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13_ncr:1_{D964592D-AFA0-4C06-BB18-081676107DF9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  <definedName name="_xlnm.Print_Titles" localSheetId="0">'Valve Schedule'!$6:$7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2" i="1" l="1"/>
  <c r="AJ12" i="1" l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K22" i="1"/>
  <c r="AK23" i="1"/>
  <c r="AJ24" i="1"/>
  <c r="AK24" i="1"/>
  <c r="AK25" i="1"/>
  <c r="AK26" i="1"/>
  <c r="AJ27" i="1"/>
  <c r="AK27" i="1"/>
  <c r="AJ28" i="1"/>
  <c r="AK28" i="1"/>
  <c r="AK29" i="1"/>
  <c r="AK30" i="1"/>
  <c r="AK31" i="1"/>
  <c r="AK32" i="1"/>
  <c r="AJ33" i="1"/>
  <c r="AK33" i="1"/>
  <c r="AJ34" i="1"/>
  <c r="AK34" i="1"/>
  <c r="AK35" i="1"/>
  <c r="AJ36" i="1"/>
  <c r="AK36" i="1"/>
  <c r="AJ37" i="1"/>
  <c r="AK37" i="1"/>
  <c r="AJ38" i="1"/>
  <c r="AK38" i="1"/>
  <c r="AJ39" i="1"/>
  <c r="AK39" i="1"/>
  <c r="AK40" i="1"/>
  <c r="AJ41" i="1"/>
  <c r="AK41" i="1"/>
  <c r="AK42" i="1"/>
  <c r="AK43" i="1"/>
  <c r="AJ44" i="1"/>
  <c r="AK44" i="1"/>
  <c r="AJ45" i="1"/>
  <c r="AK45" i="1"/>
  <c r="AK46" i="1"/>
  <c r="AJ47" i="1"/>
  <c r="AK47" i="1"/>
  <c r="AK48" i="1"/>
  <c r="AJ49" i="1"/>
  <c r="AK49" i="1"/>
  <c r="AJ50" i="1"/>
  <c r="AK50" i="1"/>
  <c r="AJ51" i="1"/>
  <c r="AK51" i="1"/>
  <c r="AK52" i="1"/>
  <c r="AJ53" i="1"/>
  <c r="AK53" i="1"/>
  <c r="AJ54" i="1"/>
  <c r="AK54" i="1"/>
  <c r="AK55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K67" i="1"/>
  <c r="AJ68" i="1"/>
  <c r="AK68" i="1"/>
  <c r="AJ69" i="1"/>
  <c r="AK69" i="1"/>
  <c r="AJ70" i="1"/>
  <c r="AK70" i="1"/>
  <c r="AJ71" i="1"/>
  <c r="AK71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K106" i="1"/>
  <c r="AJ107" i="1"/>
  <c r="AK107" i="1"/>
  <c r="AJ108" i="1"/>
  <c r="AK108" i="1"/>
  <c r="AJ109" i="1"/>
  <c r="AK109" i="1"/>
  <c r="AJ110" i="1"/>
  <c r="AK110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K126" i="1"/>
  <c r="AJ127" i="1"/>
  <c r="AK127" i="1"/>
  <c r="AJ128" i="1"/>
  <c r="AK128" i="1"/>
  <c r="AJ129" i="1"/>
  <c r="AK129" i="1"/>
  <c r="AJ130" i="1"/>
  <c r="AK130" i="1"/>
  <c r="AJ131" i="1"/>
  <c r="AK131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K11" i="1"/>
  <c r="AK10" i="1"/>
  <c r="AF2" i="1" l="1"/>
  <c r="AE12" i="1" l="1"/>
  <c r="AE13" i="1"/>
  <c r="AE14" i="1"/>
  <c r="AE15" i="1"/>
  <c r="AE16" i="1"/>
  <c r="AE17" i="1"/>
  <c r="AE18" i="1"/>
  <c r="AE20" i="1"/>
  <c r="AE21" i="1"/>
  <c r="AE24" i="1"/>
  <c r="AE27" i="1"/>
  <c r="AE28" i="1"/>
  <c r="AE34" i="1"/>
  <c r="AE36" i="1"/>
  <c r="AE37" i="1"/>
  <c r="AE38" i="1"/>
  <c r="AE39" i="1"/>
  <c r="AE44" i="1"/>
  <c r="AE45" i="1"/>
  <c r="AE49" i="1"/>
  <c r="AE50" i="1"/>
  <c r="AE51" i="1"/>
  <c r="AE53" i="1"/>
  <c r="AE54" i="1"/>
  <c r="AE57" i="1"/>
  <c r="AE58" i="1"/>
  <c r="AE59" i="1"/>
  <c r="AE64" i="1"/>
  <c r="AE65" i="1"/>
  <c r="AE66" i="1"/>
  <c r="AE68" i="1"/>
  <c r="AE69" i="1"/>
  <c r="AE70" i="1"/>
  <c r="AE71" i="1"/>
  <c r="AE73" i="1"/>
  <c r="AE74" i="1"/>
  <c r="AE75" i="1"/>
  <c r="AE77" i="1"/>
  <c r="AE78" i="1"/>
  <c r="AE79" i="1"/>
  <c r="AE81" i="1"/>
  <c r="AE82" i="1"/>
  <c r="AE83" i="1"/>
  <c r="AE84" i="1"/>
  <c r="AE85" i="1"/>
  <c r="AE86" i="1"/>
  <c r="AE87" i="1"/>
  <c r="AE88" i="1"/>
  <c r="AE89" i="1"/>
  <c r="AE90" i="1"/>
  <c r="AE91" i="1"/>
  <c r="AE93" i="1"/>
  <c r="AE94" i="1"/>
  <c r="AE95" i="1"/>
  <c r="AE96" i="1"/>
  <c r="AE97" i="1"/>
  <c r="AE100" i="1"/>
  <c r="AE101" i="1"/>
  <c r="AE102" i="1"/>
  <c r="AE103" i="1"/>
  <c r="AE105" i="1"/>
  <c r="AE107" i="1"/>
  <c r="AE109" i="1"/>
  <c r="AE112" i="1"/>
  <c r="AE113" i="1"/>
  <c r="AE114" i="1"/>
  <c r="AE115" i="1"/>
  <c r="AE116" i="1"/>
  <c r="AE117" i="1"/>
  <c r="AE119" i="1"/>
  <c r="AE120" i="1"/>
  <c r="AE121" i="1"/>
  <c r="AE122" i="1"/>
  <c r="AE123" i="1"/>
  <c r="AE124" i="1"/>
  <c r="AE125" i="1"/>
  <c r="AE127" i="1"/>
  <c r="AE128" i="1"/>
  <c r="AE129" i="1"/>
  <c r="AE130" i="1"/>
  <c r="AE131" i="1"/>
  <c r="AE133" i="1"/>
  <c r="AE134" i="1"/>
  <c r="AE135" i="1"/>
  <c r="AE136" i="1"/>
  <c r="AE137" i="1"/>
  <c r="AE138" i="1"/>
  <c r="AE139" i="1"/>
  <c r="AE140" i="1"/>
  <c r="AD63" i="1" l="1"/>
  <c r="AA63" i="1"/>
  <c r="P11" i="1"/>
  <c r="P19" i="1"/>
  <c r="AE19" i="1" s="1"/>
  <c r="P22" i="1"/>
  <c r="P23" i="1"/>
  <c r="P25" i="1"/>
  <c r="P26" i="1"/>
  <c r="P29" i="1"/>
  <c r="P30" i="1"/>
  <c r="P31" i="1"/>
  <c r="P32" i="1"/>
  <c r="P35" i="1"/>
  <c r="P40" i="1"/>
  <c r="P41" i="1"/>
  <c r="AE41" i="1" s="1"/>
  <c r="P42" i="1"/>
  <c r="P43" i="1"/>
  <c r="P46" i="1"/>
  <c r="P47" i="1"/>
  <c r="AE47" i="1" s="1"/>
  <c r="P48" i="1"/>
  <c r="P52" i="1"/>
  <c r="P55" i="1"/>
  <c r="P56" i="1"/>
  <c r="P63" i="1"/>
  <c r="AE63" i="1" s="1"/>
  <c r="P67" i="1"/>
  <c r="P72" i="1"/>
  <c r="P76" i="1"/>
  <c r="AE76" i="1" s="1"/>
  <c r="P80" i="1"/>
  <c r="P92" i="1"/>
  <c r="P104" i="1"/>
  <c r="AE104" i="1" s="1"/>
  <c r="P106" i="1"/>
  <c r="P108" i="1"/>
  <c r="AE108" i="1" s="1"/>
  <c r="P110" i="1"/>
  <c r="AE110" i="1" s="1"/>
  <c r="P111" i="1"/>
  <c r="P118" i="1"/>
  <c r="P126" i="1"/>
  <c r="P132" i="1"/>
  <c r="P10" i="1"/>
  <c r="Q19" i="1" l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4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0" i="1"/>
  <c r="T11" i="1" l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AA50" i="1" s="1"/>
  <c r="AB50" i="1" s="1" a="1"/>
  <c r="AB50" i="1" s="1"/>
  <c r="Z50" i="1" s="1"/>
  <c r="T51" i="1"/>
  <c r="T52" i="1"/>
  <c r="AA52" i="1" s="1"/>
  <c r="T53" i="1"/>
  <c r="U53" i="1" s="1"/>
  <c r="T54" i="1"/>
  <c r="T55" i="1"/>
  <c r="AA55" i="1" s="1"/>
  <c r="AB55" i="1" s="1" a="1"/>
  <c r="AB55" i="1" s="1"/>
  <c r="Z55" i="1" s="1"/>
  <c r="T56" i="1"/>
  <c r="U56" i="1" s="1"/>
  <c r="T57" i="1"/>
  <c r="T58" i="1"/>
  <c r="T59" i="1"/>
  <c r="AA60" i="1"/>
  <c r="AB60" i="1" s="1" a="1"/>
  <c r="AB60" i="1" s="1"/>
  <c r="Z60" i="1" s="1"/>
  <c r="T63" i="1"/>
  <c r="T64" i="1"/>
  <c r="G64" i="1" s="1"/>
  <c r="T65" i="1"/>
  <c r="G65" i="1" s="1"/>
  <c r="T66" i="1"/>
  <c r="U66" i="1" s="1"/>
  <c r="T67" i="1"/>
  <c r="T68" i="1"/>
  <c r="U68" i="1" s="1"/>
  <c r="T69" i="1"/>
  <c r="G69" i="1" s="1"/>
  <c r="T70" i="1"/>
  <c r="U70" i="1" s="1"/>
  <c r="T71" i="1"/>
  <c r="T72" i="1"/>
  <c r="U72" i="1" s="1"/>
  <c r="T73" i="1"/>
  <c r="AA73" i="1" s="1"/>
  <c r="AB73" i="1" s="1" a="1"/>
  <c r="AB73" i="1" s="1"/>
  <c r="Z73" i="1" s="1"/>
  <c r="T74" i="1"/>
  <c r="T75" i="1"/>
  <c r="T76" i="1"/>
  <c r="G76" i="1" s="1"/>
  <c r="T77" i="1"/>
  <c r="T78" i="1"/>
  <c r="G78" i="1" s="1"/>
  <c r="T79" i="1"/>
  <c r="G79" i="1" s="1"/>
  <c r="T80" i="1"/>
  <c r="T81" i="1"/>
  <c r="T82" i="1"/>
  <c r="U82" i="1" s="1"/>
  <c r="T83" i="1"/>
  <c r="T84" i="1"/>
  <c r="G84" i="1" s="1"/>
  <c r="T85" i="1"/>
  <c r="T86" i="1"/>
  <c r="U86" i="1" s="1"/>
  <c r="T87" i="1"/>
  <c r="G87" i="1" s="1"/>
  <c r="T88" i="1"/>
  <c r="T89" i="1"/>
  <c r="AA89" i="1" s="1"/>
  <c r="AB89" i="1" s="1" a="1"/>
  <c r="AB89" i="1" s="1"/>
  <c r="Z89" i="1" s="1"/>
  <c r="T90" i="1"/>
  <c r="AA90" i="1" s="1"/>
  <c r="T91" i="1"/>
  <c r="T92" i="1"/>
  <c r="G92" i="1" s="1"/>
  <c r="T93" i="1"/>
  <c r="T94" i="1"/>
  <c r="AA94" i="1" s="1"/>
  <c r="AB94" i="1" s="1" a="1"/>
  <c r="AB94" i="1" s="1"/>
  <c r="Z94" i="1" s="1"/>
  <c r="T95" i="1"/>
  <c r="G95" i="1" s="1"/>
  <c r="T96" i="1"/>
  <c r="T97" i="1"/>
  <c r="G98" i="1"/>
  <c r="T100" i="1"/>
  <c r="AA100" i="1" s="1"/>
  <c r="AB100" i="1" s="1" a="1"/>
  <c r="AB100" i="1" s="1"/>
  <c r="Z100" i="1" s="1"/>
  <c r="T101" i="1"/>
  <c r="T102" i="1"/>
  <c r="T103" i="1"/>
  <c r="U103" i="1" s="1"/>
  <c r="T104" i="1"/>
  <c r="AA104" i="1" s="1"/>
  <c r="AB104" i="1" s="1" a="1"/>
  <c r="AB104" i="1" s="1"/>
  <c r="Z104" i="1" s="1"/>
  <c r="T105" i="1"/>
  <c r="T106" i="1"/>
  <c r="T107" i="1"/>
  <c r="T108" i="1"/>
  <c r="T109" i="1"/>
  <c r="U109" i="1" s="1"/>
  <c r="T110" i="1"/>
  <c r="U110" i="1" s="1"/>
  <c r="T111" i="1"/>
  <c r="G111" i="1" s="1"/>
  <c r="T112" i="1"/>
  <c r="AA112" i="1" s="1"/>
  <c r="AB112" i="1" s="1" a="1"/>
  <c r="AB112" i="1" s="1"/>
  <c r="Z112" i="1" s="1"/>
  <c r="T113" i="1"/>
  <c r="T114" i="1"/>
  <c r="U114" i="1" s="1"/>
  <c r="T115" i="1"/>
  <c r="T116" i="1"/>
  <c r="T117" i="1"/>
  <c r="G117" i="1" s="1"/>
  <c r="T118" i="1"/>
  <c r="U118" i="1" s="1"/>
  <c r="T119" i="1"/>
  <c r="AA119" i="1" s="1"/>
  <c r="AB119" i="1" s="1" a="1"/>
  <c r="AB119" i="1" s="1"/>
  <c r="Z119" i="1" s="1"/>
  <c r="T120" i="1"/>
  <c r="U120" i="1" s="1"/>
  <c r="T121" i="1"/>
  <c r="T122" i="1"/>
  <c r="T123" i="1"/>
  <c r="T124" i="1"/>
  <c r="T125" i="1"/>
  <c r="U125" i="1" s="1"/>
  <c r="T126" i="1"/>
  <c r="T127" i="1"/>
  <c r="AA127" i="1" s="1"/>
  <c r="AB127" i="1" s="1" a="1"/>
  <c r="AB127" i="1" s="1"/>
  <c r="Z127" i="1" s="1"/>
  <c r="T128" i="1"/>
  <c r="U128" i="1" s="1"/>
  <c r="T129" i="1"/>
  <c r="T130" i="1"/>
  <c r="AA130" i="1" s="1"/>
  <c r="AB130" i="1" s="1" a="1"/>
  <c r="AB130" i="1" s="1"/>
  <c r="Z130" i="1" s="1"/>
  <c r="T131" i="1"/>
  <c r="T132" i="1"/>
  <c r="G132" i="1" s="1"/>
  <c r="T133" i="1"/>
  <c r="U133" i="1" s="1"/>
  <c r="T134" i="1"/>
  <c r="G134" i="1" s="1"/>
  <c r="T135" i="1"/>
  <c r="T136" i="1"/>
  <c r="G136" i="1" s="1"/>
  <c r="T137" i="1"/>
  <c r="U137" i="1" s="1"/>
  <c r="T138" i="1"/>
  <c r="AA138" i="1" s="1"/>
  <c r="AB138" i="1" s="1" a="1"/>
  <c r="AB138" i="1" s="1"/>
  <c r="Z138" i="1" s="1"/>
  <c r="T139" i="1"/>
  <c r="T140" i="1"/>
  <c r="U141" i="1"/>
  <c r="U142" i="1"/>
  <c r="T10" i="1"/>
  <c r="U10" i="1" s="1"/>
  <c r="AA51" i="1"/>
  <c r="AB51" i="1" s="1" a="1"/>
  <c r="AB51" i="1" s="1"/>
  <c r="Z51" i="1" s="1"/>
  <c r="G52" i="1"/>
  <c r="U52" i="1"/>
  <c r="U54" i="1"/>
  <c r="G59" i="1"/>
  <c r="AA59" i="1"/>
  <c r="AB59" i="1" s="1" a="1"/>
  <c r="AB59" i="1" s="1"/>
  <c r="Z59" i="1" s="1"/>
  <c r="G60" i="1"/>
  <c r="U60" i="1"/>
  <c r="U62" i="1"/>
  <c r="G68" i="1"/>
  <c r="U77" i="1"/>
  <c r="AA84" i="1"/>
  <c r="AB84" i="1" s="1" a="1"/>
  <c r="AB84" i="1" s="1"/>
  <c r="Z84" i="1" s="1"/>
  <c r="U85" i="1"/>
  <c r="G91" i="1"/>
  <c r="AA102" i="1"/>
  <c r="AB102" i="1" s="1" a="1"/>
  <c r="AB102" i="1" s="1"/>
  <c r="Z102" i="1" s="1"/>
  <c r="G109" i="1"/>
  <c r="G110" i="1"/>
  <c r="G115" i="1"/>
  <c r="U115" i="1"/>
  <c r="AA115" i="1"/>
  <c r="AB115" i="1" s="1" a="1"/>
  <c r="AB115" i="1" s="1"/>
  <c r="Z115" i="1" s="1"/>
  <c r="U117" i="1"/>
  <c r="AA117" i="1"/>
  <c r="U123" i="1"/>
  <c r="AA123" i="1"/>
  <c r="AB123" i="1" s="1" a="1"/>
  <c r="AB123" i="1" s="1"/>
  <c r="Z123" i="1" s="1"/>
  <c r="AA125" i="1"/>
  <c r="AB125" i="1" s="1" a="1"/>
  <c r="AB125" i="1" s="1"/>
  <c r="Z125" i="1" s="1"/>
  <c r="G131" i="1"/>
  <c r="AA131" i="1"/>
  <c r="AB131" i="1" s="1" a="1"/>
  <c r="AB131" i="1" s="1"/>
  <c r="Z131" i="1" s="1"/>
  <c r="U131" i="1"/>
  <c r="G139" i="1"/>
  <c r="U139" i="1"/>
  <c r="AA139" i="1"/>
  <c r="AB139" i="1" s="1" a="1"/>
  <c r="AB139" i="1" s="1"/>
  <c r="Z139" i="1" s="1"/>
  <c r="G141" i="1"/>
  <c r="AA141" i="1"/>
  <c r="AB141" i="1" s="1" a="1"/>
  <c r="AB141" i="1" s="1"/>
  <c r="Z141" i="1" s="1"/>
  <c r="G125" i="1" l="1"/>
  <c r="AA109" i="1"/>
  <c r="AB109" i="1" s="1" a="1"/>
  <c r="AB109" i="1" s="1"/>
  <c r="Z109" i="1" s="1"/>
  <c r="AC109" i="1" s="1"/>
  <c r="AA69" i="1"/>
  <c r="AB69" i="1" s="1" a="1"/>
  <c r="AB69" i="1" s="1"/>
  <c r="Z69" i="1" s="1"/>
  <c r="AC69" i="1" s="1"/>
  <c r="G133" i="1"/>
  <c r="G118" i="1"/>
  <c r="AA76" i="1"/>
  <c r="AB76" i="1" s="1" a="1"/>
  <c r="AB76" i="1" s="1"/>
  <c r="Z76" i="1" s="1"/>
  <c r="AC76" i="1" s="1"/>
  <c r="G100" i="1"/>
  <c r="U100" i="1"/>
  <c r="U112" i="1"/>
  <c r="AA110" i="1"/>
  <c r="AB110" i="1" s="1" a="1"/>
  <c r="AB110" i="1" s="1"/>
  <c r="Z110" i="1" s="1"/>
  <c r="AC110" i="1" s="1"/>
  <c r="I110" i="1" s="1"/>
  <c r="AA142" i="1"/>
  <c r="AB142" i="1" s="1" a="1"/>
  <c r="AB142" i="1" s="1"/>
  <c r="Z142" i="1" s="1"/>
  <c r="AC142" i="1" s="1"/>
  <c r="F142" i="1" s="1"/>
  <c r="Q142" i="1" s="1"/>
  <c r="G86" i="1"/>
  <c r="U132" i="1"/>
  <c r="U92" i="1"/>
  <c r="AA68" i="1"/>
  <c r="AB68" i="1" s="1" a="1"/>
  <c r="AB68" i="1" s="1"/>
  <c r="Z68" i="1" s="1"/>
  <c r="AC68" i="1" s="1"/>
  <c r="U104" i="1"/>
  <c r="G72" i="1"/>
  <c r="AA120" i="1"/>
  <c r="AB120" i="1" s="1" a="1"/>
  <c r="AB120" i="1" s="1"/>
  <c r="Z120" i="1" s="1"/>
  <c r="AC120" i="1" s="1"/>
  <c r="AA92" i="1"/>
  <c r="AB92" i="1" s="1" a="1"/>
  <c r="AB92" i="1" s="1"/>
  <c r="Z92" i="1" s="1"/>
  <c r="AC92" i="1" s="1"/>
  <c r="G56" i="1"/>
  <c r="AA64" i="1"/>
  <c r="AB64" i="1" s="1" a="1"/>
  <c r="AB64" i="1" s="1"/>
  <c r="Z64" i="1" s="1"/>
  <c r="AC64" i="1" s="1"/>
  <c r="AA111" i="1"/>
  <c r="AB111" i="1" s="1" a="1"/>
  <c r="AB111" i="1" s="1"/>
  <c r="Z111" i="1" s="1"/>
  <c r="AC111" i="1" s="1"/>
  <c r="AA136" i="1"/>
  <c r="AB136" i="1" s="1" a="1"/>
  <c r="AB136" i="1" s="1"/>
  <c r="Z136" i="1" s="1"/>
  <c r="AC136" i="1" s="1"/>
  <c r="G103" i="1"/>
  <c r="AA133" i="1"/>
  <c r="G81" i="1"/>
  <c r="AA81" i="1"/>
  <c r="AB81" i="1" s="1" a="1"/>
  <c r="AB81" i="1" s="1"/>
  <c r="Z81" i="1" s="1"/>
  <c r="AC81" i="1" s="1"/>
  <c r="G10" i="1"/>
  <c r="G97" i="1"/>
  <c r="AA97" i="1"/>
  <c r="AA79" i="1"/>
  <c r="AB79" i="1" s="1" a="1"/>
  <c r="AB79" i="1" s="1"/>
  <c r="Z79" i="1" s="1"/>
  <c r="AC79" i="1" s="1"/>
  <c r="G89" i="1"/>
  <c r="AA78" i="1"/>
  <c r="AB78" i="1" s="1" a="1"/>
  <c r="AB78" i="1" s="1"/>
  <c r="Z78" i="1" s="1"/>
  <c r="AC78" i="1" s="1"/>
  <c r="U127" i="1"/>
  <c r="AA118" i="1"/>
  <c r="AB118" i="1" s="1" a="1"/>
  <c r="AB118" i="1" s="1"/>
  <c r="Z118" i="1" s="1"/>
  <c r="AC118" i="1" s="1"/>
  <c r="U98" i="1"/>
  <c r="AA86" i="1"/>
  <c r="AB86" i="1" s="1" a="1"/>
  <c r="AB86" i="1" s="1"/>
  <c r="Z86" i="1" s="1"/>
  <c r="AC86" i="1" s="1"/>
  <c r="U78" i="1"/>
  <c r="U50" i="1"/>
  <c r="G130" i="1"/>
  <c r="G127" i="1"/>
  <c r="AA95" i="1"/>
  <c r="AB95" i="1" s="1" a="1"/>
  <c r="AB95" i="1" s="1"/>
  <c r="Z95" i="1" s="1"/>
  <c r="AC95" i="1" s="1"/>
  <c r="AB133" i="1" a="1"/>
  <c r="AB133" i="1" s="1"/>
  <c r="Z133" i="1" s="1"/>
  <c r="AC133" i="1" s="1"/>
  <c r="AB117" i="1" a="1"/>
  <c r="AB117" i="1" s="1"/>
  <c r="Z117" i="1" s="1"/>
  <c r="AC117" i="1" s="1"/>
  <c r="AB52" i="1" a="1"/>
  <c r="AB52" i="1" s="1"/>
  <c r="Z52" i="1" s="1"/>
  <c r="AC52" i="1" s="1"/>
  <c r="AC51" i="1"/>
  <c r="AC125" i="1"/>
  <c r="AC50" i="1"/>
  <c r="AC141" i="1"/>
  <c r="F141" i="1" s="1"/>
  <c r="Q141" i="1" s="1"/>
  <c r="AC130" i="1"/>
  <c r="AC138" i="1"/>
  <c r="AC94" i="1"/>
  <c r="AC60" i="1"/>
  <c r="AC102" i="1"/>
  <c r="AC89" i="1"/>
  <c r="AC73" i="1"/>
  <c r="AC127" i="1"/>
  <c r="AC119" i="1"/>
  <c r="AC100" i="1"/>
  <c r="AC84" i="1"/>
  <c r="AC112" i="1"/>
  <c r="AC104" i="1"/>
  <c r="AC131" i="1"/>
  <c r="AC115" i="1"/>
  <c r="AC123" i="1"/>
  <c r="AC139" i="1"/>
  <c r="G73" i="1"/>
  <c r="G112" i="1"/>
  <c r="G104" i="1"/>
  <c r="AA72" i="1"/>
  <c r="G138" i="1"/>
  <c r="U136" i="1"/>
  <c r="G120" i="1"/>
  <c r="AA103" i="1"/>
  <c r="U95" i="1"/>
  <c r="AA87" i="1"/>
  <c r="U64" i="1"/>
  <c r="AA56" i="1"/>
  <c r="U138" i="1"/>
  <c r="U97" i="1"/>
  <c r="AA65" i="1"/>
  <c r="U65" i="1"/>
  <c r="U130" i="1"/>
  <c r="U140" i="1"/>
  <c r="G106" i="1"/>
  <c r="AA106" i="1"/>
  <c r="G74" i="1"/>
  <c r="AA74" i="1"/>
  <c r="U71" i="1"/>
  <c r="AA71" i="1"/>
  <c r="G71" i="1"/>
  <c r="G128" i="1"/>
  <c r="AA128" i="1"/>
  <c r="U126" i="1"/>
  <c r="G126" i="1"/>
  <c r="G124" i="1"/>
  <c r="AA124" i="1"/>
  <c r="U124" i="1"/>
  <c r="G140" i="1"/>
  <c r="G119" i="1"/>
  <c r="G107" i="1"/>
  <c r="AA107" i="1"/>
  <c r="U107" i="1"/>
  <c r="U63" i="1"/>
  <c r="AA140" i="1"/>
  <c r="G135" i="1"/>
  <c r="AA135" i="1"/>
  <c r="U135" i="1"/>
  <c r="U134" i="1"/>
  <c r="AA134" i="1"/>
  <c r="AA132" i="1"/>
  <c r="G90" i="1"/>
  <c r="U90" i="1"/>
  <c r="G63" i="1"/>
  <c r="U119" i="1"/>
  <c r="G142" i="1"/>
  <c r="AA126" i="1"/>
  <c r="G108" i="1"/>
  <c r="AA108" i="1"/>
  <c r="U108" i="1"/>
  <c r="G61" i="1"/>
  <c r="AA61" i="1"/>
  <c r="U61" i="1"/>
  <c r="G129" i="1"/>
  <c r="AA129" i="1"/>
  <c r="U129" i="1"/>
  <c r="U83" i="1"/>
  <c r="AA83" i="1"/>
  <c r="G83" i="1"/>
  <c r="AA122" i="1"/>
  <c r="G122" i="1"/>
  <c r="U122" i="1"/>
  <c r="G116" i="1"/>
  <c r="AA116" i="1"/>
  <c r="U116" i="1"/>
  <c r="G114" i="1"/>
  <c r="AA114" i="1"/>
  <c r="U106" i="1"/>
  <c r="U74" i="1"/>
  <c r="G57" i="1"/>
  <c r="AA57" i="1"/>
  <c r="AB57" i="1" s="1" a="1"/>
  <c r="AB57" i="1" s="1"/>
  <c r="Z57" i="1" s="1"/>
  <c r="U57" i="1"/>
  <c r="U101" i="1"/>
  <c r="AA101" i="1"/>
  <c r="G101" i="1"/>
  <c r="U99" i="1"/>
  <c r="AA99" i="1"/>
  <c r="G99" i="1"/>
  <c r="U96" i="1"/>
  <c r="AA96" i="1"/>
  <c r="G96" i="1"/>
  <c r="U93" i="1"/>
  <c r="AA93" i="1"/>
  <c r="G93" i="1"/>
  <c r="U91" i="1"/>
  <c r="AA91" i="1"/>
  <c r="U67" i="1"/>
  <c r="AA67" i="1"/>
  <c r="G53" i="1"/>
  <c r="AA53" i="1"/>
  <c r="G123" i="1"/>
  <c r="U102" i="1"/>
  <c r="G102" i="1"/>
  <c r="U94" i="1"/>
  <c r="G94" i="1"/>
  <c r="G82" i="1"/>
  <c r="AA82" i="1"/>
  <c r="AB82" i="1" s="1" a="1"/>
  <c r="AB82" i="1" s="1"/>
  <c r="Z82" i="1" s="1"/>
  <c r="AC82" i="1" s="1"/>
  <c r="G67" i="1"/>
  <c r="AA62" i="1"/>
  <c r="G62" i="1"/>
  <c r="AA58" i="1"/>
  <c r="G58" i="1"/>
  <c r="U58" i="1"/>
  <c r="U111" i="1"/>
  <c r="U105" i="1"/>
  <c r="G105" i="1"/>
  <c r="AA105" i="1"/>
  <c r="U88" i="1"/>
  <c r="AA88" i="1"/>
  <c r="G88" i="1"/>
  <c r="G85" i="1"/>
  <c r="AA85" i="1"/>
  <c r="U75" i="1"/>
  <c r="AA75" i="1"/>
  <c r="AA70" i="1"/>
  <c r="G70" i="1"/>
  <c r="U121" i="1"/>
  <c r="G121" i="1"/>
  <c r="AA121" i="1"/>
  <c r="U113" i="1"/>
  <c r="G113" i="1"/>
  <c r="AA113" i="1"/>
  <c r="G137" i="1"/>
  <c r="AA137" i="1"/>
  <c r="U80" i="1"/>
  <c r="AA80" i="1"/>
  <c r="G80" i="1"/>
  <c r="G77" i="1"/>
  <c r="AA77" i="1"/>
  <c r="G75" i="1"/>
  <c r="AA66" i="1"/>
  <c r="G66" i="1"/>
  <c r="AA98" i="1"/>
  <c r="U87" i="1"/>
  <c r="U79" i="1"/>
  <c r="U69" i="1"/>
  <c r="AC55" i="1"/>
  <c r="U89" i="1"/>
  <c r="U84" i="1"/>
  <c r="U81" i="1"/>
  <c r="U76" i="1"/>
  <c r="U73" i="1"/>
  <c r="AC59" i="1"/>
  <c r="U55" i="1"/>
  <c r="U51" i="1"/>
  <c r="U59" i="1"/>
  <c r="G55" i="1"/>
  <c r="AA54" i="1"/>
  <c r="G54" i="1"/>
  <c r="G51" i="1"/>
  <c r="G50" i="1"/>
  <c r="AA10" i="1"/>
  <c r="AB10" i="1" s="1" a="1"/>
  <c r="AB10" i="1" s="1"/>
  <c r="U11" i="1"/>
  <c r="AA12" i="1"/>
  <c r="AB12" i="1" s="1" a="1"/>
  <c r="AB12" i="1" s="1"/>
  <c r="Z12" i="1" s="1"/>
  <c r="U13" i="1"/>
  <c r="AA14" i="1"/>
  <c r="AB14" i="1" s="1" a="1"/>
  <c r="AB14" i="1" s="1"/>
  <c r="Z14" i="1" s="1"/>
  <c r="G15" i="1"/>
  <c r="AA16" i="1"/>
  <c r="AB16" i="1" s="1" a="1"/>
  <c r="AB16" i="1" s="1"/>
  <c r="Z16" i="1" s="1"/>
  <c r="AA17" i="1"/>
  <c r="AB17" i="1" s="1" a="1"/>
  <c r="AB17" i="1" s="1"/>
  <c r="Z17" i="1" s="1"/>
  <c r="Z10" i="1" l="1"/>
  <c r="AC10" i="1" s="1"/>
  <c r="AD142" i="1"/>
  <c r="AF142" i="1" s="1"/>
  <c r="AB85" i="1" a="1"/>
  <c r="AB85" i="1" s="1"/>
  <c r="Z85" i="1" s="1"/>
  <c r="AC85" i="1" s="1"/>
  <c r="AB53" i="1" a="1"/>
  <c r="AB53" i="1" s="1"/>
  <c r="Z53" i="1" s="1"/>
  <c r="AC53" i="1" s="1"/>
  <c r="AB101" i="1" a="1"/>
  <c r="AB101" i="1" s="1"/>
  <c r="Z101" i="1" s="1"/>
  <c r="AC101" i="1" s="1"/>
  <c r="AB54" i="1" a="1"/>
  <c r="AB54" i="1" s="1"/>
  <c r="Z54" i="1" s="1"/>
  <c r="AC54" i="1" s="1"/>
  <c r="AB88" i="1" a="1"/>
  <c r="AB88" i="1" s="1"/>
  <c r="Z88" i="1" s="1"/>
  <c r="AC88" i="1" s="1"/>
  <c r="AB83" i="1" a="1"/>
  <c r="AB83" i="1" s="1"/>
  <c r="Z83" i="1" s="1"/>
  <c r="AC83" i="1" s="1"/>
  <c r="AB63" i="1" a="1"/>
  <c r="AB63" i="1" s="1"/>
  <c r="Z63" i="1" s="1"/>
  <c r="AC63" i="1" s="1"/>
  <c r="AB132" i="1" a="1"/>
  <c r="AB132" i="1" s="1"/>
  <c r="Z132" i="1" s="1"/>
  <c r="AC132" i="1" s="1"/>
  <c r="AB128" i="1" a="1"/>
  <c r="AB128" i="1" s="1"/>
  <c r="Z128" i="1" s="1"/>
  <c r="AC128" i="1" s="1"/>
  <c r="AB98" i="1" a="1"/>
  <c r="AB98" i="1" s="1"/>
  <c r="Z98" i="1" s="1"/>
  <c r="AC98" i="1" s="1"/>
  <c r="F98" i="1" s="1"/>
  <c r="AB67" i="1" a="1"/>
  <c r="AB67" i="1" s="1"/>
  <c r="Z67" i="1" s="1"/>
  <c r="AC67" i="1" s="1"/>
  <c r="AB96" i="1" a="1"/>
  <c r="AB96" i="1" s="1"/>
  <c r="Z96" i="1" s="1"/>
  <c r="AC96" i="1" s="1"/>
  <c r="AB114" i="1" a="1"/>
  <c r="AB114" i="1" s="1"/>
  <c r="Z114" i="1" s="1"/>
  <c r="AC114" i="1" s="1"/>
  <c r="AB72" i="1" a="1"/>
  <c r="AB72" i="1" s="1"/>
  <c r="Z72" i="1" s="1"/>
  <c r="AC72" i="1" s="1"/>
  <c r="AB66" i="1" a="1"/>
  <c r="AB66" i="1" s="1"/>
  <c r="Z66" i="1" s="1"/>
  <c r="AC66" i="1" s="1"/>
  <c r="AB137" i="1" a="1"/>
  <c r="AB137" i="1" s="1"/>
  <c r="Z137" i="1" s="1"/>
  <c r="AC137" i="1" s="1"/>
  <c r="AB91" i="1" a="1"/>
  <c r="AB91" i="1" s="1"/>
  <c r="Z91" i="1" s="1"/>
  <c r="AC91" i="1" s="1"/>
  <c r="AB108" i="1" a="1"/>
  <c r="AB108" i="1" s="1"/>
  <c r="Z108" i="1" s="1"/>
  <c r="AC108" i="1" s="1"/>
  <c r="AB135" i="1" a="1"/>
  <c r="AB135" i="1" s="1"/>
  <c r="Z135" i="1" s="1"/>
  <c r="AC135" i="1" s="1"/>
  <c r="AB124" i="1" a="1"/>
  <c r="AB124" i="1" s="1"/>
  <c r="Z124" i="1" s="1"/>
  <c r="AC124" i="1" s="1"/>
  <c r="AB87" i="1" a="1"/>
  <c r="AB87" i="1" s="1"/>
  <c r="Z87" i="1" s="1"/>
  <c r="AC87" i="1" s="1"/>
  <c r="AB62" i="1" a="1"/>
  <c r="AB62" i="1" s="1"/>
  <c r="Z62" i="1" s="1"/>
  <c r="AC62" i="1" s="1"/>
  <c r="AB93" i="1" a="1"/>
  <c r="AB93" i="1" s="1"/>
  <c r="Z93" i="1" s="1"/>
  <c r="AC93" i="1" s="1"/>
  <c r="AB107" i="1" a="1"/>
  <c r="AB107" i="1" s="1"/>
  <c r="Z107" i="1" s="1"/>
  <c r="AC107" i="1" s="1"/>
  <c r="AB74" i="1" a="1"/>
  <c r="AB74" i="1" s="1"/>
  <c r="Z74" i="1" s="1"/>
  <c r="AC74" i="1" s="1"/>
  <c r="AB97" i="1" a="1"/>
  <c r="AB97" i="1" s="1"/>
  <c r="Z97" i="1" s="1"/>
  <c r="AC97" i="1" s="1"/>
  <c r="AB122" i="1" a="1"/>
  <c r="AB122" i="1" s="1"/>
  <c r="Z122" i="1" s="1"/>
  <c r="AC122" i="1" s="1"/>
  <c r="AB61" i="1" a="1"/>
  <c r="AB61" i="1" s="1"/>
  <c r="Z61" i="1" s="1"/>
  <c r="AC61" i="1" s="1"/>
  <c r="AB134" i="1" a="1"/>
  <c r="AB134" i="1" s="1"/>
  <c r="Z134" i="1" s="1"/>
  <c r="AC134" i="1" s="1"/>
  <c r="AB106" i="1" a="1"/>
  <c r="AB106" i="1" s="1"/>
  <c r="Z106" i="1" s="1"/>
  <c r="AC106" i="1" s="1"/>
  <c r="AB56" i="1" a="1"/>
  <c r="AB56" i="1" s="1"/>
  <c r="Z56" i="1" s="1"/>
  <c r="AC56" i="1" s="1"/>
  <c r="AB70" i="1" a="1"/>
  <c r="AB70" i="1" s="1"/>
  <c r="Z70" i="1" s="1"/>
  <c r="AC70" i="1" s="1"/>
  <c r="AB105" i="1" a="1"/>
  <c r="AB105" i="1" s="1"/>
  <c r="Z105" i="1" s="1"/>
  <c r="AC105" i="1" s="1"/>
  <c r="AB99" i="1" a="1"/>
  <c r="AB99" i="1" s="1"/>
  <c r="Z99" i="1" s="1"/>
  <c r="AC99" i="1" s="1"/>
  <c r="F99" i="1" s="1"/>
  <c r="AB116" i="1" a="1"/>
  <c r="AB116" i="1" s="1"/>
  <c r="Z116" i="1" s="1"/>
  <c r="AC116" i="1" s="1"/>
  <c r="AB71" i="1" a="1"/>
  <c r="AB71" i="1" s="1"/>
  <c r="Z71" i="1" s="1"/>
  <c r="AC71" i="1" s="1"/>
  <c r="AB80" i="1" a="1"/>
  <c r="AB80" i="1" s="1"/>
  <c r="Z80" i="1" s="1"/>
  <c r="AC80" i="1" s="1"/>
  <c r="AB121" i="1" a="1"/>
  <c r="AB121" i="1" s="1"/>
  <c r="Z121" i="1" s="1"/>
  <c r="AC121" i="1" s="1"/>
  <c r="AB58" i="1" a="1"/>
  <c r="AB58" i="1" s="1"/>
  <c r="Z58" i="1" s="1"/>
  <c r="AC58" i="1" s="1"/>
  <c r="AB77" i="1" a="1"/>
  <c r="AB77" i="1" s="1"/>
  <c r="Z77" i="1" s="1"/>
  <c r="AC77" i="1" s="1"/>
  <c r="AB113" i="1" a="1"/>
  <c r="AB113" i="1" s="1"/>
  <c r="Z113" i="1" s="1"/>
  <c r="AC113" i="1" s="1"/>
  <c r="AB75" i="1" a="1"/>
  <c r="AB75" i="1" s="1"/>
  <c r="Z75" i="1" s="1"/>
  <c r="AC75" i="1" s="1"/>
  <c r="AB129" i="1" a="1"/>
  <c r="AB129" i="1" s="1"/>
  <c r="Z129" i="1" s="1"/>
  <c r="AC129" i="1" s="1"/>
  <c r="AB126" i="1" a="1"/>
  <c r="AB126" i="1" s="1"/>
  <c r="Z126" i="1" s="1"/>
  <c r="AC126" i="1" s="1"/>
  <c r="AB90" i="1" a="1"/>
  <c r="AB90" i="1" s="1"/>
  <c r="Z90" i="1" s="1"/>
  <c r="AC90" i="1" s="1"/>
  <c r="AB140" i="1" a="1"/>
  <c r="AB140" i="1" s="1"/>
  <c r="Z140" i="1" s="1"/>
  <c r="AC140" i="1" s="1"/>
  <c r="AB65" i="1" a="1"/>
  <c r="AB65" i="1" s="1"/>
  <c r="Z65" i="1" s="1"/>
  <c r="AC65" i="1" s="1"/>
  <c r="AB103" i="1" a="1"/>
  <c r="AB103" i="1" s="1"/>
  <c r="Z103" i="1" s="1"/>
  <c r="AC103" i="1" s="1"/>
  <c r="I141" i="1"/>
  <c r="I142" i="1"/>
  <c r="J142" i="1"/>
  <c r="J141" i="1"/>
  <c r="AD141" i="1"/>
  <c r="AF141" i="1" s="1"/>
  <c r="AD76" i="1"/>
  <c r="Q76" i="1"/>
  <c r="AD110" i="1"/>
  <c r="Q110" i="1"/>
  <c r="J110" i="1"/>
  <c r="I76" i="1"/>
  <c r="AC57" i="1"/>
  <c r="J76" i="1"/>
  <c r="AA13" i="1"/>
  <c r="AB13" i="1" s="1" a="1"/>
  <c r="AB13" i="1" s="1"/>
  <c r="Z13" i="1" s="1"/>
  <c r="G14" i="1"/>
  <c r="G13" i="1"/>
  <c r="U15" i="1"/>
  <c r="U14" i="1"/>
  <c r="AA15" i="1"/>
  <c r="AB15" i="1" s="1" a="1"/>
  <c r="AB15" i="1" s="1"/>
  <c r="Z15" i="1" s="1"/>
  <c r="G17" i="1"/>
  <c r="AA11" i="1"/>
  <c r="AB11" i="1" s="1" a="1"/>
  <c r="AB11" i="1" s="1"/>
  <c r="Z11" i="1" s="1"/>
  <c r="G16" i="1"/>
  <c r="U17" i="1"/>
  <c r="U16" i="1"/>
  <c r="G12" i="1"/>
  <c r="G11" i="1"/>
  <c r="U12" i="1"/>
  <c r="Q99" i="1" l="1"/>
  <c r="I99" i="1"/>
  <c r="J99" i="1"/>
  <c r="AD99" i="1"/>
  <c r="Q108" i="1"/>
  <c r="J108" i="1"/>
  <c r="AD108" i="1"/>
  <c r="I108" i="1"/>
  <c r="Q98" i="1"/>
  <c r="I98" i="1"/>
  <c r="AD98" i="1"/>
  <c r="J98" i="1"/>
  <c r="Q63" i="1"/>
  <c r="AF63" i="1" s="1"/>
  <c r="I63" i="1"/>
  <c r="J63" i="1"/>
  <c r="AF76" i="1"/>
  <c r="AF110" i="1"/>
  <c r="AA38" i="1"/>
  <c r="U38" i="1"/>
  <c r="G38" i="1"/>
  <c r="AA22" i="1"/>
  <c r="AB22" i="1" s="1" a="1"/>
  <c r="AB22" i="1" s="1"/>
  <c r="Z22" i="1" s="1"/>
  <c r="U22" i="1"/>
  <c r="G22" i="1"/>
  <c r="AA45" i="1"/>
  <c r="U45" i="1"/>
  <c r="G45" i="1"/>
  <c r="G37" i="1"/>
  <c r="AA37" i="1"/>
  <c r="U37" i="1"/>
  <c r="U29" i="1"/>
  <c r="G29" i="1"/>
  <c r="AA29" i="1"/>
  <c r="U21" i="1"/>
  <c r="G21" i="1"/>
  <c r="AA21" i="1"/>
  <c r="AB21" i="1" s="1" a="1"/>
  <c r="AB21" i="1" s="1"/>
  <c r="Z21" i="1" s="1"/>
  <c r="U35" i="1"/>
  <c r="AA35" i="1"/>
  <c r="G35" i="1"/>
  <c r="U19" i="1"/>
  <c r="G19" i="1"/>
  <c r="AA19" i="1"/>
  <c r="AB19" i="1" s="1" a="1"/>
  <c r="AB19" i="1" s="1"/>
  <c r="Z19" i="1" s="1"/>
  <c r="AC19" i="1" s="1"/>
  <c r="G42" i="1"/>
  <c r="AA42" i="1"/>
  <c r="U42" i="1"/>
  <c r="G18" i="1"/>
  <c r="AA18" i="1"/>
  <c r="AB18" i="1" s="1" a="1"/>
  <c r="AB18" i="1" s="1"/>
  <c r="Z18" i="1" s="1"/>
  <c r="U18" i="1"/>
  <c r="G46" i="1"/>
  <c r="AA46" i="1"/>
  <c r="U46" i="1"/>
  <c r="G30" i="1"/>
  <c r="U30" i="1"/>
  <c r="AA30" i="1"/>
  <c r="AA44" i="1"/>
  <c r="G44" i="1"/>
  <c r="U44" i="1"/>
  <c r="U36" i="1"/>
  <c r="AA36" i="1"/>
  <c r="G36" i="1"/>
  <c r="G28" i="1"/>
  <c r="AA28" i="1"/>
  <c r="U28" i="1"/>
  <c r="G20" i="1"/>
  <c r="AA20" i="1"/>
  <c r="AB20" i="1" s="1" a="1"/>
  <c r="AB20" i="1" s="1"/>
  <c r="Z20" i="1" s="1"/>
  <c r="U20" i="1"/>
  <c r="G26" i="1"/>
  <c r="U26" i="1"/>
  <c r="AA26" i="1"/>
  <c r="G41" i="1"/>
  <c r="AA41" i="1"/>
  <c r="U41" i="1"/>
  <c r="AA33" i="1"/>
  <c r="U33" i="1"/>
  <c r="G33" i="1"/>
  <c r="AA40" i="1"/>
  <c r="U40" i="1"/>
  <c r="G40" i="1"/>
  <c r="U32" i="1"/>
  <c r="G32" i="1"/>
  <c r="AA32" i="1"/>
  <c r="U24" i="1"/>
  <c r="AA24" i="1"/>
  <c r="AB24" i="1" s="1" a="1"/>
  <c r="AB24" i="1" s="1"/>
  <c r="Z24" i="1" s="1"/>
  <c r="AC24" i="1" s="1"/>
  <c r="G24" i="1"/>
  <c r="U43" i="1"/>
  <c r="G43" i="1"/>
  <c r="AA43" i="1"/>
  <c r="U27" i="1"/>
  <c r="G27" i="1"/>
  <c r="AA27" i="1"/>
  <c r="G34" i="1"/>
  <c r="AA34" i="1"/>
  <c r="U34" i="1"/>
  <c r="AA49" i="1"/>
  <c r="U49" i="1"/>
  <c r="G49" i="1"/>
  <c r="G25" i="1"/>
  <c r="U25" i="1"/>
  <c r="AA25" i="1"/>
  <c r="AB25" i="1" s="1" a="1"/>
  <c r="AB25" i="1" s="1"/>
  <c r="Z25" i="1" s="1"/>
  <c r="AA48" i="1"/>
  <c r="U48" i="1"/>
  <c r="G48" i="1"/>
  <c r="AA47" i="1"/>
  <c r="U47" i="1"/>
  <c r="G47" i="1"/>
  <c r="U39" i="1"/>
  <c r="AA39" i="1"/>
  <c r="G39" i="1"/>
  <c r="AA31" i="1"/>
  <c r="G31" i="1"/>
  <c r="U31" i="1"/>
  <c r="G23" i="1"/>
  <c r="AA23" i="1"/>
  <c r="U23" i="1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C11" i="1"/>
  <c r="AC13" i="1"/>
  <c r="AC14" i="1"/>
  <c r="AC15" i="1"/>
  <c r="AC16" i="1"/>
  <c r="N3" i="2"/>
  <c r="F13" i="1" l="1"/>
  <c r="Q13" i="1" s="1"/>
  <c r="F122" i="1"/>
  <c r="AD122" i="1" s="1"/>
  <c r="F57" i="1"/>
  <c r="Q57" i="1" s="1"/>
  <c r="Q83" i="1"/>
  <c r="F56" i="1"/>
  <c r="F77" i="1"/>
  <c r="AD77" i="1" s="1"/>
  <c r="F11" i="1"/>
  <c r="F67" i="1"/>
  <c r="F14" i="1"/>
  <c r="Q14" i="1" s="1"/>
  <c r="F126" i="1"/>
  <c r="AJ126" i="1" s="1"/>
  <c r="F90" i="1"/>
  <c r="F66" i="1"/>
  <c r="F107" i="1"/>
  <c r="F10" i="1"/>
  <c r="F24" i="1"/>
  <c r="Q24" i="1" s="1"/>
  <c r="F128" i="1"/>
  <c r="F105" i="1"/>
  <c r="F93" i="1"/>
  <c r="F70" i="1"/>
  <c r="F101" i="1"/>
  <c r="F72" i="1"/>
  <c r="AJ72" i="1" s="1"/>
  <c r="F58" i="1"/>
  <c r="F103" i="1"/>
  <c r="F135" i="1"/>
  <c r="F54" i="1"/>
  <c r="F114" i="1"/>
  <c r="F106" i="1"/>
  <c r="AJ106" i="1" s="1"/>
  <c r="F65" i="1"/>
  <c r="F74" i="1"/>
  <c r="F59" i="1"/>
  <c r="F109" i="1"/>
  <c r="F118" i="1"/>
  <c r="AJ118" i="1" s="1"/>
  <c r="F89" i="1"/>
  <c r="F68" i="1"/>
  <c r="F130" i="1"/>
  <c r="F123" i="1"/>
  <c r="F64" i="1"/>
  <c r="F92" i="1"/>
  <c r="AJ92" i="1" s="1"/>
  <c r="F120" i="1"/>
  <c r="F50" i="1"/>
  <c r="F100" i="1"/>
  <c r="F81" i="1"/>
  <c r="F131" i="1"/>
  <c r="F125" i="1"/>
  <c r="F73" i="1"/>
  <c r="F69" i="1"/>
  <c r="F79" i="1"/>
  <c r="F127" i="1"/>
  <c r="F136" i="1"/>
  <c r="F117" i="1"/>
  <c r="F115" i="1"/>
  <c r="F138" i="1"/>
  <c r="F55" i="1"/>
  <c r="AJ55" i="1" s="1"/>
  <c r="F82" i="1"/>
  <c r="F95" i="1"/>
  <c r="F111" i="1"/>
  <c r="AJ111" i="1" s="1"/>
  <c r="F78" i="1"/>
  <c r="F139" i="1"/>
  <c r="F52" i="1"/>
  <c r="AJ52" i="1" s="1"/>
  <c r="F94" i="1"/>
  <c r="F133" i="1"/>
  <c r="F112" i="1"/>
  <c r="F102" i="1"/>
  <c r="F96" i="1"/>
  <c r="F87" i="1"/>
  <c r="F121" i="1"/>
  <c r="F91" i="1"/>
  <c r="F116" i="1"/>
  <c r="F16" i="1"/>
  <c r="Q16" i="1" s="1"/>
  <c r="F124" i="1"/>
  <c r="F134" i="1"/>
  <c r="F140" i="1"/>
  <c r="F132" i="1"/>
  <c r="AJ132" i="1" s="1"/>
  <c r="F97" i="1"/>
  <c r="F129" i="1"/>
  <c r="F15" i="1"/>
  <c r="Q15" i="1" s="1"/>
  <c r="F71" i="1"/>
  <c r="F80" i="1"/>
  <c r="AJ80" i="1" s="1"/>
  <c r="F137" i="1"/>
  <c r="F75" i="1"/>
  <c r="F113" i="1"/>
  <c r="AF98" i="1"/>
  <c r="F60" i="1"/>
  <c r="F61" i="1"/>
  <c r="AF108" i="1"/>
  <c r="F62" i="1"/>
  <c r="AF99" i="1"/>
  <c r="AB39" i="1" a="1"/>
  <c r="AB39" i="1" s="1"/>
  <c r="Z39" i="1" s="1"/>
  <c r="AC39" i="1" s="1"/>
  <c r="AB36" i="1" a="1"/>
  <c r="AB36" i="1" s="1"/>
  <c r="Z36" i="1" s="1"/>
  <c r="AC36" i="1" s="1"/>
  <c r="F36" i="1" s="1"/>
  <c r="AB38" i="1" a="1"/>
  <c r="AB38" i="1" s="1"/>
  <c r="Z38" i="1" s="1"/>
  <c r="AC38" i="1" s="1"/>
  <c r="AB27" i="1" a="1"/>
  <c r="AB27" i="1" s="1"/>
  <c r="Z27" i="1" s="1"/>
  <c r="AC27" i="1" s="1"/>
  <c r="F27" i="1" s="1"/>
  <c r="AB46" i="1" a="1"/>
  <c r="AB46" i="1" s="1"/>
  <c r="Z46" i="1" s="1"/>
  <c r="AC46" i="1" s="1"/>
  <c r="F46" i="1" s="1"/>
  <c r="AJ46" i="1" s="1"/>
  <c r="AB34" i="1" a="1"/>
  <c r="AB34" i="1" s="1"/>
  <c r="Z34" i="1" s="1"/>
  <c r="AC34" i="1" s="1"/>
  <c r="F34" i="1" s="1"/>
  <c r="AB40" i="1" a="1"/>
  <c r="AB40" i="1" s="1"/>
  <c r="Z40" i="1" s="1"/>
  <c r="AC40" i="1" s="1"/>
  <c r="F40" i="1" s="1"/>
  <c r="AJ40" i="1" s="1"/>
  <c r="AB42" i="1" a="1"/>
  <c r="AB42" i="1" s="1"/>
  <c r="Z42" i="1" s="1"/>
  <c r="AC42" i="1" s="1"/>
  <c r="AB32" i="1" a="1"/>
  <c r="AB32" i="1" s="1"/>
  <c r="Z32" i="1" s="1"/>
  <c r="AC32" i="1" s="1"/>
  <c r="F32" i="1" s="1"/>
  <c r="AJ32" i="1" s="1"/>
  <c r="AB48" i="1" a="1"/>
  <c r="AB48" i="1" s="1"/>
  <c r="Z48" i="1" s="1"/>
  <c r="AC48" i="1" s="1"/>
  <c r="F48" i="1" s="1"/>
  <c r="AB23" i="1" a="1"/>
  <c r="AB23" i="1" s="1"/>
  <c r="Z23" i="1" s="1"/>
  <c r="AC23" i="1" s="1"/>
  <c r="F23" i="1" s="1"/>
  <c r="AJ23" i="1" s="1"/>
  <c r="AB33" i="1" a="1"/>
  <c r="AB33" i="1" s="1"/>
  <c r="Z33" i="1" s="1"/>
  <c r="AC33" i="1" s="1"/>
  <c r="F33" i="1" s="1"/>
  <c r="AB29" i="1" a="1"/>
  <c r="AB29" i="1" s="1"/>
  <c r="Z29" i="1" s="1"/>
  <c r="AC29" i="1" s="1"/>
  <c r="F29" i="1" s="1"/>
  <c r="AJ29" i="1" s="1"/>
  <c r="AB45" i="1" a="1"/>
  <c r="AB45" i="1" s="1"/>
  <c r="Z45" i="1" s="1"/>
  <c r="AC45" i="1" s="1"/>
  <c r="F45" i="1" s="1"/>
  <c r="Q45" i="1" s="1"/>
  <c r="AB47" i="1" a="1"/>
  <c r="AB47" i="1" s="1"/>
  <c r="Z47" i="1" s="1"/>
  <c r="AC47" i="1" s="1"/>
  <c r="AB43" i="1" a="1"/>
  <c r="AB43" i="1" s="1"/>
  <c r="Z43" i="1" s="1"/>
  <c r="AC43" i="1" s="1"/>
  <c r="F43" i="1" s="1"/>
  <c r="AJ43" i="1" s="1"/>
  <c r="AB41" i="1" a="1"/>
  <c r="AB41" i="1" s="1"/>
  <c r="Z41" i="1" s="1"/>
  <c r="AC41" i="1" s="1"/>
  <c r="AB44" i="1" a="1"/>
  <c r="AB44" i="1" s="1"/>
  <c r="Z44" i="1" s="1"/>
  <c r="AC44" i="1" s="1"/>
  <c r="F44" i="1" s="1"/>
  <c r="AB49" i="1" a="1"/>
  <c r="AB49" i="1" s="1"/>
  <c r="Z49" i="1" s="1"/>
  <c r="AC49" i="1" s="1"/>
  <c r="F49" i="1" s="1"/>
  <c r="AB28" i="1" a="1"/>
  <c r="AB28" i="1" s="1"/>
  <c r="Z28" i="1" s="1"/>
  <c r="AC28" i="1" s="1"/>
  <c r="F28" i="1" s="1"/>
  <c r="AB30" i="1" a="1"/>
  <c r="AB30" i="1" s="1"/>
  <c r="Z30" i="1" s="1"/>
  <c r="AC30" i="1" s="1"/>
  <c r="F30" i="1" s="1"/>
  <c r="AJ30" i="1" s="1"/>
  <c r="AB35" i="1" a="1"/>
  <c r="AB35" i="1" s="1"/>
  <c r="Z35" i="1" s="1"/>
  <c r="AC35" i="1" s="1"/>
  <c r="F35" i="1" s="1"/>
  <c r="AJ35" i="1" s="1"/>
  <c r="AB31" i="1" a="1"/>
  <c r="AB31" i="1" s="1"/>
  <c r="Z31" i="1" s="1"/>
  <c r="AC31" i="1" s="1"/>
  <c r="F31" i="1" s="1"/>
  <c r="AJ31" i="1" s="1"/>
  <c r="AB26" i="1" a="1"/>
  <c r="AB26" i="1" s="1"/>
  <c r="Z26" i="1" s="1"/>
  <c r="AC26" i="1" s="1"/>
  <c r="F26" i="1" s="1"/>
  <c r="AJ26" i="1" s="1"/>
  <c r="AB37" i="1" a="1"/>
  <c r="AB37" i="1" s="1"/>
  <c r="Z37" i="1" s="1"/>
  <c r="AC37" i="1" s="1"/>
  <c r="AC12" i="1"/>
  <c r="F12" i="1" s="1"/>
  <c r="AC18" i="1"/>
  <c r="F18" i="1" s="1"/>
  <c r="I18" i="1" s="1"/>
  <c r="AC20" i="1"/>
  <c r="F20" i="1" s="1"/>
  <c r="Q20" i="1" s="1"/>
  <c r="J19" i="1"/>
  <c r="AC21" i="1"/>
  <c r="F21" i="1" s="1"/>
  <c r="Q21" i="1" s="1"/>
  <c r="AC22" i="1"/>
  <c r="F22" i="1" s="1"/>
  <c r="AC25" i="1"/>
  <c r="F25" i="1" s="1"/>
  <c r="AD67" i="1" l="1"/>
  <c r="AJ67" i="1"/>
  <c r="Q10" i="1"/>
  <c r="AJ10" i="1"/>
  <c r="Q25" i="1"/>
  <c r="AJ25" i="1"/>
  <c r="J42" i="1"/>
  <c r="AJ42" i="1"/>
  <c r="Q22" i="1"/>
  <c r="AJ22" i="1"/>
  <c r="AD56" i="1"/>
  <c r="AJ56" i="1"/>
  <c r="Q11" i="1"/>
  <c r="AJ11" i="1"/>
  <c r="Q48" i="1"/>
  <c r="AE48" i="1" s="1"/>
  <c r="AJ48" i="1"/>
  <c r="J13" i="1"/>
  <c r="I13" i="1"/>
  <c r="J57" i="1"/>
  <c r="J122" i="1"/>
  <c r="I24" i="1"/>
  <c r="J24" i="1"/>
  <c r="I83" i="1"/>
  <c r="J15" i="1"/>
  <c r="I15" i="1"/>
  <c r="J16" i="1"/>
  <c r="I57" i="1"/>
  <c r="J11" i="1"/>
  <c r="AD57" i="1"/>
  <c r="AF57" i="1" s="1"/>
  <c r="AD83" i="1"/>
  <c r="AF83" i="1" s="1"/>
  <c r="J83" i="1"/>
  <c r="J67" i="1"/>
  <c r="I16" i="1"/>
  <c r="J14" i="1"/>
  <c r="I122" i="1"/>
  <c r="Q67" i="1"/>
  <c r="AD16" i="1"/>
  <c r="AF16" i="1" s="1"/>
  <c r="I11" i="1"/>
  <c r="Q122" i="1"/>
  <c r="AF122" i="1" s="1"/>
  <c r="I10" i="1"/>
  <c r="Q77" i="1"/>
  <c r="AF77" i="1" s="1"/>
  <c r="I77" i="1"/>
  <c r="J77" i="1"/>
  <c r="I56" i="1"/>
  <c r="J56" i="1"/>
  <c r="I14" i="1"/>
  <c r="AD10" i="1"/>
  <c r="Q56" i="1"/>
  <c r="I67" i="1"/>
  <c r="J137" i="1"/>
  <c r="Q137" i="1"/>
  <c r="I137" i="1"/>
  <c r="AD137" i="1"/>
  <c r="I132" i="1"/>
  <c r="Q132" i="1"/>
  <c r="AE132" i="1" s="1"/>
  <c r="J132" i="1"/>
  <c r="AD132" i="1"/>
  <c r="J53" i="1"/>
  <c r="Q53" i="1"/>
  <c r="AD53" i="1"/>
  <c r="I53" i="1"/>
  <c r="J133" i="1"/>
  <c r="AD133" i="1"/>
  <c r="I133" i="1"/>
  <c r="Q133" i="1"/>
  <c r="AD84" i="1"/>
  <c r="Q84" i="1"/>
  <c r="I84" i="1"/>
  <c r="J84" i="1"/>
  <c r="AD127" i="1"/>
  <c r="I127" i="1"/>
  <c r="Q127" i="1"/>
  <c r="J127" i="1"/>
  <c r="Q50" i="1"/>
  <c r="J50" i="1"/>
  <c r="AD50" i="1"/>
  <c r="I50" i="1"/>
  <c r="J68" i="1"/>
  <c r="Q68" i="1"/>
  <c r="I68" i="1"/>
  <c r="AD68" i="1"/>
  <c r="I114" i="1"/>
  <c r="Q114" i="1"/>
  <c r="J114" i="1"/>
  <c r="AD114" i="1"/>
  <c r="I97" i="1"/>
  <c r="AD97" i="1"/>
  <c r="J97" i="1"/>
  <c r="Q97" i="1"/>
  <c r="Q82" i="1"/>
  <c r="I82" i="1"/>
  <c r="J82" i="1"/>
  <c r="AD82" i="1"/>
  <c r="J104" i="1"/>
  <c r="AD104" i="1"/>
  <c r="Q104" i="1"/>
  <c r="I104" i="1"/>
  <c r="I100" i="1"/>
  <c r="J100" i="1"/>
  <c r="AD100" i="1"/>
  <c r="Q100" i="1"/>
  <c r="I86" i="1"/>
  <c r="AD86" i="1"/>
  <c r="J86" i="1"/>
  <c r="Q86" i="1"/>
  <c r="Q106" i="1"/>
  <c r="AE106" i="1" s="1"/>
  <c r="AD106" i="1"/>
  <c r="J106" i="1"/>
  <c r="I106" i="1"/>
  <c r="Q88" i="1"/>
  <c r="J88" i="1"/>
  <c r="I88" i="1"/>
  <c r="AD88" i="1"/>
  <c r="Q85" i="1"/>
  <c r="J85" i="1"/>
  <c r="I85" i="1"/>
  <c r="AD85" i="1"/>
  <c r="Q140" i="1"/>
  <c r="AD140" i="1"/>
  <c r="J140" i="1"/>
  <c r="I140" i="1"/>
  <c r="Q91" i="1"/>
  <c r="AD91" i="1"/>
  <c r="I91" i="1"/>
  <c r="J91" i="1"/>
  <c r="Q94" i="1"/>
  <c r="AD94" i="1"/>
  <c r="J94" i="1"/>
  <c r="I94" i="1"/>
  <c r="Q55" i="1"/>
  <c r="AE55" i="1" s="1"/>
  <c r="AD55" i="1"/>
  <c r="J55" i="1"/>
  <c r="I55" i="1"/>
  <c r="AD79" i="1"/>
  <c r="Q79" i="1"/>
  <c r="I79" i="1"/>
  <c r="J79" i="1"/>
  <c r="Q51" i="1"/>
  <c r="J51" i="1"/>
  <c r="I51" i="1"/>
  <c r="AD51" i="1"/>
  <c r="J89" i="1"/>
  <c r="Q89" i="1"/>
  <c r="AD89" i="1"/>
  <c r="I89" i="1"/>
  <c r="Q54" i="1"/>
  <c r="I54" i="1"/>
  <c r="J54" i="1"/>
  <c r="AD54" i="1"/>
  <c r="AD101" i="1"/>
  <c r="Q101" i="1"/>
  <c r="I101" i="1"/>
  <c r="J101" i="1"/>
  <c r="Q112" i="1"/>
  <c r="AD112" i="1"/>
  <c r="I112" i="1"/>
  <c r="J112" i="1"/>
  <c r="Q80" i="1"/>
  <c r="AD80" i="1"/>
  <c r="J80" i="1"/>
  <c r="I80" i="1"/>
  <c r="J134" i="1"/>
  <c r="Q134" i="1"/>
  <c r="AD134" i="1"/>
  <c r="I134" i="1"/>
  <c r="Q121" i="1"/>
  <c r="AD121" i="1"/>
  <c r="I121" i="1"/>
  <c r="J121" i="1"/>
  <c r="Q52" i="1"/>
  <c r="J52" i="1"/>
  <c r="AD52" i="1"/>
  <c r="I52" i="1"/>
  <c r="Q138" i="1"/>
  <c r="AD138" i="1"/>
  <c r="J138" i="1"/>
  <c r="I138" i="1"/>
  <c r="Q69" i="1"/>
  <c r="I69" i="1"/>
  <c r="AD69" i="1"/>
  <c r="J69" i="1"/>
  <c r="Q120" i="1"/>
  <c r="J120" i="1"/>
  <c r="I120" i="1"/>
  <c r="AD120" i="1"/>
  <c r="Q118" i="1"/>
  <c r="J118" i="1"/>
  <c r="AD118" i="1"/>
  <c r="I118" i="1"/>
  <c r="Q70" i="1"/>
  <c r="J70" i="1"/>
  <c r="I70" i="1"/>
  <c r="AD70" i="1"/>
  <c r="J10" i="1"/>
  <c r="J71" i="1"/>
  <c r="Q71" i="1"/>
  <c r="I71" i="1"/>
  <c r="AD71" i="1"/>
  <c r="Q124" i="1"/>
  <c r="I124" i="1"/>
  <c r="AD124" i="1"/>
  <c r="J124" i="1"/>
  <c r="Q87" i="1"/>
  <c r="J87" i="1"/>
  <c r="AD87" i="1"/>
  <c r="I87" i="1"/>
  <c r="J139" i="1"/>
  <c r="I139" i="1"/>
  <c r="Q139" i="1"/>
  <c r="AD139" i="1"/>
  <c r="AD115" i="1"/>
  <c r="Q115" i="1"/>
  <c r="J115" i="1"/>
  <c r="I115" i="1"/>
  <c r="AD73" i="1"/>
  <c r="Q73" i="1"/>
  <c r="J73" i="1"/>
  <c r="I73" i="1"/>
  <c r="AD92" i="1"/>
  <c r="J92" i="1"/>
  <c r="Q92" i="1"/>
  <c r="AE92" i="1" s="1"/>
  <c r="I92" i="1"/>
  <c r="Q109" i="1"/>
  <c r="J109" i="1"/>
  <c r="I109" i="1"/>
  <c r="AD109" i="1"/>
  <c r="Q135" i="1"/>
  <c r="J135" i="1"/>
  <c r="AD135" i="1"/>
  <c r="I135" i="1"/>
  <c r="Q93" i="1"/>
  <c r="J93" i="1"/>
  <c r="I93" i="1"/>
  <c r="AD93" i="1"/>
  <c r="Q107" i="1"/>
  <c r="I107" i="1"/>
  <c r="AD107" i="1"/>
  <c r="J107" i="1"/>
  <c r="Q116" i="1"/>
  <c r="J116" i="1"/>
  <c r="AD116" i="1"/>
  <c r="I116" i="1"/>
  <c r="Q96" i="1"/>
  <c r="J96" i="1"/>
  <c r="I96" i="1"/>
  <c r="AD96" i="1"/>
  <c r="J78" i="1"/>
  <c r="Q78" i="1"/>
  <c r="I78" i="1"/>
  <c r="AD78" i="1"/>
  <c r="J117" i="1"/>
  <c r="Q117" i="1"/>
  <c r="I117" i="1"/>
  <c r="AD117" i="1"/>
  <c r="Q125" i="1"/>
  <c r="AD125" i="1"/>
  <c r="I125" i="1"/>
  <c r="J125" i="1"/>
  <c r="Q64" i="1"/>
  <c r="AD64" i="1"/>
  <c r="J64" i="1"/>
  <c r="I64" i="1"/>
  <c r="Q59" i="1"/>
  <c r="J59" i="1"/>
  <c r="I59" i="1"/>
  <c r="AD59" i="1"/>
  <c r="Q103" i="1"/>
  <c r="J103" i="1"/>
  <c r="AD103" i="1"/>
  <c r="I103" i="1"/>
  <c r="Q105" i="1"/>
  <c r="J105" i="1"/>
  <c r="AD105" i="1"/>
  <c r="I105" i="1"/>
  <c r="I66" i="1"/>
  <c r="Q66" i="1"/>
  <c r="J66" i="1"/>
  <c r="AD66" i="1"/>
  <c r="Q75" i="1"/>
  <c r="I75" i="1"/>
  <c r="J75" i="1"/>
  <c r="AD75" i="1"/>
  <c r="Q111" i="1"/>
  <c r="J111" i="1"/>
  <c r="I111" i="1"/>
  <c r="AD111" i="1"/>
  <c r="AD119" i="1"/>
  <c r="Q119" i="1"/>
  <c r="I119" i="1"/>
  <c r="J119" i="1"/>
  <c r="Q131" i="1"/>
  <c r="AD131" i="1"/>
  <c r="J131" i="1"/>
  <c r="I131" i="1"/>
  <c r="AD123" i="1"/>
  <c r="J123" i="1"/>
  <c r="Q123" i="1"/>
  <c r="I123" i="1"/>
  <c r="Q74" i="1"/>
  <c r="J74" i="1"/>
  <c r="AD74" i="1"/>
  <c r="I74" i="1"/>
  <c r="Q58" i="1"/>
  <c r="J58" i="1"/>
  <c r="AD58" i="1"/>
  <c r="I58" i="1"/>
  <c r="Q128" i="1"/>
  <c r="I128" i="1"/>
  <c r="AD128" i="1"/>
  <c r="J128" i="1"/>
  <c r="I90" i="1"/>
  <c r="Q90" i="1"/>
  <c r="J90" i="1"/>
  <c r="AD90" i="1"/>
  <c r="Q113" i="1"/>
  <c r="AD113" i="1"/>
  <c r="I113" i="1"/>
  <c r="J113" i="1"/>
  <c r="AD129" i="1"/>
  <c r="Q129" i="1"/>
  <c r="I129" i="1"/>
  <c r="J129" i="1"/>
  <c r="J102" i="1"/>
  <c r="I102" i="1"/>
  <c r="Q102" i="1"/>
  <c r="AD102" i="1"/>
  <c r="Q95" i="1"/>
  <c r="J95" i="1"/>
  <c r="AD95" i="1"/>
  <c r="I95" i="1"/>
  <c r="AD136" i="1"/>
  <c r="Q136" i="1"/>
  <c r="I136" i="1"/>
  <c r="J136" i="1"/>
  <c r="AD81" i="1"/>
  <c r="Q81" i="1"/>
  <c r="I81" i="1"/>
  <c r="J81" i="1"/>
  <c r="I130" i="1"/>
  <c r="AD130" i="1"/>
  <c r="Q130" i="1"/>
  <c r="J130" i="1"/>
  <c r="AD65" i="1"/>
  <c r="I65" i="1"/>
  <c r="J65" i="1"/>
  <c r="Q65" i="1"/>
  <c r="AD72" i="1"/>
  <c r="Q72" i="1"/>
  <c r="AE72" i="1" s="1"/>
  <c r="I72" i="1"/>
  <c r="J72" i="1"/>
  <c r="Q126" i="1"/>
  <c r="AD126" i="1"/>
  <c r="I126" i="1"/>
  <c r="J126" i="1"/>
  <c r="AD60" i="1"/>
  <c r="Q60" i="1"/>
  <c r="J60" i="1"/>
  <c r="I60" i="1"/>
  <c r="J61" i="1"/>
  <c r="AD61" i="1"/>
  <c r="I61" i="1"/>
  <c r="Q61" i="1"/>
  <c r="I62" i="1"/>
  <c r="AD62" i="1"/>
  <c r="Q62" i="1"/>
  <c r="J62" i="1"/>
  <c r="Q35" i="1"/>
  <c r="AE35" i="1" s="1"/>
  <c r="I35" i="1"/>
  <c r="Q38" i="1"/>
  <c r="J38" i="1"/>
  <c r="AD38" i="1"/>
  <c r="Q44" i="1"/>
  <c r="AD44" i="1"/>
  <c r="Q47" i="1"/>
  <c r="AD47" i="1"/>
  <c r="I47" i="1"/>
  <c r="J47" i="1"/>
  <c r="Q27" i="1"/>
  <c r="I27" i="1"/>
  <c r="J27" i="1"/>
  <c r="AD27" i="1"/>
  <c r="Q30" i="1"/>
  <c r="AE30" i="1" s="1"/>
  <c r="J30" i="1"/>
  <c r="I30" i="1"/>
  <c r="AD30" i="1"/>
  <c r="Q28" i="1"/>
  <c r="J28" i="1"/>
  <c r="I28" i="1"/>
  <c r="AD28" i="1"/>
  <c r="Q49" i="1"/>
  <c r="I49" i="1"/>
  <c r="J49" i="1"/>
  <c r="AD49" i="1"/>
  <c r="Q36" i="1"/>
  <c r="J36" i="1"/>
  <c r="I36" i="1"/>
  <c r="AD36" i="1"/>
  <c r="Q37" i="1"/>
  <c r="AD37" i="1"/>
  <c r="J37" i="1"/>
  <c r="I37" i="1"/>
  <c r="Q33" i="1"/>
  <c r="I33" i="1"/>
  <c r="J33" i="1"/>
  <c r="AD33" i="1"/>
  <c r="AD40" i="1"/>
  <c r="I40" i="1"/>
  <c r="Q40" i="1"/>
  <c r="AE40" i="1" s="1"/>
  <c r="J40" i="1"/>
  <c r="Q26" i="1"/>
  <c r="J26" i="1"/>
  <c r="I26" i="1"/>
  <c r="AD26" i="1"/>
  <c r="Q23" i="1"/>
  <c r="AE23" i="1" s="1"/>
  <c r="J23" i="1"/>
  <c r="I23" i="1"/>
  <c r="AD23" i="1"/>
  <c r="AD34" i="1"/>
  <c r="Q34" i="1"/>
  <c r="I34" i="1"/>
  <c r="J34" i="1"/>
  <c r="Q31" i="1"/>
  <c r="AD31" i="1"/>
  <c r="J31" i="1"/>
  <c r="I31" i="1"/>
  <c r="Q41" i="1"/>
  <c r="AD41" i="1"/>
  <c r="I41" i="1"/>
  <c r="J41" i="1"/>
  <c r="Q43" i="1"/>
  <c r="AE43" i="1" s="1"/>
  <c r="I43" i="1"/>
  <c r="J43" i="1"/>
  <c r="AD43" i="1"/>
  <c r="Q46" i="1"/>
  <c r="I46" i="1"/>
  <c r="J46" i="1"/>
  <c r="AD46" i="1"/>
  <c r="J32" i="1"/>
  <c r="Q32" i="1"/>
  <c r="AE32" i="1" s="1"/>
  <c r="I32" i="1"/>
  <c r="AD32" i="1"/>
  <c r="J29" i="1"/>
  <c r="I29" i="1"/>
  <c r="AD29" i="1"/>
  <c r="Q29" i="1"/>
  <c r="AE29" i="1" s="1"/>
  <c r="Q39" i="1"/>
  <c r="I39" i="1"/>
  <c r="J39" i="1"/>
  <c r="AD39" i="1"/>
  <c r="Q42" i="1"/>
  <c r="AD48" i="1"/>
  <c r="AD42" i="1"/>
  <c r="I48" i="1"/>
  <c r="I42" i="1"/>
  <c r="J45" i="1"/>
  <c r="I44" i="1"/>
  <c r="J35" i="1"/>
  <c r="AD45" i="1"/>
  <c r="AF45" i="1" s="1"/>
  <c r="J44" i="1"/>
  <c r="J48" i="1"/>
  <c r="I45" i="1"/>
  <c r="AD35" i="1"/>
  <c r="I38" i="1"/>
  <c r="Q12" i="1"/>
  <c r="I12" i="1"/>
  <c r="J12" i="1"/>
  <c r="I19" i="1"/>
  <c r="J18" i="1"/>
  <c r="Q18" i="1"/>
  <c r="I20" i="1"/>
  <c r="J20" i="1"/>
  <c r="I22" i="1"/>
  <c r="J22" i="1"/>
  <c r="J25" i="1"/>
  <c r="I25" i="1"/>
  <c r="J21" i="1"/>
  <c r="I21" i="1"/>
  <c r="AD24" i="1"/>
  <c r="AD25" i="1"/>
  <c r="AE56" i="1" l="1"/>
  <c r="AF56" i="1" s="1"/>
  <c r="AE25" i="1"/>
  <c r="AE67" i="1"/>
  <c r="AF67" i="1" s="1"/>
  <c r="AF48" i="1"/>
  <c r="AE111" i="1"/>
  <c r="AF111" i="1" s="1"/>
  <c r="AE10" i="1"/>
  <c r="AE126" i="1"/>
  <c r="AF126" i="1" s="1"/>
  <c r="AF10" i="1"/>
  <c r="AE31" i="1"/>
  <c r="AE42" i="1"/>
  <c r="AF42" i="1" s="1"/>
  <c r="AE46" i="1"/>
  <c r="AE26" i="1"/>
  <c r="AE118" i="1"/>
  <c r="AE52" i="1"/>
  <c r="AE80" i="1"/>
  <c r="AF80" i="1" s="1"/>
  <c r="AF130" i="1"/>
  <c r="AF92" i="1"/>
  <c r="AF54" i="1"/>
  <c r="AF72" i="1"/>
  <c r="AF136" i="1"/>
  <c r="AF64" i="1"/>
  <c r="AF115" i="1"/>
  <c r="AF118" i="1"/>
  <c r="AF69" i="1"/>
  <c r="AF95" i="1"/>
  <c r="AF123" i="1"/>
  <c r="AF86" i="1"/>
  <c r="AF97" i="1"/>
  <c r="AF104" i="1"/>
  <c r="AF127" i="1"/>
  <c r="AF140" i="1"/>
  <c r="AF81" i="1"/>
  <c r="AF119" i="1"/>
  <c r="AF125" i="1"/>
  <c r="AF73" i="1"/>
  <c r="AF132" i="1"/>
  <c r="AF114" i="1"/>
  <c r="AF82" i="1"/>
  <c r="AF139" i="1"/>
  <c r="AF120" i="1"/>
  <c r="AF90" i="1"/>
  <c r="AF78" i="1"/>
  <c r="AF75" i="1"/>
  <c r="AF59" i="1"/>
  <c r="AF93" i="1"/>
  <c r="AF109" i="1"/>
  <c r="AF84" i="1"/>
  <c r="AF53" i="1"/>
  <c r="AF137" i="1"/>
  <c r="AF133" i="1"/>
  <c r="AF101" i="1"/>
  <c r="AF89" i="1"/>
  <c r="AF79" i="1"/>
  <c r="AF94" i="1"/>
  <c r="AF68" i="1"/>
  <c r="AF100" i="1"/>
  <c r="AF50" i="1"/>
  <c r="AF102" i="1"/>
  <c r="AF117" i="1"/>
  <c r="AF113" i="1"/>
  <c r="AF128" i="1"/>
  <c r="AF74" i="1"/>
  <c r="AF131" i="1"/>
  <c r="AF103" i="1"/>
  <c r="AF96" i="1"/>
  <c r="AF107" i="1"/>
  <c r="AF135" i="1"/>
  <c r="AF87" i="1"/>
  <c r="AF134" i="1"/>
  <c r="AF129" i="1"/>
  <c r="AF58" i="1"/>
  <c r="AF105" i="1"/>
  <c r="AF116" i="1"/>
  <c r="AF124" i="1"/>
  <c r="AF70" i="1"/>
  <c r="AF138" i="1"/>
  <c r="AF121" i="1"/>
  <c r="AF88" i="1"/>
  <c r="AF66" i="1"/>
  <c r="AF71" i="1"/>
  <c r="AF65" i="1"/>
  <c r="AF52" i="1"/>
  <c r="AF112" i="1"/>
  <c r="AF51" i="1"/>
  <c r="AF55" i="1"/>
  <c r="AF91" i="1"/>
  <c r="AF85" i="1"/>
  <c r="AF106" i="1"/>
  <c r="AF44" i="1"/>
  <c r="AF29" i="1"/>
  <c r="AF46" i="1"/>
  <c r="AF26" i="1"/>
  <c r="AF33" i="1"/>
  <c r="AF36" i="1"/>
  <c r="AF28" i="1"/>
  <c r="AF27" i="1"/>
  <c r="AF62" i="1"/>
  <c r="AF30" i="1"/>
  <c r="AF38" i="1"/>
  <c r="AF37" i="1"/>
  <c r="AF61" i="1"/>
  <c r="AF31" i="1"/>
  <c r="AF47" i="1"/>
  <c r="AF60" i="1"/>
  <c r="AF35" i="1"/>
  <c r="AF41" i="1"/>
  <c r="AF34" i="1"/>
  <c r="AF39" i="1"/>
  <c r="AF43" i="1"/>
  <c r="AF23" i="1"/>
  <c r="AF49" i="1"/>
  <c r="AF40" i="1"/>
  <c r="AF32" i="1"/>
  <c r="AF25" i="1"/>
  <c r="AF24" i="1"/>
  <c r="AD11" i="1" l="1"/>
  <c r="AE11" i="1" s="1"/>
  <c r="AD12" i="1"/>
  <c r="AD13" i="1"/>
  <c r="AD14" i="1"/>
  <c r="AD15" i="1"/>
  <c r="AC17" i="1"/>
  <c r="F17" i="1" s="1"/>
  <c r="Q17" i="1" s="1"/>
  <c r="AD18" i="1"/>
  <c r="AD19" i="1"/>
  <c r="AD20" i="1"/>
  <c r="AD21" i="1"/>
  <c r="AD22" i="1"/>
  <c r="AE22" i="1" s="1"/>
  <c r="I17" i="1" l="1"/>
  <c r="J17" i="1"/>
  <c r="AD17" i="1"/>
  <c r="AF12" i="1"/>
  <c r="AF20" i="1"/>
  <c r="AF11" i="1"/>
  <c r="AF21" i="1"/>
  <c r="AF19" i="1"/>
  <c r="AF18" i="1"/>
  <c r="AF15" i="1"/>
  <c r="AF14" i="1"/>
  <c r="AF22" i="1"/>
  <c r="AF13" i="1"/>
  <c r="AF17" i="1" l="1"/>
</calcChain>
</file>

<file path=xl/sharedStrings.xml><?xml version="1.0" encoding="utf-8"?>
<sst xmlns="http://schemas.openxmlformats.org/spreadsheetml/2006/main" count="6455" uniqueCount="934">
  <si>
    <t>s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</si>
  <si>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</si>
  <si>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</si>
  <si>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</si>
  <si>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</si>
  <si>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</si>
  <si>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</si>
  <si>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</si>
  <si>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</si>
  <si>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</si>
  <si>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</si>
  <si>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</si>
  <si>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</si>
  <si>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</si>
  <si>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</si>
  <si>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</si>
  <si>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</si>
  <si>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</si>
  <si>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</si>
  <si>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</si>
  <si>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</si>
  <si>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</si>
  <si>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</si>
  <si>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</si>
  <si>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</si>
  <si>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</si>
  <si>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</si>
  <si>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</si>
  <si>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>V-1</t>
  </si>
  <si>
    <t>-</t>
  </si>
  <si>
    <t>All control valves shall be installed by the Mechanical Contractor.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</si>
  <si>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</si>
  <si>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</si>
  <si>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</si>
  <si>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</si>
  <si>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</si>
  <si>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</si>
  <si>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</si>
  <si>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</si>
  <si>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</si>
  <si>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</si>
  <si>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</si>
  <si>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</si>
  <si>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</si>
  <si>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</si>
  <si>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</si>
  <si>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</si>
  <si>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</si>
  <si>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</si>
  <si>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</si>
  <si>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</si>
  <si>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</si>
  <si>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</si>
  <si>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</si>
  <si>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</si>
  <si>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</si>
  <si>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</si>
  <si>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</si>
  <si>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</si>
  <si>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</si>
  <si>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</si>
  <si>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</si>
  <si>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</si>
  <si>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</si>
  <si>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</si>
  <si>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</si>
  <si>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</si>
  <si>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</si>
  <si>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</si>
  <si>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</si>
  <si>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</si>
  <si>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</si>
  <si>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</si>
  <si>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</si>
  <si>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</si>
  <si>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</si>
  <si>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</si>
  <si>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</si>
  <si>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</si>
  <si>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</si>
  <si>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</si>
  <si>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</si>
  <si>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</si>
  <si>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</si>
  <si>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</si>
  <si>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</si>
  <si>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</si>
  <si>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</si>
  <si>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</si>
  <si>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</si>
  <si>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</si>
  <si>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</si>
  <si>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</si>
  <si>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</si>
  <si>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</si>
  <si>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</si>
  <si>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</si>
  <si>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</si>
  <si>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</si>
  <si>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</si>
  <si>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</si>
  <si>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</si>
  <si>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</si>
  <si>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</si>
  <si>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</si>
  <si>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</si>
  <si>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</si>
  <si>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</si>
  <si>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</si>
  <si>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</si>
  <si>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</si>
  <si>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</si>
  <si>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</si>
  <si>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</si>
  <si>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</si>
  <si>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</si>
  <si>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</si>
  <si>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</si>
  <si>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</si>
  <si>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</si>
  <si>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</si>
  <si>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</si>
  <si>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</si>
  <si>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</si>
  <si>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</si>
  <si>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</si>
  <si>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</si>
  <si>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</si>
  <si>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</si>
  <si>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</si>
  <si>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</si>
  <si>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</si>
  <si>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</si>
  <si>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</si>
  <si>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</si>
  <si>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</si>
  <si>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</si>
  <si>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</si>
  <si>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</si>
  <si>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</si>
  <si>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</si>
  <si>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</si>
  <si>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</si>
  <si>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</si>
  <si>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</si>
  <si>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</si>
  <si>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</si>
  <si>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</si>
  <si>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</si>
  <si>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</si>
  <si>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</si>
  <si>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</si>
  <si>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</si>
  <si>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</si>
  <si>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</si>
  <si>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</si>
  <si>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</si>
  <si>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</si>
  <si>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</si>
  <si>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</si>
  <si>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</si>
  <si>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</si>
  <si>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</si>
  <si>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</si>
  <si>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</si>
  <si>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</si>
  <si>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</si>
  <si>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</si>
  <si>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</si>
  <si>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</si>
  <si>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</si>
  <si>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</si>
  <si>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</si>
  <si>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</si>
  <si>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</si>
  <si>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</si>
  <si>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</si>
  <si>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</si>
  <si>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</si>
  <si>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</si>
  <si>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</si>
  <si>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</si>
  <si>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</si>
  <si>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</si>
  <si>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</si>
  <si>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</si>
  <si>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</si>
  <si>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</si>
  <si>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</si>
  <si>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</si>
  <si>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</si>
  <si>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</si>
  <si>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</si>
  <si>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</si>
  <si>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</si>
  <si>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</si>
  <si>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</si>
  <si>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</si>
  <si>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</si>
  <si>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</si>
  <si>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</si>
  <si>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</si>
  <si>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</si>
  <si>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</si>
  <si>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</si>
  <si>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</si>
  <si>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</si>
  <si>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</si>
  <si>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</si>
  <si>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</si>
  <si>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</si>
  <si>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</si>
  <si>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</si>
  <si>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</si>
  <si>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</si>
  <si>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</si>
  <si>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</si>
  <si>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</si>
  <si>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</si>
  <si>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</si>
  <si>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</si>
  <si>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</si>
  <si>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</si>
  <si>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</si>
  <si>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</si>
  <si>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</si>
  <si>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</si>
  <si>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</si>
  <si>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</si>
  <si>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</si>
  <si>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</si>
  <si>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</si>
  <si>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</si>
  <si>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</si>
  <si>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</si>
  <si>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</si>
  <si>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</si>
  <si>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</si>
  <si>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</si>
  <si>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</si>
  <si>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</si>
  <si>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</si>
  <si>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</si>
  <si>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</si>
  <si>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</si>
  <si>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</si>
  <si>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</si>
  <si>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</si>
  <si>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</si>
  <si>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</si>
  <si>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</si>
  <si>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</si>
  <si>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</si>
  <si>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</si>
  <si>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</si>
  <si>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</si>
  <si>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</si>
  <si>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</si>
  <si>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</si>
  <si>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</si>
  <si>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</si>
  <si>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</si>
  <si>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</si>
  <si>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</si>
  <si>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</si>
  <si>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</si>
  <si>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</si>
  <si>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</si>
  <si>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</si>
  <si>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</si>
  <si>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</si>
  <si>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</si>
  <si>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</si>
  <si>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</si>
  <si>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</si>
  <si>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</si>
  <si>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</si>
  <si>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</si>
  <si>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</si>
  <si>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</si>
  <si>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</si>
  <si>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</si>
  <si>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</si>
  <si>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</si>
  <si>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</si>
  <si>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</si>
  <si>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</si>
  <si>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</si>
  <si>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</si>
  <si>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</si>
  <si>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</si>
  <si>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</si>
  <si>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</si>
  <si>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</si>
  <si>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</si>
  <si>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</si>
  <si>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</si>
  <si>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</si>
  <si>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</si>
  <si>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</si>
  <si>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</si>
  <si>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</si>
  <si>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</si>
  <si>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</si>
  <si>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</si>
  <si>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</si>
  <si>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</si>
  <si>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</si>
  <si>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</si>
  <si>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</si>
  <si>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</si>
  <si>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</si>
  <si>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</si>
  <si>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</si>
  <si>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</si>
  <si>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</si>
  <si>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</si>
  <si>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</si>
  <si>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</si>
  <si>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</si>
  <si>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</si>
  <si>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</si>
  <si>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</si>
  <si>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</si>
  <si>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</si>
  <si>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</si>
  <si>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</si>
  <si>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</si>
  <si>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</si>
  <si>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</si>
  <si>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</si>
  <si>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</si>
  <si>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</si>
  <si>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</si>
  <si>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</si>
  <si>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</si>
  <si>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</si>
  <si>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</si>
  <si>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</si>
  <si>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</si>
  <si>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</si>
  <si>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</si>
  <si>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</si>
  <si>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</si>
  <si>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</si>
  <si>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</si>
  <si>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</si>
  <si>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</si>
  <si>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</si>
  <si>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</si>
  <si>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</si>
  <si>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</si>
  <si>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</si>
  <si>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</si>
  <si>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</si>
  <si>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</si>
  <si>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</si>
  <si>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</si>
  <si>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</si>
  <si>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</si>
  <si>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</si>
  <si>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</si>
  <si>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</si>
  <si>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</si>
  <si>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</si>
  <si>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</si>
  <si>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</si>
  <si>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</si>
  <si>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</si>
  <si>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</si>
  <si>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</si>
  <si>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</si>
  <si>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</si>
  <si>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</si>
  <si>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</si>
  <si>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</si>
  <si>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</si>
  <si>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</si>
  <si>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</si>
  <si>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</si>
  <si>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</si>
  <si>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</si>
  <si>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</si>
  <si>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</si>
  <si>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</si>
  <si>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</si>
  <si>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</si>
  <si>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</si>
  <si>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</si>
  <si>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</si>
  <si>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</si>
  <si>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</si>
  <si>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</si>
  <si>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</si>
  <si>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</si>
  <si>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</si>
  <si>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</si>
  <si>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</si>
  <si>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</si>
  <si>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</si>
  <si>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</si>
  <si>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</si>
  <si>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</si>
  <si>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</si>
  <si>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</si>
  <si>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</si>
  <si>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</si>
  <si>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</si>
  <si>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</si>
  <si>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</si>
  <si>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</si>
  <si>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</si>
  <si>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</si>
  <si>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</si>
  <si>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</si>
  <si>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</si>
  <si>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</si>
  <si>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</si>
  <si>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</si>
  <si>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</si>
  <si>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</si>
  <si>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</si>
  <si>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</si>
  <si>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</si>
  <si>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</si>
  <si>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</si>
  <si>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</si>
  <si>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</si>
  <si>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</si>
  <si>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</si>
  <si>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</si>
  <si>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</si>
  <si>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</si>
  <si>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</si>
  <si>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</si>
  <si>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</si>
  <si>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</si>
  <si>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</si>
  <si>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</si>
  <si>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</si>
  <si>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</si>
  <si>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</si>
  <si>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</si>
  <si>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</si>
  <si>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</si>
  <si>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</si>
  <si>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</si>
  <si>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</si>
  <si>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</si>
  <si>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</si>
  <si>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</si>
  <si>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</si>
  <si>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</si>
  <si>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</si>
  <si>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</si>
  <si>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</si>
  <si>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</si>
  <si>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</si>
  <si>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</si>
  <si>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</si>
  <si>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</si>
  <si>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</si>
  <si>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</si>
  <si>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</si>
  <si>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</si>
  <si>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</si>
  <si>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</si>
  <si>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</si>
  <si>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</si>
  <si>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</si>
  <si>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</si>
  <si>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</si>
  <si>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</si>
  <si>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</si>
  <si>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</si>
  <si>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</si>
  <si>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</si>
  <si>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</si>
  <si>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</si>
  <si>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</si>
  <si>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</si>
  <si>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</si>
  <si>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</si>
  <si>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</si>
  <si>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</si>
  <si>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</si>
  <si>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</si>
  <si>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</si>
  <si>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</si>
  <si>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</si>
  <si>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</si>
  <si>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</si>
  <si>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</si>
  <si>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</si>
  <si>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</si>
  <si>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</si>
  <si>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</si>
  <si>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</si>
  <si>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</si>
  <si>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</si>
  <si>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</si>
  <si>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</si>
  <si>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</si>
  <si>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</si>
  <si>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</si>
  <si>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</si>
  <si>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</si>
  <si>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</si>
  <si>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</si>
  <si>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</si>
  <si>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</si>
  <si>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</si>
  <si>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</si>
  <si>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</si>
  <si>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</si>
  <si>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</si>
  <si>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</si>
  <si>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</si>
  <si>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</si>
  <si>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</si>
  <si>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</si>
  <si>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</si>
  <si>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</si>
  <si>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</si>
  <si>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</si>
  <si>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</si>
  <si>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</si>
  <si>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</si>
  <si>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</si>
  <si>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</si>
  <si>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</si>
  <si>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</si>
  <si>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</si>
  <si>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</si>
  <si>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</si>
  <si>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</si>
  <si>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</si>
  <si>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</si>
  <si>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</si>
  <si>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</si>
  <si>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</si>
  <si>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</si>
  <si>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</si>
  <si>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</si>
  <si>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</si>
  <si>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</si>
  <si>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</si>
  <si>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</si>
  <si>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</si>
  <si>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</si>
  <si>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</si>
  <si>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</si>
  <si>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</si>
  <si>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</si>
  <si>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</si>
  <si>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</si>
  <si>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</si>
  <si>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</si>
  <si>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</si>
  <si>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</si>
  <si>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</si>
  <si>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</si>
  <si>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</si>
  <si>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</si>
  <si>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</si>
  <si>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</si>
  <si>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</si>
  <si>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</si>
  <si>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</si>
  <si>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</si>
  <si>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</si>
  <si>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</si>
  <si>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</si>
  <si>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</si>
  <si>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</si>
  <si>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</si>
  <si>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</si>
  <si>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</si>
  <si>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</si>
  <si>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</si>
  <si>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</si>
  <si>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</si>
  <si>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</si>
  <si>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</si>
  <si>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</si>
  <si>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</si>
  <si>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</si>
  <si>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</si>
  <si>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</si>
  <si>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</si>
  <si>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</si>
  <si>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</si>
  <si>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</si>
  <si>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</si>
  <si>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</si>
  <si>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</si>
  <si>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</si>
  <si>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</si>
  <si>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</si>
  <si>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</si>
  <si>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</si>
  <si>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</si>
  <si>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</si>
  <si>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</si>
  <si>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</si>
  <si>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</si>
  <si>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</si>
  <si>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</si>
  <si>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</si>
  <si>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</si>
  <si>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</si>
  <si>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</si>
  <si>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</si>
  <si>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</si>
  <si>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</si>
  <si>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</si>
  <si>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</si>
  <si>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</si>
  <si>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</si>
  <si>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</si>
  <si>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</si>
  <si>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</si>
  <si>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</si>
  <si>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</si>
  <si>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</si>
  <si>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</si>
  <si>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</si>
  <si>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</si>
  <si>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</si>
  <si>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</si>
  <si>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</si>
  <si>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</si>
  <si>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</si>
  <si>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b/>
        <sz val="8"/>
        <rFont val="Arial"/>
        <family val="2"/>
      </rPr>
      <t>MARK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</si>
  <si>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</si>
  <si>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</si>
  <si>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</si>
  <si>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MBH</t>
    </r>
  </si>
  <si>
    <r>
      <rPr>
        <b/>
        <sz val="8"/>
        <rFont val="Arial"/>
        <family val="2"/>
      </rPr>
      <t>GPM</t>
    </r>
  </si>
  <si>
    <r>
      <rPr>
        <sz val="8"/>
        <rFont val="Arial"/>
        <family val="2"/>
      </rPr>
      <t>VAV</t>
    </r>
  </si>
  <si>
    <t>V-19</t>
  </si>
  <si>
    <t>V-20</t>
  </si>
  <si>
    <t>V-21</t>
  </si>
  <si>
    <t>V-22</t>
  </si>
  <si>
    <t>V-23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</si>
  <si>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</si>
  <si>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</si>
  <si>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</si>
  <si>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</si>
  <si>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</si>
  <si>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</si>
  <si>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</si>
  <si>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</si>
  <si>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</si>
  <si>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</si>
  <si>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</si>
  <si>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</si>
  <si>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</si>
  <si>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</si>
  <si>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</si>
  <si>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</si>
  <si>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ACC Rio Grande Renovation</t>
  </si>
  <si>
    <t>44OP-239338</t>
  </si>
  <si>
    <r>
      <rPr>
        <b/>
        <sz val="12"/>
        <rFont val="Arial"/>
        <family val="2"/>
      </rPr>
      <t>SCHEDULE - SINGLE DUCT TERMINAL BOX (HEATING WATER) SERVING CHILLED BEAMS</t>
    </r>
  </si>
  <si>
    <r>
      <rPr>
        <b/>
        <sz val="8"/>
        <rFont val="Arial"/>
        <family val="2"/>
      </rPr>
      <t>BOX TYPE</t>
    </r>
  </si>
  <si>
    <r>
      <rPr>
        <b/>
        <sz val="8"/>
        <rFont val="Arial"/>
        <family val="2"/>
      </rPr>
      <t>SERVED BY AHU/FAN</t>
    </r>
  </si>
  <si>
    <r>
      <rPr>
        <b/>
        <sz val="8"/>
        <rFont val="Arial"/>
        <family val="2"/>
      </rPr>
      <t>PRIMARY AIR</t>
    </r>
  </si>
  <si>
    <r>
      <rPr>
        <b/>
        <sz val="8"/>
        <rFont val="Arial"/>
        <family val="2"/>
      </rPr>
      <t>UO CFM</t>
    </r>
  </si>
  <si>
    <r>
      <rPr>
        <b/>
        <sz val="8"/>
        <rFont val="Arial"/>
        <family val="2"/>
      </rPr>
      <t>BOX INLET</t>
    </r>
  </si>
  <si>
    <r>
      <rPr>
        <b/>
        <sz val="8"/>
        <rFont val="Arial"/>
        <family val="2"/>
      </rPr>
      <t xml:space="preserve">MAX
</t>
    </r>
    <r>
      <rPr>
        <b/>
        <sz val="8"/>
        <rFont val="Arial"/>
        <family val="2"/>
      </rPr>
      <t>S.P. IN. WG</t>
    </r>
  </si>
  <si>
    <r>
      <rPr>
        <b/>
        <sz val="8"/>
        <rFont val="Arial"/>
        <family val="2"/>
      </rPr>
      <t>HOT WATER COIL</t>
    </r>
  </si>
  <si>
    <r>
      <rPr>
        <b/>
        <sz val="8"/>
        <rFont val="Arial"/>
        <family val="2"/>
      </rPr>
      <t>MAX (CFM)</t>
    </r>
  </si>
  <si>
    <r>
      <rPr>
        <b/>
        <sz val="8"/>
        <rFont val="Arial"/>
        <family val="2"/>
      </rPr>
      <t>MIN (CFM)</t>
    </r>
  </si>
  <si>
    <r>
      <rPr>
        <b/>
        <sz val="8"/>
        <rFont val="Arial"/>
        <family val="2"/>
      </rPr>
      <t>EAT (F)</t>
    </r>
  </si>
  <si>
    <r>
      <rPr>
        <b/>
        <sz val="8"/>
        <rFont val="Arial"/>
        <family val="2"/>
      </rPr>
      <t>LAT (F)</t>
    </r>
  </si>
  <si>
    <r>
      <rPr>
        <b/>
        <sz val="8"/>
        <rFont val="Arial"/>
        <family val="2"/>
      </rPr>
      <t>ENTERING WATER (F)</t>
    </r>
  </si>
  <si>
    <r>
      <rPr>
        <b/>
        <sz val="8"/>
        <rFont val="Arial"/>
        <family val="2"/>
      </rPr>
      <t>LEAVING WATER (F)</t>
    </r>
  </si>
  <si>
    <r>
      <rPr>
        <b/>
        <sz val="8"/>
        <rFont val="Arial"/>
        <family val="2"/>
      </rPr>
      <t>MAX ROWS</t>
    </r>
  </si>
  <si>
    <t>LINE SIZE</t>
  </si>
  <si>
    <t>3-WAY</t>
  </si>
  <si>
    <t>TSTAT TYPE</t>
  </si>
  <si>
    <t>CORRIDOR?</t>
  </si>
  <si>
    <r>
      <rPr>
        <sz val="8"/>
        <rFont val="Arial"/>
        <family val="2"/>
      </rPr>
      <t>VV-3-0-01</t>
    </r>
  </si>
  <si>
    <r>
      <rPr>
        <sz val="8"/>
        <rFont val="Arial"/>
        <family val="2"/>
      </rPr>
      <t>Level 0</t>
    </r>
  </si>
  <si>
    <r>
      <rPr>
        <sz val="8"/>
        <rFont val="Arial"/>
        <family val="2"/>
      </rPr>
      <t>AHU-CB-1</t>
    </r>
  </si>
  <si>
    <t>TS</t>
  </si>
  <si>
    <r>
      <rPr>
        <sz val="8"/>
        <rFont val="Arial"/>
        <family val="2"/>
      </rPr>
      <t>VV-3-0-02</t>
    </r>
  </si>
  <si>
    <t>TS/H</t>
  </si>
  <si>
    <r>
      <rPr>
        <sz val="8"/>
        <rFont val="Arial"/>
        <family val="2"/>
      </rPr>
      <t>VV-3-0-03</t>
    </r>
  </si>
  <si>
    <t>?</t>
  </si>
  <si>
    <t>YES</t>
  </si>
  <si>
    <r>
      <rPr>
        <sz val="8"/>
        <rFont val="Arial"/>
        <family val="2"/>
      </rPr>
      <t>VV-3-0-04</t>
    </r>
  </si>
  <si>
    <r>
      <rPr>
        <sz val="8"/>
        <rFont val="Arial"/>
        <family val="2"/>
      </rPr>
      <t>VV-3-0-05</t>
    </r>
  </si>
  <si>
    <r>
      <rPr>
        <sz val="8"/>
        <rFont val="Arial"/>
        <family val="2"/>
      </rPr>
      <t>VV-3-0-06</t>
    </r>
  </si>
  <si>
    <r>
      <rPr>
        <sz val="8"/>
        <rFont val="Arial"/>
        <family val="2"/>
      </rPr>
      <t>VV-3-0-07</t>
    </r>
  </si>
  <si>
    <r>
      <rPr>
        <sz val="8"/>
        <rFont val="Arial"/>
        <family val="2"/>
      </rPr>
      <t>VV-3-0-08</t>
    </r>
  </si>
  <si>
    <r>
      <rPr>
        <sz val="8"/>
        <rFont val="Arial"/>
        <family val="2"/>
      </rPr>
      <t>VV-3-0-09</t>
    </r>
  </si>
  <si>
    <r>
      <rPr>
        <sz val="8"/>
        <rFont val="Arial"/>
        <family val="2"/>
      </rPr>
      <t>VV-3-0-10</t>
    </r>
  </si>
  <si>
    <r>
      <rPr>
        <sz val="8"/>
        <rFont val="Arial"/>
        <family val="2"/>
      </rPr>
      <t>VV-3-0-11</t>
    </r>
  </si>
  <si>
    <r>
      <rPr>
        <sz val="8"/>
        <rFont val="Arial"/>
        <family val="2"/>
      </rPr>
      <t>VV-3-0-12</t>
    </r>
  </si>
  <si>
    <r>
      <rPr>
        <sz val="8"/>
        <rFont val="Arial"/>
        <family val="2"/>
      </rPr>
      <t>VV-3-0-13</t>
    </r>
  </si>
  <si>
    <t>TS, S</t>
  </si>
  <si>
    <r>
      <rPr>
        <sz val="8"/>
        <rFont val="Arial"/>
        <family val="2"/>
      </rPr>
      <t>VV-4-0-01</t>
    </r>
  </si>
  <si>
    <r>
      <rPr>
        <sz val="8"/>
        <rFont val="Arial"/>
        <family val="2"/>
      </rPr>
      <t>AHU-CB-2</t>
    </r>
  </si>
  <si>
    <r>
      <rPr>
        <sz val="8"/>
        <rFont val="Arial"/>
        <family val="2"/>
      </rPr>
      <t>VV-4-0-02</t>
    </r>
  </si>
  <si>
    <r>
      <rPr>
        <sz val="8"/>
        <rFont val="Arial"/>
        <family val="2"/>
      </rPr>
      <t>VV-4-0-03</t>
    </r>
  </si>
  <si>
    <r>
      <rPr>
        <sz val="8"/>
        <rFont val="Arial"/>
        <family val="2"/>
      </rPr>
      <t>VV-4-0-04</t>
    </r>
  </si>
  <si>
    <r>
      <rPr>
        <sz val="8"/>
        <rFont val="Arial"/>
        <family val="2"/>
      </rPr>
      <t>VV-4-0-05</t>
    </r>
  </si>
  <si>
    <r>
      <rPr>
        <sz val="8"/>
        <rFont val="Arial"/>
        <family val="2"/>
      </rPr>
      <t>VV-4-0-06</t>
    </r>
  </si>
  <si>
    <r>
      <rPr>
        <sz val="8"/>
        <rFont val="Arial"/>
        <family val="2"/>
      </rPr>
      <t>VV-4-0-07</t>
    </r>
  </si>
  <si>
    <r>
      <rPr>
        <sz val="8"/>
        <rFont val="Arial"/>
        <family val="2"/>
      </rPr>
      <t>VV-4-0-08</t>
    </r>
  </si>
  <si>
    <r>
      <rPr>
        <sz val="8"/>
        <rFont val="Arial"/>
        <family val="2"/>
      </rPr>
      <t>VV-4-0-09</t>
    </r>
  </si>
  <si>
    <r>
      <rPr>
        <sz val="8"/>
        <rFont val="Arial"/>
        <family val="2"/>
      </rPr>
      <t>VV-4-0-10</t>
    </r>
  </si>
  <si>
    <t>VV-4-0-11</t>
  </si>
  <si>
    <t>Level 0</t>
  </si>
  <si>
    <t>VAV</t>
  </si>
  <si>
    <t>AHU-CB-2</t>
  </si>
  <si>
    <t>No Heating Water Coil</t>
  </si>
  <si>
    <r>
      <rPr>
        <sz val="8"/>
        <rFont val="Arial"/>
        <family val="2"/>
      </rPr>
      <t>VV-3-1-01</t>
    </r>
  </si>
  <si>
    <r>
      <rPr>
        <sz val="8"/>
        <rFont val="Arial"/>
        <family val="2"/>
      </rPr>
      <t>Level 1</t>
    </r>
  </si>
  <si>
    <r>
      <rPr>
        <sz val="8"/>
        <rFont val="Arial"/>
        <family val="2"/>
      </rPr>
      <t>VV-3-1-02</t>
    </r>
  </si>
  <si>
    <r>
      <rPr>
        <sz val="8"/>
        <rFont val="Arial"/>
        <family val="2"/>
      </rPr>
      <t>VV-3-1-03</t>
    </r>
  </si>
  <si>
    <r>
      <rPr>
        <sz val="8"/>
        <rFont val="Arial"/>
        <family val="2"/>
      </rPr>
      <t>VV-3-1-04</t>
    </r>
  </si>
  <si>
    <r>
      <rPr>
        <sz val="8"/>
        <rFont val="Arial"/>
        <family val="2"/>
      </rPr>
      <t>VV-3-1-05</t>
    </r>
  </si>
  <si>
    <r>
      <rPr>
        <sz val="8"/>
        <rFont val="Arial"/>
        <family val="2"/>
      </rPr>
      <t>VV-3-1-06</t>
    </r>
  </si>
  <si>
    <r>
      <rPr>
        <sz val="8"/>
        <rFont val="Arial"/>
        <family val="2"/>
      </rPr>
      <t>VV-3-1-07</t>
    </r>
  </si>
  <si>
    <r>
      <rPr>
        <sz val="8"/>
        <rFont val="Arial"/>
        <family val="2"/>
      </rPr>
      <t>VV-3-1-08</t>
    </r>
  </si>
  <si>
    <r>
      <rPr>
        <sz val="8"/>
        <rFont val="Arial"/>
        <family val="2"/>
      </rPr>
      <t>VV-3-1-09</t>
    </r>
  </si>
  <si>
    <r>
      <rPr>
        <sz val="8"/>
        <rFont val="Arial"/>
        <family val="2"/>
      </rPr>
      <t>VV-3-1-10</t>
    </r>
  </si>
  <si>
    <r>
      <rPr>
        <sz val="8"/>
        <rFont val="Arial"/>
        <family val="2"/>
      </rPr>
      <t>VV-3-1-11</t>
    </r>
  </si>
  <si>
    <r>
      <rPr>
        <sz val="8"/>
        <rFont val="Arial"/>
        <family val="2"/>
      </rPr>
      <t>VV-3-1-12</t>
    </r>
  </si>
  <si>
    <r>
      <rPr>
        <sz val="8"/>
        <rFont val="Arial"/>
        <family val="2"/>
      </rPr>
      <t>VV-3-1-13</t>
    </r>
  </si>
  <si>
    <r>
      <rPr>
        <sz val="8"/>
        <rFont val="Arial"/>
        <family val="2"/>
      </rPr>
      <t>VV-4-1-01</t>
    </r>
  </si>
  <si>
    <r>
      <rPr>
        <sz val="8"/>
        <rFont val="Arial"/>
        <family val="2"/>
      </rPr>
      <t>VV-4-1-02</t>
    </r>
  </si>
  <si>
    <r>
      <rPr>
        <sz val="8"/>
        <rFont val="Arial"/>
        <family val="2"/>
      </rPr>
      <t>VV-4-1-03</t>
    </r>
  </si>
  <si>
    <r>
      <rPr>
        <sz val="8"/>
        <rFont val="Arial"/>
        <family val="2"/>
      </rPr>
      <t>VV-4-1-04</t>
    </r>
  </si>
  <si>
    <r>
      <rPr>
        <sz val="8"/>
        <rFont val="Arial"/>
        <family val="2"/>
      </rPr>
      <t>VV-4-1-05</t>
    </r>
  </si>
  <si>
    <r>
      <rPr>
        <sz val="8"/>
        <rFont val="Arial"/>
        <family val="2"/>
      </rPr>
      <t>VV-4-1-06</t>
    </r>
  </si>
  <si>
    <r>
      <rPr>
        <sz val="8"/>
        <rFont val="Arial"/>
        <family val="2"/>
      </rPr>
      <t>VV-4-1-07</t>
    </r>
  </si>
  <si>
    <r>
      <rPr>
        <sz val="8"/>
        <rFont val="Arial"/>
        <family val="2"/>
      </rPr>
      <t>VV-4-1-08</t>
    </r>
  </si>
  <si>
    <r>
      <rPr>
        <sz val="8"/>
        <rFont val="Arial"/>
        <family val="2"/>
      </rPr>
      <t>VV-4-1-09</t>
    </r>
  </si>
  <si>
    <r>
      <rPr>
        <sz val="8"/>
        <rFont val="Arial"/>
        <family val="2"/>
      </rPr>
      <t>VV-4-1-10</t>
    </r>
  </si>
  <si>
    <r>
      <rPr>
        <sz val="8"/>
        <rFont val="Arial"/>
        <family val="2"/>
      </rPr>
      <t>VV-4-1-11</t>
    </r>
  </si>
  <si>
    <r>
      <rPr>
        <sz val="8"/>
        <rFont val="Arial"/>
        <family val="2"/>
      </rPr>
      <t>VV-4-1-12</t>
    </r>
  </si>
  <si>
    <r>
      <rPr>
        <sz val="8"/>
        <rFont val="Arial"/>
        <family val="2"/>
      </rPr>
      <t>VV-4-1-13</t>
    </r>
  </si>
  <si>
    <t>VVE-3-1-01</t>
  </si>
  <si>
    <r>
      <rPr>
        <sz val="8"/>
        <rFont val="Arial"/>
        <family val="2"/>
      </rPr>
      <t>NOTE 1</t>
    </r>
  </si>
  <si>
    <r>
      <rPr>
        <sz val="8"/>
        <rFont val="Arial"/>
        <family val="2"/>
      </rPr>
      <t>VVE-3-1-02</t>
    </r>
  </si>
  <si>
    <r>
      <rPr>
        <sz val="8"/>
        <rFont val="Arial"/>
        <family val="2"/>
      </rPr>
      <t>VVE-4-1-01</t>
    </r>
  </si>
  <si>
    <r>
      <rPr>
        <sz val="8"/>
        <rFont val="Arial"/>
        <family val="2"/>
      </rPr>
      <t>VV-3-2-01</t>
    </r>
  </si>
  <si>
    <r>
      <rPr>
        <sz val="8"/>
        <rFont val="Arial"/>
        <family val="2"/>
      </rPr>
      <t>Level 2</t>
    </r>
  </si>
  <si>
    <r>
      <rPr>
        <sz val="8"/>
        <rFont val="Arial"/>
        <family val="2"/>
      </rPr>
      <t>VV-3-2-02</t>
    </r>
  </si>
  <si>
    <r>
      <rPr>
        <sz val="8"/>
        <rFont val="Arial"/>
        <family val="2"/>
      </rPr>
      <t>VV-3-2-03</t>
    </r>
  </si>
  <si>
    <r>
      <rPr>
        <sz val="8"/>
        <rFont val="Arial"/>
        <family val="2"/>
      </rPr>
      <t>VV-3-2-04</t>
    </r>
  </si>
  <si>
    <r>
      <rPr>
        <sz val="8"/>
        <rFont val="Arial"/>
        <family val="2"/>
      </rPr>
      <t>VV-3-2-05</t>
    </r>
  </si>
  <si>
    <r>
      <rPr>
        <sz val="8"/>
        <rFont val="Arial"/>
        <family val="2"/>
      </rPr>
      <t>VV-3-2-06</t>
    </r>
  </si>
  <si>
    <r>
      <rPr>
        <sz val="8"/>
        <rFont val="Arial"/>
        <family val="2"/>
      </rPr>
      <t>VV-3-2-07</t>
    </r>
  </si>
  <si>
    <r>
      <rPr>
        <sz val="8"/>
        <rFont val="Arial"/>
        <family val="2"/>
      </rPr>
      <t>VV-3-2-08</t>
    </r>
  </si>
  <si>
    <r>
      <rPr>
        <sz val="8"/>
        <rFont val="Arial"/>
        <family val="2"/>
      </rPr>
      <t>VV-3-2-09</t>
    </r>
  </si>
  <si>
    <r>
      <rPr>
        <sz val="8"/>
        <rFont val="Arial"/>
        <family val="2"/>
      </rPr>
      <t>VV-3-2-10</t>
    </r>
  </si>
  <si>
    <r>
      <rPr>
        <sz val="8"/>
        <rFont val="Arial"/>
        <family val="2"/>
      </rPr>
      <t>VV-3-2-11</t>
    </r>
  </si>
  <si>
    <r>
      <rPr>
        <sz val="8"/>
        <rFont val="Arial"/>
        <family val="2"/>
      </rPr>
      <t>VV-3-2-12</t>
    </r>
  </si>
  <si>
    <r>
      <rPr>
        <sz val="8"/>
        <rFont val="Arial"/>
        <family val="2"/>
      </rPr>
      <t>VV-3-2-13</t>
    </r>
  </si>
  <si>
    <r>
      <rPr>
        <sz val="8"/>
        <rFont val="Arial"/>
        <family val="2"/>
      </rPr>
      <t>VV-3-2-14</t>
    </r>
  </si>
  <si>
    <r>
      <rPr>
        <sz val="8"/>
        <rFont val="Arial"/>
        <family val="2"/>
      </rPr>
      <t>VV-3-2-15</t>
    </r>
  </si>
  <si>
    <r>
      <rPr>
        <sz val="8"/>
        <rFont val="Arial"/>
        <family val="2"/>
      </rPr>
      <t>VV-3-2-16</t>
    </r>
  </si>
  <si>
    <r>
      <rPr>
        <sz val="8"/>
        <rFont val="Arial"/>
        <family val="2"/>
      </rPr>
      <t>VV-3-2-17</t>
    </r>
  </si>
  <si>
    <r>
      <rPr>
        <sz val="8"/>
        <rFont val="Arial"/>
        <family val="2"/>
      </rPr>
      <t>VV-3-2-18</t>
    </r>
  </si>
  <si>
    <r>
      <rPr>
        <sz val="8"/>
        <rFont val="Arial"/>
        <family val="2"/>
      </rPr>
      <t>VV-3-2-19</t>
    </r>
  </si>
  <si>
    <r>
      <rPr>
        <sz val="8"/>
        <rFont val="Arial"/>
        <family val="2"/>
      </rPr>
      <t>VV-3-2-20</t>
    </r>
  </si>
  <si>
    <r>
      <rPr>
        <sz val="8"/>
        <rFont val="Arial"/>
        <family val="2"/>
      </rPr>
      <t>VV-4-2-01</t>
    </r>
  </si>
  <si>
    <r>
      <rPr>
        <sz val="8"/>
        <rFont val="Arial"/>
        <family val="2"/>
      </rPr>
      <t>VV-4-2-02</t>
    </r>
  </si>
  <si>
    <r>
      <rPr>
        <sz val="8"/>
        <rFont val="Arial"/>
        <family val="2"/>
      </rPr>
      <t>VV-4-2-03</t>
    </r>
  </si>
  <si>
    <r>
      <rPr>
        <sz val="8"/>
        <rFont val="Arial"/>
        <family val="2"/>
      </rPr>
      <t>VV-4-2-04</t>
    </r>
  </si>
  <si>
    <r>
      <rPr>
        <sz val="8"/>
        <rFont val="Arial"/>
        <family val="2"/>
      </rPr>
      <t>VV-4-2-05</t>
    </r>
  </si>
  <si>
    <r>
      <rPr>
        <sz val="8"/>
        <rFont val="Arial"/>
        <family val="2"/>
      </rPr>
      <t>VV-4-2-06</t>
    </r>
  </si>
  <si>
    <r>
      <rPr>
        <sz val="8"/>
        <rFont val="Arial"/>
        <family val="2"/>
      </rPr>
      <t>VV-4-2-07</t>
    </r>
  </si>
  <si>
    <r>
      <rPr>
        <sz val="8"/>
        <rFont val="Arial"/>
        <family val="2"/>
      </rPr>
      <t>VV-4-2-08</t>
    </r>
  </si>
  <si>
    <r>
      <rPr>
        <sz val="8"/>
        <rFont val="Arial"/>
        <family val="2"/>
      </rPr>
      <t>VV-4-2-09</t>
    </r>
  </si>
  <si>
    <r>
      <rPr>
        <sz val="8"/>
        <rFont val="Arial"/>
        <family val="2"/>
      </rPr>
      <t>VV-4-2-10</t>
    </r>
  </si>
  <si>
    <r>
      <rPr>
        <sz val="8"/>
        <rFont val="Arial"/>
        <family val="2"/>
      </rPr>
      <t>VV-4-2-11</t>
    </r>
  </si>
  <si>
    <r>
      <rPr>
        <sz val="8"/>
        <rFont val="Arial"/>
        <family val="2"/>
      </rPr>
      <t>VV-4-2-12</t>
    </r>
  </si>
  <si>
    <r>
      <rPr>
        <sz val="8"/>
        <rFont val="Arial"/>
        <family val="2"/>
      </rPr>
      <t>VV-4-2-13</t>
    </r>
  </si>
  <si>
    <r>
      <rPr>
        <sz val="8"/>
        <rFont val="Arial"/>
        <family val="2"/>
      </rPr>
      <t>VV-4-2-14</t>
    </r>
  </si>
  <si>
    <r>
      <rPr>
        <sz val="8"/>
        <rFont val="Arial"/>
        <family val="2"/>
      </rPr>
      <t>VV-4-2-15</t>
    </r>
  </si>
  <si>
    <r>
      <rPr>
        <sz val="8"/>
        <rFont val="Arial"/>
        <family val="2"/>
      </rPr>
      <t>VVE-3-2-01</t>
    </r>
  </si>
  <si>
    <r>
      <rPr>
        <sz val="8"/>
        <rFont val="Arial"/>
        <family val="2"/>
      </rPr>
      <t>VVE-4-2-01</t>
    </r>
  </si>
  <si>
    <r>
      <rPr>
        <sz val="8"/>
        <rFont val="Arial"/>
        <family val="2"/>
      </rPr>
      <t>VV-3-3-01</t>
    </r>
  </si>
  <si>
    <r>
      <rPr>
        <sz val="8"/>
        <rFont val="Arial"/>
        <family val="2"/>
      </rPr>
      <t>Level 3</t>
    </r>
  </si>
  <si>
    <r>
      <rPr>
        <sz val="8"/>
        <rFont val="Arial"/>
        <family val="2"/>
      </rPr>
      <t>VV-3-3-02</t>
    </r>
  </si>
  <si>
    <r>
      <rPr>
        <sz val="8"/>
        <rFont val="Arial"/>
        <family val="2"/>
      </rPr>
      <t>VV-3-3-03</t>
    </r>
  </si>
  <si>
    <r>
      <rPr>
        <sz val="8"/>
        <rFont val="Arial"/>
        <family val="2"/>
      </rPr>
      <t>VV-3-3-04</t>
    </r>
  </si>
  <si>
    <r>
      <rPr>
        <sz val="8"/>
        <rFont val="Arial"/>
        <family val="2"/>
      </rPr>
      <t>VV-3-3-05</t>
    </r>
  </si>
  <si>
    <r>
      <rPr>
        <sz val="8"/>
        <rFont val="Arial"/>
        <family val="2"/>
      </rPr>
      <t>VV-3-3-06</t>
    </r>
  </si>
  <si>
    <r>
      <rPr>
        <sz val="8"/>
        <rFont val="Arial"/>
        <family val="2"/>
      </rPr>
      <t>VV-3-3-07</t>
    </r>
  </si>
  <si>
    <r>
      <rPr>
        <sz val="8"/>
        <rFont val="Arial"/>
        <family val="2"/>
      </rPr>
      <t>VV-3-3-08</t>
    </r>
  </si>
  <si>
    <r>
      <rPr>
        <sz val="8"/>
        <rFont val="Arial"/>
        <family val="2"/>
      </rPr>
      <t>VV-3-3-09</t>
    </r>
  </si>
  <si>
    <r>
      <rPr>
        <sz val="8"/>
        <rFont val="Arial"/>
        <family val="2"/>
      </rPr>
      <t>VV-3-3-10</t>
    </r>
  </si>
  <si>
    <r>
      <rPr>
        <sz val="8"/>
        <rFont val="Arial"/>
        <family val="2"/>
      </rPr>
      <t>VV-3-3-11</t>
    </r>
  </si>
  <si>
    <r>
      <rPr>
        <sz val="8"/>
        <rFont val="Arial"/>
        <family val="2"/>
      </rPr>
      <t>VV-3-3-12</t>
    </r>
  </si>
  <si>
    <r>
      <rPr>
        <sz val="8"/>
        <rFont val="Arial"/>
        <family val="2"/>
      </rPr>
      <t>VV-3-3-13</t>
    </r>
  </si>
  <si>
    <r>
      <rPr>
        <sz val="8"/>
        <rFont val="Arial"/>
        <family val="2"/>
      </rPr>
      <t>VV-3-3-14</t>
    </r>
  </si>
  <si>
    <r>
      <rPr>
        <sz val="8"/>
        <rFont val="Arial"/>
        <family val="2"/>
      </rPr>
      <t>VV-3-3-15</t>
    </r>
  </si>
  <si>
    <r>
      <rPr>
        <sz val="8"/>
        <rFont val="Arial"/>
        <family val="2"/>
      </rPr>
      <t>VV-3-3-16</t>
    </r>
  </si>
  <si>
    <r>
      <rPr>
        <sz val="8"/>
        <rFont val="Arial"/>
        <family val="2"/>
      </rPr>
      <t>VV-3-3-17</t>
    </r>
  </si>
  <si>
    <r>
      <rPr>
        <sz val="8"/>
        <rFont val="Arial"/>
        <family val="2"/>
      </rPr>
      <t>VV-3-3-18</t>
    </r>
  </si>
  <si>
    <r>
      <rPr>
        <sz val="8"/>
        <rFont val="Arial"/>
        <family val="2"/>
      </rPr>
      <t>VV-3-3-19</t>
    </r>
  </si>
  <si>
    <r>
      <rPr>
        <sz val="8"/>
        <rFont val="Arial"/>
        <family val="2"/>
      </rPr>
      <t>VV-4-3-01</t>
    </r>
  </si>
  <si>
    <r>
      <rPr>
        <sz val="8"/>
        <rFont val="Arial"/>
        <family val="2"/>
      </rPr>
      <t>VV-4-3-02</t>
    </r>
  </si>
  <si>
    <r>
      <rPr>
        <sz val="8"/>
        <rFont val="Arial"/>
        <family val="2"/>
      </rPr>
      <t>VV-4-3-03</t>
    </r>
  </si>
  <si>
    <r>
      <rPr>
        <sz val="8"/>
        <rFont val="Arial"/>
        <family val="2"/>
      </rPr>
      <t>VV-4-3-04</t>
    </r>
  </si>
  <si>
    <r>
      <rPr>
        <sz val="8"/>
        <rFont val="Arial"/>
        <family val="2"/>
      </rPr>
      <t>VV-4-3-05</t>
    </r>
  </si>
  <si>
    <r>
      <rPr>
        <sz val="8"/>
        <rFont val="Arial"/>
        <family val="2"/>
      </rPr>
      <t>VV-4-3-06</t>
    </r>
  </si>
  <si>
    <r>
      <rPr>
        <sz val="8"/>
        <rFont val="Arial"/>
        <family val="2"/>
      </rPr>
      <t>VV-4-3-07</t>
    </r>
  </si>
  <si>
    <r>
      <rPr>
        <sz val="8"/>
        <rFont val="Arial"/>
        <family val="2"/>
      </rPr>
      <t>VV-4-3-08</t>
    </r>
  </si>
  <si>
    <r>
      <rPr>
        <sz val="8"/>
        <rFont val="Arial"/>
        <family val="2"/>
      </rPr>
      <t>VV-4-3-09</t>
    </r>
  </si>
  <si>
    <r>
      <rPr>
        <sz val="8"/>
        <rFont val="Arial"/>
        <family val="2"/>
      </rPr>
      <t>VV-4-3-10</t>
    </r>
  </si>
  <si>
    <r>
      <rPr>
        <sz val="8"/>
        <rFont val="Arial"/>
        <family val="2"/>
      </rPr>
      <t>VV-4-3-11</t>
    </r>
  </si>
  <si>
    <r>
      <rPr>
        <sz val="8"/>
        <rFont val="Arial"/>
        <family val="2"/>
      </rPr>
      <t>VV-4-3-12</t>
    </r>
  </si>
  <si>
    <r>
      <rPr>
        <sz val="8"/>
        <rFont val="Arial"/>
        <family val="2"/>
      </rPr>
      <t>VV-4-3-13</t>
    </r>
  </si>
  <si>
    <r>
      <rPr>
        <sz val="8"/>
        <rFont val="Arial"/>
        <family val="2"/>
      </rPr>
      <t>VV-4-3-14</t>
    </r>
  </si>
  <si>
    <r>
      <rPr>
        <sz val="8"/>
        <rFont val="Arial"/>
        <family val="2"/>
      </rPr>
      <t>VV-4-3-15</t>
    </r>
  </si>
  <si>
    <r>
      <rPr>
        <sz val="8"/>
        <rFont val="Arial"/>
        <family val="2"/>
      </rPr>
      <t>VV-4-3-16</t>
    </r>
  </si>
  <si>
    <r>
      <rPr>
        <sz val="8"/>
        <rFont val="Arial"/>
        <family val="2"/>
      </rPr>
      <t>VV-4-3-17</t>
    </r>
  </si>
  <si>
    <r>
      <rPr>
        <sz val="8"/>
        <rFont val="Arial"/>
        <family val="2"/>
      </rPr>
      <t>VV-4-3-18</t>
    </r>
  </si>
  <si>
    <r>
      <rPr>
        <sz val="8"/>
        <rFont val="Arial"/>
        <family val="2"/>
      </rPr>
      <t>VV-4-3-19</t>
    </r>
  </si>
  <si>
    <r>
      <rPr>
        <sz val="8"/>
        <rFont val="Arial"/>
        <family val="2"/>
      </rPr>
      <t>VV-4-3-20</t>
    </r>
  </si>
  <si>
    <r>
      <rPr>
        <sz val="8"/>
        <rFont val="Arial"/>
        <family val="2"/>
      </rPr>
      <t>VV-4-3-21</t>
    </r>
  </si>
  <si>
    <r>
      <rPr>
        <sz val="8"/>
        <rFont val="Arial"/>
        <family val="2"/>
      </rPr>
      <t>VV-4-3-22</t>
    </r>
  </si>
  <si>
    <r>
      <rPr>
        <sz val="8"/>
        <rFont val="Arial"/>
        <family val="2"/>
      </rPr>
      <t>VVE-3-3-01</t>
    </r>
  </si>
  <si>
    <r>
      <rPr>
        <sz val="8"/>
        <rFont val="Arial"/>
        <family val="2"/>
      </rPr>
      <t>VVE-4-3-01</t>
    </r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</si>
  <si>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</si>
  <si>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</si>
  <si>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</si>
  <si>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</si>
  <si>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</si>
  <si>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</si>
  <si>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</si>
  <si>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</si>
  <si>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</si>
  <si>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</si>
  <si>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</si>
  <si>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</si>
  <si>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</si>
  <si>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</si>
  <si>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</si>
  <si>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</si>
  <si>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</si>
  <si>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</si>
  <si>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</si>
  <si>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</si>
  <si>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</si>
  <si>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</si>
  <si>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</si>
  <si>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V-67</t>
  </si>
  <si>
    <t>V-68</t>
  </si>
  <si>
    <t>V-69</t>
  </si>
  <si>
    <t>V-70</t>
  </si>
  <si>
    <t>V-71</t>
  </si>
  <si>
    <t>V-72</t>
  </si>
  <si>
    <t>V-73</t>
  </si>
  <si>
    <t>V-74</t>
  </si>
  <si>
    <t>V-75</t>
  </si>
  <si>
    <t>V-76</t>
  </si>
  <si>
    <t>V-77</t>
  </si>
  <si>
    <t>V-78</t>
  </si>
  <si>
    <t>V-79</t>
  </si>
  <si>
    <t>V-80</t>
  </si>
  <si>
    <t>V-81</t>
  </si>
  <si>
    <t>V-82</t>
  </si>
  <si>
    <t>V-83</t>
  </si>
  <si>
    <t>V-84</t>
  </si>
  <si>
    <t>V-85</t>
  </si>
  <si>
    <t>V-86</t>
  </si>
  <si>
    <t>V-87</t>
  </si>
  <si>
    <t>V-88</t>
  </si>
  <si>
    <t>V-91</t>
  </si>
  <si>
    <t>V-92</t>
  </si>
  <si>
    <t>V-93</t>
  </si>
  <si>
    <t>V-94</t>
  </si>
  <si>
    <t>V-95</t>
  </si>
  <si>
    <t>V-96</t>
  </si>
  <si>
    <t>V-97</t>
  </si>
  <si>
    <t>V-98</t>
  </si>
  <si>
    <t>V-99</t>
  </si>
  <si>
    <t>V-100</t>
  </si>
  <si>
    <t>V-101</t>
  </si>
  <si>
    <t>V-102</t>
  </si>
  <si>
    <t>V-103</t>
  </si>
  <si>
    <t>V-104</t>
  </si>
  <si>
    <t>V-105</t>
  </si>
  <si>
    <t>V-106</t>
  </si>
  <si>
    <t>V-107</t>
  </si>
  <si>
    <t>V-108</t>
  </si>
  <si>
    <t>V-109</t>
  </si>
  <si>
    <t>V-110</t>
  </si>
  <si>
    <t>V-111</t>
  </si>
  <si>
    <t>V-112</t>
  </si>
  <si>
    <t>V-113</t>
  </si>
  <si>
    <t>V-114</t>
  </si>
  <si>
    <t>V-115</t>
  </si>
  <si>
    <t>V-116</t>
  </si>
  <si>
    <t>V-117</t>
  </si>
  <si>
    <t>V-118</t>
  </si>
  <si>
    <t>V-119</t>
  </si>
  <si>
    <t>V-120</t>
  </si>
  <si>
    <t>V-121</t>
  </si>
  <si>
    <t>V-122</t>
  </si>
  <si>
    <t>V-123</t>
  </si>
  <si>
    <t>V-124</t>
  </si>
  <si>
    <t>V-125</t>
  </si>
  <si>
    <t>V-126</t>
  </si>
  <si>
    <t>V-127</t>
  </si>
  <si>
    <t>V-128</t>
  </si>
  <si>
    <t>V-129</t>
  </si>
  <si>
    <t>V-130</t>
  </si>
  <si>
    <t>V-131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</si>
  <si>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</si>
  <si>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</si>
  <si>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</si>
  <si>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</si>
  <si>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</si>
  <si>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</si>
  <si>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</si>
  <si>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</si>
  <si>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</si>
  <si>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</si>
  <si>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</si>
  <si>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t>3 Way</t>
  </si>
  <si>
    <t>3 way</t>
  </si>
  <si>
    <r>
      <rPr>
        <sz val="8"/>
        <rFont val="Arial"/>
        <family val="2"/>
      </rPr>
      <t>--</t>
    </r>
  </si>
  <si>
    <t>Terminal Units Serving Chilled Beam Hot Water Valve Schedule</t>
  </si>
  <si>
    <t>Removed PR7</t>
  </si>
  <si>
    <t>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</si>
</sst>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;[Red]0"/>
  </numFmts>
  <fonts count="46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74">
    <xf numFmtId="0" fontId="0" fillId="0" borderId="0" xfId="0"/>
    <xf numFmtId="0" fontId="1" fillId="0" borderId="0" xfId="1"/>
    <xf numFmtId="0" fontId="11" fillId="0" borderId="0" xfId="5" applyFont="1" applyAlignment="1">
      <alignment vertical="top" wrapText="1"/>
    </xf>
    <xf numFmtId="0" fontId="12" fillId="0" borderId="0" xfId="5" applyFont="1" applyAlignment="1">
      <alignment horizontal="right" vertical="top" wrapText="1"/>
    </xf>
    <xf numFmtId="0" fontId="12" fillId="0" borderId="0" xfId="5" applyFont="1" applyAlignment="1">
      <alignment horizontal="left" vertical="top" wrapText="1"/>
    </xf>
    <xf numFmtId="0" fontId="11" fillId="0" borderId="0" xfId="5" applyFont="1">
      <alignment vertical="top"/>
    </xf>
    <xf numFmtId="14" fontId="14" fillId="0" borderId="0" xfId="5" applyNumberFormat="1" applyFont="1" applyAlignment="1">
      <alignment horizontal="left" vertical="top" wrapText="1"/>
    </xf>
    <xf numFmtId="0" fontId="11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0" fontId="13" fillId="0" borderId="3" xfId="5" applyFont="1" applyBorder="1" applyAlignment="1">
      <alignment horizontal="left" vertical="top" wrapText="1"/>
    </xf>
    <xf numFmtId="0" fontId="11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center" wrapText="1"/>
    </xf>
    <xf numFmtId="0" fontId="11" fillId="0" borderId="0" xfId="5" applyFont="1" applyAlignment="1">
      <alignment vertical="center"/>
    </xf>
    <xf numFmtId="0" fontId="11" fillId="0" borderId="2" xfId="5" applyFont="1" applyBorder="1">
      <alignment vertical="top"/>
    </xf>
    <xf numFmtId="3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center" vertical="top" wrapText="1"/>
    </xf>
    <xf numFmtId="4" fontId="17" fillId="0" borderId="0" xfId="5" applyNumberFormat="1" applyFont="1" applyAlignment="1">
      <alignment horizontal="left" vertical="top" wrapText="1"/>
    </xf>
    <xf numFmtId="4" fontId="17" fillId="0" borderId="0" xfId="5" applyNumberFormat="1" applyFont="1" applyAlignment="1">
      <alignment horizontal="center" vertical="top" wrapText="1"/>
    </xf>
    <xf numFmtId="0" fontId="17" fillId="0" borderId="0" xfId="5" applyFont="1" applyAlignment="1">
      <alignment horizontal="left" vertical="top" wrapText="1"/>
    </xf>
    <xf numFmtId="0" fontId="11" fillId="0" borderId="0" xfId="5" quotePrefix="1" applyFont="1">
      <alignment vertical="top"/>
    </xf>
    <xf numFmtId="49" fontId="3" fillId="0" borderId="0" xfId="3" applyNumberFormat="1" applyAlignment="1">
      <alignment horizontal="center"/>
    </xf>
    <xf numFmtId="49" fontId="4" fillId="0" borderId="0" xfId="3" applyNumberFormat="1" applyFont="1" applyAlignment="1">
      <alignment horizontal="center"/>
    </xf>
    <xf numFmtId="0" fontId="3" fillId="0" borderId="0" xfId="3" applyAlignment="1">
      <alignment horizontal="center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center"/>
    </xf>
    <xf numFmtId="0" fontId="3" fillId="0" borderId="0" xfId="3"/>
    <xf numFmtId="49" fontId="3" fillId="2" borderId="0" xfId="3" applyNumberFormat="1" applyFill="1" applyAlignment="1">
      <alignment horizontal="center"/>
    </xf>
    <xf numFmtId="0" fontId="6" fillId="0" borderId="0" xfId="4" applyFont="1"/>
    <xf numFmtId="0" fontId="6" fillId="0" borderId="0" xfId="4" applyFont="1" applyAlignment="1">
      <alignment horizontal="center"/>
    </xf>
    <xf numFmtId="12" fontId="6" fillId="0" borderId="0" xfId="4" applyNumberFormat="1" applyFont="1" applyAlignment="1">
      <alignment horizontal="center"/>
    </xf>
    <xf numFmtId="49" fontId="6" fillId="0" borderId="0" xfId="4" applyNumberFormat="1" applyFont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Border="1" applyAlignment="1">
      <alignment horizontal="left" vertical="top" wrapText="1"/>
    </xf>
    <xf numFmtId="49" fontId="20" fillId="0" borderId="0" xfId="3" applyNumberFormat="1" applyFont="1" applyAlignment="1">
      <alignment horizontal="center"/>
    </xf>
    <xf numFmtId="0" fontId="20" fillId="0" borderId="0" xfId="3" applyFont="1" applyAlignment="1">
      <alignment horizontal="center"/>
    </xf>
    <xf numFmtId="2" fontId="1" fillId="0" borderId="0" xfId="1" applyNumberFormat="1"/>
    <xf numFmtId="2" fontId="11" fillId="0" borderId="0" xfId="5" applyNumberFormat="1" applyFont="1">
      <alignment vertical="top"/>
    </xf>
    <xf numFmtId="2" fontId="0" fillId="0" borderId="0" xfId="0" applyNumberFormat="1"/>
    <xf numFmtId="0" fontId="13" fillId="3" borderId="0" xfId="5" applyFont="1" applyFill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49" fontId="4" fillId="0" borderId="0" xfId="3" applyNumberFormat="1" applyFont="1" applyAlignment="1">
      <alignment horizontal="center" wrapText="1"/>
    </xf>
    <xf numFmtId="0" fontId="3" fillId="0" borderId="0" xfId="3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Alignment="1">
      <alignment horizontal="left" vertical="top" wrapText="1"/>
    </xf>
    <xf numFmtId="0" fontId="14" fillId="0" borderId="0" xfId="5" applyFont="1" applyAlignment="1">
      <alignment vertical="top" wrapText="1"/>
    </xf>
    <xf numFmtId="0" fontId="14" fillId="0" borderId="0" xfId="5" applyFo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Border="1" applyAlignment="1">
      <alignment horizontal="left" vertical="top" wrapText="1"/>
    </xf>
    <xf numFmtId="0" fontId="13" fillId="0" borderId="17" xfId="5" applyFont="1" applyBorder="1" applyAlignment="1">
      <alignment horizontal="left" vertical="center" wrapText="1"/>
    </xf>
    <xf numFmtId="0" fontId="13" fillId="0" borderId="22" xfId="5" applyFont="1" applyBorder="1" applyAlignment="1">
      <alignment horizontal="left" vertical="center" wrapText="1"/>
    </xf>
    <xf numFmtId="0" fontId="13" fillId="0" borderId="19" xfId="5" applyFont="1" applyBorder="1" applyAlignment="1">
      <alignment horizontal="left" vertical="center" wrapText="1"/>
    </xf>
    <xf numFmtId="2" fontId="13" fillId="0" borderId="21" xfId="5" applyNumberFormat="1" applyFont="1" applyBorder="1" applyAlignment="1">
      <alignment horizontal="left" vertical="center" wrapText="1"/>
    </xf>
    <xf numFmtId="2" fontId="11" fillId="0" borderId="20" xfId="5" applyNumberFormat="1" applyFont="1" applyBorder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2" fontId="20" fillId="0" borderId="4" xfId="6" applyNumberFormat="1" applyFont="1" applyBorder="1" applyAlignment="1">
      <alignment horizontal="left" vertical="top" wrapText="1"/>
    </xf>
    <xf numFmtId="0" fontId="7" fillId="0" borderId="0" xfId="4"/>
    <xf numFmtId="0" fontId="4" fillId="0" borderId="0" xfId="4" applyFont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1" fillId="36" borderId="0" xfId="5" applyFont="1" applyFill="1">
      <alignment vertical="top"/>
    </xf>
    <xf numFmtId="0" fontId="0" fillId="36" borderId="0" xfId="0" applyFill="1"/>
    <xf numFmtId="0" fontId="1" fillId="36" borderId="0" xfId="1" applyFill="1" applyAlignment="1">
      <alignment horizontal="center"/>
    </xf>
    <xf numFmtId="0" fontId="13" fillId="36" borderId="0" xfId="5" applyFont="1" applyFill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1" fillId="36" borderId="0" xfId="5" applyNumberFormat="1" applyFont="1" applyFill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0" fontId="0" fillId="2" borderId="0" xfId="0" applyFill="1"/>
    <xf numFmtId="0" fontId="20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43" fillId="0" borderId="4" xfId="0" applyFont="1" applyBorder="1" applyAlignment="1">
      <alignment horizontal="left" vertical="top" wrapText="1" indent="1"/>
    </xf>
    <xf numFmtId="0" fontId="43" fillId="0" borderId="4" xfId="0" applyFont="1" applyBorder="1" applyAlignment="1">
      <alignment horizontal="left" vertical="top" wrapText="1"/>
    </xf>
    <xf numFmtId="0" fontId="43" fillId="0" borderId="4" xfId="0" applyFont="1" applyBorder="1" applyAlignment="1">
      <alignment horizontal="right" vertical="center" wrapText="1" indent="1"/>
    </xf>
    <xf numFmtId="0" fontId="43" fillId="0" borderId="4" xfId="0" applyFont="1" applyBorder="1" applyAlignment="1">
      <alignment horizontal="center" vertical="center" wrapText="1"/>
    </xf>
    <xf numFmtId="0" fontId="40" fillId="0" borderId="28" xfId="0" applyFont="1" applyBorder="1" applyAlignment="1">
      <alignment horizontal="center"/>
    </xf>
    <xf numFmtId="0" fontId="44" fillId="0" borderId="28" xfId="0" applyFont="1" applyBorder="1" applyAlignment="1">
      <alignment horizontal="center"/>
    </xf>
    <xf numFmtId="0" fontId="45" fillId="0" borderId="4" xfId="0" applyFont="1" applyBorder="1" applyAlignment="1">
      <alignment horizontal="right" vertical="top" wrapText="1" indent="1"/>
    </xf>
    <xf numFmtId="0" fontId="45" fillId="0" borderId="4" xfId="0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center" vertical="top" wrapText="1"/>
    </xf>
    <xf numFmtId="2" fontId="41" fillId="0" borderId="4" xfId="0" applyNumberFormat="1" applyFont="1" applyBorder="1" applyAlignment="1">
      <alignment horizontal="right" vertical="top" wrapText="1" indent="1"/>
    </xf>
    <xf numFmtId="1" fontId="41" fillId="0" borderId="4" xfId="0" applyNumberFormat="1" applyFont="1" applyBorder="1" applyAlignment="1">
      <alignment horizontal="right" vertical="top" wrapText="1" indent="1"/>
    </xf>
    <xf numFmtId="1" fontId="41" fillId="0" borderId="4" xfId="0" applyNumberFormat="1" applyFont="1" applyBorder="1" applyAlignment="1">
      <alignment horizontal="left" vertical="top" wrapText="1" indent="1"/>
    </xf>
    <xf numFmtId="164" fontId="41" fillId="0" borderId="4" xfId="0" applyNumberFormat="1" applyFont="1" applyBorder="1" applyAlignment="1">
      <alignment horizontal="center" vertical="top" wrapText="1"/>
    </xf>
    <xf numFmtId="1" fontId="41" fillId="0" borderId="4" xfId="0" applyNumberFormat="1" applyFont="1" applyBorder="1" applyAlignment="1">
      <alignment horizontal="right" vertical="top" wrapText="1" indent="2"/>
    </xf>
    <xf numFmtId="0" fontId="0" fillId="0" borderId="4" xfId="0" applyBorder="1" applyAlignment="1">
      <alignment horizontal="left" vertical="top" wrapText="1"/>
    </xf>
    <xf numFmtId="0" fontId="20" fillId="0" borderId="28" xfId="0" applyFont="1" applyBorder="1" applyAlignment="1">
      <alignment horizontal="center" vertical="top"/>
    </xf>
    <xf numFmtId="0" fontId="41" fillId="0" borderId="28" xfId="0" applyFont="1" applyBorder="1" applyAlignment="1">
      <alignment horizontal="center" vertical="top"/>
    </xf>
    <xf numFmtId="164" fontId="41" fillId="0" borderId="4" xfId="0" applyNumberFormat="1" applyFont="1" applyBorder="1" applyAlignment="1">
      <alignment horizontal="right" vertical="top" wrapText="1" indent="1"/>
    </xf>
    <xf numFmtId="0" fontId="45" fillId="0" borderId="4" xfId="0" applyFont="1" applyBorder="1" applyAlignment="1">
      <alignment horizontal="left" vertical="top" wrapText="1" indent="1"/>
    </xf>
    <xf numFmtId="2" fontId="41" fillId="0" borderId="4" xfId="0" applyNumberFormat="1" applyFont="1" applyBorder="1" applyAlignment="1">
      <alignment horizontal="left" vertical="top" wrapText="1" indent="1"/>
    </xf>
    <xf numFmtId="1" fontId="41" fillId="0" borderId="4" xfId="0" applyNumberFormat="1" applyFont="1" applyBorder="1" applyAlignment="1">
      <alignment horizontal="left" vertical="top" wrapText="1" indent="2"/>
    </xf>
    <xf numFmtId="0" fontId="0" fillId="0" borderId="23" xfId="0" applyBorder="1" applyAlignment="1">
      <alignment horizontal="left" vertical="top" wrapText="1"/>
    </xf>
    <xf numFmtId="164" fontId="41" fillId="0" borderId="4" xfId="0" applyNumberFormat="1" applyFont="1" applyBorder="1" applyAlignment="1">
      <alignment horizontal="left" vertical="top" wrapText="1" indent="1"/>
    </xf>
    <xf numFmtId="0" fontId="45" fillId="0" borderId="23" xfId="0" applyFont="1" applyBorder="1" applyAlignment="1">
      <alignment horizontal="right" vertical="top" wrapText="1" indent="1"/>
    </xf>
    <xf numFmtId="164" fontId="41" fillId="0" borderId="4" xfId="0" applyNumberFormat="1" applyFont="1" applyBorder="1" applyAlignment="1">
      <alignment horizontal="right" vertical="top" wrapText="1"/>
    </xf>
    <xf numFmtId="49" fontId="1" fillId="0" borderId="0" xfId="3" applyNumberFormat="1" applyFont="1" applyAlignment="1">
      <alignment horizontal="center"/>
    </xf>
    <xf numFmtId="0" fontId="17" fillId="0" borderId="0" xfId="5" applyFont="1" applyAlignment="1">
      <alignment horizontal="center" vertical="center" wrapText="1"/>
    </xf>
    <xf numFmtId="0" fontId="20" fillId="0" borderId="0" xfId="6" applyFont="1" applyAlignment="1">
      <alignment horizontal="center" vertical="center" wrapText="1"/>
    </xf>
    <xf numFmtId="2" fontId="17" fillId="0" borderId="0" xfId="5" applyNumberFormat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4" fontId="17" fillId="0" borderId="0" xfId="5" applyNumberFormat="1" applyFont="1" applyAlignment="1">
      <alignment horizontal="center" vertical="center" wrapText="1"/>
    </xf>
    <xf numFmtId="2" fontId="17" fillId="0" borderId="0" xfId="5" applyNumberFormat="1" applyFont="1" applyAlignment="1">
      <alignment horizontal="center" vertical="center"/>
    </xf>
    <xf numFmtId="2" fontId="17" fillId="0" borderId="20" xfId="5" applyNumberFormat="1" applyFont="1" applyBorder="1" applyAlignment="1">
      <alignment horizontal="center" vertical="center" wrapText="1"/>
    </xf>
    <xf numFmtId="2" fontId="17" fillId="36" borderId="0" xfId="5" applyNumberFormat="1" applyFont="1" applyFill="1" applyAlignment="1">
      <alignment horizontal="center" vertical="center"/>
    </xf>
    <xf numFmtId="4" fontId="17" fillId="36" borderId="0" xfId="5" applyNumberFormat="1" applyFont="1" applyFill="1" applyAlignment="1">
      <alignment horizontal="center" vertical="center" wrapText="1"/>
    </xf>
    <xf numFmtId="2" fontId="11" fillId="0" borderId="2" xfId="5" applyNumberFormat="1" applyFont="1" applyBorder="1" applyAlignment="1">
      <alignment horizontal="center" vertical="center"/>
    </xf>
    <xf numFmtId="0" fontId="14" fillId="0" borderId="0" xfId="5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5" fillId="37" borderId="4" xfId="0" applyFont="1" applyFill="1" applyBorder="1" applyAlignment="1">
      <alignment horizontal="center" vertical="top" wrapText="1"/>
    </xf>
    <xf numFmtId="0" fontId="20" fillId="37" borderId="4" xfId="0" applyFont="1" applyFill="1" applyBorder="1" applyAlignment="1">
      <alignment horizontal="right" vertical="top" wrapText="1"/>
    </xf>
    <xf numFmtId="0" fontId="45" fillId="37" borderId="4" xfId="0" applyFont="1" applyFill="1" applyBorder="1" applyAlignment="1">
      <alignment horizontal="right" vertical="top" wrapText="1"/>
    </xf>
    <xf numFmtId="0" fontId="45" fillId="0" borderId="11" xfId="0" applyFont="1" applyBorder="1" applyAlignment="1">
      <alignment horizontal="center" vertical="top" wrapText="1"/>
    </xf>
    <xf numFmtId="0" fontId="45" fillId="0" borderId="0" xfId="0" applyFont="1" applyAlignment="1">
      <alignment horizontal="center" vertical="top" wrapText="1"/>
    </xf>
    <xf numFmtId="1" fontId="41" fillId="0" borderId="11" xfId="0" applyNumberFormat="1" applyFont="1" applyBorder="1" applyAlignment="1">
      <alignment horizontal="center" vertical="top" wrapText="1"/>
    </xf>
    <xf numFmtId="165" fontId="20" fillId="38" borderId="11" xfId="0" applyNumberFormat="1" applyFont="1" applyFill="1" applyBorder="1" applyAlignment="1">
      <alignment horizontal="center" vertical="top" wrapText="1"/>
    </xf>
    <xf numFmtId="1" fontId="41" fillId="0" borderId="11" xfId="0" applyNumberFormat="1" applyFont="1" applyBorder="1" applyAlignment="1">
      <alignment vertical="top" wrapText="1"/>
    </xf>
    <xf numFmtId="0" fontId="43" fillId="2" borderId="4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top" wrapText="1"/>
    </xf>
    <xf numFmtId="1" fontId="41" fillId="0" borderId="11" xfId="0" applyNumberFormat="1" applyFont="1" applyBorder="1" applyAlignment="1">
      <alignment horizontal="left" vertical="top" wrapText="1" indent="1"/>
    </xf>
    <xf numFmtId="165" fontId="20" fillId="38" borderId="11" xfId="0" applyNumberFormat="1" applyFont="1" applyFill="1" applyBorder="1" applyAlignment="1">
      <alignment horizontal="left" vertical="top" wrapText="1" indent="1"/>
    </xf>
    <xf numFmtId="1" fontId="41" fillId="0" borderId="11" xfId="0" applyNumberFormat="1" applyFont="1" applyBorder="1" applyAlignment="1">
      <alignment horizontal="right" vertical="top" wrapText="1" indent="1"/>
    </xf>
    <xf numFmtId="165" fontId="20" fillId="38" borderId="11" xfId="0" applyNumberFormat="1" applyFont="1" applyFill="1" applyBorder="1" applyAlignment="1">
      <alignment horizontal="right" vertical="top" wrapText="1" indent="1"/>
    </xf>
    <xf numFmtId="0" fontId="8" fillId="0" borderId="0" xfId="1" applyFont="1"/>
    <xf numFmtId="0" fontId="45" fillId="0" borderId="0" xfId="0" applyFont="1" applyAlignment="1">
      <alignment horizontal="center" vertical="center" wrapText="1"/>
    </xf>
    <xf numFmtId="3" fontId="17" fillId="0" borderId="0" xfId="5" applyNumberFormat="1" applyFont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2" fontId="17" fillId="0" borderId="2" xfId="5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37" borderId="0" xfId="0" applyFill="1"/>
    <xf numFmtId="0" fontId="45" fillId="37" borderId="0" xfId="0" applyFont="1" applyFill="1" applyAlignment="1">
      <alignment horizontal="center" vertical="center" wrapText="1"/>
    </xf>
    <xf numFmtId="0" fontId="17" fillId="37" borderId="0" xfId="5" applyFont="1" applyFill="1" applyAlignment="1">
      <alignment horizontal="left" vertical="top" wrapText="1"/>
    </xf>
    <xf numFmtId="0" fontId="17" fillId="37" borderId="0" xfId="5" applyFont="1" applyFill="1" applyAlignment="1">
      <alignment horizontal="center" vertical="center" wrapText="1"/>
    </xf>
    <xf numFmtId="3" fontId="17" fillId="37" borderId="0" xfId="5" applyNumberFormat="1" applyFont="1" applyFill="1" applyAlignment="1">
      <alignment horizontal="center" vertical="center" wrapText="1"/>
    </xf>
    <xf numFmtId="0" fontId="20" fillId="37" borderId="0" xfId="6" applyFont="1" applyFill="1" applyAlignment="1">
      <alignment horizontal="center" vertical="center" wrapText="1"/>
    </xf>
    <xf numFmtId="0" fontId="1" fillId="37" borderId="0" xfId="1" applyFill="1" applyAlignment="1">
      <alignment horizontal="center" vertical="center"/>
    </xf>
    <xf numFmtId="0" fontId="18" fillId="37" borderId="0" xfId="1" applyFont="1" applyFill="1" applyAlignment="1">
      <alignment horizontal="center" vertical="center"/>
    </xf>
    <xf numFmtId="2" fontId="17" fillId="37" borderId="0" xfId="5" applyNumberFormat="1" applyFont="1" applyFill="1" applyAlignment="1">
      <alignment horizontal="center" vertical="center" wrapText="1"/>
    </xf>
    <xf numFmtId="0" fontId="1" fillId="37" borderId="0" xfId="1" applyFill="1"/>
    <xf numFmtId="4" fontId="17" fillId="37" borderId="0" xfId="5" applyNumberFormat="1" applyFont="1" applyFill="1" applyAlignment="1">
      <alignment horizontal="center" vertical="center" wrapText="1"/>
    </xf>
    <xf numFmtId="2" fontId="17" fillId="37" borderId="20" xfId="5" applyNumberFormat="1" applyFont="1" applyFill="1" applyBorder="1" applyAlignment="1">
      <alignment horizontal="center" vertical="center" wrapText="1"/>
    </xf>
    <xf numFmtId="2" fontId="17" fillId="37" borderId="0" xfId="5" applyNumberFormat="1" applyFont="1" applyFill="1" applyAlignment="1">
      <alignment horizontal="center" vertical="center"/>
    </xf>
    <xf numFmtId="2" fontId="11" fillId="37" borderId="2" xfId="5" applyNumberFormat="1" applyFont="1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3" fillId="0" borderId="1" xfId="5" applyFont="1" applyBorder="1" applyAlignment="1">
      <alignment horizontal="left" vertical="center" wrapText="1"/>
    </xf>
    <xf numFmtId="0" fontId="15" fillId="0" borderId="0" xfId="5" applyFont="1" applyAlignment="1">
      <alignment horizontal="center" vertical="top"/>
    </xf>
    <xf numFmtId="0" fontId="9" fillId="0" borderId="0" xfId="5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0" fontId="12" fillId="0" borderId="0" xfId="5" applyFont="1" applyAlignment="1">
      <alignment horizontal="left" vertical="top" wrapText="1"/>
    </xf>
    <xf numFmtId="0" fontId="13" fillId="0" borderId="0" xfId="5" applyFont="1" applyAlignment="1">
      <alignment horizontal="center" vertical="top" wrapText="1"/>
    </xf>
    <xf numFmtId="0" fontId="13" fillId="0" borderId="0" xfId="5" applyFont="1" applyAlignment="1">
      <alignment horizontal="left" vertical="top" wrapText="1"/>
    </xf>
    <xf numFmtId="0" fontId="14" fillId="0" borderId="0" xfId="5" applyFont="1" applyAlignment="1">
      <alignment horizontal="center" vertical="top" wrapText="1"/>
    </xf>
    <xf numFmtId="0" fontId="15" fillId="0" borderId="0" xfId="5" applyFont="1" applyAlignment="1">
      <alignment horizontal="left" vertical="top"/>
    </xf>
    <xf numFmtId="0" fontId="11" fillId="0" borderId="0" xfId="5" applyFont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43" fillId="0" borderId="26" xfId="0" applyFont="1" applyBorder="1" applyAlignment="1">
      <alignment horizontal="left" wrapText="1"/>
    </xf>
    <xf numFmtId="0" fontId="43" fillId="0" borderId="27" xfId="0" applyFont="1" applyBorder="1" applyAlignment="1">
      <alignment horizontal="left" wrapText="1"/>
    </xf>
    <xf numFmtId="0" fontId="42" fillId="0" borderId="23" xfId="0" applyFont="1" applyBorder="1" applyAlignment="1">
      <alignment horizontal="left" vertical="top" wrapText="1" indent="11"/>
    </xf>
    <xf numFmtId="0" fontId="42" fillId="0" borderId="24" xfId="0" applyFont="1" applyBorder="1" applyAlignment="1">
      <alignment horizontal="left" vertical="top" wrapText="1" indent="11"/>
    </xf>
    <xf numFmtId="0" fontId="42" fillId="0" borderId="25" xfId="0" applyFont="1" applyBorder="1" applyAlignment="1">
      <alignment horizontal="left" vertical="top" wrapText="1" indent="1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43" fillId="0" borderId="23" xfId="0" applyFont="1" applyBorder="1" applyAlignment="1">
      <alignment horizontal="center" vertical="top" wrapText="1"/>
    </xf>
    <xf numFmtId="0" fontId="43" fillId="0" borderId="24" xfId="0" applyFont="1" applyBorder="1" applyAlignment="1">
      <alignment horizontal="center" vertical="top" wrapText="1"/>
    </xf>
    <xf numFmtId="0" fontId="43" fillId="0" borderId="25" xfId="0" applyFont="1" applyBorder="1" applyAlignment="1">
      <alignment horizontal="center" vertical="top" wrapText="1"/>
    </xf>
    <xf numFmtId="0" fontId="43" fillId="0" borderId="26" xfId="0" applyFont="1" applyBorder="1" applyAlignment="1">
      <alignment horizontal="left" wrapText="1" indent="1"/>
    </xf>
    <xf numFmtId="0" fontId="43" fillId="0" borderId="27" xfId="0" applyFont="1" applyBorder="1" applyAlignment="1">
      <alignment horizontal="left" wrapText="1" indent="1"/>
    </xf>
    <xf numFmtId="0" fontId="43" fillId="0" borderId="23" xfId="0" applyFont="1" applyBorder="1" applyAlignment="1">
      <alignment horizontal="left" vertical="top" wrapText="1" indent="1"/>
    </xf>
    <xf numFmtId="0" fontId="43" fillId="0" borderId="25" xfId="0" applyFont="1" applyBorder="1" applyAlignment="1">
      <alignment horizontal="left" vertical="top" wrapText="1" indent="1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31"/>
  <sheetViews>
    <sheetView tabSelected="1" zoomScale="90" zoomScaleNormal="90" workbookViewId="0">
      <selection activeCell="AH39" sqref="AH39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customWidth="1"/>
    <col min="9" max="9" width="14.28515625" customWidth="1"/>
    <col min="10" max="10" width="7.5703125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37" customWidth="1"/>
    <col min="21" max="21" width="7.85546875" customWidth="1"/>
    <col min="22" max="22" width="7.140625" customWidth="1"/>
    <col min="23" max="23" width="6.28515625" hidden="1" customWidth="1"/>
    <col min="24" max="24" width="9.28515625" hidden="1" customWidth="1"/>
    <col min="25" max="25" width="7.140625" hidden="1" customWidth="1"/>
    <col min="26" max="26" width="14.42578125" style="62" hidden="1" customWidth="1"/>
    <col min="27" max="27" width="7.7109375" customWidth="1"/>
    <col min="28" max="28" width="12.28515625" style="62" hidden="1" customWidth="1"/>
    <col min="29" max="29" width="12.28515625" hidden="1" customWidth="1"/>
    <col min="30" max="30" width="10.5703125" customWidth="1"/>
    <col min="31" max="31" width="9.5703125" customWidth="1"/>
    <col min="32" max="32" width="13.140625" customWidth="1"/>
    <col min="33" max="33" width="17" customWidth="1"/>
    <col min="34" max="34" width="11.7109375" customWidth="1"/>
    <col min="36" max="36" width="13" bestFit="1" customWidth="1"/>
    <col min="37" max="37" width="17.28515625" bestFit="1" customWidth="1"/>
  </cols>
  <sheetData>
    <row r="1" spans="1:37" ht="18.75">
      <c r="A1" s="148" t="s">
        <v>0</v>
      </c>
      <c r="B1" s="148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2"/>
      <c r="S1" s="1"/>
      <c r="T1" s="35"/>
      <c r="U1" s="1"/>
      <c r="V1" s="1"/>
      <c r="W1" s="1"/>
      <c r="X1" s="1"/>
      <c r="Y1" s="1"/>
      <c r="Z1" s="60"/>
      <c r="AA1" s="3"/>
      <c r="AB1" s="67"/>
      <c r="AC1" s="3"/>
      <c r="AD1" s="4"/>
      <c r="AE1" s="1"/>
      <c r="AF1" s="1"/>
      <c r="AG1" s="1"/>
      <c r="AH1" s="1"/>
      <c r="AI1" s="1"/>
      <c r="AJ1" s="1"/>
      <c r="AK1" s="1"/>
    </row>
    <row r="2" spans="1:37" ht="15">
      <c r="A2" s="150" t="s">
        <v>931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3"/>
      <c r="S2" s="1"/>
      <c r="T2" s="35"/>
      <c r="U2" s="1"/>
      <c r="V2" s="1"/>
      <c r="W2" s="1"/>
      <c r="X2" s="1"/>
      <c r="Y2" s="1"/>
      <c r="Z2" s="60"/>
      <c r="AA2" s="151" t="s">
        <v>1</v>
      </c>
      <c r="AB2" s="151"/>
      <c r="AC2" s="151"/>
      <c r="AD2" s="151"/>
      <c r="AE2" s="151"/>
      <c r="AF2" s="6">
        <f ca="1">TODAY()</f>
        <v>43563</v>
      </c>
      <c r="AG2" s="1"/>
      <c r="AH2" s="1"/>
      <c r="AI2" s="1"/>
      <c r="AJ2" s="1"/>
      <c r="AK2" s="1"/>
    </row>
    <row r="3" spans="1:37">
      <c r="A3" s="152" t="s">
        <v>2</v>
      </c>
      <c r="B3" s="152"/>
      <c r="C3" s="152"/>
      <c r="D3" s="7"/>
      <c r="E3" s="7"/>
      <c r="F3" s="153" t="s">
        <v>661</v>
      </c>
      <c r="G3" s="153"/>
      <c r="H3" s="153"/>
      <c r="I3" s="153"/>
      <c r="J3" s="5"/>
      <c r="K3" s="5"/>
      <c r="L3" s="5"/>
      <c r="M3" s="5"/>
      <c r="N3" s="5"/>
      <c r="O3" s="5"/>
      <c r="P3" s="5"/>
      <c r="Q3" s="5"/>
      <c r="R3" s="5"/>
      <c r="S3" s="5"/>
      <c r="T3" s="35"/>
      <c r="U3" s="1"/>
      <c r="V3" s="1"/>
      <c r="W3" s="1"/>
      <c r="X3" s="1"/>
      <c r="Y3" s="1"/>
      <c r="Z3" s="60"/>
      <c r="AA3" s="151" t="s">
        <v>3</v>
      </c>
      <c r="AB3" s="151"/>
      <c r="AC3" s="151"/>
      <c r="AD3" s="151"/>
      <c r="AE3" s="151"/>
      <c r="AF3" s="6" t="s">
        <v>29</v>
      </c>
      <c r="AG3" s="1"/>
      <c r="AH3" s="1"/>
      <c r="AI3" s="1"/>
      <c r="AJ3" s="1"/>
      <c r="AK3" s="1"/>
    </row>
    <row r="4" spans="1:37">
      <c r="A4" s="154" t="s">
        <v>4</v>
      </c>
      <c r="B4" s="154"/>
      <c r="C4" s="154"/>
      <c r="D4" s="1"/>
      <c r="E4" s="1"/>
      <c r="F4" s="155" t="s">
        <v>662</v>
      </c>
      <c r="G4" s="155"/>
      <c r="H4" s="155"/>
      <c r="I4" s="155"/>
      <c r="J4" s="1"/>
      <c r="K4" s="1"/>
      <c r="L4" s="1"/>
      <c r="M4" s="1"/>
      <c r="N4" s="1"/>
      <c r="O4" s="1"/>
      <c r="P4" s="1"/>
      <c r="Q4" s="1"/>
      <c r="R4" s="1"/>
      <c r="S4" s="1"/>
      <c r="T4" s="36"/>
      <c r="U4" s="5"/>
      <c r="V4" s="5"/>
      <c r="W4" s="5"/>
      <c r="X4" s="5"/>
      <c r="Y4" s="5"/>
      <c r="Z4" s="61"/>
      <c r="AA4" s="151" t="s">
        <v>5</v>
      </c>
      <c r="AB4" s="151"/>
      <c r="AC4" s="151"/>
      <c r="AD4" s="151"/>
      <c r="AE4" s="151"/>
      <c r="AF4" s="8" t="s">
        <v>6</v>
      </c>
      <c r="AG4" s="1"/>
      <c r="AH4" s="1"/>
      <c r="AI4" s="1"/>
      <c r="AJ4" s="1"/>
      <c r="AK4" s="1"/>
    </row>
    <row r="5" spans="1:37" ht="13.5" thickBot="1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56" t="s">
        <v>573</v>
      </c>
      <c r="U6" s="157"/>
      <c r="V6" s="158"/>
      <c r="W6" s="159" t="s">
        <v>7</v>
      </c>
      <c r="X6" s="157"/>
      <c r="Y6" s="158"/>
      <c r="Z6" s="63"/>
      <c r="AA6" s="1"/>
      <c r="AB6" s="60"/>
      <c r="AC6" s="60"/>
      <c r="AD6" s="1"/>
      <c r="AE6" s="1"/>
      <c r="AF6" s="1"/>
      <c r="AG6" s="1"/>
      <c r="AH6" s="1"/>
      <c r="AI6" s="1"/>
      <c r="AJ6" s="1"/>
      <c r="AK6" s="1"/>
    </row>
    <row r="7" spans="1:37" ht="40.5" customHeight="1" thickBot="1">
      <c r="A7" s="31" t="s">
        <v>550</v>
      </c>
      <c r="B7" s="31" t="s">
        <v>8</v>
      </c>
      <c r="C7" s="58" t="s">
        <v>9</v>
      </c>
      <c r="D7" s="31" t="s">
        <v>10</v>
      </c>
      <c r="E7" s="31" t="s">
        <v>485</v>
      </c>
      <c r="F7" s="9" t="s">
        <v>484</v>
      </c>
      <c r="G7" s="9" t="s">
        <v>11</v>
      </c>
      <c r="H7" s="31" t="s">
        <v>12</v>
      </c>
      <c r="I7" s="9" t="s">
        <v>13</v>
      </c>
      <c r="J7" s="9" t="s">
        <v>14</v>
      </c>
      <c r="K7" s="9" t="s">
        <v>551</v>
      </c>
      <c r="L7" s="9" t="s">
        <v>552</v>
      </c>
      <c r="M7" s="9" t="s">
        <v>553</v>
      </c>
      <c r="N7" s="9" t="s">
        <v>554</v>
      </c>
      <c r="O7" s="9" t="s">
        <v>555</v>
      </c>
      <c r="P7" s="31" t="s">
        <v>15</v>
      </c>
      <c r="Q7" s="9" t="s">
        <v>16</v>
      </c>
      <c r="R7" s="46" t="s">
        <v>17</v>
      </c>
      <c r="S7" s="46" t="s">
        <v>18</v>
      </c>
      <c r="T7" s="53" t="s">
        <v>19</v>
      </c>
      <c r="U7" s="38" t="s">
        <v>20</v>
      </c>
      <c r="V7" s="39" t="s">
        <v>572</v>
      </c>
      <c r="W7" s="38" t="s">
        <v>19</v>
      </c>
      <c r="X7" s="38" t="s">
        <v>21</v>
      </c>
      <c r="Y7" s="39" t="s">
        <v>572</v>
      </c>
      <c r="Z7" s="64" t="s">
        <v>625</v>
      </c>
      <c r="AA7" s="47" t="s">
        <v>22</v>
      </c>
      <c r="AB7" s="68" t="s">
        <v>628</v>
      </c>
      <c r="AC7" s="68" t="s">
        <v>629</v>
      </c>
      <c r="AD7" s="47" t="s">
        <v>23</v>
      </c>
      <c r="AE7" s="47" t="s">
        <v>24</v>
      </c>
      <c r="AF7" s="9" t="s">
        <v>25</v>
      </c>
      <c r="AG7" s="9" t="s">
        <v>26</v>
      </c>
      <c r="AH7" s="31" t="s">
        <v>27</v>
      </c>
      <c r="AI7" s="1"/>
      <c r="AJ7" s="1"/>
      <c r="AK7" s="1"/>
    </row>
    <row r="8" spans="1:37" ht="13.5" thickTop="1">
      <c r="A8" s="10"/>
      <c r="B8" s="10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48"/>
      <c r="S8" s="48"/>
      <c r="T8" s="51"/>
      <c r="U8" s="50"/>
      <c r="V8" s="49"/>
      <c r="W8" s="50"/>
      <c r="X8" s="50"/>
      <c r="Y8" s="49"/>
      <c r="Z8" s="65"/>
      <c r="AA8" s="48"/>
      <c r="AB8" s="69"/>
      <c r="AC8" s="69"/>
      <c r="AD8" s="48"/>
      <c r="AE8" s="48"/>
      <c r="AF8" s="11"/>
      <c r="AG8" s="11"/>
      <c r="AH8" s="11"/>
      <c r="AI8" s="12"/>
      <c r="AJ8" s="12"/>
      <c r="AK8" s="12"/>
    </row>
    <row r="9" spans="1:3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2"/>
      <c r="U9" s="5"/>
      <c r="V9" s="13"/>
      <c r="W9" s="5"/>
      <c r="X9" s="5"/>
      <c r="Y9" s="13"/>
      <c r="Z9" s="61"/>
      <c r="AA9" s="5"/>
      <c r="AB9" s="61"/>
      <c r="AC9" s="61"/>
      <c r="AD9" s="5"/>
      <c r="AE9" s="5"/>
      <c r="AF9" s="5"/>
      <c r="AG9" s="5"/>
      <c r="AH9" s="1"/>
      <c r="AI9" s="1"/>
      <c r="AJ9" s="1"/>
      <c r="AK9" s="1"/>
    </row>
    <row r="10" spans="1:37" ht="15" customHeight="1">
      <c r="A10" s="126" t="s">
        <v>682</v>
      </c>
      <c r="B10" s="18" t="s">
        <v>28</v>
      </c>
      <c r="C10" s="99" t="s">
        <v>568</v>
      </c>
      <c r="D10" s="127">
        <v>1</v>
      </c>
      <c r="E10" s="127" t="s">
        <v>579</v>
      </c>
      <c r="F10" s="100" t="str">
        <f>IFERROR(VLOOKUP(AC10,Vlookup!$M$1:$N$112,2, FALSE),"-")</f>
        <v>599-10302S</v>
      </c>
      <c r="G10" s="99" t="str">
        <f>IF(ISNUMBER(T10),VLOOKUP($E10,'Actuator Reference'!A:B, 2, FALSE),"-")</f>
        <v>GDE131.1P</v>
      </c>
      <c r="H10" s="99" t="str">
        <f>IF(VLOOKUP(A10,Schedule!$A:$AA,20,FALSE)="NO","2W Mod.",IF(VLOOKUP(A10,Schedule!$A:$AA,20,FALSE)="YES","3W Mod.","Check"))</f>
        <v>2W Mod.</v>
      </c>
      <c r="I10" s="99" t="str">
        <f>IFERROR(VLOOKUP($F10,Vlookup!$A:$K,11,FALSE),"-")</f>
        <v>Ball-Powermite</v>
      </c>
      <c r="J10" s="99" t="str">
        <f>IFERROR(VLOOKUP($F10,Vlookup!$A:$K,7,FALSE),"-")</f>
        <v>NSR</v>
      </c>
      <c r="K10" s="99"/>
      <c r="L10" s="99"/>
      <c r="M10" s="99"/>
      <c r="N10" s="99"/>
      <c r="O10" s="99"/>
      <c r="P10" s="128">
        <f>VLOOKUP(A10,Schedule!A:V, 19, FALSE)</f>
        <v>1</v>
      </c>
      <c r="Q10" s="101" t="str">
        <f>IFERROR(VLOOKUP($F10,Vlookup!$A:$K,3,FALSE),"-")</f>
        <v>0.5</v>
      </c>
      <c r="R10" s="16"/>
      <c r="S10" s="103">
        <v>3</v>
      </c>
      <c r="T10" s="105">
        <f>IF(VLOOKUP($A10,Schedule!$A:$Q,16,FALSE)=0,"-",(VLOOKUP($A10,Schedule!$A:$Q,16,FALSE)))</f>
        <v>1.6</v>
      </c>
      <c r="U10" s="104">
        <f>IFERROR($T10/60*0.133681/(PI()*($P10/2/12)^2),"-")</f>
        <v>0.65359847262620663</v>
      </c>
      <c r="V10" s="129"/>
      <c r="W10" s="105"/>
      <c r="X10" s="104">
        <f>IFERROR($W10/60*0.133681/(PI()*($P10/2/12)^2),"-")</f>
        <v>0</v>
      </c>
      <c r="Y10" s="108"/>
      <c r="Z10" s="106">
        <f>IF( AND( AB10 &lt; 6.3, CEILING(P10-0.25,0.25) &gt; 0.5 ), CEILING(P10-0.25, 0.25) - 0.25, CEILING(P10-0.25, 0.25))</f>
        <v>0.5</v>
      </c>
      <c r="AA10" s="103">
        <f>IFERROR(T10/(SQRT(S10)),"-")</f>
        <v>0.9237604307034013</v>
      </c>
      <c r="AB10" s="107">
        <f t="array" ref="AB10">MIN(IF(Vlookup!$B$3:$B$70&gt;'Valve Schedule'!AA10,Vlookup!$B$3:$B$70))</f>
        <v>1</v>
      </c>
      <c r="AC10" s="107" t="str">
        <f>CONCATENATE(Z10,AB10)</f>
        <v>0.51</v>
      </c>
      <c r="AD10" s="99">
        <f>IFERROR(VLOOKUP($F10,Vlookup!$A:$K,2,FALSE),"-")</f>
        <v>1</v>
      </c>
      <c r="AE10" s="103">
        <f>(0.9968*EXP(-0.043*(P10-Q10)))*AD10</f>
        <v>0.97559754314124636</v>
      </c>
      <c r="AF10" s="103">
        <f>IFERROR((T10/AE10)^2,"-")</f>
        <v>2.6896673395974346</v>
      </c>
      <c r="AG10" s="99">
        <v>200</v>
      </c>
      <c r="AH10" s="99"/>
      <c r="AI10" s="125"/>
      <c r="AJ10" s="5" t="str">
        <f t="shared" ref="AJ10:AJ11" si="0">E10 &amp; "-" &amp; RIGHT(F10, 6)</f>
        <v>171A-10302S</v>
      </c>
      <c r="AK10" s="5" t="str">
        <f t="shared" ref="AK10:AK11" si="1">"=TAG : " &amp; A10</f>
        <v>=TAG : VV-3-0-01</v>
      </c>
    </row>
    <row r="11" spans="1:37" ht="15" customHeight="1">
      <c r="A11" s="126" t="s">
        <v>686</v>
      </c>
      <c r="B11" s="18" t="s">
        <v>556</v>
      </c>
      <c r="C11" s="99" t="s">
        <v>568</v>
      </c>
      <c r="D11" s="127">
        <v>1</v>
      </c>
      <c r="E11" s="127" t="s">
        <v>579</v>
      </c>
      <c r="F11" s="100" t="str">
        <f>IFERROR(VLOOKUP(AC11,Vlookup!$M$1:$N$112,2, FALSE),"-")</f>
        <v>599-10303S</v>
      </c>
      <c r="G11" s="99" t="str">
        <f>IF(ISNUMBER(T11),VLOOKUP($E11,'Actuator Reference'!A:B, 2, FALSE),"-")</f>
        <v>GDE131.1P</v>
      </c>
      <c r="H11" s="99" t="str">
        <f>IF(VLOOKUP(A11,Schedule!$A:$AA,20,FALSE)="NO","2W Mod.",IF(VLOOKUP(A11,Schedule!$A:$AA,20,FALSE)="YES","3W Mod.","Check"))</f>
        <v>2W Mod.</v>
      </c>
      <c r="I11" s="99" t="str">
        <f>IFERROR(VLOOKUP($F11,Vlookup!$A:$K,11,FALSE),"-")</f>
        <v>Ball-Powermite</v>
      </c>
      <c r="J11" s="99" t="str">
        <f>IFERROR(VLOOKUP($F11,Vlookup!$A:$K,7,FALSE),"-")</f>
        <v>NSR</v>
      </c>
      <c r="K11" s="99"/>
      <c r="L11" s="99"/>
      <c r="M11" s="99"/>
      <c r="N11" s="99"/>
      <c r="O11" s="99"/>
      <c r="P11" s="128">
        <f>VLOOKUP(A11,Schedule!A:V, 19, FALSE)</f>
        <v>1</v>
      </c>
      <c r="Q11" s="101" t="str">
        <f>IFERROR(VLOOKUP($F11,Vlookup!$A:$K,3,FALSE),"-")</f>
        <v>0.5</v>
      </c>
      <c r="R11" s="16"/>
      <c r="S11" s="103">
        <v>3</v>
      </c>
      <c r="T11" s="105">
        <f>IF(VLOOKUP($A11,Schedule!$A:$Q,16,FALSE)=0,"-",(VLOOKUP($A11,Schedule!$A:$Q,16,FALSE)))</f>
        <v>1.8</v>
      </c>
      <c r="U11" s="104">
        <f t="shared" ref="U11:U49" si="2">IFERROR(T11/60*0.133681/(PI()*(P11/2/12)^2),"-")</f>
        <v>0.7352982817044823</v>
      </c>
      <c r="V11" s="108"/>
      <c r="W11" s="105"/>
      <c r="X11" s="104">
        <f t="shared" ref="X11:X74" si="3">IFERROR($W11/60*0.133681/(PI()*($P11/2/12)^2),"-")</f>
        <v>0</v>
      </c>
      <c r="Y11" s="108"/>
      <c r="Z11" s="106">
        <f>IF( AND( AB11 &lt; 6.3, CEILING(P11-0.25,0.25) &gt; 0.5 ), CEILING(P11-0.25, 0.25) - 0.25, CEILING(P11-0.25, 0.25))</f>
        <v>0.5</v>
      </c>
      <c r="AA11" s="103">
        <f t="shared" ref="AA11:AA16" si="4">IFERROR(T11/(SQRT(S11)),"-")</f>
        <v>1.0392304845413265</v>
      </c>
      <c r="AB11" s="107">
        <f t="array" ref="AB11">MIN(IF(Vlookup!$B$3:$B$70&gt;'Valve Schedule'!AA11,Vlookup!$B$3:$B$70))</f>
        <v>1.6</v>
      </c>
      <c r="AC11" s="107" t="str">
        <f t="shared" ref="AC11:AC16" si="5">CONCATENATE(Z11,AB11)</f>
        <v>0.51.6</v>
      </c>
      <c r="AD11" s="99">
        <f>IFERROR(VLOOKUP($F11,Vlookup!$A:$K,2,FALSE),"-")</f>
        <v>1.6</v>
      </c>
      <c r="AE11" s="103">
        <f t="shared" ref="AE11:AE74" si="6">(0.9968*EXP(-0.043*(P11-Q11)))*AD11</f>
        <v>1.5609560690259943</v>
      </c>
      <c r="AF11" s="103">
        <f t="shared" ref="AF11:AF17" si="7">IFERROR((T11/AE11)^2,"-")</f>
        <v>1.3297305572960949</v>
      </c>
      <c r="AG11" s="99">
        <v>200</v>
      </c>
      <c r="AH11" s="99"/>
      <c r="AI11" s="125"/>
      <c r="AJ11" s="5" t="str">
        <f t="shared" si="0"/>
        <v>171A-10303S</v>
      </c>
      <c r="AK11" s="5" t="str">
        <f t="shared" si="1"/>
        <v>=TAG : VV-3-0-02</v>
      </c>
    </row>
    <row r="12" spans="1:37" ht="15" customHeight="1">
      <c r="A12" s="126" t="s">
        <v>688</v>
      </c>
      <c r="B12" s="18" t="s">
        <v>557</v>
      </c>
      <c r="C12" s="99" t="s">
        <v>568</v>
      </c>
      <c r="D12" s="127">
        <v>1</v>
      </c>
      <c r="E12" s="127" t="s">
        <v>579</v>
      </c>
      <c r="F12" s="100" t="str">
        <f>IFERROR(VLOOKUP(AC12,Vlookup!$M$1:$N$112,2, FALSE),"-")</f>
        <v>599-10300S</v>
      </c>
      <c r="G12" s="99" t="str">
        <f>IF(ISNUMBER(T12),VLOOKUP($E12,'Actuator Reference'!A:B, 2, FALSE),"-")</f>
        <v>GDE131.1P</v>
      </c>
      <c r="H12" s="99" t="str">
        <f>IF(VLOOKUP(A12,Schedule!$A:$AA,20,FALSE)="NO","2W Mod.",IF(VLOOKUP(A12,Schedule!$A:$AA,20,FALSE)="YES","3W Mod.","Check"))</f>
        <v>2W Mod.</v>
      </c>
      <c r="I12" s="99" t="str">
        <f>IFERROR(VLOOKUP($F12,Vlookup!$A:$K,11,FALSE),"-")</f>
        <v>Ball-Powermite</v>
      </c>
      <c r="J12" s="99" t="str">
        <f>IFERROR(VLOOKUP($F12,Vlookup!$A:$K,7,FALSE),"-")</f>
        <v>NSR</v>
      </c>
      <c r="K12" s="99"/>
      <c r="L12" s="99"/>
      <c r="M12" s="99"/>
      <c r="N12" s="99"/>
      <c r="O12" s="99"/>
      <c r="P12" s="128">
        <v>0.75</v>
      </c>
      <c r="Q12" s="101" t="str">
        <f>IFERROR(VLOOKUP($F12,Vlookup!$A:$K,3,FALSE),"-")</f>
        <v>0.5</v>
      </c>
      <c r="R12" s="16"/>
      <c r="S12" s="103">
        <v>3</v>
      </c>
      <c r="T12" s="105">
        <f>IF(VLOOKUP($A12,Schedule!$A:$Q,16,FALSE)=0,"-",(VLOOKUP($A12,Schedule!$A:$Q,16,FALSE)))</f>
        <v>0.4</v>
      </c>
      <c r="U12" s="104">
        <f t="shared" si="2"/>
        <v>0.29048821005609182</v>
      </c>
      <c r="V12" s="108"/>
      <c r="W12" s="105"/>
      <c r="X12" s="104">
        <f t="shared" si="3"/>
        <v>0</v>
      </c>
      <c r="Y12" s="108"/>
      <c r="Z12" s="106">
        <f t="shared" ref="Z12:Z75" si="8">IF( AND( AB12 &lt; 6.3, CEILING(P12-0.25,0.25) &gt; 0.5 ), CEILING(P12-0.25, 0.25) - 0.25, CEILING(P12-0.25, 0.25))</f>
        <v>0.5</v>
      </c>
      <c r="AA12" s="103">
        <f t="shared" si="4"/>
        <v>0.23094010767585033</v>
      </c>
      <c r="AB12" s="107">
        <f t="array" ref="AB12">MIN(IF(Vlookup!$B$3:$B$70&gt;'Valve Schedule'!AA12,Vlookup!$B$3:$B$70))</f>
        <v>0.4</v>
      </c>
      <c r="AC12" s="107" t="str">
        <f t="shared" si="5"/>
        <v>0.50.4</v>
      </c>
      <c r="AD12" s="99">
        <f>IFERROR(VLOOKUP($F12,Vlookup!$A:$K,2,FALSE),"-")</f>
        <v>0.4</v>
      </c>
      <c r="AE12" s="103">
        <f t="shared" si="6"/>
        <v>0.39445671620662148</v>
      </c>
      <c r="AF12" s="103">
        <f t="shared" si="7"/>
        <v>1.0283034022851676</v>
      </c>
      <c r="AG12" s="99">
        <v>200</v>
      </c>
      <c r="AH12" s="99"/>
      <c r="AI12" s="125"/>
      <c r="AJ12" s="5" t="str">
        <f t="shared" ref="AJ12:AJ75" si="9">E12 &amp; "-" &amp; RIGHT(F12, 6)</f>
        <v>171A-10300S</v>
      </c>
      <c r="AK12" s="5" t="str">
        <f t="shared" ref="AK12:AK75" si="10">"=TAG : " &amp; A12</f>
        <v>=TAG : VV-3-0-03</v>
      </c>
    </row>
    <row r="13" spans="1:37" ht="15" customHeight="1">
      <c r="A13" s="126" t="s">
        <v>691</v>
      </c>
      <c r="B13" s="18" t="s">
        <v>558</v>
      </c>
      <c r="C13" s="99" t="s">
        <v>568</v>
      </c>
      <c r="D13" s="127">
        <v>1</v>
      </c>
      <c r="E13" s="127" t="s">
        <v>579</v>
      </c>
      <c r="F13" s="100" t="str">
        <f>IFERROR(VLOOKUP(AC13,Vlookup!$M$1:$N$112,2, FALSE),"-")</f>
        <v>599-10301S</v>
      </c>
      <c r="G13" s="99" t="str">
        <f>IF(ISNUMBER(T13),VLOOKUP($E13,'Actuator Reference'!A:B, 2, FALSE),"-")</f>
        <v>GDE131.1P</v>
      </c>
      <c r="H13" s="99" t="str">
        <f>IF(VLOOKUP(A13,Schedule!$A:$AA,20,FALSE)="NO","2W Mod.",IF(VLOOKUP(A13,Schedule!$A:$AA,20,FALSE)="YES","3W Mod.","Check"))</f>
        <v>2W Mod.</v>
      </c>
      <c r="I13" s="99" t="str">
        <f>IFERROR(VLOOKUP($F13,Vlookup!$A:$K,11,FALSE),"-")</f>
        <v>Ball-Powermite</v>
      </c>
      <c r="J13" s="99" t="str">
        <f>IFERROR(VLOOKUP($F13,Vlookup!$A:$K,7,FALSE),"-")</f>
        <v>NSR</v>
      </c>
      <c r="K13" s="99"/>
      <c r="L13" s="99"/>
      <c r="M13" s="99"/>
      <c r="N13" s="99"/>
      <c r="O13" s="99"/>
      <c r="P13" s="128">
        <v>0.75</v>
      </c>
      <c r="Q13" s="101" t="str">
        <f>IFERROR(VLOOKUP($F13,Vlookup!$A:$K,3,FALSE),"-")</f>
        <v>0.5</v>
      </c>
      <c r="R13" s="16"/>
      <c r="S13" s="103">
        <v>3</v>
      </c>
      <c r="T13" s="105">
        <f>IF(VLOOKUP($A13,Schedule!$A:$Q,16,FALSE)=0,"-",(VLOOKUP($A13,Schedule!$A:$Q,16,FALSE)))</f>
        <v>0.8</v>
      </c>
      <c r="U13" s="104">
        <f t="shared" si="2"/>
        <v>0.58097642011218364</v>
      </c>
      <c r="V13" s="108"/>
      <c r="W13" s="105"/>
      <c r="X13" s="104">
        <f t="shared" si="3"/>
        <v>0</v>
      </c>
      <c r="Y13" s="108"/>
      <c r="Z13" s="106">
        <f t="shared" si="8"/>
        <v>0.5</v>
      </c>
      <c r="AA13" s="103">
        <f t="shared" si="4"/>
        <v>0.46188021535170065</v>
      </c>
      <c r="AB13" s="107">
        <f t="array" ref="AB13">MIN(IF(Vlookup!$B$3:$B$70&gt;'Valve Schedule'!AA13,Vlookup!$B$3:$B$70))</f>
        <v>0.63</v>
      </c>
      <c r="AC13" s="107" t="str">
        <f t="shared" si="5"/>
        <v>0.50.63</v>
      </c>
      <c r="AD13" s="99">
        <f>IFERROR(VLOOKUP($F13,Vlookup!$A:$K,2,FALSE),"-")</f>
        <v>0.63</v>
      </c>
      <c r="AE13" s="103">
        <f t="shared" si="6"/>
        <v>0.62126932802542889</v>
      </c>
      <c r="AF13" s="103">
        <f t="shared" si="7"/>
        <v>1.6581359976379619</v>
      </c>
      <c r="AG13" s="99">
        <v>200</v>
      </c>
      <c r="AH13" s="99"/>
      <c r="AI13" s="125"/>
      <c r="AJ13" s="5" t="str">
        <f t="shared" si="9"/>
        <v>171A-10301S</v>
      </c>
      <c r="AK13" s="5" t="str">
        <f t="shared" si="10"/>
        <v>=TAG : VV-3-0-04</v>
      </c>
    </row>
    <row r="14" spans="1:37" ht="15" customHeight="1">
      <c r="A14" s="126" t="s">
        <v>692</v>
      </c>
      <c r="B14" s="18" t="s">
        <v>559</v>
      </c>
      <c r="C14" s="99" t="s">
        <v>568</v>
      </c>
      <c r="D14" s="127">
        <v>1</v>
      </c>
      <c r="E14" s="127" t="s">
        <v>579</v>
      </c>
      <c r="F14" s="100" t="str">
        <f>IFERROR(VLOOKUP(AC14,Vlookup!$M$1:$N$112,2, FALSE),"-")</f>
        <v>599-10300S</v>
      </c>
      <c r="G14" s="99" t="str">
        <f>IF(ISNUMBER(T14),VLOOKUP($E14,'Actuator Reference'!A:B, 2, FALSE),"-")</f>
        <v>GDE131.1P</v>
      </c>
      <c r="H14" s="99" t="str">
        <f>IF(VLOOKUP(A14,Schedule!$A:$AA,20,FALSE)="NO","2W Mod.",IF(VLOOKUP(A14,Schedule!$A:$AA,20,FALSE)="YES","3W Mod.","Check"))</f>
        <v>2W Mod.</v>
      </c>
      <c r="I14" s="99" t="str">
        <f>IFERROR(VLOOKUP($F14,Vlookup!$A:$K,11,FALSE),"-")</f>
        <v>Ball-Powermite</v>
      </c>
      <c r="J14" s="99" t="str">
        <f>IFERROR(VLOOKUP($F14,Vlookup!$A:$K,7,FALSE),"-")</f>
        <v>NSR</v>
      </c>
      <c r="K14" s="99"/>
      <c r="L14" s="99"/>
      <c r="M14" s="99"/>
      <c r="N14" s="99"/>
      <c r="O14" s="99"/>
      <c r="P14" s="128">
        <v>0.75</v>
      </c>
      <c r="Q14" s="101" t="str">
        <f>IFERROR(VLOOKUP($F14,Vlookup!$A:$K,3,FALSE),"-")</f>
        <v>0.5</v>
      </c>
      <c r="R14" s="16"/>
      <c r="S14" s="103">
        <v>3</v>
      </c>
      <c r="T14" s="105">
        <f>IF(VLOOKUP($A14,Schedule!$A:$Q,16,FALSE)=0,"-",(VLOOKUP($A14,Schedule!$A:$Q,16,FALSE)))</f>
        <v>0.4</v>
      </c>
      <c r="U14" s="104">
        <f t="shared" si="2"/>
        <v>0.29048821005609182</v>
      </c>
      <c r="V14" s="108"/>
      <c r="W14" s="105"/>
      <c r="X14" s="104">
        <f t="shared" si="3"/>
        <v>0</v>
      </c>
      <c r="Y14" s="108"/>
      <c r="Z14" s="106">
        <f t="shared" si="8"/>
        <v>0.5</v>
      </c>
      <c r="AA14" s="103">
        <f t="shared" si="4"/>
        <v>0.23094010767585033</v>
      </c>
      <c r="AB14" s="107">
        <f t="array" ref="AB14">MIN(IF(Vlookup!$B$3:$B$70&gt;'Valve Schedule'!AA14,Vlookup!$B$3:$B$70))</f>
        <v>0.4</v>
      </c>
      <c r="AC14" s="107" t="str">
        <f t="shared" si="5"/>
        <v>0.50.4</v>
      </c>
      <c r="AD14" s="99">
        <f>IFERROR(VLOOKUP($F14,Vlookup!$A:$K,2,FALSE),"-")</f>
        <v>0.4</v>
      </c>
      <c r="AE14" s="103">
        <f t="shared" si="6"/>
        <v>0.39445671620662148</v>
      </c>
      <c r="AF14" s="103">
        <f t="shared" si="7"/>
        <v>1.0283034022851676</v>
      </c>
      <c r="AG14" s="99">
        <v>200</v>
      </c>
      <c r="AH14" s="99"/>
      <c r="AI14" s="125"/>
      <c r="AJ14" s="5" t="str">
        <f t="shared" si="9"/>
        <v>171A-10300S</v>
      </c>
      <c r="AK14" s="5" t="str">
        <f t="shared" si="10"/>
        <v>=TAG : VV-3-0-05</v>
      </c>
    </row>
    <row r="15" spans="1:37" ht="15" customHeight="1">
      <c r="A15" s="126" t="s">
        <v>693</v>
      </c>
      <c r="B15" s="18" t="s">
        <v>560</v>
      </c>
      <c r="C15" s="99" t="s">
        <v>568</v>
      </c>
      <c r="D15" s="127">
        <v>1</v>
      </c>
      <c r="E15" s="127" t="s">
        <v>579</v>
      </c>
      <c r="F15" s="100" t="str">
        <f>IFERROR(VLOOKUP(AC15,Vlookup!$M$1:$N$112,2, FALSE),"-")</f>
        <v>599-10303S</v>
      </c>
      <c r="G15" s="99" t="str">
        <f>IF(ISNUMBER(T15),VLOOKUP($E15,'Actuator Reference'!A:B, 2, FALSE),"-")</f>
        <v>GDE131.1P</v>
      </c>
      <c r="H15" s="99" t="str">
        <f>IF(VLOOKUP(A15,Schedule!$A:$AA,20,FALSE)="NO","2W Mod.",IF(VLOOKUP(A15,Schedule!$A:$AA,20,FALSE)="YES","3W Mod.","Check"))</f>
        <v>2W Mod.</v>
      </c>
      <c r="I15" s="99" t="str">
        <f>IFERROR(VLOOKUP($F15,Vlookup!$A:$K,11,FALSE),"-")</f>
        <v>Ball-Powermite</v>
      </c>
      <c r="J15" s="99" t="str">
        <f>IFERROR(VLOOKUP($F15,Vlookup!$A:$K,7,FALSE),"-")</f>
        <v>NSR</v>
      </c>
      <c r="K15" s="99"/>
      <c r="L15" s="99"/>
      <c r="M15" s="99"/>
      <c r="N15" s="99"/>
      <c r="O15" s="99"/>
      <c r="P15" s="128">
        <v>0.75</v>
      </c>
      <c r="Q15" s="101" t="str">
        <f>IFERROR(VLOOKUP($F15,Vlookup!$A:$K,3,FALSE),"-")</f>
        <v>0.5</v>
      </c>
      <c r="R15" s="16"/>
      <c r="S15" s="103">
        <v>3</v>
      </c>
      <c r="T15" s="105">
        <f>IF(VLOOKUP($A15,Schedule!$A:$Q,16,FALSE)=0,"-",(VLOOKUP($A15,Schedule!$A:$Q,16,FALSE)))</f>
        <v>2</v>
      </c>
      <c r="U15" s="104">
        <f t="shared" si="2"/>
        <v>1.452441050280459</v>
      </c>
      <c r="V15" s="108"/>
      <c r="W15" s="105"/>
      <c r="X15" s="104">
        <f t="shared" si="3"/>
        <v>0</v>
      </c>
      <c r="Y15" s="108"/>
      <c r="Z15" s="106">
        <f t="shared" si="8"/>
        <v>0.5</v>
      </c>
      <c r="AA15" s="103">
        <f t="shared" si="4"/>
        <v>1.1547005383792517</v>
      </c>
      <c r="AB15" s="107">
        <f t="array" ref="AB15">MIN(IF(Vlookup!$B$3:$B$70&gt;'Valve Schedule'!AA15,Vlookup!$B$3:$B$70))</f>
        <v>1.6</v>
      </c>
      <c r="AC15" s="107" t="str">
        <f t="shared" si="5"/>
        <v>0.51.6</v>
      </c>
      <c r="AD15" s="99">
        <f>IFERROR(VLOOKUP($F15,Vlookup!$A:$K,2,FALSE),"-")</f>
        <v>1.6</v>
      </c>
      <c r="AE15" s="103">
        <f t="shared" si="6"/>
        <v>1.5778268648264859</v>
      </c>
      <c r="AF15" s="103">
        <f t="shared" si="7"/>
        <v>1.6067240660705742</v>
      </c>
      <c r="AG15" s="99">
        <v>200</v>
      </c>
      <c r="AH15" s="99"/>
      <c r="AI15" s="125"/>
      <c r="AJ15" s="5" t="str">
        <f t="shared" si="9"/>
        <v>171A-10303S</v>
      </c>
      <c r="AK15" s="5" t="str">
        <f t="shared" si="10"/>
        <v>=TAG : VV-3-0-06</v>
      </c>
    </row>
    <row r="16" spans="1:37" ht="15" customHeight="1">
      <c r="A16" s="126" t="s">
        <v>694</v>
      </c>
      <c r="B16" s="18" t="s">
        <v>561</v>
      </c>
      <c r="C16" s="99" t="s">
        <v>568</v>
      </c>
      <c r="D16" s="127">
        <v>1</v>
      </c>
      <c r="E16" s="127" t="s">
        <v>579</v>
      </c>
      <c r="F16" s="100" t="str">
        <f>IFERROR(VLOOKUP(AC16,Vlookup!$M$1:$N$112,2, FALSE),"-")</f>
        <v>599-10304S</v>
      </c>
      <c r="G16" s="99" t="str">
        <f>IF(ISNUMBER(T16),VLOOKUP($E16,'Actuator Reference'!A:B, 2, FALSE),"-")</f>
        <v>GDE131.1P</v>
      </c>
      <c r="H16" s="99" t="str">
        <f>IF(VLOOKUP(A16,Schedule!$A:$AA,20,FALSE)="NO","2W Mod.",IF(VLOOKUP(A16,Schedule!$A:$AA,20,FALSE)="YES","3W Mod.","Check"))</f>
        <v>2W Mod.</v>
      </c>
      <c r="I16" s="99" t="str">
        <f>IFERROR(VLOOKUP($F16,Vlookup!$A:$K,11,FALSE),"-")</f>
        <v>Ball-Powermite</v>
      </c>
      <c r="J16" s="99" t="str">
        <f>IFERROR(VLOOKUP($F16,Vlookup!$A:$K,7,FALSE),"-")</f>
        <v>NSR</v>
      </c>
      <c r="K16" s="99"/>
      <c r="L16" s="99"/>
      <c r="M16" s="99"/>
      <c r="N16" s="99"/>
      <c r="O16" s="99"/>
      <c r="P16" s="128">
        <v>1</v>
      </c>
      <c r="Q16" s="101" t="str">
        <f>IFERROR(VLOOKUP($F16,Vlookup!$A:$K,3,FALSE),"-")</f>
        <v>0.5</v>
      </c>
      <c r="R16" s="16"/>
      <c r="S16" s="103">
        <v>3</v>
      </c>
      <c r="T16" s="105">
        <f>IF(VLOOKUP($A16,Schedule!$A:$Q,16,FALSE)=0,"-",(VLOOKUP($A16,Schedule!$A:$Q,16,FALSE)))</f>
        <v>3.1</v>
      </c>
      <c r="U16" s="104">
        <f t="shared" si="2"/>
        <v>1.2663470407132753</v>
      </c>
      <c r="V16" s="108"/>
      <c r="W16" s="101"/>
      <c r="X16" s="104">
        <f t="shared" si="3"/>
        <v>0</v>
      </c>
      <c r="Y16" s="108"/>
      <c r="Z16" s="106">
        <f t="shared" si="8"/>
        <v>0.5</v>
      </c>
      <c r="AA16" s="103">
        <f t="shared" si="4"/>
        <v>1.7897858344878401</v>
      </c>
      <c r="AB16" s="107">
        <f t="array" ref="AB16">MIN(IF(Vlookup!$B$3:$B$70&gt;'Valve Schedule'!AA16,Vlookup!$B$3:$B$70))</f>
        <v>2.5</v>
      </c>
      <c r="AC16" s="107" t="str">
        <f t="shared" si="5"/>
        <v>0.52.5</v>
      </c>
      <c r="AD16" s="99">
        <f>IFERROR(VLOOKUP($F16,Vlookup!$A:$K,2,FALSE),"-")</f>
        <v>2.5</v>
      </c>
      <c r="AE16" s="103">
        <f t="shared" si="6"/>
        <v>2.4389938578531161</v>
      </c>
      <c r="AF16" s="103">
        <f t="shared" si="7"/>
        <v>1.615481445845709</v>
      </c>
      <c r="AG16" s="99">
        <v>200</v>
      </c>
      <c r="AH16" s="99"/>
      <c r="AI16" s="125"/>
      <c r="AJ16" s="5" t="str">
        <f t="shared" si="9"/>
        <v>171A-10304S</v>
      </c>
      <c r="AK16" s="5" t="str">
        <f t="shared" si="10"/>
        <v>=TAG : VV-3-0-07</v>
      </c>
    </row>
    <row r="17" spans="1:37" ht="15" customHeight="1">
      <c r="A17" s="126" t="s">
        <v>695</v>
      </c>
      <c r="B17" s="18" t="s">
        <v>562</v>
      </c>
      <c r="C17" s="99" t="s">
        <v>568</v>
      </c>
      <c r="D17" s="127">
        <v>1</v>
      </c>
      <c r="E17" s="127" t="s">
        <v>579</v>
      </c>
      <c r="F17" s="100" t="str">
        <f>IFERROR(VLOOKUP(AC17,Vlookup!$M$1:$N$112,2, FALSE),"-")</f>
        <v>599-10300S</v>
      </c>
      <c r="G17" s="99" t="str">
        <f>IF(ISNUMBER(T17),VLOOKUP($E17,'Actuator Reference'!A:B, 2, FALSE),"-")</f>
        <v>GDE131.1P</v>
      </c>
      <c r="H17" s="99" t="str">
        <f>IF(VLOOKUP(A17,Schedule!$A:$AA,20,FALSE)="NO","2W Mod.",IF(VLOOKUP(A17,Schedule!$A:$AA,20,FALSE)="YES","3W Mod.","Check"))</f>
        <v>2W Mod.</v>
      </c>
      <c r="I17" s="99" t="str">
        <f>IFERROR(VLOOKUP($F17,Vlookup!$A:$K,11,FALSE),"-")</f>
        <v>Ball-Powermite</v>
      </c>
      <c r="J17" s="99" t="str">
        <f>IFERROR(VLOOKUP($F17,Vlookup!$A:$K,7,FALSE),"-")</f>
        <v>NSR</v>
      </c>
      <c r="K17" s="99"/>
      <c r="L17" s="99"/>
      <c r="M17" s="99"/>
      <c r="N17" s="99"/>
      <c r="O17" s="99"/>
      <c r="P17" s="128">
        <v>0.75</v>
      </c>
      <c r="Q17" s="101" t="str">
        <f>IFERROR(VLOOKUP($F17,Vlookup!$A:$K,3,FALSE),"-")</f>
        <v>0.5</v>
      </c>
      <c r="R17" s="16"/>
      <c r="S17" s="103">
        <v>3</v>
      </c>
      <c r="T17" s="105">
        <f>IF(VLOOKUP($A17,Schedule!$A:$Q,16,FALSE)=0,"-",(VLOOKUP($A17,Schedule!$A:$Q,16,FALSE)))</f>
        <v>0.4</v>
      </c>
      <c r="U17" s="104">
        <f t="shared" si="2"/>
        <v>0.29048821005609182</v>
      </c>
      <c r="V17" s="108"/>
      <c r="W17" s="101"/>
      <c r="X17" s="104">
        <f t="shared" si="3"/>
        <v>0</v>
      </c>
      <c r="Y17" s="108"/>
      <c r="Z17" s="106">
        <f t="shared" si="8"/>
        <v>0.5</v>
      </c>
      <c r="AA17" s="103">
        <f>IFERROR(T17/(SQRT(S17)),"-")</f>
        <v>0.23094010767585033</v>
      </c>
      <c r="AB17" s="107">
        <f t="array" ref="AB17">MIN(IF(Vlookup!$B$3:$B$70&gt;'Valve Schedule'!AA17,Vlookup!$B$3:$B$70))</f>
        <v>0.4</v>
      </c>
      <c r="AC17" s="107" t="str">
        <f t="shared" ref="AC17" si="11">CONCATENATE(Z17,AB17)</f>
        <v>0.50.4</v>
      </c>
      <c r="AD17" s="99">
        <f>IFERROR(VLOOKUP($F17,Vlookup!$A:$K,2,FALSE),"-")</f>
        <v>0.4</v>
      </c>
      <c r="AE17" s="103">
        <f t="shared" si="6"/>
        <v>0.39445671620662148</v>
      </c>
      <c r="AF17" s="103">
        <f t="shared" si="7"/>
        <v>1.0283034022851676</v>
      </c>
      <c r="AG17" s="99">
        <v>200</v>
      </c>
      <c r="AH17" s="99"/>
      <c r="AI17" s="125"/>
      <c r="AJ17" s="5" t="str">
        <f t="shared" si="9"/>
        <v>171A-10300S</v>
      </c>
      <c r="AK17" s="5" t="str">
        <f t="shared" si="10"/>
        <v>=TAG : VV-3-0-08</v>
      </c>
    </row>
    <row r="18" spans="1:37" ht="15" customHeight="1">
      <c r="A18" s="126" t="s">
        <v>696</v>
      </c>
      <c r="B18" s="18" t="s">
        <v>563</v>
      </c>
      <c r="C18" s="99" t="s">
        <v>568</v>
      </c>
      <c r="D18" s="127">
        <v>1</v>
      </c>
      <c r="E18" s="127" t="s">
        <v>579</v>
      </c>
      <c r="F18" s="100" t="str">
        <f>IFERROR(VLOOKUP(AC18,Vlookup!$M$1:$N$112,2, FALSE),"-")</f>
        <v>599-10300S</v>
      </c>
      <c r="G18" s="99" t="str">
        <f>IF(ISNUMBER(T18),VLOOKUP($E18,'Actuator Reference'!A:B, 2, FALSE),"-")</f>
        <v>GDE131.1P</v>
      </c>
      <c r="H18" s="99" t="str">
        <f>IF(VLOOKUP(A18,Schedule!$A:$AA,20,FALSE)="NO","2W Mod.",IF(VLOOKUP(A18,Schedule!$A:$AA,20,FALSE)="YES","3W Mod.","Check"))</f>
        <v>2W Mod.</v>
      </c>
      <c r="I18" s="99" t="str">
        <f>IFERROR(VLOOKUP($F18,Vlookup!$A:$K,11,FALSE),"-")</f>
        <v>Ball-Powermite</v>
      </c>
      <c r="J18" s="99" t="str">
        <f>IFERROR(VLOOKUP($F18,Vlookup!$A:$K,7,FALSE),"-")</f>
        <v>NSR</v>
      </c>
      <c r="K18" s="99"/>
      <c r="L18" s="99"/>
      <c r="M18" s="99"/>
      <c r="N18" s="99"/>
      <c r="O18" s="99"/>
      <c r="P18" s="128">
        <v>0.75</v>
      </c>
      <c r="Q18" s="101" t="str">
        <f>IFERROR(VLOOKUP($F18,Vlookup!$A:$K,3,FALSE),"-")</f>
        <v>0.5</v>
      </c>
      <c r="R18" s="16"/>
      <c r="S18" s="103">
        <v>3</v>
      </c>
      <c r="T18" s="105">
        <f>IF(VLOOKUP($A18,Schedule!$A:$Q,16,FALSE)=0,"-",(VLOOKUP($A18,Schedule!$A:$Q,16,FALSE)))</f>
        <v>0.6</v>
      </c>
      <c r="U18" s="104">
        <f t="shared" si="2"/>
        <v>0.43573231508413768</v>
      </c>
      <c r="V18" s="108"/>
      <c r="W18" s="101"/>
      <c r="X18" s="104">
        <f t="shared" si="3"/>
        <v>0</v>
      </c>
      <c r="Y18" s="108"/>
      <c r="Z18" s="106">
        <f t="shared" si="8"/>
        <v>0.5</v>
      </c>
      <c r="AA18" s="103">
        <f t="shared" ref="AA18:AA49" si="12">IFERROR(T18/(SQRT(S18)),"-")</f>
        <v>0.34641016151377546</v>
      </c>
      <c r="AB18" s="107">
        <f t="array" ref="AB18">MIN(IF(Vlookup!$B$3:$B$70&gt;'Valve Schedule'!AA18,Vlookup!$B$3:$B$70))</f>
        <v>0.4</v>
      </c>
      <c r="AC18" s="107" t="str">
        <f t="shared" ref="AC18:AC49" si="13">CONCATENATE(Z18,AB18)</f>
        <v>0.50.4</v>
      </c>
      <c r="AD18" s="99">
        <f>IFERROR(VLOOKUP($F18,Vlookup!$A:$K,2,FALSE),"-")</f>
        <v>0.4</v>
      </c>
      <c r="AE18" s="103">
        <f t="shared" si="6"/>
        <v>0.39445671620662148</v>
      </c>
      <c r="AF18" s="103">
        <f t="shared" ref="AF18:AF49" si="14">IFERROR((T18/AE18)^2,"-")</f>
        <v>2.3136826551416272</v>
      </c>
      <c r="AG18" s="99">
        <v>200</v>
      </c>
      <c r="AH18" s="99"/>
      <c r="AI18" s="125"/>
      <c r="AJ18" s="5" t="str">
        <f t="shared" si="9"/>
        <v>171A-10300S</v>
      </c>
      <c r="AK18" s="5" t="str">
        <f t="shared" si="10"/>
        <v>=TAG : VV-3-0-09</v>
      </c>
    </row>
    <row r="19" spans="1:37" ht="15" customHeight="1">
      <c r="A19" s="126" t="s">
        <v>697</v>
      </c>
      <c r="B19" s="18" t="s">
        <v>564</v>
      </c>
      <c r="C19" s="99" t="s">
        <v>568</v>
      </c>
      <c r="D19" s="127">
        <v>1</v>
      </c>
      <c r="E19" s="127" t="s">
        <v>579</v>
      </c>
      <c r="F19" s="100" t="s">
        <v>917</v>
      </c>
      <c r="G19" s="99" t="str">
        <f>IF(ISNUMBER(T19),VLOOKUP($E19,'Actuator Reference'!A:B, 2, FALSE),"-")</f>
        <v>GDE131.1P</v>
      </c>
      <c r="H19" s="99" t="str">
        <f>IF(VLOOKUP(A19,Schedule!$A:$AA,20,FALSE)="NO","2W Mod.",IF(VLOOKUP(A19,Schedule!$A:$AA,20,FALSE)="YES","3W Mod.","Check"))</f>
        <v>3W Mod.</v>
      </c>
      <c r="I19" s="99" t="str">
        <f>IFERROR(VLOOKUP($F19,Vlookup!$A:$K,11,FALSE),"-")</f>
        <v>Ball-Powermite</v>
      </c>
      <c r="J19" s="99" t="str">
        <f>IFERROR(VLOOKUP($F19,Vlookup!$A:$K,7,FALSE),"-")</f>
        <v>NSR</v>
      </c>
      <c r="K19" s="99"/>
      <c r="L19" s="99"/>
      <c r="M19" s="99"/>
      <c r="N19" s="99"/>
      <c r="O19" s="99"/>
      <c r="P19" s="128">
        <f>VLOOKUP(A19,Schedule!A:V, 19, FALSE)</f>
        <v>1</v>
      </c>
      <c r="Q19" s="101" t="str">
        <f>IFERROR(VLOOKUP($F19,Vlookup!$A:$K,3,FALSE),"-")</f>
        <v>0.5</v>
      </c>
      <c r="R19" s="16"/>
      <c r="S19" s="103">
        <v>3</v>
      </c>
      <c r="T19" s="105">
        <f>IF(VLOOKUP($A19,Schedule!$A:$Q,16,FALSE)=0,"-",(VLOOKUP($A19,Schedule!$A:$Q,16,FALSE)))</f>
        <v>0.6</v>
      </c>
      <c r="U19" s="104">
        <f t="shared" si="2"/>
        <v>0.24509942723482744</v>
      </c>
      <c r="V19" s="108"/>
      <c r="W19" s="101"/>
      <c r="X19" s="104">
        <f t="shared" si="3"/>
        <v>0</v>
      </c>
      <c r="Y19" s="108"/>
      <c r="Z19" s="106">
        <f t="shared" si="8"/>
        <v>0.5</v>
      </c>
      <c r="AA19" s="103">
        <f t="shared" si="12"/>
        <v>0.34641016151377546</v>
      </c>
      <c r="AB19" s="107">
        <f t="array" ref="AB19">MIN(IF(Vlookup!$B$3:$B$70&gt;'Valve Schedule'!AA19,Vlookup!$B$3:$B$70))</f>
        <v>0.4</v>
      </c>
      <c r="AC19" s="107" t="str">
        <f t="shared" si="13"/>
        <v>0.50.4</v>
      </c>
      <c r="AD19" s="99" t="str">
        <f>IFERROR(VLOOKUP($F19,Vlookup!$A:$K,2,FALSE),"-")</f>
        <v>0.4</v>
      </c>
      <c r="AE19" s="103">
        <f t="shared" si="6"/>
        <v>0.39023901725649857</v>
      </c>
      <c r="AF19" s="103">
        <f t="shared" si="14"/>
        <v>2.3639654351930566</v>
      </c>
      <c r="AG19" s="99">
        <v>200</v>
      </c>
      <c r="AH19" s="99" t="s">
        <v>929</v>
      </c>
      <c r="AI19" s="125"/>
      <c r="AJ19" s="5" t="str">
        <f t="shared" si="9"/>
        <v>171A-10350S</v>
      </c>
      <c r="AK19" s="5" t="str">
        <f t="shared" si="10"/>
        <v>=TAG : VV-3-0-10</v>
      </c>
    </row>
    <row r="20" spans="1:37" ht="15" customHeight="1">
      <c r="A20" s="126" t="s">
        <v>698</v>
      </c>
      <c r="B20" s="18" t="s">
        <v>565</v>
      </c>
      <c r="C20" s="99" t="s">
        <v>568</v>
      </c>
      <c r="D20" s="127">
        <v>1</v>
      </c>
      <c r="E20" s="127" t="s">
        <v>579</v>
      </c>
      <c r="F20" s="100" t="str">
        <f>IFERROR(VLOOKUP(AC20,Vlookup!$M$1:$N$112,2, FALSE),"-")</f>
        <v>599-10301S</v>
      </c>
      <c r="G20" s="99" t="str">
        <f>IF(ISNUMBER(T20),VLOOKUP($E20,'Actuator Reference'!A:B, 2, FALSE),"-")</f>
        <v>GDE131.1P</v>
      </c>
      <c r="H20" s="99" t="str">
        <f>IF(VLOOKUP(A20,Schedule!$A:$AA,20,FALSE)="NO","2W Mod.",IF(VLOOKUP(A20,Schedule!$A:$AA,20,FALSE)="YES","3W Mod.","Check"))</f>
        <v>2W Mod.</v>
      </c>
      <c r="I20" s="99" t="str">
        <f>IFERROR(VLOOKUP($F20,Vlookup!$A:$K,11,FALSE),"-")</f>
        <v>Ball-Powermite</v>
      </c>
      <c r="J20" s="99" t="str">
        <f>IFERROR(VLOOKUP($F20,Vlookup!$A:$K,7,FALSE),"-")</f>
        <v>NSR</v>
      </c>
      <c r="K20" s="102"/>
      <c r="L20" s="102"/>
      <c r="M20" s="102"/>
      <c r="N20" s="102"/>
      <c r="O20" s="102"/>
      <c r="P20" s="128">
        <v>0.75</v>
      </c>
      <c r="Q20" s="101" t="str">
        <f>IFERROR(VLOOKUP($F20,Vlookup!$A:$K,3,FALSE),"-")</f>
        <v>0.5</v>
      </c>
      <c r="R20" s="1"/>
      <c r="S20" s="103">
        <v>3</v>
      </c>
      <c r="T20" s="105">
        <f>IF(VLOOKUP($A20,Schedule!$A:$Q,16,FALSE)=0,"-",(VLOOKUP($A20,Schedule!$A:$Q,16,FALSE)))</f>
        <v>0.7</v>
      </c>
      <c r="U20" s="104">
        <f t="shared" si="2"/>
        <v>0.50835436759816055</v>
      </c>
      <c r="V20" s="108"/>
      <c r="W20" s="104"/>
      <c r="X20" s="104">
        <f t="shared" si="3"/>
        <v>0</v>
      </c>
      <c r="Y20" s="108"/>
      <c r="Z20" s="106">
        <f t="shared" si="8"/>
        <v>0.5</v>
      </c>
      <c r="AA20" s="103">
        <f t="shared" si="12"/>
        <v>0.40414518843273806</v>
      </c>
      <c r="AB20" s="107">
        <f t="array" ref="AB20">MIN(IF(Vlookup!$B$3:$B$70&gt;'Valve Schedule'!AA20,Vlookup!$B$3:$B$70))</f>
        <v>0.63</v>
      </c>
      <c r="AC20" s="107" t="str">
        <f t="shared" si="13"/>
        <v>0.50.63</v>
      </c>
      <c r="AD20" s="99">
        <f>IFERROR(VLOOKUP($F20,Vlookup!$A:$K,2,FALSE),"-")</f>
        <v>0.63</v>
      </c>
      <c r="AE20" s="103">
        <f t="shared" si="6"/>
        <v>0.62126932802542889</v>
      </c>
      <c r="AF20" s="103">
        <f t="shared" si="14"/>
        <v>1.2695103731915645</v>
      </c>
      <c r="AG20" s="99">
        <v>200</v>
      </c>
      <c r="AH20" s="99"/>
      <c r="AI20" s="125"/>
      <c r="AJ20" s="5" t="str">
        <f t="shared" si="9"/>
        <v>171A-10301S</v>
      </c>
      <c r="AK20" s="5" t="str">
        <f t="shared" si="10"/>
        <v>=TAG : VV-3-0-11</v>
      </c>
    </row>
    <row r="21" spans="1:37" ht="15" customHeight="1">
      <c r="A21" s="126" t="s">
        <v>699</v>
      </c>
      <c r="B21" s="18" t="s">
        <v>566</v>
      </c>
      <c r="C21" s="99" t="s">
        <v>568</v>
      </c>
      <c r="D21" s="127">
        <v>1</v>
      </c>
      <c r="E21" s="127" t="s">
        <v>579</v>
      </c>
      <c r="F21" s="100" t="str">
        <f>IFERROR(VLOOKUP(AC21,Vlookup!$M$1:$N$112,2, FALSE),"-")</f>
        <v>599-10301S</v>
      </c>
      <c r="G21" s="99" t="str">
        <f>IF(ISNUMBER(T21),VLOOKUP($E21,'Actuator Reference'!A:B, 2, FALSE),"-")</f>
        <v>GDE131.1P</v>
      </c>
      <c r="H21" s="99" t="str">
        <f>IF(VLOOKUP(A21,Schedule!$A:$AA,20,FALSE)="NO","2W Mod.",IF(VLOOKUP(A21,Schedule!$A:$AA,20,FALSE)="YES","3W Mod.","Check"))</f>
        <v>2W Mod.</v>
      </c>
      <c r="I21" s="99" t="str">
        <f>IFERROR(VLOOKUP($F21,Vlookup!$A:$K,11,FALSE),"-")</f>
        <v>Ball-Powermite</v>
      </c>
      <c r="J21" s="99" t="str">
        <f>IFERROR(VLOOKUP($F21,Vlookup!$A:$K,7,FALSE),"-")</f>
        <v>NSR</v>
      </c>
      <c r="K21" s="102"/>
      <c r="L21" s="102"/>
      <c r="M21" s="102"/>
      <c r="N21" s="102"/>
      <c r="O21" s="102"/>
      <c r="P21" s="128">
        <v>1</v>
      </c>
      <c r="Q21" s="101" t="str">
        <f>IFERROR(VLOOKUP($F21,Vlookup!$A:$K,3,FALSE),"-")</f>
        <v>0.5</v>
      </c>
      <c r="R21" s="1"/>
      <c r="S21" s="103">
        <v>3</v>
      </c>
      <c r="T21" s="105">
        <f>IF(VLOOKUP($A21,Schedule!$A:$Q,16,FALSE)=0,"-",(VLOOKUP($A21,Schedule!$A:$Q,16,FALSE)))</f>
        <v>1</v>
      </c>
      <c r="U21" s="104">
        <f t="shared" si="2"/>
        <v>0.4084990453913791</v>
      </c>
      <c r="V21" s="108"/>
      <c r="W21" s="104"/>
      <c r="X21" s="104">
        <f t="shared" si="3"/>
        <v>0</v>
      </c>
      <c r="Y21" s="108"/>
      <c r="Z21" s="106">
        <f t="shared" si="8"/>
        <v>0.5</v>
      </c>
      <c r="AA21" s="103">
        <f t="shared" si="12"/>
        <v>0.57735026918962584</v>
      </c>
      <c r="AB21" s="107">
        <f t="array" ref="AB21">MIN(IF(Vlookup!$B$3:$B$70&gt;'Valve Schedule'!AA21,Vlookup!$B$3:$B$70))</f>
        <v>0.63</v>
      </c>
      <c r="AC21" s="107" t="str">
        <f t="shared" si="13"/>
        <v>0.50.63</v>
      </c>
      <c r="AD21" s="99">
        <f>IFERROR(VLOOKUP($F21,Vlookup!$A:$K,2,FALSE),"-")</f>
        <v>0.63</v>
      </c>
      <c r="AE21" s="103">
        <f t="shared" si="6"/>
        <v>0.61462645217898526</v>
      </c>
      <c r="AF21" s="103">
        <f t="shared" si="14"/>
        <v>2.6471436244148334</v>
      </c>
      <c r="AG21" s="99">
        <v>200</v>
      </c>
      <c r="AH21" s="99"/>
      <c r="AI21" s="125"/>
      <c r="AJ21" s="5" t="str">
        <f t="shared" si="9"/>
        <v>171A-10301S</v>
      </c>
      <c r="AK21" s="5" t="str">
        <f t="shared" si="10"/>
        <v>=TAG : VV-3-0-12</v>
      </c>
    </row>
    <row r="22" spans="1:37" ht="15" customHeight="1">
      <c r="A22" s="126" t="s">
        <v>700</v>
      </c>
      <c r="B22" s="18" t="s">
        <v>567</v>
      </c>
      <c r="C22" s="99" t="s">
        <v>568</v>
      </c>
      <c r="D22" s="127">
        <v>1</v>
      </c>
      <c r="E22" s="127" t="s">
        <v>579</v>
      </c>
      <c r="F22" s="100" t="str">
        <f>IFERROR(VLOOKUP(AC22,Vlookup!$M$1:$N$112,2, FALSE),"-")</f>
        <v>599-10301S</v>
      </c>
      <c r="G22" s="99" t="str">
        <f>IF(ISNUMBER(T22),VLOOKUP($E22,'Actuator Reference'!A:B, 2, FALSE),"-")</f>
        <v>GDE131.1P</v>
      </c>
      <c r="H22" s="99" t="str">
        <f>IF(VLOOKUP(A22,Schedule!$A:$AA,20,FALSE)="NO","2W Mod.",IF(VLOOKUP(A22,Schedule!$A:$AA,20,FALSE)="YES","3W Mod.","Check"))</f>
        <v>2W Mod.</v>
      </c>
      <c r="I22" s="99" t="str">
        <f>IFERROR(VLOOKUP($F22,Vlookup!$A:$K,11,FALSE),"-")</f>
        <v>Ball-Powermite</v>
      </c>
      <c r="J22" s="99" t="str">
        <f>IFERROR(VLOOKUP($F22,Vlookup!$A:$K,7,FALSE),"-")</f>
        <v>NSR</v>
      </c>
      <c r="K22" s="102"/>
      <c r="L22" s="102"/>
      <c r="M22" s="102"/>
      <c r="N22" s="102"/>
      <c r="O22" s="102"/>
      <c r="P22" s="128">
        <f>VLOOKUP(A22,Schedule!A:V, 19, FALSE)</f>
        <v>1</v>
      </c>
      <c r="Q22" s="101" t="str">
        <f>IFERROR(VLOOKUP($F22,Vlookup!$A:$K,3,FALSE),"-")</f>
        <v>0.5</v>
      </c>
      <c r="R22" s="1"/>
      <c r="S22" s="103">
        <v>3</v>
      </c>
      <c r="T22" s="105">
        <f>IF(VLOOKUP($A22,Schedule!$A:$Q,16,FALSE)=0,"-",(VLOOKUP($A22,Schedule!$A:$Q,16,FALSE)))</f>
        <v>0.7</v>
      </c>
      <c r="U22" s="104">
        <f t="shared" si="2"/>
        <v>0.28594933177396531</v>
      </c>
      <c r="V22" s="108"/>
      <c r="W22" s="104"/>
      <c r="X22" s="104">
        <f t="shared" si="3"/>
        <v>0</v>
      </c>
      <c r="Y22" s="108"/>
      <c r="Z22" s="106">
        <f t="shared" si="8"/>
        <v>0.5</v>
      </c>
      <c r="AA22" s="103">
        <f t="shared" si="12"/>
        <v>0.40414518843273806</v>
      </c>
      <c r="AB22" s="107">
        <f t="array" ref="AB22">MIN(IF(Vlookup!$B$3:$B$70&gt;'Valve Schedule'!AA22,Vlookup!$B$3:$B$70))</f>
        <v>0.63</v>
      </c>
      <c r="AC22" s="107" t="str">
        <f t="shared" si="13"/>
        <v>0.50.63</v>
      </c>
      <c r="AD22" s="99">
        <f>IFERROR(VLOOKUP($F22,Vlookup!$A:$K,2,FALSE),"-")</f>
        <v>0.63</v>
      </c>
      <c r="AE22" s="103">
        <f t="shared" si="6"/>
        <v>0.61462645217898526</v>
      </c>
      <c r="AF22" s="103">
        <f t="shared" si="14"/>
        <v>1.2971003759632684</v>
      </c>
      <c r="AG22" s="99">
        <v>200</v>
      </c>
      <c r="AH22" s="99"/>
      <c r="AI22" s="125"/>
      <c r="AJ22" s="5" t="str">
        <f t="shared" si="9"/>
        <v>171A-10301S</v>
      </c>
      <c r="AK22" s="5" t="str">
        <f t="shared" si="10"/>
        <v>=TAG : VV-3-0-13</v>
      </c>
    </row>
    <row r="23" spans="1:37" ht="15" customHeight="1">
      <c r="A23" s="126" t="s">
        <v>702</v>
      </c>
      <c r="B23" s="18" t="s">
        <v>574</v>
      </c>
      <c r="C23" s="99" t="s">
        <v>568</v>
      </c>
      <c r="D23" s="127">
        <v>1</v>
      </c>
      <c r="E23" s="127" t="s">
        <v>579</v>
      </c>
      <c r="F23" s="100" t="str">
        <f>IFERROR(VLOOKUP(AC23,Vlookup!$M$1:$N$112,2, FALSE),"-")</f>
        <v>599-10302S</v>
      </c>
      <c r="G23" s="99" t="str">
        <f>IF(ISNUMBER(T23),VLOOKUP($E23,'Actuator Reference'!A:B, 2, FALSE),"-")</f>
        <v>GDE131.1P</v>
      </c>
      <c r="H23" s="99" t="str">
        <f>IF(VLOOKUP(A23,Schedule!$A:$AA,20,FALSE)="NO","2W Mod.",IF(VLOOKUP(A23,Schedule!$A:$AA,20,FALSE)="YES","3W Mod.","Check"))</f>
        <v>2W Mod.</v>
      </c>
      <c r="I23" s="99" t="str">
        <f>IFERROR(VLOOKUP($F23,Vlookup!$A:$K,11,FALSE),"-")</f>
        <v>Ball-Powermite</v>
      </c>
      <c r="J23" s="99" t="str">
        <f>IFERROR(VLOOKUP($F23,Vlookup!$A:$K,7,FALSE),"-")</f>
        <v>NSR</v>
      </c>
      <c r="K23" s="102"/>
      <c r="L23" s="102"/>
      <c r="M23" s="102"/>
      <c r="N23" s="102"/>
      <c r="O23" s="102"/>
      <c r="P23" s="128">
        <f>VLOOKUP(A23,Schedule!A:V, 19, FALSE)</f>
        <v>1</v>
      </c>
      <c r="Q23" s="101" t="str">
        <f>IFERROR(VLOOKUP($F23,Vlookup!$A:$K,3,FALSE),"-")</f>
        <v>0.5</v>
      </c>
      <c r="R23" s="1"/>
      <c r="S23" s="103">
        <v>3</v>
      </c>
      <c r="T23" s="105">
        <f>IF(VLOOKUP($A23,Schedule!$A:$Q,16,FALSE)=0,"-",(VLOOKUP($A23,Schedule!$A:$Q,16,FALSE)))</f>
        <v>1.6</v>
      </c>
      <c r="U23" s="104">
        <f t="shared" si="2"/>
        <v>0.65359847262620663</v>
      </c>
      <c r="V23" s="108"/>
      <c r="W23" s="104"/>
      <c r="X23" s="104">
        <f t="shared" si="3"/>
        <v>0</v>
      </c>
      <c r="Y23" s="108"/>
      <c r="Z23" s="106">
        <f t="shared" si="8"/>
        <v>0.5</v>
      </c>
      <c r="AA23" s="103">
        <f t="shared" si="12"/>
        <v>0.9237604307034013</v>
      </c>
      <c r="AB23" s="107">
        <f t="array" ref="AB23">MIN(IF(Vlookup!$B$3:$B$70&gt;'Valve Schedule'!AA23,Vlookup!$B$3:$B$70))</f>
        <v>1</v>
      </c>
      <c r="AC23" s="107" t="str">
        <f t="shared" si="13"/>
        <v>0.51</v>
      </c>
      <c r="AD23" s="99">
        <f>IFERROR(VLOOKUP($F23,Vlookup!$A:$K,2,FALSE),"-")</f>
        <v>1</v>
      </c>
      <c r="AE23" s="103">
        <f t="shared" si="6"/>
        <v>0.97559754314124636</v>
      </c>
      <c r="AF23" s="103">
        <f t="shared" si="14"/>
        <v>2.6896673395974346</v>
      </c>
      <c r="AG23" s="99">
        <v>200</v>
      </c>
      <c r="AH23" s="99"/>
      <c r="AI23" s="125"/>
      <c r="AJ23" s="5" t="str">
        <f t="shared" si="9"/>
        <v>171A-10302S</v>
      </c>
      <c r="AK23" s="5" t="str">
        <f t="shared" si="10"/>
        <v>=TAG : VV-4-0-01</v>
      </c>
    </row>
    <row r="24" spans="1:37" ht="15" customHeight="1">
      <c r="A24" s="126" t="s">
        <v>704</v>
      </c>
      <c r="B24" s="18" t="s">
        <v>575</v>
      </c>
      <c r="C24" s="99" t="s">
        <v>568</v>
      </c>
      <c r="D24" s="127">
        <v>1</v>
      </c>
      <c r="E24" s="127" t="s">
        <v>579</v>
      </c>
      <c r="F24" s="100" t="str">
        <f>IFERROR(VLOOKUP(AC24,Vlookup!$M$1:$N$112,2, FALSE),"-")</f>
        <v>599-10302S</v>
      </c>
      <c r="G24" s="99" t="str">
        <f>IF(ISNUMBER(T24),VLOOKUP($E24,'Actuator Reference'!A:B, 2, FALSE),"-")</f>
        <v>GDE131.1P</v>
      </c>
      <c r="H24" s="99" t="str">
        <f>IF(VLOOKUP(A24,Schedule!$A:$AA,20,FALSE)="NO","2W Mod.",IF(VLOOKUP(A24,Schedule!$A:$AA,20,FALSE)="YES","3W Mod.","Check"))</f>
        <v>2W Mod.</v>
      </c>
      <c r="I24" s="99" t="str">
        <f>IFERROR(VLOOKUP($F24,Vlookup!$A:$K,11,FALSE),"-")</f>
        <v>Ball-Powermite</v>
      </c>
      <c r="J24" s="99" t="str">
        <f>IFERROR(VLOOKUP($F24,Vlookup!$A:$K,7,FALSE),"-")</f>
        <v>NSR</v>
      </c>
      <c r="K24" s="102"/>
      <c r="L24" s="102"/>
      <c r="M24" s="102"/>
      <c r="N24" s="102"/>
      <c r="O24" s="102"/>
      <c r="P24" s="128">
        <v>1</v>
      </c>
      <c r="Q24" s="101" t="str">
        <f>IFERROR(VLOOKUP($F24,Vlookup!$A:$K,3,FALSE),"-")</f>
        <v>0.5</v>
      </c>
      <c r="R24" s="1"/>
      <c r="S24" s="103">
        <v>3</v>
      </c>
      <c r="T24" s="105">
        <f>IF(VLOOKUP($A24,Schedule!$A:$Q,16,FALSE)=0,"-",(VLOOKUP($A24,Schedule!$A:$Q,16,FALSE)))</f>
        <v>1.7</v>
      </c>
      <c r="U24" s="104">
        <f t="shared" si="2"/>
        <v>0.69444837716534447</v>
      </c>
      <c r="V24" s="108"/>
      <c r="W24" s="104"/>
      <c r="X24" s="104">
        <f t="shared" si="3"/>
        <v>0</v>
      </c>
      <c r="Y24" s="108"/>
      <c r="Z24" s="106">
        <f t="shared" si="8"/>
        <v>0.5</v>
      </c>
      <c r="AA24" s="103">
        <f t="shared" si="12"/>
        <v>0.98149545762236379</v>
      </c>
      <c r="AB24" s="107">
        <f t="array" ref="AB24">MIN(IF(Vlookup!$B$3:$B$70&gt;'Valve Schedule'!AA24,Vlookup!$B$3:$B$70))</f>
        <v>1</v>
      </c>
      <c r="AC24" s="107" t="str">
        <f t="shared" si="13"/>
        <v>0.51</v>
      </c>
      <c r="AD24" s="99">
        <f>IFERROR(VLOOKUP($F24,Vlookup!$A:$K,2,FALSE),"-")</f>
        <v>1</v>
      </c>
      <c r="AE24" s="103">
        <f t="shared" si="6"/>
        <v>0.97559754314124636</v>
      </c>
      <c r="AF24" s="103">
        <f t="shared" si="14"/>
        <v>3.0363822700924157</v>
      </c>
      <c r="AG24" s="99">
        <v>200</v>
      </c>
      <c r="AH24" s="110" t="s">
        <v>933</v>
      </c>
      <c r="AI24" s="125"/>
      <c r="AJ24" s="5" t="str">
        <f t="shared" si="9"/>
        <v>171A-10302S</v>
      </c>
      <c r="AK24" s="5" t="str">
        <f t="shared" si="10"/>
        <v>=TAG : VV-4-0-02</v>
      </c>
    </row>
    <row r="25" spans="1:37" ht="15" customHeight="1">
      <c r="A25" s="126" t="s">
        <v>705</v>
      </c>
      <c r="B25" s="18" t="s">
        <v>576</v>
      </c>
      <c r="C25" s="99" t="s">
        <v>568</v>
      </c>
      <c r="D25" s="127">
        <v>1</v>
      </c>
      <c r="E25" s="127" t="s">
        <v>579</v>
      </c>
      <c r="F25" s="100" t="str">
        <f>IFERROR(VLOOKUP(AC25,Vlookup!$M$1:$N$112,2, FALSE),"-")</f>
        <v>599-10301S</v>
      </c>
      <c r="G25" s="99" t="str">
        <f>IF(ISNUMBER(T25),VLOOKUP($E25,'Actuator Reference'!A:B, 2, FALSE),"-")</f>
        <v>GDE131.1P</v>
      </c>
      <c r="H25" s="99" t="str">
        <f>IF(VLOOKUP(A25,Schedule!$A:$AA,20,FALSE)="NO","2W Mod.",IF(VLOOKUP(A25,Schedule!$A:$AA,20,FALSE)="YES","3W Mod.","Check"))</f>
        <v>2W Mod.</v>
      </c>
      <c r="I25" s="99" t="str">
        <f>IFERROR(VLOOKUP($F25,Vlookup!$A:$K,11,FALSE),"-")</f>
        <v>Ball-Powermite</v>
      </c>
      <c r="J25" s="99" t="str">
        <f>IFERROR(VLOOKUP($F25,Vlookup!$A:$K,7,FALSE),"-")</f>
        <v>NSR</v>
      </c>
      <c r="K25" s="102"/>
      <c r="L25" s="102"/>
      <c r="M25" s="102"/>
      <c r="N25" s="102"/>
      <c r="O25" s="102"/>
      <c r="P25" s="128">
        <f>VLOOKUP(A25,Schedule!A:V, 19, FALSE)</f>
        <v>1</v>
      </c>
      <c r="Q25" s="101" t="str">
        <f>IFERROR(VLOOKUP($F25,Vlookup!$A:$K,3,FALSE),"-")</f>
        <v>0.5</v>
      </c>
      <c r="R25" s="1"/>
      <c r="S25" s="103">
        <v>3</v>
      </c>
      <c r="T25" s="105">
        <f>IF(VLOOKUP($A25,Schedule!$A:$Q,16,FALSE)=0,"-",(VLOOKUP($A25,Schedule!$A:$Q,16,FALSE)))</f>
        <v>0.7</v>
      </c>
      <c r="U25" s="104">
        <f t="shared" si="2"/>
        <v>0.28594933177396531</v>
      </c>
      <c r="V25" s="108"/>
      <c r="W25" s="104"/>
      <c r="X25" s="104">
        <f t="shared" si="3"/>
        <v>0</v>
      </c>
      <c r="Y25" s="108"/>
      <c r="Z25" s="106">
        <f t="shared" si="8"/>
        <v>0.5</v>
      </c>
      <c r="AA25" s="103">
        <f t="shared" si="12"/>
        <v>0.40414518843273806</v>
      </c>
      <c r="AB25" s="107">
        <f t="array" ref="AB25">MIN(IF(Vlookup!$B$3:$B$70&gt;'Valve Schedule'!AA25,Vlookup!$B$3:$B$70))</f>
        <v>0.63</v>
      </c>
      <c r="AC25" s="107" t="str">
        <f t="shared" si="13"/>
        <v>0.50.63</v>
      </c>
      <c r="AD25" s="99">
        <f>IFERROR(VLOOKUP($F25,Vlookup!$A:$K,2,FALSE),"-")</f>
        <v>0.63</v>
      </c>
      <c r="AE25" s="103">
        <f t="shared" si="6"/>
        <v>0.61462645217898526</v>
      </c>
      <c r="AF25" s="103">
        <f t="shared" si="14"/>
        <v>1.2971003759632684</v>
      </c>
      <c r="AG25" s="99">
        <v>200</v>
      </c>
      <c r="AH25" s="99"/>
      <c r="AI25" s="125"/>
      <c r="AJ25" s="5" t="str">
        <f t="shared" si="9"/>
        <v>171A-10301S</v>
      </c>
      <c r="AK25" s="5" t="str">
        <f t="shared" si="10"/>
        <v>=TAG : VV-4-0-03</v>
      </c>
    </row>
    <row r="26" spans="1:37" ht="15" customHeight="1">
      <c r="A26" s="126" t="s">
        <v>706</v>
      </c>
      <c r="B26" s="18" t="s">
        <v>577</v>
      </c>
      <c r="C26" s="99" t="s">
        <v>568</v>
      </c>
      <c r="D26" s="127">
        <v>1</v>
      </c>
      <c r="E26" s="127" t="s">
        <v>579</v>
      </c>
      <c r="F26" s="100" t="str">
        <f>IFERROR(VLOOKUP(AC26,Vlookup!$M$1:$N$112,2, FALSE),"-")</f>
        <v>599-10303S</v>
      </c>
      <c r="G26" s="99" t="str">
        <f>IF(ISNUMBER(T26),VLOOKUP($E26,'Actuator Reference'!A:B, 2, FALSE),"-")</f>
        <v>GDE131.1P</v>
      </c>
      <c r="H26" s="99" t="str">
        <f>IF(VLOOKUP(A26,Schedule!$A:$AA,20,FALSE)="NO","2W Mod.",IF(VLOOKUP(A26,Schedule!$A:$AA,20,FALSE)="YES","3W Mod.","Check"))</f>
        <v>2W Mod.</v>
      </c>
      <c r="I26" s="99" t="str">
        <f>IFERROR(VLOOKUP($F26,Vlookup!$A:$K,11,FALSE),"-")</f>
        <v>Ball-Powermite</v>
      </c>
      <c r="J26" s="99" t="str">
        <f>IFERROR(VLOOKUP($F26,Vlookup!$A:$K,7,FALSE),"-")</f>
        <v>NSR</v>
      </c>
      <c r="K26" s="102"/>
      <c r="L26" s="102"/>
      <c r="M26" s="102"/>
      <c r="N26" s="102"/>
      <c r="O26" s="102"/>
      <c r="P26" s="128">
        <f>VLOOKUP(A26,Schedule!A:V, 19, FALSE)</f>
        <v>1</v>
      </c>
      <c r="Q26" s="101" t="str">
        <f>IFERROR(VLOOKUP($F26,Vlookup!$A:$K,3,FALSE),"-")</f>
        <v>0.5</v>
      </c>
      <c r="R26" s="1"/>
      <c r="S26" s="103">
        <v>3</v>
      </c>
      <c r="T26" s="105">
        <f>IF(VLOOKUP($A26,Schedule!$A:$Q,16,FALSE)=0,"-",(VLOOKUP($A26,Schedule!$A:$Q,16,FALSE)))</f>
        <v>1.9</v>
      </c>
      <c r="U26" s="104">
        <f t="shared" si="2"/>
        <v>0.77614818624362014</v>
      </c>
      <c r="V26" s="108"/>
      <c r="W26" s="104"/>
      <c r="X26" s="104">
        <f t="shared" si="3"/>
        <v>0</v>
      </c>
      <c r="Y26" s="108"/>
      <c r="Z26" s="106">
        <f t="shared" si="8"/>
        <v>0.5</v>
      </c>
      <c r="AA26" s="103">
        <f t="shared" si="12"/>
        <v>1.096965511460289</v>
      </c>
      <c r="AB26" s="107">
        <f t="array" ref="AB26">MIN(IF(Vlookup!$B$3:$B$70&gt;'Valve Schedule'!AA26,Vlookup!$B$3:$B$70))</f>
        <v>1.6</v>
      </c>
      <c r="AC26" s="107" t="str">
        <f t="shared" si="13"/>
        <v>0.51.6</v>
      </c>
      <c r="AD26" s="99">
        <f>IFERROR(VLOOKUP($F26,Vlookup!$A:$K,2,FALSE),"-")</f>
        <v>1.6</v>
      </c>
      <c r="AE26" s="103">
        <f t="shared" si="6"/>
        <v>1.5609560690259943</v>
      </c>
      <c r="AF26" s="103">
        <f t="shared" si="14"/>
        <v>1.4815825036539818</v>
      </c>
      <c r="AG26" s="99">
        <v>200</v>
      </c>
      <c r="AH26" s="99"/>
      <c r="AI26" s="125"/>
      <c r="AJ26" s="5" t="str">
        <f t="shared" si="9"/>
        <v>171A-10303S</v>
      </c>
      <c r="AK26" s="5" t="str">
        <f t="shared" si="10"/>
        <v>=TAG : VV-4-0-04</v>
      </c>
    </row>
    <row r="27" spans="1:37" ht="15" customHeight="1">
      <c r="A27" s="126" t="s">
        <v>707</v>
      </c>
      <c r="B27" s="18" t="s">
        <v>578</v>
      </c>
      <c r="C27" s="99" t="s">
        <v>568</v>
      </c>
      <c r="D27" s="127">
        <v>1</v>
      </c>
      <c r="E27" s="127" t="s">
        <v>579</v>
      </c>
      <c r="F27" s="100" t="str">
        <f>IFERROR(VLOOKUP(AC27,Vlookup!$M$1:$N$112,2, FALSE),"-")</f>
        <v>599-10301S</v>
      </c>
      <c r="G27" s="99" t="str">
        <f>IF(ISNUMBER(T27),VLOOKUP($E27,'Actuator Reference'!A:B, 2, FALSE),"-")</f>
        <v>GDE131.1P</v>
      </c>
      <c r="H27" s="99" t="str">
        <f>IF(VLOOKUP(A27,Schedule!$A:$AA,20,FALSE)="NO","2W Mod.",IF(VLOOKUP(A27,Schedule!$A:$AA,20,FALSE)="YES","3W Mod.","Check"))</f>
        <v>2W Mod.</v>
      </c>
      <c r="I27" s="99" t="str">
        <f>IFERROR(VLOOKUP($F27,Vlookup!$A:$K,11,FALSE),"-")</f>
        <v>Ball-Powermite</v>
      </c>
      <c r="J27" s="99" t="str">
        <f>IFERROR(VLOOKUP($F27,Vlookup!$A:$K,7,FALSE),"-")</f>
        <v>NSR</v>
      </c>
      <c r="K27" s="102"/>
      <c r="L27" s="102"/>
      <c r="M27" s="102"/>
      <c r="N27" s="102"/>
      <c r="O27" s="102"/>
      <c r="P27" s="128">
        <v>1</v>
      </c>
      <c r="Q27" s="101" t="str">
        <f>IFERROR(VLOOKUP($F27,Vlookup!$A:$K,3,FALSE),"-")</f>
        <v>0.5</v>
      </c>
      <c r="R27" s="1"/>
      <c r="S27" s="103">
        <v>3</v>
      </c>
      <c r="T27" s="105">
        <f>IF(VLOOKUP($A27,Schedule!$A:$Q,16,FALSE)=0,"-",(VLOOKUP($A27,Schedule!$A:$Q,16,FALSE)))</f>
        <v>1</v>
      </c>
      <c r="U27" s="104">
        <f t="shared" si="2"/>
        <v>0.4084990453913791</v>
      </c>
      <c r="V27" s="108"/>
      <c r="W27" s="104"/>
      <c r="X27" s="104">
        <f t="shared" si="3"/>
        <v>0</v>
      </c>
      <c r="Y27" s="108"/>
      <c r="Z27" s="106">
        <f t="shared" si="8"/>
        <v>0.5</v>
      </c>
      <c r="AA27" s="103">
        <f t="shared" si="12"/>
        <v>0.57735026918962584</v>
      </c>
      <c r="AB27" s="107">
        <f t="array" ref="AB27">MIN(IF(Vlookup!$B$3:$B$70&gt;'Valve Schedule'!AA27,Vlookup!$B$3:$B$70))</f>
        <v>0.63</v>
      </c>
      <c r="AC27" s="107" t="str">
        <f t="shared" si="13"/>
        <v>0.50.63</v>
      </c>
      <c r="AD27" s="99">
        <f>IFERROR(VLOOKUP($F27,Vlookup!$A:$K,2,FALSE),"-")</f>
        <v>0.63</v>
      </c>
      <c r="AE27" s="103">
        <f t="shared" si="6"/>
        <v>0.61462645217898526</v>
      </c>
      <c r="AF27" s="103">
        <f t="shared" si="14"/>
        <v>2.6471436244148334</v>
      </c>
      <c r="AG27" s="99">
        <v>200</v>
      </c>
      <c r="AH27" s="99"/>
      <c r="AI27" s="125"/>
      <c r="AJ27" s="5" t="str">
        <f t="shared" si="9"/>
        <v>171A-10301S</v>
      </c>
      <c r="AK27" s="5" t="str">
        <f t="shared" si="10"/>
        <v>=TAG : VV-4-0-05</v>
      </c>
    </row>
    <row r="28" spans="1:37" ht="15" customHeight="1">
      <c r="A28" s="126" t="s">
        <v>708</v>
      </c>
      <c r="B28" s="18" t="s">
        <v>640</v>
      </c>
      <c r="C28" s="99" t="s">
        <v>568</v>
      </c>
      <c r="D28" s="127">
        <v>1</v>
      </c>
      <c r="E28" s="127" t="s">
        <v>579</v>
      </c>
      <c r="F28" s="100" t="str">
        <f>IFERROR(VLOOKUP(AC28,Vlookup!$M$1:$N$112,2, FALSE),"-")</f>
        <v>599-10303S</v>
      </c>
      <c r="G28" s="99" t="str">
        <f>IF(ISNUMBER(T28),VLOOKUP($E28,'Actuator Reference'!A:B, 2, FALSE),"-")</f>
        <v>GDE131.1P</v>
      </c>
      <c r="H28" s="99" t="str">
        <f>IF(VLOOKUP(A28,Schedule!$A:$AA,20,FALSE)="NO","2W Mod.",IF(VLOOKUP(A28,Schedule!$A:$AA,20,FALSE)="YES","3W Mod.","Check"))</f>
        <v>2W Mod.</v>
      </c>
      <c r="I28" s="99" t="str">
        <f>IFERROR(VLOOKUP($F28,Vlookup!$A:$K,11,FALSE),"-")</f>
        <v>Ball-Powermite</v>
      </c>
      <c r="J28" s="99" t="str">
        <f>IFERROR(VLOOKUP($F28,Vlookup!$A:$K,7,FALSE),"-")</f>
        <v>NSR</v>
      </c>
      <c r="K28" s="102"/>
      <c r="L28" s="102"/>
      <c r="M28" s="102"/>
      <c r="N28" s="102"/>
      <c r="O28" s="102"/>
      <c r="P28" s="128">
        <v>1</v>
      </c>
      <c r="Q28" s="101" t="str">
        <f>IFERROR(VLOOKUP($F28,Vlookup!$A:$K,3,FALSE),"-")</f>
        <v>0.5</v>
      </c>
      <c r="R28" s="1"/>
      <c r="S28" s="103">
        <v>3</v>
      </c>
      <c r="T28" s="105">
        <f>IF(VLOOKUP($A28,Schedule!$A:$Q,16,FALSE)=0,"-",(VLOOKUP($A28,Schedule!$A:$Q,16,FALSE)))</f>
        <v>2</v>
      </c>
      <c r="U28" s="104">
        <f t="shared" si="2"/>
        <v>0.8169980907827582</v>
      </c>
      <c r="V28" s="108"/>
      <c r="W28" s="104"/>
      <c r="X28" s="104">
        <f t="shared" si="3"/>
        <v>0</v>
      </c>
      <c r="Y28" s="108"/>
      <c r="Z28" s="106">
        <f t="shared" si="8"/>
        <v>0.5</v>
      </c>
      <c r="AA28" s="103">
        <f t="shared" si="12"/>
        <v>1.1547005383792517</v>
      </c>
      <c r="AB28" s="107">
        <f t="array" ref="AB28">MIN(IF(Vlookup!$B$3:$B$70&gt;'Valve Schedule'!AA28,Vlookup!$B$3:$B$70))</f>
        <v>1.6</v>
      </c>
      <c r="AC28" s="107" t="str">
        <f t="shared" si="13"/>
        <v>0.51.6</v>
      </c>
      <c r="AD28" s="99">
        <f>IFERROR(VLOOKUP($F28,Vlookup!$A:$K,2,FALSE),"-")</f>
        <v>1.6</v>
      </c>
      <c r="AE28" s="103">
        <f t="shared" si="6"/>
        <v>1.5609560690259943</v>
      </c>
      <c r="AF28" s="103">
        <f t="shared" si="14"/>
        <v>1.6416426633285117</v>
      </c>
      <c r="AG28" s="99">
        <v>200</v>
      </c>
      <c r="AH28" s="99"/>
      <c r="AI28" s="125"/>
      <c r="AJ28" s="5" t="str">
        <f t="shared" si="9"/>
        <v>171A-10303S</v>
      </c>
      <c r="AK28" s="5" t="str">
        <f t="shared" si="10"/>
        <v>=TAG : VV-4-0-06</v>
      </c>
    </row>
    <row r="29" spans="1:37" ht="15" customHeight="1">
      <c r="A29" s="126" t="s">
        <v>709</v>
      </c>
      <c r="B29" s="18" t="s">
        <v>641</v>
      </c>
      <c r="C29" s="99" t="s">
        <v>568</v>
      </c>
      <c r="D29" s="127">
        <v>1</v>
      </c>
      <c r="E29" s="127" t="s">
        <v>579</v>
      </c>
      <c r="F29" s="100" t="str">
        <f>IFERROR(VLOOKUP(AC29,Vlookup!$M$1:$N$112,2, FALSE),"-")</f>
        <v>599-10303S</v>
      </c>
      <c r="G29" s="99" t="str">
        <f>IF(ISNUMBER(T29),VLOOKUP($E29,'Actuator Reference'!A:B, 2, FALSE),"-")</f>
        <v>GDE131.1P</v>
      </c>
      <c r="H29" s="99" t="str">
        <f>IF(VLOOKUP(A29,Schedule!$A:$AA,20,FALSE)="NO","2W Mod.",IF(VLOOKUP(A29,Schedule!$A:$AA,20,FALSE)="YES","3W Mod.","Check"))</f>
        <v>2W Mod.</v>
      </c>
      <c r="I29" s="99" t="str">
        <f>IFERROR(VLOOKUP($F29,Vlookup!$A:$K,11,FALSE),"-")</f>
        <v>Ball-Powermite</v>
      </c>
      <c r="J29" s="99" t="str">
        <f>IFERROR(VLOOKUP($F29,Vlookup!$A:$K,7,FALSE),"-")</f>
        <v>NSR</v>
      </c>
      <c r="K29" s="102"/>
      <c r="L29" s="102"/>
      <c r="M29" s="102"/>
      <c r="N29" s="102"/>
      <c r="O29" s="102"/>
      <c r="P29" s="128">
        <f>VLOOKUP(A29,Schedule!A:V, 19, FALSE)</f>
        <v>0.75</v>
      </c>
      <c r="Q29" s="101" t="str">
        <f>IFERROR(VLOOKUP($F29,Vlookup!$A:$K,3,FALSE),"-")</f>
        <v>0.5</v>
      </c>
      <c r="R29" s="1"/>
      <c r="S29" s="103">
        <v>3</v>
      </c>
      <c r="T29" s="105">
        <f>IF(VLOOKUP($A29,Schedule!$A:$Q,16,FALSE)=0,"-",(VLOOKUP($A29,Schedule!$A:$Q,16,FALSE)))</f>
        <v>2.1</v>
      </c>
      <c r="U29" s="104">
        <f t="shared" si="2"/>
        <v>1.5250631027944821</v>
      </c>
      <c r="V29" s="108"/>
      <c r="W29" s="104"/>
      <c r="X29" s="104">
        <f t="shared" si="3"/>
        <v>0</v>
      </c>
      <c r="Y29" s="108"/>
      <c r="Z29" s="106">
        <f t="shared" si="8"/>
        <v>0.5</v>
      </c>
      <c r="AA29" s="103">
        <f t="shared" si="12"/>
        <v>1.2124355652982142</v>
      </c>
      <c r="AB29" s="107">
        <f t="array" ref="AB29">MIN(IF(Vlookup!$B$3:$B$70&gt;'Valve Schedule'!AA29,Vlookup!$B$3:$B$70))</f>
        <v>1.6</v>
      </c>
      <c r="AC29" s="107" t="str">
        <f t="shared" si="13"/>
        <v>0.51.6</v>
      </c>
      <c r="AD29" s="99">
        <f>IFERROR(VLOOKUP($F29,Vlookup!$A:$K,2,FALSE),"-")</f>
        <v>1.6</v>
      </c>
      <c r="AE29" s="103">
        <f t="shared" si="6"/>
        <v>1.5778268648264859</v>
      </c>
      <c r="AF29" s="103">
        <f t="shared" si="14"/>
        <v>1.771413282842808</v>
      </c>
      <c r="AG29" s="99">
        <v>200</v>
      </c>
      <c r="AH29" s="99"/>
      <c r="AI29" s="125"/>
      <c r="AJ29" s="5" t="str">
        <f t="shared" si="9"/>
        <v>171A-10303S</v>
      </c>
      <c r="AK29" s="5" t="str">
        <f t="shared" si="10"/>
        <v>=TAG : VV-4-0-07</v>
      </c>
    </row>
    <row r="30" spans="1:37" ht="15" customHeight="1">
      <c r="A30" s="126" t="s">
        <v>710</v>
      </c>
      <c r="B30" s="18" t="s">
        <v>642</v>
      </c>
      <c r="C30" s="99" t="s">
        <v>568</v>
      </c>
      <c r="D30" s="127">
        <v>1</v>
      </c>
      <c r="E30" s="127" t="s">
        <v>579</v>
      </c>
      <c r="F30" s="100" t="str">
        <f>IFERROR(VLOOKUP(AC30,Vlookup!$M$1:$N$112,2, FALSE),"-")</f>
        <v>599-10300S</v>
      </c>
      <c r="G30" s="99" t="str">
        <f>IF(ISNUMBER(T30),VLOOKUP($E30,'Actuator Reference'!A:B, 2, FALSE),"-")</f>
        <v>GDE131.1P</v>
      </c>
      <c r="H30" s="99" t="str">
        <f>IF(VLOOKUP(A30,Schedule!$A:$AA,20,FALSE)="NO","2W Mod.",IF(VLOOKUP(A30,Schedule!$A:$AA,20,FALSE)="YES","3W Mod.","Check"))</f>
        <v>2W Mod.</v>
      </c>
      <c r="I30" s="99" t="str">
        <f>IFERROR(VLOOKUP($F30,Vlookup!$A:$K,11,FALSE),"-")</f>
        <v>Ball-Powermite</v>
      </c>
      <c r="J30" s="99" t="str">
        <f>IFERROR(VLOOKUP($F30,Vlookup!$A:$K,7,FALSE),"-")</f>
        <v>NSR</v>
      </c>
      <c r="K30" s="102"/>
      <c r="L30" s="102"/>
      <c r="M30" s="102"/>
      <c r="N30" s="102"/>
      <c r="O30" s="102"/>
      <c r="P30" s="128">
        <f>VLOOKUP(A30,Schedule!A:V, 19, FALSE)</f>
        <v>0.75</v>
      </c>
      <c r="Q30" s="101" t="str">
        <f>IFERROR(VLOOKUP($F30,Vlookup!$A:$K,3,FALSE),"-")</f>
        <v>0.5</v>
      </c>
      <c r="R30" s="1"/>
      <c r="S30" s="103">
        <v>3</v>
      </c>
      <c r="T30" s="105">
        <f>IF(VLOOKUP($A30,Schedule!$A:$Q,16,FALSE)=0,"-",(VLOOKUP($A30,Schedule!$A:$Q,16,FALSE)))</f>
        <v>0.5</v>
      </c>
      <c r="U30" s="104">
        <f t="shared" si="2"/>
        <v>0.36311026257011475</v>
      </c>
      <c r="V30" s="108"/>
      <c r="W30" s="104"/>
      <c r="X30" s="104">
        <f t="shared" si="3"/>
        <v>0</v>
      </c>
      <c r="Y30" s="108"/>
      <c r="Z30" s="106">
        <f t="shared" si="8"/>
        <v>0.5</v>
      </c>
      <c r="AA30" s="103">
        <f t="shared" si="12"/>
        <v>0.28867513459481292</v>
      </c>
      <c r="AB30" s="107">
        <f t="array" ref="AB30">MIN(IF(Vlookup!$B$3:$B$70&gt;'Valve Schedule'!AA30,Vlookup!$B$3:$B$70))</f>
        <v>0.4</v>
      </c>
      <c r="AC30" s="107" t="str">
        <f t="shared" si="13"/>
        <v>0.50.4</v>
      </c>
      <c r="AD30" s="99">
        <f>IFERROR(VLOOKUP($F30,Vlookup!$A:$K,2,FALSE),"-")</f>
        <v>0.4</v>
      </c>
      <c r="AE30" s="103">
        <f t="shared" si="6"/>
        <v>0.39445671620662148</v>
      </c>
      <c r="AF30" s="103">
        <f t="shared" si="14"/>
        <v>1.6067240660705742</v>
      </c>
      <c r="AG30" s="99">
        <v>200</v>
      </c>
      <c r="AH30" s="99"/>
      <c r="AI30" s="125"/>
      <c r="AJ30" s="5" t="str">
        <f t="shared" si="9"/>
        <v>171A-10300S</v>
      </c>
      <c r="AK30" s="5" t="str">
        <f t="shared" si="10"/>
        <v>=TAG : VV-4-0-08</v>
      </c>
    </row>
    <row r="31" spans="1:37" ht="15" customHeight="1">
      <c r="A31" s="126" t="s">
        <v>711</v>
      </c>
      <c r="B31" s="18" t="s">
        <v>643</v>
      </c>
      <c r="C31" s="99" t="s">
        <v>568</v>
      </c>
      <c r="D31" s="127">
        <v>1</v>
      </c>
      <c r="E31" s="127" t="s">
        <v>579</v>
      </c>
      <c r="F31" s="100" t="str">
        <f>IFERROR(VLOOKUP(AC31,Vlookup!$M$1:$N$112,2, FALSE),"-")</f>
        <v>599-10301S</v>
      </c>
      <c r="G31" s="99" t="str">
        <f>IF(ISNUMBER(T31),VLOOKUP($E31,'Actuator Reference'!A:B, 2, FALSE),"-")</f>
        <v>GDE131.1P</v>
      </c>
      <c r="H31" s="99" t="str">
        <f>IF(VLOOKUP(A31,Schedule!$A:$AA,20,FALSE)="NO","2W Mod.",IF(VLOOKUP(A31,Schedule!$A:$AA,20,FALSE)="YES","3W Mod.","Check"))</f>
        <v>2W Mod.</v>
      </c>
      <c r="I31" s="99" t="str">
        <f>IFERROR(VLOOKUP($F31,Vlookup!$A:$K,11,FALSE),"-")</f>
        <v>Ball-Powermite</v>
      </c>
      <c r="J31" s="99" t="str">
        <f>IFERROR(VLOOKUP($F31,Vlookup!$A:$K,7,FALSE),"-")</f>
        <v>NSR</v>
      </c>
      <c r="K31" s="102"/>
      <c r="L31" s="102"/>
      <c r="M31" s="102"/>
      <c r="N31" s="102"/>
      <c r="O31" s="102"/>
      <c r="P31" s="128">
        <f>VLOOKUP(A31,Schedule!A:V, 19, FALSE)</f>
        <v>0.75</v>
      </c>
      <c r="Q31" s="101" t="str">
        <f>IFERROR(VLOOKUP($F31,Vlookup!$A:$K,3,FALSE),"-")</f>
        <v>0.5</v>
      </c>
      <c r="R31" s="1"/>
      <c r="S31" s="103">
        <v>3</v>
      </c>
      <c r="T31" s="105">
        <f>IF(VLOOKUP($A31,Schedule!$A:$Q,16,FALSE)=0,"-",(VLOOKUP($A31,Schedule!$A:$Q,16,FALSE)))</f>
        <v>0.7</v>
      </c>
      <c r="U31" s="104">
        <f t="shared" si="2"/>
        <v>0.50835436759816055</v>
      </c>
      <c r="V31" s="108"/>
      <c r="W31" s="104"/>
      <c r="X31" s="104">
        <f t="shared" si="3"/>
        <v>0</v>
      </c>
      <c r="Y31" s="108"/>
      <c r="Z31" s="106">
        <f t="shared" si="8"/>
        <v>0.5</v>
      </c>
      <c r="AA31" s="103">
        <f t="shared" si="12"/>
        <v>0.40414518843273806</v>
      </c>
      <c r="AB31" s="107">
        <f t="array" ref="AB31">MIN(IF(Vlookup!$B$3:$B$70&gt;'Valve Schedule'!AA31,Vlookup!$B$3:$B$70))</f>
        <v>0.63</v>
      </c>
      <c r="AC31" s="107" t="str">
        <f t="shared" si="13"/>
        <v>0.50.63</v>
      </c>
      <c r="AD31" s="99">
        <f>IFERROR(VLOOKUP($F31,Vlookup!$A:$K,2,FALSE),"-")</f>
        <v>0.63</v>
      </c>
      <c r="AE31" s="103">
        <f t="shared" si="6"/>
        <v>0.62126932802542889</v>
      </c>
      <c r="AF31" s="103">
        <f t="shared" si="14"/>
        <v>1.2695103731915645</v>
      </c>
      <c r="AG31" s="99">
        <v>200</v>
      </c>
      <c r="AH31" s="99"/>
      <c r="AI31" s="125"/>
      <c r="AJ31" s="5" t="str">
        <f t="shared" si="9"/>
        <v>171A-10301S</v>
      </c>
      <c r="AK31" s="5" t="str">
        <f t="shared" si="10"/>
        <v>=TAG : VV-4-0-09</v>
      </c>
    </row>
    <row r="32" spans="1:37" ht="15" customHeight="1">
      <c r="A32" s="126" t="s">
        <v>712</v>
      </c>
      <c r="B32" s="18" t="s">
        <v>644</v>
      </c>
      <c r="C32" s="99" t="s">
        <v>568</v>
      </c>
      <c r="D32" s="127">
        <v>1</v>
      </c>
      <c r="E32" s="127" t="s">
        <v>579</v>
      </c>
      <c r="F32" s="100" t="str">
        <f>IFERROR(VLOOKUP(AC32,Vlookup!$M$1:$N$112,2, FALSE),"-")</f>
        <v>599-10300S</v>
      </c>
      <c r="G32" s="99" t="str">
        <f>IF(ISNUMBER(T32),VLOOKUP($E32,'Actuator Reference'!A:B, 2, FALSE),"-")</f>
        <v>GDE131.1P</v>
      </c>
      <c r="H32" s="99" t="str">
        <f>IF(VLOOKUP(A32,Schedule!$A:$AA,20,FALSE)="NO","2W Mod.",IF(VLOOKUP(A32,Schedule!$A:$AA,20,FALSE)="YES","3W Mod.","Check"))</f>
        <v>2W Mod.</v>
      </c>
      <c r="I32" s="99" t="str">
        <f>IFERROR(VLOOKUP($F32,Vlookup!$A:$K,11,FALSE),"-")</f>
        <v>Ball-Powermite</v>
      </c>
      <c r="J32" s="99" t="str">
        <f>IFERROR(VLOOKUP($F32,Vlookup!$A:$K,7,FALSE),"-")</f>
        <v>NSR</v>
      </c>
      <c r="K32" s="102"/>
      <c r="L32" s="102"/>
      <c r="M32" s="102"/>
      <c r="N32" s="102"/>
      <c r="O32" s="102"/>
      <c r="P32" s="128">
        <f>VLOOKUP(A32,Schedule!A:V, 19, FALSE)</f>
        <v>0.75</v>
      </c>
      <c r="Q32" s="101" t="str">
        <f>IFERROR(VLOOKUP($F32,Vlookup!$A:$K,3,FALSE),"-")</f>
        <v>0.5</v>
      </c>
      <c r="R32" s="1"/>
      <c r="S32" s="103">
        <v>3</v>
      </c>
      <c r="T32" s="105">
        <f>IF(VLOOKUP($A32,Schedule!$A:$Q,16,FALSE)=0,"-",(VLOOKUP($A32,Schedule!$A:$Q,16,FALSE)))</f>
        <v>0.5</v>
      </c>
      <c r="U32" s="104">
        <f t="shared" si="2"/>
        <v>0.36311026257011475</v>
      </c>
      <c r="V32" s="108"/>
      <c r="W32" s="104"/>
      <c r="X32" s="104">
        <f t="shared" si="3"/>
        <v>0</v>
      </c>
      <c r="Y32" s="108"/>
      <c r="Z32" s="106">
        <f t="shared" si="8"/>
        <v>0.5</v>
      </c>
      <c r="AA32" s="103">
        <f t="shared" si="12"/>
        <v>0.28867513459481292</v>
      </c>
      <c r="AB32" s="107">
        <f t="array" ref="AB32">MIN(IF(Vlookup!$B$3:$B$70&gt;'Valve Schedule'!AA32,Vlookup!$B$3:$B$70))</f>
        <v>0.4</v>
      </c>
      <c r="AC32" s="107" t="str">
        <f t="shared" si="13"/>
        <v>0.50.4</v>
      </c>
      <c r="AD32" s="99">
        <f>IFERROR(VLOOKUP($F32,Vlookup!$A:$K,2,FALSE),"-")</f>
        <v>0.4</v>
      </c>
      <c r="AE32" s="103">
        <f t="shared" si="6"/>
        <v>0.39445671620662148</v>
      </c>
      <c r="AF32" s="103">
        <f t="shared" si="14"/>
        <v>1.6067240660705742</v>
      </c>
      <c r="AG32" s="99">
        <v>200</v>
      </c>
      <c r="AH32" s="99"/>
      <c r="AI32" s="125"/>
      <c r="AJ32" s="5" t="str">
        <f t="shared" si="9"/>
        <v>171A-10300S</v>
      </c>
      <c r="AK32" s="5" t="str">
        <f t="shared" si="10"/>
        <v>=TAG : VV-4-0-10</v>
      </c>
    </row>
    <row r="33" spans="1:37" ht="15" customHeight="1">
      <c r="A33" s="126" t="s">
        <v>713</v>
      </c>
      <c r="B33" s="18" t="s">
        <v>29</v>
      </c>
      <c r="C33" s="99" t="s">
        <v>29</v>
      </c>
      <c r="D33" s="127" t="s">
        <v>29</v>
      </c>
      <c r="E33" s="127" t="s">
        <v>29</v>
      </c>
      <c r="F33" s="100" t="str">
        <f>IFERROR(VLOOKUP(AC33,Vlookup!$M$1:$N$112,2, FALSE),"-")</f>
        <v>-</v>
      </c>
      <c r="G33" s="99" t="str">
        <f>IF(ISNUMBER(T33),VLOOKUP($E33,'Actuator Reference'!A:B, 2, FALSE),"-")</f>
        <v>-</v>
      </c>
      <c r="H33" s="99" t="s">
        <v>29</v>
      </c>
      <c r="I33" s="99" t="str">
        <f>IFERROR(VLOOKUP($F33,Vlookup!$A:$K,11,FALSE),"-")</f>
        <v>-</v>
      </c>
      <c r="J33" s="99" t="str">
        <f>IFERROR(VLOOKUP($F33,Vlookup!$A:$K,7,FALSE),"-")</f>
        <v>-</v>
      </c>
      <c r="K33" s="102"/>
      <c r="L33" s="102"/>
      <c r="M33" s="102"/>
      <c r="N33" s="102"/>
      <c r="O33" s="102"/>
      <c r="P33" s="128" t="s">
        <v>29</v>
      </c>
      <c r="Q33" s="101" t="str">
        <f>IFERROR(VLOOKUP($F33,Vlookup!$A:$K,3,FALSE),"-")</f>
        <v>-</v>
      </c>
      <c r="R33" s="1"/>
      <c r="S33" s="103" t="s">
        <v>29</v>
      </c>
      <c r="T33" s="105" t="str">
        <f>IF(VLOOKUP($A33,Schedule!$A:$Q,16,FALSE)=0,"-",(VLOOKUP($A33,Schedule!$A:$Q,16,FALSE)))</f>
        <v>-</v>
      </c>
      <c r="U33" s="104" t="str">
        <f t="shared" si="2"/>
        <v>-</v>
      </c>
      <c r="V33" s="108"/>
      <c r="W33" s="104"/>
      <c r="X33" s="104" t="str">
        <f t="shared" si="3"/>
        <v>-</v>
      </c>
      <c r="Y33" s="108"/>
      <c r="Z33" s="104" t="e">
        <f t="shared" si="8"/>
        <v>#VALUE!</v>
      </c>
      <c r="AA33" s="103" t="str">
        <f t="shared" si="12"/>
        <v>-</v>
      </c>
      <c r="AB33" s="103">
        <f t="array" ref="AB33">MIN(IF(Vlookup!$B$3:$B$70&gt;'Valve Schedule'!AA33,Vlookup!$B$3:$B$70))</f>
        <v>0</v>
      </c>
      <c r="AC33" s="103" t="e">
        <f t="shared" si="13"/>
        <v>#VALUE!</v>
      </c>
      <c r="AD33" s="99" t="str">
        <f>IFERROR(VLOOKUP($F33,Vlookup!$A:$K,2,FALSE),"-")</f>
        <v>-</v>
      </c>
      <c r="AE33" s="103" t="s">
        <v>29</v>
      </c>
      <c r="AF33" s="103" t="str">
        <f t="shared" si="14"/>
        <v>-</v>
      </c>
      <c r="AG33" s="99">
        <v>200</v>
      </c>
      <c r="AH33" s="110" t="s">
        <v>933</v>
      </c>
      <c r="AI33" s="125"/>
      <c r="AJ33" s="5" t="str">
        <f t="shared" si="9"/>
        <v>---</v>
      </c>
      <c r="AK33" s="5" t="str">
        <f t="shared" si="10"/>
        <v>=TAG : VV-4-0-11</v>
      </c>
    </row>
    <row r="34" spans="1:37" ht="15" customHeight="1">
      <c r="A34" s="126" t="s">
        <v>718</v>
      </c>
      <c r="B34" s="18" t="s">
        <v>645</v>
      </c>
      <c r="C34" s="99" t="s">
        <v>568</v>
      </c>
      <c r="D34" s="127">
        <v>1</v>
      </c>
      <c r="E34" s="127" t="s">
        <v>579</v>
      </c>
      <c r="F34" s="100" t="str">
        <f>IFERROR(VLOOKUP(AC34,Vlookup!$M$1:$N$112,2, FALSE),"-")</f>
        <v>599-10304S</v>
      </c>
      <c r="G34" s="99" t="str">
        <f>IF(ISNUMBER(T34),VLOOKUP($E34,'Actuator Reference'!A:B, 2, FALSE),"-")</f>
        <v>GDE131.1P</v>
      </c>
      <c r="H34" s="99" t="str">
        <f>IF(VLOOKUP(A34,Schedule!$A:$AA,20,FALSE)="NO","2W Mod.",IF(VLOOKUP(A34,Schedule!$A:$AA,20,FALSE)="YES","3W Mod.","Check"))</f>
        <v>2W Mod.</v>
      </c>
      <c r="I34" s="99" t="str">
        <f>IFERROR(VLOOKUP($F34,Vlookup!$A:$K,11,FALSE),"-")</f>
        <v>Ball-Powermite</v>
      </c>
      <c r="J34" s="99" t="str">
        <f>IFERROR(VLOOKUP($F34,Vlookup!$A:$K,7,FALSE),"-")</f>
        <v>NSR</v>
      </c>
      <c r="K34" s="102"/>
      <c r="L34" s="102"/>
      <c r="M34" s="102"/>
      <c r="N34" s="102"/>
      <c r="O34" s="102"/>
      <c r="P34" s="128">
        <v>1</v>
      </c>
      <c r="Q34" s="101" t="str">
        <f>IFERROR(VLOOKUP($F34,Vlookup!$A:$K,3,FALSE),"-")</f>
        <v>0.5</v>
      </c>
      <c r="R34" s="1"/>
      <c r="S34" s="103">
        <v>3</v>
      </c>
      <c r="T34" s="105">
        <f>IF(VLOOKUP($A34,Schedule!$A:$Q,16,FALSE)=0,"-",(VLOOKUP($A34,Schedule!$A:$Q,16,FALSE)))</f>
        <v>2.9</v>
      </c>
      <c r="U34" s="104">
        <f t="shared" si="2"/>
        <v>1.1846472316349994</v>
      </c>
      <c r="V34" s="108"/>
      <c r="W34" s="104"/>
      <c r="X34" s="104">
        <f t="shared" si="3"/>
        <v>0</v>
      </c>
      <c r="Y34" s="108"/>
      <c r="Z34" s="106">
        <f t="shared" si="8"/>
        <v>0.5</v>
      </c>
      <c r="AA34" s="103">
        <f t="shared" si="12"/>
        <v>1.6743157806499147</v>
      </c>
      <c r="AB34" s="107">
        <f t="array" ref="AB34">MIN(IF(Vlookup!$B$3:$B$70&gt;'Valve Schedule'!AA34,Vlookup!$B$3:$B$70))</f>
        <v>2.5</v>
      </c>
      <c r="AC34" s="107" t="str">
        <f t="shared" si="13"/>
        <v>0.52.5</v>
      </c>
      <c r="AD34" s="99">
        <f>IFERROR(VLOOKUP($F34,Vlookup!$A:$K,2,FALSE),"-")</f>
        <v>2.5</v>
      </c>
      <c r="AE34" s="103">
        <f t="shared" si="6"/>
        <v>2.4389938578531161</v>
      </c>
      <c r="AF34" s="103">
        <f t="shared" si="14"/>
        <v>1.4137563953759011</v>
      </c>
      <c r="AG34" s="99">
        <v>200</v>
      </c>
      <c r="AH34" s="99"/>
      <c r="AI34" s="125"/>
      <c r="AJ34" s="5" t="str">
        <f t="shared" si="9"/>
        <v>171A-10304S</v>
      </c>
      <c r="AK34" s="5" t="str">
        <f t="shared" si="10"/>
        <v>=TAG : VV-3-1-01</v>
      </c>
    </row>
    <row r="35" spans="1:37" ht="15" customHeight="1">
      <c r="A35" s="126" t="s">
        <v>720</v>
      </c>
      <c r="B35" s="18" t="s">
        <v>646</v>
      </c>
      <c r="C35" s="99" t="s">
        <v>568</v>
      </c>
      <c r="D35" s="127">
        <v>1</v>
      </c>
      <c r="E35" s="127" t="s">
        <v>579</v>
      </c>
      <c r="F35" s="100" t="str">
        <f>IFERROR(VLOOKUP(AC35,Vlookup!$M$1:$N$112,2, FALSE),"-")</f>
        <v>599-10304S</v>
      </c>
      <c r="G35" s="99" t="str">
        <f>IF(ISNUMBER(T35),VLOOKUP($E35,'Actuator Reference'!A:B, 2, FALSE),"-")</f>
        <v>GDE131.1P</v>
      </c>
      <c r="H35" s="99" t="str">
        <f>IF(VLOOKUP(A35,Schedule!$A:$AA,20,FALSE)="NO","2W Mod.",IF(VLOOKUP(A35,Schedule!$A:$AA,20,FALSE)="YES","3W Mod.","Check"))</f>
        <v>2W Mod.</v>
      </c>
      <c r="I35" s="99" t="str">
        <f>IFERROR(VLOOKUP($F35,Vlookup!$A:$K,11,FALSE),"-")</f>
        <v>Ball-Powermite</v>
      </c>
      <c r="J35" s="99" t="str">
        <f>IFERROR(VLOOKUP($F35,Vlookup!$A:$K,7,FALSE),"-")</f>
        <v>NSR</v>
      </c>
      <c r="K35" s="102"/>
      <c r="L35" s="102"/>
      <c r="M35" s="102"/>
      <c r="N35" s="102"/>
      <c r="O35" s="102"/>
      <c r="P35" s="128">
        <f>VLOOKUP(A35,Schedule!A:V, 19, FALSE)</f>
        <v>1</v>
      </c>
      <c r="Q35" s="101" t="str">
        <f>IFERROR(VLOOKUP($F35,Vlookup!$A:$K,3,FALSE),"-")</f>
        <v>0.5</v>
      </c>
      <c r="R35" s="1"/>
      <c r="S35" s="103">
        <v>3</v>
      </c>
      <c r="T35" s="105">
        <f>IF(VLOOKUP($A35,Schedule!$A:$Q,16,FALSE)=0,"-",(VLOOKUP($A35,Schedule!$A:$Q,16,FALSE)))</f>
        <v>2.8</v>
      </c>
      <c r="U35" s="104">
        <f t="shared" si="2"/>
        <v>1.1437973270958612</v>
      </c>
      <c r="V35" s="108"/>
      <c r="W35" s="104"/>
      <c r="X35" s="104">
        <f t="shared" si="3"/>
        <v>0</v>
      </c>
      <c r="Y35" s="108"/>
      <c r="Z35" s="106">
        <f t="shared" si="8"/>
        <v>0.5</v>
      </c>
      <c r="AA35" s="103">
        <f t="shared" si="12"/>
        <v>1.6165807537309522</v>
      </c>
      <c r="AB35" s="107">
        <f t="array" ref="AB35">MIN(IF(Vlookup!$B$3:$B$70&gt;'Valve Schedule'!AA35,Vlookup!$B$3:$B$70))</f>
        <v>2.5</v>
      </c>
      <c r="AC35" s="107" t="str">
        <f t="shared" si="13"/>
        <v>0.52.5</v>
      </c>
      <c r="AD35" s="99">
        <f>IFERROR(VLOOKUP($F35,Vlookup!$A:$K,2,FALSE),"-")</f>
        <v>2.5</v>
      </c>
      <c r="AE35" s="103">
        <f t="shared" si="6"/>
        <v>2.4389938578531161</v>
      </c>
      <c r="AF35" s="103">
        <f t="shared" si="14"/>
        <v>1.3179369964027421</v>
      </c>
      <c r="AG35" s="99">
        <v>200</v>
      </c>
      <c r="AH35" s="99"/>
      <c r="AI35" s="125"/>
      <c r="AJ35" s="5" t="str">
        <f t="shared" si="9"/>
        <v>171A-10304S</v>
      </c>
      <c r="AK35" s="5" t="str">
        <f t="shared" si="10"/>
        <v>=TAG : VV-3-1-02</v>
      </c>
    </row>
    <row r="36" spans="1:37" ht="15" customHeight="1">
      <c r="A36" s="126" t="s">
        <v>721</v>
      </c>
      <c r="B36" s="18" t="s">
        <v>647</v>
      </c>
      <c r="C36" s="99" t="s">
        <v>568</v>
      </c>
      <c r="D36" s="127">
        <v>1</v>
      </c>
      <c r="E36" s="127" t="s">
        <v>579</v>
      </c>
      <c r="F36" s="100" t="str">
        <f>IFERROR(VLOOKUP(AC36,Vlookup!$M$1:$N$112,2, FALSE),"-")</f>
        <v>599-10302S</v>
      </c>
      <c r="G36" s="99" t="str">
        <f>IF(ISNUMBER(T36),VLOOKUP($E36,'Actuator Reference'!A:B, 2, FALSE),"-")</f>
        <v>GDE131.1P</v>
      </c>
      <c r="H36" s="99" t="str">
        <f>IF(VLOOKUP(A36,Schedule!$A:$AA,20,FALSE)="NO","2W Mod.",IF(VLOOKUP(A36,Schedule!$A:$AA,20,FALSE)="YES","3W Mod.","Check"))</f>
        <v>2W Mod.</v>
      </c>
      <c r="I36" s="99" t="str">
        <f>IFERROR(VLOOKUP($F36,Vlookup!$A:$K,11,FALSE),"-")</f>
        <v>Ball-Powermite</v>
      </c>
      <c r="J36" s="99" t="str">
        <f>IFERROR(VLOOKUP($F36,Vlookup!$A:$K,7,FALSE),"-")</f>
        <v>NSR</v>
      </c>
      <c r="K36" s="102"/>
      <c r="L36" s="102"/>
      <c r="M36" s="102"/>
      <c r="N36" s="102"/>
      <c r="O36" s="102"/>
      <c r="P36" s="128">
        <v>1</v>
      </c>
      <c r="Q36" s="101" t="str">
        <f>IFERROR(VLOOKUP($F36,Vlookup!$A:$K,3,FALSE),"-")</f>
        <v>0.5</v>
      </c>
      <c r="R36" s="1"/>
      <c r="S36" s="103">
        <v>3</v>
      </c>
      <c r="T36" s="105">
        <f>IF(VLOOKUP($A36,Schedule!$A:$Q,16,FALSE)=0,"-",(VLOOKUP($A36,Schedule!$A:$Q,16,FALSE)))</f>
        <v>1.7</v>
      </c>
      <c r="U36" s="104">
        <f t="shared" si="2"/>
        <v>0.69444837716534447</v>
      </c>
      <c r="V36" s="108"/>
      <c r="W36" s="104"/>
      <c r="X36" s="104">
        <f t="shared" si="3"/>
        <v>0</v>
      </c>
      <c r="Y36" s="108"/>
      <c r="Z36" s="106">
        <f t="shared" si="8"/>
        <v>0.5</v>
      </c>
      <c r="AA36" s="103">
        <f t="shared" si="12"/>
        <v>0.98149545762236379</v>
      </c>
      <c r="AB36" s="107">
        <f t="array" ref="AB36">MIN(IF(Vlookup!$B$3:$B$70&gt;'Valve Schedule'!AA36,Vlookup!$B$3:$B$70))</f>
        <v>1</v>
      </c>
      <c r="AC36" s="107" t="str">
        <f t="shared" si="13"/>
        <v>0.51</v>
      </c>
      <c r="AD36" s="99">
        <f>IFERROR(VLOOKUP($F36,Vlookup!$A:$K,2,FALSE),"-")</f>
        <v>1</v>
      </c>
      <c r="AE36" s="103">
        <f t="shared" si="6"/>
        <v>0.97559754314124636</v>
      </c>
      <c r="AF36" s="103">
        <f t="shared" si="14"/>
        <v>3.0363822700924157</v>
      </c>
      <c r="AG36" s="99">
        <v>200</v>
      </c>
      <c r="AH36" s="110" t="s">
        <v>933</v>
      </c>
      <c r="AI36" s="125"/>
      <c r="AJ36" s="5" t="str">
        <f t="shared" si="9"/>
        <v>171A-10302S</v>
      </c>
      <c r="AK36" s="5" t="str">
        <f t="shared" si="10"/>
        <v>=TAG : VV-3-1-03</v>
      </c>
    </row>
    <row r="37" spans="1:37" ht="15" customHeight="1">
      <c r="A37" s="126" t="s">
        <v>722</v>
      </c>
      <c r="B37" s="18" t="s">
        <v>648</v>
      </c>
      <c r="C37" s="99" t="s">
        <v>568</v>
      </c>
      <c r="D37" s="127">
        <v>1</v>
      </c>
      <c r="E37" s="127" t="s">
        <v>579</v>
      </c>
      <c r="F37" s="100" t="s">
        <v>523</v>
      </c>
      <c r="G37" s="99" t="str">
        <f>IF(ISNUMBER(T37),VLOOKUP($E37,'Actuator Reference'!A:B, 2, FALSE),"-")</f>
        <v>GDE131.1P</v>
      </c>
      <c r="H37" s="99" t="str">
        <f>IF(VLOOKUP(A37,Schedule!$A:$AA,20,FALSE)="NO","2W Mod.",IF(VLOOKUP(A37,Schedule!$A:$AA,20,FALSE)="YES","3W Mod.","Check"))</f>
        <v>2W Mod.</v>
      </c>
      <c r="I37" s="99" t="str">
        <f>IFERROR(VLOOKUP($F37,Vlookup!$A:$K,11,FALSE),"-")</f>
        <v>Ball-Powermite</v>
      </c>
      <c r="J37" s="99" t="str">
        <f>IFERROR(VLOOKUP($F37,Vlookup!$A:$K,7,FALSE),"-")</f>
        <v>NSR</v>
      </c>
      <c r="K37" s="102"/>
      <c r="L37" s="102"/>
      <c r="M37" s="102"/>
      <c r="N37" s="102"/>
      <c r="O37" s="102"/>
      <c r="P37" s="128">
        <v>1.25</v>
      </c>
      <c r="Q37" s="101" t="str">
        <f>IFERROR(VLOOKUP($F37,Vlookup!$A:$K,3,FALSE),"-")</f>
        <v>0.5</v>
      </c>
      <c r="R37" s="1"/>
      <c r="S37" s="103">
        <v>3</v>
      </c>
      <c r="T37" s="105">
        <f>IF(VLOOKUP($A37,Schedule!$A:$Q,16,FALSE)=0,"-",(VLOOKUP($A37,Schedule!$A:$Q,16,FALSE)))</f>
        <v>3</v>
      </c>
      <c r="U37" s="104">
        <f t="shared" si="2"/>
        <v>0.78431816715144786</v>
      </c>
      <c r="V37" s="108"/>
      <c r="W37" s="104"/>
      <c r="X37" s="104">
        <f t="shared" si="3"/>
        <v>0</v>
      </c>
      <c r="Y37" s="108"/>
      <c r="Z37" s="106">
        <f t="shared" si="8"/>
        <v>0.75</v>
      </c>
      <c r="AA37" s="103">
        <f t="shared" si="12"/>
        <v>1.7320508075688774</v>
      </c>
      <c r="AB37" s="107">
        <f t="array" ref="AB37">MIN(IF(Vlookup!$B$3:$B$70&gt;'Valve Schedule'!AA37,Vlookup!$B$3:$B$70))</f>
        <v>2.5</v>
      </c>
      <c r="AC37" s="107" t="str">
        <f t="shared" si="13"/>
        <v>0.752.5</v>
      </c>
      <c r="AD37" s="99">
        <f>IFERROR(VLOOKUP($F37,Vlookup!$A:$K,2,FALSE),"-")</f>
        <v>2.5</v>
      </c>
      <c r="AE37" s="103">
        <f t="shared" si="6"/>
        <v>2.4129150983568906</v>
      </c>
      <c r="AF37" s="103">
        <f t="shared" si="14"/>
        <v>1.5458182402309923</v>
      </c>
      <c r="AG37" s="99">
        <v>200</v>
      </c>
      <c r="AH37" s="99"/>
      <c r="AI37" s="125"/>
      <c r="AJ37" s="5" t="str">
        <f t="shared" si="9"/>
        <v>171A-10304S</v>
      </c>
      <c r="AK37" s="5" t="str">
        <f t="shared" si="10"/>
        <v>=TAG : VV-3-1-04</v>
      </c>
    </row>
    <row r="38" spans="1:37" ht="15" customHeight="1">
      <c r="A38" s="126" t="s">
        <v>723</v>
      </c>
      <c r="B38" s="18" t="s">
        <v>649</v>
      </c>
      <c r="C38" s="99" t="s">
        <v>568</v>
      </c>
      <c r="D38" s="127">
        <v>1</v>
      </c>
      <c r="E38" s="127" t="s">
        <v>579</v>
      </c>
      <c r="F38" s="100" t="s">
        <v>523</v>
      </c>
      <c r="G38" s="99" t="str">
        <f>IF(ISNUMBER(T38),VLOOKUP($E38,'Actuator Reference'!A:B, 2, FALSE),"-")</f>
        <v>GDE131.1P</v>
      </c>
      <c r="H38" s="99" t="str">
        <f>IF(VLOOKUP(A38,Schedule!$A:$AA,20,FALSE)="NO","2W Mod.",IF(VLOOKUP(A38,Schedule!$A:$AA,20,FALSE)="YES","3W Mod.","Check"))</f>
        <v>2W Mod.</v>
      </c>
      <c r="I38" s="99" t="str">
        <f>IFERROR(VLOOKUP($F38,Vlookup!$A:$K,11,FALSE),"-")</f>
        <v>Ball-Powermite</v>
      </c>
      <c r="J38" s="99" t="str">
        <f>IFERROR(VLOOKUP($F38,Vlookup!$A:$K,7,FALSE),"-")</f>
        <v>NSR</v>
      </c>
      <c r="K38" s="102"/>
      <c r="L38" s="102"/>
      <c r="M38" s="102"/>
      <c r="N38" s="102"/>
      <c r="O38" s="102"/>
      <c r="P38" s="128">
        <v>1.25</v>
      </c>
      <c r="Q38" s="101" t="str">
        <f>IFERROR(VLOOKUP($F38,Vlookup!$A:$K,3,FALSE),"-")</f>
        <v>0.5</v>
      </c>
      <c r="R38" s="1"/>
      <c r="S38" s="103">
        <v>3</v>
      </c>
      <c r="T38" s="105">
        <f>IF(VLOOKUP($A38,Schedule!$A:$Q,16,FALSE)=0,"-",(VLOOKUP($A38,Schedule!$A:$Q,16,FALSE)))</f>
        <v>3.2</v>
      </c>
      <c r="U38" s="104">
        <f t="shared" si="2"/>
        <v>0.83660604496154434</v>
      </c>
      <c r="V38" s="108"/>
      <c r="W38" s="104"/>
      <c r="X38" s="104">
        <f t="shared" si="3"/>
        <v>0</v>
      </c>
      <c r="Y38" s="108"/>
      <c r="Z38" s="106">
        <f t="shared" si="8"/>
        <v>0.75</v>
      </c>
      <c r="AA38" s="103">
        <f t="shared" si="12"/>
        <v>1.8475208614068026</v>
      </c>
      <c r="AB38" s="107">
        <f t="array" ref="AB38">MIN(IF(Vlookup!$B$3:$B$70&gt;'Valve Schedule'!AA38,Vlookup!$B$3:$B$70))</f>
        <v>2.5</v>
      </c>
      <c r="AC38" s="107" t="str">
        <f t="shared" si="13"/>
        <v>0.752.5</v>
      </c>
      <c r="AD38" s="99">
        <f>IFERROR(VLOOKUP($F38,Vlookup!$A:$K,2,FALSE),"-")</f>
        <v>2.5</v>
      </c>
      <c r="AE38" s="103">
        <f t="shared" si="6"/>
        <v>2.4129150983568906</v>
      </c>
      <c r="AF38" s="103">
        <f t="shared" si="14"/>
        <v>1.7587976422183738</v>
      </c>
      <c r="AG38" s="99">
        <v>200</v>
      </c>
      <c r="AH38" s="99"/>
      <c r="AI38" s="125"/>
      <c r="AJ38" s="5" t="str">
        <f t="shared" si="9"/>
        <v>171A-10304S</v>
      </c>
      <c r="AK38" s="5" t="str">
        <f t="shared" si="10"/>
        <v>=TAG : VV-3-1-05</v>
      </c>
    </row>
    <row r="39" spans="1:37" ht="15" customHeight="1">
      <c r="A39" s="126" t="s">
        <v>724</v>
      </c>
      <c r="B39" s="18" t="s">
        <v>650</v>
      </c>
      <c r="C39" s="99" t="s">
        <v>568</v>
      </c>
      <c r="D39" s="127">
        <v>1</v>
      </c>
      <c r="E39" s="127" t="s">
        <v>579</v>
      </c>
      <c r="F39" s="100" t="s">
        <v>523</v>
      </c>
      <c r="G39" s="99" t="str">
        <f>IF(ISNUMBER(T39),VLOOKUP($E39,'Actuator Reference'!A:B, 2, FALSE),"-")</f>
        <v>GDE131.1P</v>
      </c>
      <c r="H39" s="99" t="str">
        <f>IF(VLOOKUP(A39,Schedule!$A:$AA,20,FALSE)="NO","2W Mod.",IF(VLOOKUP(A39,Schedule!$A:$AA,20,FALSE)="YES","3W Mod.","Check"))</f>
        <v>2W Mod.</v>
      </c>
      <c r="I39" s="99" t="str">
        <f>IFERROR(VLOOKUP($F39,Vlookup!$A:$K,11,FALSE),"-")</f>
        <v>Ball-Powermite</v>
      </c>
      <c r="J39" s="99" t="str">
        <f>IFERROR(VLOOKUP($F39,Vlookup!$A:$K,7,FALSE),"-")</f>
        <v>NSR</v>
      </c>
      <c r="K39" s="102"/>
      <c r="L39" s="102"/>
      <c r="M39" s="102"/>
      <c r="N39" s="102"/>
      <c r="O39" s="102"/>
      <c r="P39" s="128">
        <v>1.25</v>
      </c>
      <c r="Q39" s="101" t="str">
        <f>IFERROR(VLOOKUP($F39,Vlookup!$A:$K,3,FALSE),"-")</f>
        <v>0.5</v>
      </c>
      <c r="R39" s="1"/>
      <c r="S39" s="103">
        <v>3</v>
      </c>
      <c r="T39" s="105">
        <f>IF(VLOOKUP($A39,Schedule!$A:$Q,16,FALSE)=0,"-",(VLOOKUP($A39,Schedule!$A:$Q,16,FALSE)))</f>
        <v>3.2</v>
      </c>
      <c r="U39" s="104">
        <f t="shared" si="2"/>
        <v>0.83660604496154434</v>
      </c>
      <c r="V39" s="108"/>
      <c r="W39" s="104"/>
      <c r="X39" s="104">
        <f t="shared" si="3"/>
        <v>0</v>
      </c>
      <c r="Y39" s="108"/>
      <c r="Z39" s="106">
        <f t="shared" si="8"/>
        <v>0.75</v>
      </c>
      <c r="AA39" s="103">
        <f t="shared" si="12"/>
        <v>1.8475208614068026</v>
      </c>
      <c r="AB39" s="107">
        <f t="array" ref="AB39">MIN(IF(Vlookup!$B$3:$B$70&gt;'Valve Schedule'!AA39,Vlookup!$B$3:$B$70))</f>
        <v>2.5</v>
      </c>
      <c r="AC39" s="107" t="str">
        <f t="shared" si="13"/>
        <v>0.752.5</v>
      </c>
      <c r="AD39" s="99">
        <f>IFERROR(VLOOKUP($F39,Vlookup!$A:$K,2,FALSE),"-")</f>
        <v>2.5</v>
      </c>
      <c r="AE39" s="103">
        <f t="shared" si="6"/>
        <v>2.4129150983568906</v>
      </c>
      <c r="AF39" s="103">
        <f t="shared" si="14"/>
        <v>1.7587976422183738</v>
      </c>
      <c r="AG39" s="99">
        <v>200</v>
      </c>
      <c r="AH39" s="99"/>
      <c r="AI39" s="125"/>
      <c r="AJ39" s="5" t="str">
        <f t="shared" si="9"/>
        <v>171A-10304S</v>
      </c>
      <c r="AK39" s="5" t="str">
        <f t="shared" si="10"/>
        <v>=TAG : VV-3-1-06</v>
      </c>
    </row>
    <row r="40" spans="1:37" ht="15" customHeight="1">
      <c r="A40" s="126" t="s">
        <v>725</v>
      </c>
      <c r="B40" s="18" t="s">
        <v>651</v>
      </c>
      <c r="C40" s="99" t="s">
        <v>568</v>
      </c>
      <c r="D40" s="127">
        <v>1</v>
      </c>
      <c r="E40" s="127" t="s">
        <v>579</v>
      </c>
      <c r="F40" s="100" t="str">
        <f>IFERROR(VLOOKUP(AC40,Vlookup!$M$1:$N$112,2, FALSE),"-")</f>
        <v>599-10304S</v>
      </c>
      <c r="G40" s="99" t="str">
        <f>IF(ISNUMBER(T40),VLOOKUP($E40,'Actuator Reference'!A:B, 2, FALSE),"-")</f>
        <v>GDE131.1P</v>
      </c>
      <c r="H40" s="99" t="str">
        <f>IF(VLOOKUP(A40,Schedule!$A:$AA,20,FALSE)="NO","2W Mod.",IF(VLOOKUP(A40,Schedule!$A:$AA,20,FALSE)="YES","3W Mod.","Check"))</f>
        <v>2W Mod.</v>
      </c>
      <c r="I40" s="99" t="str">
        <f>IFERROR(VLOOKUP($F40,Vlookup!$A:$K,11,FALSE),"-")</f>
        <v>Ball-Powermite</v>
      </c>
      <c r="J40" s="99" t="str">
        <f>IFERROR(VLOOKUP($F40,Vlookup!$A:$K,7,FALSE),"-")</f>
        <v>NSR</v>
      </c>
      <c r="K40" s="102"/>
      <c r="L40" s="102"/>
      <c r="M40" s="102"/>
      <c r="N40" s="102"/>
      <c r="O40" s="102"/>
      <c r="P40" s="128">
        <f>VLOOKUP(A40,Schedule!A:V, 19, FALSE)</f>
        <v>1</v>
      </c>
      <c r="Q40" s="101" t="str">
        <f>IFERROR(VLOOKUP($F40,Vlookup!$A:$K,3,FALSE),"-")</f>
        <v>0.5</v>
      </c>
      <c r="R40" s="1"/>
      <c r="S40" s="103">
        <v>3</v>
      </c>
      <c r="T40" s="105">
        <f>IF(VLOOKUP($A40,Schedule!$A:$Q,16,FALSE)=0,"-",(VLOOKUP($A40,Schedule!$A:$Q,16,FALSE)))</f>
        <v>3.4</v>
      </c>
      <c r="U40" s="104">
        <f t="shared" si="2"/>
        <v>1.3888967543306889</v>
      </c>
      <c r="V40" s="108"/>
      <c r="W40" s="104"/>
      <c r="X40" s="104">
        <f t="shared" si="3"/>
        <v>0</v>
      </c>
      <c r="Y40" s="108"/>
      <c r="Z40" s="106">
        <f t="shared" si="8"/>
        <v>0.5</v>
      </c>
      <c r="AA40" s="103">
        <f t="shared" si="12"/>
        <v>1.9629909152447276</v>
      </c>
      <c r="AB40" s="107">
        <f t="array" ref="AB40">MIN(IF(Vlookup!$B$3:$B$70&gt;'Valve Schedule'!AA40,Vlookup!$B$3:$B$70))</f>
        <v>2.5</v>
      </c>
      <c r="AC40" s="107" t="str">
        <f t="shared" si="13"/>
        <v>0.52.5</v>
      </c>
      <c r="AD40" s="99">
        <f>IFERROR(VLOOKUP($F40,Vlookup!$A:$K,2,FALSE),"-")</f>
        <v>2.5</v>
      </c>
      <c r="AE40" s="103">
        <f t="shared" si="6"/>
        <v>2.4389938578531161</v>
      </c>
      <c r="AF40" s="103">
        <f t="shared" si="14"/>
        <v>1.9432846528591456</v>
      </c>
      <c r="AG40" s="99">
        <v>200</v>
      </c>
      <c r="AI40" s="125"/>
      <c r="AJ40" s="5" t="str">
        <f t="shared" si="9"/>
        <v>171A-10304S</v>
      </c>
      <c r="AK40" s="5" t="str">
        <f t="shared" si="10"/>
        <v>=TAG : VV-3-1-07</v>
      </c>
    </row>
    <row r="41" spans="1:37" ht="15" customHeight="1">
      <c r="A41" s="126" t="s">
        <v>726</v>
      </c>
      <c r="B41" s="18" t="s">
        <v>652</v>
      </c>
      <c r="C41" s="99" t="s">
        <v>568</v>
      </c>
      <c r="D41" s="127">
        <v>1</v>
      </c>
      <c r="E41" s="127" t="s">
        <v>579</v>
      </c>
      <c r="F41" s="100" t="s">
        <v>917</v>
      </c>
      <c r="G41" s="99" t="str">
        <f>IF(ISNUMBER(T41),VLOOKUP($E41,'Actuator Reference'!A:B, 2, FALSE),"-")</f>
        <v>GDE131.1P</v>
      </c>
      <c r="H41" s="99" t="str">
        <f>IF(VLOOKUP(A41,Schedule!$A:$AA,20,FALSE)="NO","2W Mod.",IF(VLOOKUP(A41,Schedule!$A:$AA,20,FALSE)="YES","3W Mod.","Check"))</f>
        <v>3W Mod.</v>
      </c>
      <c r="I41" s="99" t="str">
        <f>IFERROR(VLOOKUP($F41,Vlookup!$A:$K,11,FALSE),"-")</f>
        <v>Ball-Powermite</v>
      </c>
      <c r="J41" s="99" t="str">
        <f>IFERROR(VLOOKUP($F41,Vlookup!$A:$K,7,FALSE),"-")</f>
        <v>NSR</v>
      </c>
      <c r="K41" s="102"/>
      <c r="L41" s="102"/>
      <c r="M41" s="102"/>
      <c r="N41" s="102"/>
      <c r="O41" s="102"/>
      <c r="P41" s="128">
        <f>VLOOKUP(A41,Schedule!A:V, 19, FALSE)</f>
        <v>1</v>
      </c>
      <c r="Q41" s="101" t="str">
        <f>IFERROR(VLOOKUP($F41,Vlookup!$A:$K,3,FALSE),"-")</f>
        <v>0.5</v>
      </c>
      <c r="R41" s="1"/>
      <c r="S41" s="103">
        <v>3</v>
      </c>
      <c r="T41" s="105">
        <f>IF(VLOOKUP($A41,Schedule!$A:$Q,16,FALSE)=0,"-",(VLOOKUP($A41,Schedule!$A:$Q,16,FALSE)))</f>
        <v>0.6</v>
      </c>
      <c r="U41" s="104">
        <f t="shared" si="2"/>
        <v>0.24509942723482744</v>
      </c>
      <c r="V41" s="108"/>
      <c r="W41" s="104"/>
      <c r="X41" s="104">
        <f t="shared" si="3"/>
        <v>0</v>
      </c>
      <c r="Y41" s="108"/>
      <c r="Z41" s="106">
        <f t="shared" si="8"/>
        <v>0.5</v>
      </c>
      <c r="AA41" s="103">
        <f t="shared" si="12"/>
        <v>0.34641016151377546</v>
      </c>
      <c r="AB41" s="107">
        <f t="array" ref="AB41">MIN(IF(Vlookup!$B$3:$B$70&gt;'Valve Schedule'!AA41,Vlookup!$B$3:$B$70))</f>
        <v>0.4</v>
      </c>
      <c r="AC41" s="107" t="str">
        <f t="shared" si="13"/>
        <v>0.50.4</v>
      </c>
      <c r="AD41" s="99" t="str">
        <f>IFERROR(VLOOKUP($F41,Vlookup!$A:$K,2,FALSE),"-")</f>
        <v>0.4</v>
      </c>
      <c r="AE41" s="103">
        <f t="shared" si="6"/>
        <v>0.39023901725649857</v>
      </c>
      <c r="AF41" s="103">
        <f t="shared" si="14"/>
        <v>2.3639654351930566</v>
      </c>
      <c r="AG41" s="99">
        <v>200</v>
      </c>
      <c r="AH41" s="99" t="s">
        <v>928</v>
      </c>
      <c r="AI41" s="125"/>
      <c r="AJ41" s="5" t="str">
        <f t="shared" si="9"/>
        <v>171A-10350S</v>
      </c>
      <c r="AK41" s="5" t="str">
        <f t="shared" si="10"/>
        <v>=TAG : VV-3-1-08</v>
      </c>
    </row>
    <row r="42" spans="1:37" ht="15" customHeight="1">
      <c r="A42" s="126" t="s">
        <v>727</v>
      </c>
      <c r="B42" s="18" t="s">
        <v>653</v>
      </c>
      <c r="C42" s="99" t="s">
        <v>568</v>
      </c>
      <c r="D42" s="127">
        <v>1</v>
      </c>
      <c r="E42" s="127" t="s">
        <v>579</v>
      </c>
      <c r="F42" s="100" t="s">
        <v>919</v>
      </c>
      <c r="G42" s="99" t="str">
        <f>IF(ISNUMBER(T42),VLOOKUP($E42,'Actuator Reference'!A:B, 2, FALSE),"-")</f>
        <v>GDE131.1P</v>
      </c>
      <c r="H42" s="99" t="str">
        <f>IF(VLOOKUP(A42,Schedule!$A:$AA,20,FALSE)="NO","2W Mod.",IF(VLOOKUP(A42,Schedule!$A:$AA,20,FALSE)="YES","3W Mod.","Check"))</f>
        <v>3W Mod.</v>
      </c>
      <c r="I42" s="99" t="str">
        <f>IFERROR(VLOOKUP($F42,Vlookup!$A:$K,11,FALSE),"-")</f>
        <v>Ball-Powermite</v>
      </c>
      <c r="J42" s="99" t="str">
        <f>IFERROR(VLOOKUP($F42,Vlookup!$A:$K,7,FALSE),"-")</f>
        <v>NSR</v>
      </c>
      <c r="K42" s="102"/>
      <c r="L42" s="102"/>
      <c r="M42" s="102"/>
      <c r="N42" s="102"/>
      <c r="O42" s="102"/>
      <c r="P42" s="128">
        <f>VLOOKUP(A42,Schedule!A:V, 19, FALSE)</f>
        <v>0.75</v>
      </c>
      <c r="Q42" s="101" t="str">
        <f>IFERROR(VLOOKUP($F42,Vlookup!$A:$K,3,FALSE),"-")</f>
        <v>0.5</v>
      </c>
      <c r="R42" s="1"/>
      <c r="S42" s="103">
        <v>3</v>
      </c>
      <c r="T42" s="105">
        <f>IF(VLOOKUP($A42,Schedule!$A:$Q,16,FALSE)=0,"-",(VLOOKUP($A42,Schedule!$A:$Q,16,FALSE)))</f>
        <v>2.5</v>
      </c>
      <c r="U42" s="104">
        <f t="shared" si="2"/>
        <v>1.8155513128505736</v>
      </c>
      <c r="V42" s="108"/>
      <c r="W42" s="104"/>
      <c r="X42" s="104">
        <f t="shared" si="3"/>
        <v>0</v>
      </c>
      <c r="Y42" s="108"/>
      <c r="Z42" s="106">
        <f t="shared" si="8"/>
        <v>0.5</v>
      </c>
      <c r="AA42" s="103">
        <f t="shared" si="12"/>
        <v>1.4433756729740645</v>
      </c>
      <c r="AB42" s="107">
        <f t="array" ref="AB42">MIN(IF(Vlookup!$B$3:$B$70&gt;'Valve Schedule'!AA42,Vlookup!$B$3:$B$70))</f>
        <v>1.6</v>
      </c>
      <c r="AC42" s="107" t="str">
        <f t="shared" si="13"/>
        <v>0.51.6</v>
      </c>
      <c r="AD42" s="99" t="str">
        <f>IFERROR(VLOOKUP($F42,Vlookup!$A:$K,2,FALSE),"-")</f>
        <v>1.6</v>
      </c>
      <c r="AE42" s="103">
        <f t="shared" si="6"/>
        <v>1.5778268648264859</v>
      </c>
      <c r="AF42" s="103">
        <f t="shared" si="14"/>
        <v>2.5105063532352725</v>
      </c>
      <c r="AG42" s="99">
        <v>200</v>
      </c>
      <c r="AH42" s="99" t="s">
        <v>928</v>
      </c>
      <c r="AI42" s="125"/>
      <c r="AJ42" s="5" t="str">
        <f t="shared" si="9"/>
        <v>171A-10353S</v>
      </c>
      <c r="AK42" s="5" t="str">
        <f t="shared" si="10"/>
        <v>=TAG : VV-3-1-09</v>
      </c>
    </row>
    <row r="43" spans="1:37" ht="15" customHeight="1">
      <c r="A43" s="126" t="s">
        <v>728</v>
      </c>
      <c r="B43" s="18" t="s">
        <v>654</v>
      </c>
      <c r="C43" s="99" t="s">
        <v>568</v>
      </c>
      <c r="D43" s="127">
        <v>1</v>
      </c>
      <c r="E43" s="127" t="s">
        <v>579</v>
      </c>
      <c r="F43" s="100" t="str">
        <f>IFERROR(VLOOKUP(AC43,Vlookup!$M$1:$N$112,2, FALSE),"-")</f>
        <v>599-10304S</v>
      </c>
      <c r="G43" s="99" t="str">
        <f>IF(ISNUMBER(T43),VLOOKUP($E43,'Actuator Reference'!A:B, 2, FALSE),"-")</f>
        <v>GDE131.1P</v>
      </c>
      <c r="H43" s="99" t="str">
        <f>IF(VLOOKUP(A43,Schedule!$A:$AA,20,FALSE)="NO","2W Mod.",IF(VLOOKUP(A43,Schedule!$A:$AA,20,FALSE)="YES","3W Mod.","Check"))</f>
        <v>2W Mod.</v>
      </c>
      <c r="I43" s="99" t="str">
        <f>IFERROR(VLOOKUP($F43,Vlookup!$A:$K,11,FALSE),"-")</f>
        <v>Ball-Powermite</v>
      </c>
      <c r="J43" s="99" t="str">
        <f>IFERROR(VLOOKUP($F43,Vlookup!$A:$K,7,FALSE),"-")</f>
        <v>NSR</v>
      </c>
      <c r="K43" s="102"/>
      <c r="L43" s="102"/>
      <c r="M43" s="102"/>
      <c r="N43" s="102"/>
      <c r="O43" s="102"/>
      <c r="P43" s="128">
        <f>VLOOKUP(A43,Schedule!A:V, 19, FALSE)</f>
        <v>0.75</v>
      </c>
      <c r="Q43" s="101" t="str">
        <f>IFERROR(VLOOKUP($F43,Vlookup!$A:$K,3,FALSE),"-")</f>
        <v>0.5</v>
      </c>
      <c r="R43" s="1"/>
      <c r="S43" s="103">
        <v>3</v>
      </c>
      <c r="T43" s="105">
        <f>IF(VLOOKUP($A43,Schedule!$A:$Q,16,FALSE)=0,"-",(VLOOKUP($A43,Schedule!$A:$Q,16,FALSE)))</f>
        <v>3.2</v>
      </c>
      <c r="U43" s="104">
        <f t="shared" si="2"/>
        <v>2.3239056804487346</v>
      </c>
      <c r="V43" s="108"/>
      <c r="W43" s="104"/>
      <c r="X43" s="104">
        <f t="shared" si="3"/>
        <v>0</v>
      </c>
      <c r="Y43" s="108"/>
      <c r="Z43" s="106">
        <f t="shared" si="8"/>
        <v>0.5</v>
      </c>
      <c r="AA43" s="103">
        <f t="shared" si="12"/>
        <v>1.8475208614068026</v>
      </c>
      <c r="AB43" s="107">
        <f t="array" ref="AB43">MIN(IF(Vlookup!$B$3:$B$70&gt;'Valve Schedule'!AA43,Vlookup!$B$3:$B$70))</f>
        <v>2.5</v>
      </c>
      <c r="AC43" s="107" t="str">
        <f t="shared" si="13"/>
        <v>0.52.5</v>
      </c>
      <c r="AD43" s="99">
        <f>IFERROR(VLOOKUP($F43,Vlookup!$A:$K,2,FALSE),"-")</f>
        <v>2.5</v>
      </c>
      <c r="AE43" s="103">
        <f t="shared" si="6"/>
        <v>2.4653544762913842</v>
      </c>
      <c r="AF43" s="103">
        <f t="shared" si="14"/>
        <v>1.6847722943040189</v>
      </c>
      <c r="AG43" s="99">
        <v>200</v>
      </c>
      <c r="AH43" s="99"/>
      <c r="AI43" s="125"/>
      <c r="AJ43" s="5" t="str">
        <f t="shared" si="9"/>
        <v>171A-10304S</v>
      </c>
      <c r="AK43" s="5" t="str">
        <f t="shared" si="10"/>
        <v>=TAG : VV-3-1-10</v>
      </c>
    </row>
    <row r="44" spans="1:37" ht="15" customHeight="1">
      <c r="A44" s="126" t="s">
        <v>729</v>
      </c>
      <c r="B44" s="18" t="s">
        <v>655</v>
      </c>
      <c r="C44" s="99" t="s">
        <v>568</v>
      </c>
      <c r="D44" s="127">
        <v>1</v>
      </c>
      <c r="E44" s="127" t="s">
        <v>579</v>
      </c>
      <c r="F44" s="100" t="str">
        <f>IFERROR(VLOOKUP(AC44,Vlookup!$M$1:$N$112,2, FALSE),"-")</f>
        <v>599-10300S</v>
      </c>
      <c r="G44" s="99" t="str">
        <f>IF(ISNUMBER(T44),VLOOKUP($E44,'Actuator Reference'!A:B, 2, FALSE),"-")</f>
        <v>GDE131.1P</v>
      </c>
      <c r="H44" s="99" t="str">
        <f>IF(VLOOKUP(A44,Schedule!$A:$AA,20,FALSE)="NO","2W Mod.",IF(VLOOKUP(A44,Schedule!$A:$AA,20,FALSE)="YES","3W Mod.","Check"))</f>
        <v>2W Mod.</v>
      </c>
      <c r="I44" s="99" t="str">
        <f>IFERROR(VLOOKUP($F44,Vlookup!$A:$K,11,FALSE),"-")</f>
        <v>Ball-Powermite</v>
      </c>
      <c r="J44" s="99" t="str">
        <f>IFERROR(VLOOKUP($F44,Vlookup!$A:$K,7,FALSE),"-")</f>
        <v>NSR</v>
      </c>
      <c r="K44" s="102"/>
      <c r="L44" s="102"/>
      <c r="M44" s="102"/>
      <c r="N44" s="102"/>
      <c r="O44" s="102"/>
      <c r="P44" s="128">
        <v>0.75</v>
      </c>
      <c r="Q44" s="101" t="str">
        <f>IFERROR(VLOOKUP($F44,Vlookup!$A:$K,3,FALSE),"-")</f>
        <v>0.5</v>
      </c>
      <c r="R44" s="1"/>
      <c r="S44" s="103">
        <v>3</v>
      </c>
      <c r="T44" s="105">
        <f>IF(VLOOKUP($A44,Schedule!$A:$Q,16,FALSE)=0,"-",(VLOOKUP($A44,Schedule!$A:$Q,16,FALSE)))</f>
        <v>0.5</v>
      </c>
      <c r="U44" s="104">
        <f t="shared" si="2"/>
        <v>0.36311026257011475</v>
      </c>
      <c r="V44" s="108"/>
      <c r="W44" s="104"/>
      <c r="X44" s="104">
        <f t="shared" si="3"/>
        <v>0</v>
      </c>
      <c r="Y44" s="108"/>
      <c r="Z44" s="106">
        <f t="shared" si="8"/>
        <v>0.5</v>
      </c>
      <c r="AA44" s="103">
        <f t="shared" si="12"/>
        <v>0.28867513459481292</v>
      </c>
      <c r="AB44" s="107">
        <f t="array" ref="AB44">MIN(IF(Vlookup!$B$3:$B$70&gt;'Valve Schedule'!AA44,Vlookup!$B$3:$B$70))</f>
        <v>0.4</v>
      </c>
      <c r="AC44" s="107" t="str">
        <f t="shared" si="13"/>
        <v>0.50.4</v>
      </c>
      <c r="AD44" s="99">
        <f>IFERROR(VLOOKUP($F44,Vlookup!$A:$K,2,FALSE),"-")</f>
        <v>0.4</v>
      </c>
      <c r="AE44" s="103">
        <f t="shared" si="6"/>
        <v>0.39445671620662148</v>
      </c>
      <c r="AF44" s="103">
        <f t="shared" si="14"/>
        <v>1.6067240660705742</v>
      </c>
      <c r="AG44" s="99">
        <v>200</v>
      </c>
      <c r="AH44" s="99"/>
      <c r="AI44" s="125"/>
      <c r="AJ44" s="5" t="str">
        <f t="shared" si="9"/>
        <v>171A-10300S</v>
      </c>
      <c r="AK44" s="5" t="str">
        <f t="shared" si="10"/>
        <v>=TAG : VV-3-1-11</v>
      </c>
    </row>
    <row r="45" spans="1:37" ht="15" customHeight="1">
      <c r="A45" s="126" t="s">
        <v>730</v>
      </c>
      <c r="B45" s="18" t="s">
        <v>656</v>
      </c>
      <c r="C45" s="99" t="s">
        <v>568</v>
      </c>
      <c r="D45" s="127">
        <v>1</v>
      </c>
      <c r="E45" s="127" t="s">
        <v>579</v>
      </c>
      <c r="F45" s="100" t="str">
        <f>IFERROR(VLOOKUP(AC45,Vlookup!$M$1:$N$112,2, FALSE),"-")</f>
        <v>599-10302S</v>
      </c>
      <c r="G45" s="99" t="str">
        <f>IF(ISNUMBER(T45),VLOOKUP($E45,'Actuator Reference'!A:B, 2, FALSE),"-")</f>
        <v>GDE131.1P</v>
      </c>
      <c r="H45" s="99" t="str">
        <f>IF(VLOOKUP(A45,Schedule!$A:$AA,20,FALSE)="NO","2W Mod.",IF(VLOOKUP(A45,Schedule!$A:$AA,20,FALSE)="YES","3W Mod.","Check"))</f>
        <v>2W Mod.</v>
      </c>
      <c r="I45" s="99" t="str">
        <f>IFERROR(VLOOKUP($F45,Vlookup!$A:$K,11,FALSE),"-")</f>
        <v>Ball-Powermite</v>
      </c>
      <c r="J45" s="99" t="str">
        <f>IFERROR(VLOOKUP($F45,Vlookup!$A:$K,7,FALSE),"-")</f>
        <v>NSR</v>
      </c>
      <c r="K45" s="102"/>
      <c r="L45" s="102"/>
      <c r="M45" s="102"/>
      <c r="N45" s="102"/>
      <c r="O45" s="102"/>
      <c r="P45" s="128">
        <v>1</v>
      </c>
      <c r="Q45" s="101" t="str">
        <f>IFERROR(VLOOKUP($F45,Vlookup!$A:$K,3,FALSE),"-")</f>
        <v>0.5</v>
      </c>
      <c r="R45" s="1"/>
      <c r="S45" s="103">
        <v>3</v>
      </c>
      <c r="T45" s="105">
        <f>IF(VLOOKUP($A45,Schedule!$A:$Q,16,FALSE)=0,"-",(VLOOKUP($A45,Schedule!$A:$Q,16,FALSE)))</f>
        <v>1.2</v>
      </c>
      <c r="U45" s="104">
        <f t="shared" si="2"/>
        <v>0.49019885446965489</v>
      </c>
      <c r="V45" s="108"/>
      <c r="W45" s="104"/>
      <c r="X45" s="104">
        <f t="shared" si="3"/>
        <v>0</v>
      </c>
      <c r="Y45" s="108"/>
      <c r="Z45" s="106">
        <f t="shared" si="8"/>
        <v>0.5</v>
      </c>
      <c r="AA45" s="103">
        <f t="shared" si="12"/>
        <v>0.69282032302755092</v>
      </c>
      <c r="AB45" s="107">
        <f t="array" ref="AB45">MIN(IF(Vlookup!$B$3:$B$70&gt;'Valve Schedule'!AA45,Vlookup!$B$3:$B$70))</f>
        <v>1</v>
      </c>
      <c r="AC45" s="107" t="str">
        <f t="shared" si="13"/>
        <v>0.51</v>
      </c>
      <c r="AD45" s="99">
        <f>IFERROR(VLOOKUP($F45,Vlookup!$A:$K,2,FALSE),"-")</f>
        <v>1</v>
      </c>
      <c r="AE45" s="103">
        <f t="shared" si="6"/>
        <v>0.97559754314124636</v>
      </c>
      <c r="AF45" s="103">
        <f t="shared" si="14"/>
        <v>1.5129378785235563</v>
      </c>
      <c r="AG45" s="99">
        <v>200</v>
      </c>
      <c r="AH45" s="99"/>
      <c r="AI45" s="125"/>
      <c r="AJ45" s="5" t="str">
        <f t="shared" si="9"/>
        <v>171A-10302S</v>
      </c>
      <c r="AK45" s="5" t="str">
        <f t="shared" si="10"/>
        <v>=TAG : VV-3-1-12</v>
      </c>
    </row>
    <row r="46" spans="1:37" ht="15" customHeight="1">
      <c r="A46" s="126" t="s">
        <v>731</v>
      </c>
      <c r="B46" s="18" t="s">
        <v>657</v>
      </c>
      <c r="C46" s="99" t="s">
        <v>568</v>
      </c>
      <c r="D46" s="127">
        <v>1</v>
      </c>
      <c r="E46" s="127" t="s">
        <v>579</v>
      </c>
      <c r="F46" s="100" t="str">
        <f>IFERROR(VLOOKUP(AC46,Vlookup!$M$1:$N$112,2, FALSE),"-")</f>
        <v>599-10303S</v>
      </c>
      <c r="G46" s="99" t="str">
        <f>IF(ISNUMBER(T46),VLOOKUP($E46,'Actuator Reference'!A:B, 2, FALSE),"-")</f>
        <v>GDE131.1P</v>
      </c>
      <c r="H46" s="99" t="str">
        <f>IF(VLOOKUP(A46,Schedule!$A:$AA,20,FALSE)="NO","2W Mod.",IF(VLOOKUP(A46,Schedule!$A:$AA,20,FALSE)="YES","3W Mod.","Check"))</f>
        <v>2W Mod.</v>
      </c>
      <c r="I46" s="99" t="str">
        <f>IFERROR(VLOOKUP($F46,Vlookup!$A:$K,11,FALSE),"-")</f>
        <v>Ball-Powermite</v>
      </c>
      <c r="J46" s="99" t="str">
        <f>IFERROR(VLOOKUP($F46,Vlookup!$A:$K,7,FALSE),"-")</f>
        <v>NSR</v>
      </c>
      <c r="K46" s="102"/>
      <c r="L46" s="102"/>
      <c r="M46" s="102"/>
      <c r="N46" s="102"/>
      <c r="O46" s="102"/>
      <c r="P46" s="128">
        <f>VLOOKUP(A46,Schedule!A:V, 19, FALSE)</f>
        <v>1</v>
      </c>
      <c r="Q46" s="101" t="str">
        <f>IFERROR(VLOOKUP($F46,Vlookup!$A:$K,3,FALSE),"-")</f>
        <v>0.5</v>
      </c>
      <c r="R46" s="1"/>
      <c r="S46" s="103">
        <v>3</v>
      </c>
      <c r="T46" s="105">
        <f>IF(VLOOKUP($A46,Schedule!$A:$Q,16,FALSE)=0,"-",(VLOOKUP($A46,Schedule!$A:$Q,16,FALSE)))</f>
        <v>2.2000000000000002</v>
      </c>
      <c r="U46" s="104">
        <f t="shared" si="2"/>
        <v>0.89869789986103399</v>
      </c>
      <c r="V46" s="108"/>
      <c r="W46" s="104"/>
      <c r="X46" s="104">
        <f t="shared" si="3"/>
        <v>0</v>
      </c>
      <c r="Y46" s="108"/>
      <c r="Z46" s="106">
        <f t="shared" si="8"/>
        <v>0.5</v>
      </c>
      <c r="AA46" s="103">
        <f t="shared" si="12"/>
        <v>1.2701705922171769</v>
      </c>
      <c r="AB46" s="107">
        <f t="array" ref="AB46">MIN(IF(Vlookup!$B$3:$B$70&gt;'Valve Schedule'!AA46,Vlookup!$B$3:$B$70))</f>
        <v>1.6</v>
      </c>
      <c r="AC46" s="107" t="str">
        <f t="shared" si="13"/>
        <v>0.51.6</v>
      </c>
      <c r="AD46" s="99">
        <f>IFERROR(VLOOKUP($F46,Vlookup!$A:$K,2,FALSE),"-")</f>
        <v>1.6</v>
      </c>
      <c r="AE46" s="103">
        <f t="shared" si="6"/>
        <v>1.5609560690259943</v>
      </c>
      <c r="AF46" s="103">
        <f t="shared" si="14"/>
        <v>1.9863876226274995</v>
      </c>
      <c r="AG46" s="99">
        <v>200</v>
      </c>
      <c r="AH46" s="99"/>
      <c r="AI46" s="125"/>
      <c r="AJ46" s="5" t="str">
        <f t="shared" si="9"/>
        <v>171A-10303S</v>
      </c>
      <c r="AK46" s="5" t="str">
        <f t="shared" si="10"/>
        <v>=TAG : VV-3-1-13</v>
      </c>
    </row>
    <row r="47" spans="1:37" ht="15" customHeight="1">
      <c r="A47" s="126" t="s">
        <v>732</v>
      </c>
      <c r="B47" s="18" t="s">
        <v>658</v>
      </c>
      <c r="C47" s="99" t="s">
        <v>568</v>
      </c>
      <c r="D47" s="127">
        <v>1</v>
      </c>
      <c r="E47" s="127" t="s">
        <v>579</v>
      </c>
      <c r="F47" s="100" t="s">
        <v>523</v>
      </c>
      <c r="G47" s="99" t="str">
        <f>IF(ISNUMBER(T47),VLOOKUP($E47,'Actuator Reference'!A:B, 2, FALSE),"-")</f>
        <v>GDE131.1P</v>
      </c>
      <c r="H47" s="99" t="str">
        <f>IF(VLOOKUP(A47,Schedule!$A:$AA,20,FALSE)="NO","2W Mod.",IF(VLOOKUP(A47,Schedule!$A:$AA,20,FALSE)="YES","3W Mod.","Check"))</f>
        <v>2W Mod.</v>
      </c>
      <c r="I47" s="99" t="str">
        <f>IFERROR(VLOOKUP($F47,Vlookup!$A:$K,11,FALSE),"-")</f>
        <v>Ball-Powermite</v>
      </c>
      <c r="J47" s="99" t="str">
        <f>IFERROR(VLOOKUP($F47,Vlookup!$A:$K,7,FALSE),"-")</f>
        <v>NSR</v>
      </c>
      <c r="K47" s="102"/>
      <c r="L47" s="102"/>
      <c r="M47" s="102"/>
      <c r="N47" s="102"/>
      <c r="O47" s="102"/>
      <c r="P47" s="128">
        <f>VLOOKUP(A47,Schedule!A:V, 19, FALSE)</f>
        <v>1.25</v>
      </c>
      <c r="Q47" s="101" t="str">
        <f>IFERROR(VLOOKUP($F47,Vlookup!$A:$K,3,FALSE),"-")</f>
        <v>0.5</v>
      </c>
      <c r="R47" s="1"/>
      <c r="S47" s="103">
        <v>3</v>
      </c>
      <c r="T47" s="105">
        <f>IF(VLOOKUP($A47,Schedule!$A:$Q,16,FALSE)=0,"-",(VLOOKUP($A47,Schedule!$A:$Q,16,FALSE)))</f>
        <v>2.9</v>
      </c>
      <c r="U47" s="104">
        <f t="shared" si="2"/>
        <v>0.75817422824639957</v>
      </c>
      <c r="V47" s="108"/>
      <c r="W47" s="104"/>
      <c r="X47" s="104">
        <f t="shared" si="3"/>
        <v>0</v>
      </c>
      <c r="Y47" s="108"/>
      <c r="Z47" s="106">
        <f t="shared" si="8"/>
        <v>0.75</v>
      </c>
      <c r="AA47" s="103">
        <f t="shared" si="12"/>
        <v>1.6743157806499147</v>
      </c>
      <c r="AB47" s="107">
        <f t="array" ref="AB47">MIN(IF(Vlookup!$B$3:$B$70&gt;'Valve Schedule'!AA47,Vlookup!$B$3:$B$70))</f>
        <v>2.5</v>
      </c>
      <c r="AC47" s="107" t="str">
        <f t="shared" si="13"/>
        <v>0.752.5</v>
      </c>
      <c r="AD47" s="99">
        <f>IFERROR(VLOOKUP($F47,Vlookup!$A:$K,2,FALSE),"-")</f>
        <v>2.5</v>
      </c>
      <c r="AE47" s="103">
        <f t="shared" si="6"/>
        <v>2.4129150983568906</v>
      </c>
      <c r="AF47" s="103">
        <f t="shared" si="14"/>
        <v>1.4444812667047386</v>
      </c>
      <c r="AG47" s="99">
        <v>200</v>
      </c>
      <c r="AH47" s="99"/>
      <c r="AI47" s="125"/>
      <c r="AJ47" s="5" t="str">
        <f t="shared" si="9"/>
        <v>171A-10304S</v>
      </c>
      <c r="AK47" s="5" t="str">
        <f t="shared" si="10"/>
        <v>=TAG : VV-4-1-01</v>
      </c>
    </row>
    <row r="48" spans="1:37" ht="15" customHeight="1">
      <c r="A48" s="126" t="s">
        <v>733</v>
      </c>
      <c r="B48" s="18" t="s">
        <v>659</v>
      </c>
      <c r="C48" s="99" t="s">
        <v>568</v>
      </c>
      <c r="D48" s="127">
        <v>1</v>
      </c>
      <c r="E48" s="127" t="s">
        <v>579</v>
      </c>
      <c r="F48" s="100" t="str">
        <f>IFERROR(VLOOKUP(AC48,Vlookup!$M$1:$N$112,2, FALSE),"-")</f>
        <v>599-10305S</v>
      </c>
      <c r="G48" s="99" t="str">
        <f>IF(ISNUMBER(T48),VLOOKUP($E48,'Actuator Reference'!A:B, 2, FALSE),"-")</f>
        <v>GDE131.1P</v>
      </c>
      <c r="H48" s="99" t="str">
        <f>IF(VLOOKUP(A48,Schedule!$A:$AA,20,FALSE)="NO","2W Mod.",IF(VLOOKUP(A48,Schedule!$A:$AA,20,FALSE)="YES","3W Mod.","Check"))</f>
        <v>2W Mod.</v>
      </c>
      <c r="I48" s="99" t="str">
        <f>IFERROR(VLOOKUP($F48,Vlookup!$A:$K,11,FALSE),"-")</f>
        <v>Ball-Powermite</v>
      </c>
      <c r="J48" s="99" t="str">
        <f>IFERROR(VLOOKUP($F48,Vlookup!$A:$K,7,FALSE),"-")</f>
        <v>NSR</v>
      </c>
      <c r="K48" s="102"/>
      <c r="L48" s="102"/>
      <c r="M48" s="102"/>
      <c r="N48" s="102"/>
      <c r="O48" s="102"/>
      <c r="P48" s="128">
        <f>VLOOKUP(A48,Schedule!A:V, 19, FALSE)</f>
        <v>1</v>
      </c>
      <c r="Q48" s="101" t="str">
        <f>IFERROR(VLOOKUP($F48,Vlookup!$A:$K,3,FALSE),"-")</f>
        <v>0.5</v>
      </c>
      <c r="R48" s="1"/>
      <c r="S48" s="103">
        <v>3</v>
      </c>
      <c r="T48" s="105">
        <f>IF(VLOOKUP($A48,Schedule!$A:$Q,16,FALSE)=0,"-",(VLOOKUP($A48,Schedule!$A:$Q,16,FALSE)))</f>
        <v>5.2</v>
      </c>
      <c r="U48" s="104">
        <f t="shared" si="2"/>
        <v>2.1241950360351711</v>
      </c>
      <c r="V48" s="108"/>
      <c r="W48" s="104"/>
      <c r="X48" s="104">
        <f t="shared" si="3"/>
        <v>0</v>
      </c>
      <c r="Y48" s="108"/>
      <c r="Z48" s="106">
        <f t="shared" si="8"/>
        <v>0.5</v>
      </c>
      <c r="AA48" s="103">
        <f t="shared" si="12"/>
        <v>3.0022213997860541</v>
      </c>
      <c r="AB48" s="107">
        <f t="array" ref="AB48">MIN(IF(Vlookup!$B$3:$B$70&gt;'Valve Schedule'!AA48,Vlookup!$B$3:$B$70))</f>
        <v>4</v>
      </c>
      <c r="AC48" s="107" t="str">
        <f t="shared" si="13"/>
        <v>0.54</v>
      </c>
      <c r="AD48" s="99">
        <f>IFERROR(VLOOKUP($F48,Vlookup!$A:$K,2,FALSE),"-")</f>
        <v>4</v>
      </c>
      <c r="AE48" s="103">
        <f t="shared" si="6"/>
        <v>3.9023901725649854</v>
      </c>
      <c r="AF48" s="103">
        <f t="shared" si="14"/>
        <v>1.7756007046561191</v>
      </c>
      <c r="AG48" s="99">
        <v>200</v>
      </c>
      <c r="AH48" s="99"/>
      <c r="AI48" s="125"/>
      <c r="AJ48" s="5" t="str">
        <f t="shared" si="9"/>
        <v>171A-10305S</v>
      </c>
      <c r="AK48" s="5" t="str">
        <f t="shared" si="10"/>
        <v>=TAG : VV-4-1-02</v>
      </c>
    </row>
    <row r="49" spans="1:37" ht="15" customHeight="1">
      <c r="A49" s="126" t="s">
        <v>734</v>
      </c>
      <c r="B49" s="18" t="s">
        <v>660</v>
      </c>
      <c r="C49" s="99" t="s">
        <v>568</v>
      </c>
      <c r="D49" s="127">
        <v>1</v>
      </c>
      <c r="E49" s="127" t="s">
        <v>579</v>
      </c>
      <c r="F49" s="100" t="str">
        <f>IFERROR(VLOOKUP(AC49,Vlookup!$M$1:$N$112,2, FALSE),"-")</f>
        <v>599-10301S</v>
      </c>
      <c r="G49" s="99" t="str">
        <f>IF(ISNUMBER(T49),VLOOKUP($E49,'Actuator Reference'!A:B, 2, FALSE),"-")</f>
        <v>GDE131.1P</v>
      </c>
      <c r="H49" s="99" t="str">
        <f>IF(VLOOKUP(A49,Schedule!$A:$AA,20,FALSE)="NO","2W Mod.",IF(VLOOKUP(A49,Schedule!$A:$AA,20,FALSE)="YES","3W Mod.","Check"))</f>
        <v>2W Mod.</v>
      </c>
      <c r="I49" s="99" t="str">
        <f>IFERROR(VLOOKUP($F49,Vlookup!$A:$K,11,FALSE),"-")</f>
        <v>Ball-Powermite</v>
      </c>
      <c r="J49" s="99" t="str">
        <f>IFERROR(VLOOKUP($F49,Vlookup!$A:$K,7,FALSE),"-")</f>
        <v>NSR</v>
      </c>
      <c r="K49" s="102"/>
      <c r="L49" s="102"/>
      <c r="M49" s="102"/>
      <c r="N49" s="102"/>
      <c r="O49" s="102"/>
      <c r="P49" s="128">
        <v>0.75</v>
      </c>
      <c r="Q49" s="101" t="str">
        <f>IFERROR(VLOOKUP($F49,Vlookup!$A:$K,3,FALSE),"-")</f>
        <v>0.5</v>
      </c>
      <c r="R49" s="1"/>
      <c r="S49" s="103">
        <v>3</v>
      </c>
      <c r="T49" s="105">
        <f>IF(VLOOKUP($A49,Schedule!$A:$Q,16,FALSE)=0,"-",(VLOOKUP($A49,Schedule!$A:$Q,16,FALSE)))</f>
        <v>0.7</v>
      </c>
      <c r="U49" s="104">
        <f t="shared" si="2"/>
        <v>0.50835436759816055</v>
      </c>
      <c r="V49" s="108"/>
      <c r="W49" s="104"/>
      <c r="X49" s="104">
        <f t="shared" si="3"/>
        <v>0</v>
      </c>
      <c r="Y49" s="108"/>
      <c r="Z49" s="106">
        <f t="shared" si="8"/>
        <v>0.5</v>
      </c>
      <c r="AA49" s="103">
        <f t="shared" si="12"/>
        <v>0.40414518843273806</v>
      </c>
      <c r="AB49" s="107">
        <f t="array" ref="AB49">MIN(IF(Vlookup!$B$3:$B$70&gt;'Valve Schedule'!AA49,Vlookup!$B$3:$B$70))</f>
        <v>0.63</v>
      </c>
      <c r="AC49" s="107" t="str">
        <f t="shared" si="13"/>
        <v>0.50.63</v>
      </c>
      <c r="AD49" s="99">
        <f>IFERROR(VLOOKUP($F49,Vlookup!$A:$K,2,FALSE),"-")</f>
        <v>0.63</v>
      </c>
      <c r="AE49" s="103">
        <f t="shared" si="6"/>
        <v>0.62126932802542889</v>
      </c>
      <c r="AF49" s="103">
        <f t="shared" si="14"/>
        <v>1.2695103731915645</v>
      </c>
      <c r="AG49" s="99">
        <v>200</v>
      </c>
      <c r="AH49" s="99"/>
      <c r="AI49" s="125"/>
      <c r="AJ49" s="5" t="str">
        <f t="shared" si="9"/>
        <v>171A-10301S</v>
      </c>
      <c r="AK49" s="5" t="str">
        <f t="shared" si="10"/>
        <v>=TAG : VV-4-1-03</v>
      </c>
    </row>
    <row r="50" spans="1:37">
      <c r="A50" s="126" t="s">
        <v>735</v>
      </c>
      <c r="B50" s="18" t="s">
        <v>831</v>
      </c>
      <c r="C50" s="99" t="s">
        <v>568</v>
      </c>
      <c r="D50" s="127">
        <v>2</v>
      </c>
      <c r="E50" s="127" t="s">
        <v>579</v>
      </c>
      <c r="F50" s="100" t="str">
        <f>IFERROR(VLOOKUP(AC50,Vlookup!$M$1:$N$112,2, FALSE),"-")</f>
        <v>599-10300S</v>
      </c>
      <c r="G50" s="99" t="str">
        <f>IF(ISNUMBER(T50),VLOOKUP($E50,'Actuator Reference'!A:B, 2, FALSE),"-")</f>
        <v>GDE131.1P</v>
      </c>
      <c r="H50" s="99" t="str">
        <f>IF(VLOOKUP(A50,Schedule!$A:$AA,20,FALSE)="NO","2W Mod.",IF(VLOOKUP(A50,Schedule!$A:$AA,20,FALSE)="YES","3W Mod.","Check"))</f>
        <v>2W Mod.</v>
      </c>
      <c r="I50" s="99" t="str">
        <f>IFERROR(VLOOKUP($F50,Vlookup!$A:$K,11,FALSE),"-")</f>
        <v>Ball-Powermite</v>
      </c>
      <c r="J50" s="99" t="str">
        <f>IFERROR(VLOOKUP($F50,Vlookup!$A:$K,7,FALSE),"-")</f>
        <v>NSR</v>
      </c>
      <c r="K50" s="102"/>
      <c r="L50" s="102"/>
      <c r="M50" s="102"/>
      <c r="N50" s="102"/>
      <c r="O50" s="102"/>
      <c r="P50" s="128">
        <v>0.75</v>
      </c>
      <c r="Q50" s="101" t="str">
        <f>IFERROR(VLOOKUP($F50,Vlookup!$A:$K,3,FALSE),"-")</f>
        <v>0.5</v>
      </c>
      <c r="R50" s="1"/>
      <c r="S50" s="103">
        <v>3</v>
      </c>
      <c r="T50" s="105">
        <f>IF(VLOOKUP($A50,Schedule!$A:$Q,16,FALSE)=0,"-",(VLOOKUP($A50,Schedule!$A:$Q,16,FALSE)))</f>
        <v>0.5</v>
      </c>
      <c r="U50" s="104">
        <f t="shared" ref="U50:U113" si="15">IFERROR(T50/60*0.133681/(PI()*(P50/2/12)^2),"-")</f>
        <v>0.36311026257011475</v>
      </c>
      <c r="V50" s="108"/>
      <c r="W50" s="104"/>
      <c r="X50" s="104">
        <f t="shared" si="3"/>
        <v>0</v>
      </c>
      <c r="Y50" s="108"/>
      <c r="Z50" s="106">
        <f t="shared" si="8"/>
        <v>0.5</v>
      </c>
      <c r="AA50" s="103">
        <f t="shared" ref="AA50:AA113" si="16">IFERROR(T50/(SQRT(S50)),"-")</f>
        <v>0.28867513459481292</v>
      </c>
      <c r="AB50" s="107">
        <f t="array" ref="AB50">MIN(IF(Vlookup!$B$3:$B$70&gt;'Valve Schedule'!AA50,Vlookup!$B$3:$B$70))</f>
        <v>0.4</v>
      </c>
      <c r="AC50" s="107" t="str">
        <f>CONCATENATE(Z50,AB50)</f>
        <v>0.50.4</v>
      </c>
      <c r="AD50" s="99">
        <f>IFERROR(VLOOKUP($F50,Vlookup!$A:$K,2,FALSE),"-")</f>
        <v>0.4</v>
      </c>
      <c r="AE50" s="103">
        <f t="shared" si="6"/>
        <v>0.39445671620662148</v>
      </c>
      <c r="AF50" s="103">
        <f t="shared" ref="AF50:AF113" si="17">IFERROR((T50/AE50)^2,"-")</f>
        <v>1.6067240660705742</v>
      </c>
      <c r="AG50" s="99">
        <v>200</v>
      </c>
      <c r="AH50" s="102"/>
      <c r="AI50" s="1"/>
      <c r="AJ50" s="5" t="str">
        <f t="shared" si="9"/>
        <v>171A-10300S</v>
      </c>
      <c r="AK50" s="5" t="str">
        <f t="shared" si="10"/>
        <v>=TAG : VV-4-1-04</v>
      </c>
    </row>
    <row r="51" spans="1:37">
      <c r="A51" s="126" t="s">
        <v>736</v>
      </c>
      <c r="B51" s="18" t="s">
        <v>832</v>
      </c>
      <c r="C51" s="99" t="s">
        <v>568</v>
      </c>
      <c r="D51" s="127">
        <v>3</v>
      </c>
      <c r="E51" s="127" t="s">
        <v>579</v>
      </c>
      <c r="F51" s="100" t="s">
        <v>523</v>
      </c>
      <c r="G51" s="99" t="str">
        <f>IF(ISNUMBER(T51),VLOOKUP($E51,'Actuator Reference'!A:B, 2, FALSE),"-")</f>
        <v>GDE131.1P</v>
      </c>
      <c r="H51" s="99" t="str">
        <f>IF(VLOOKUP(A51,Schedule!$A:$AA,20,FALSE)="NO","2W Mod.",IF(VLOOKUP(A51,Schedule!$A:$AA,20,FALSE)="YES","3W Mod.","Check"))</f>
        <v>2W Mod.</v>
      </c>
      <c r="I51" s="99" t="str">
        <f>IFERROR(VLOOKUP($F51,Vlookup!$A:$K,11,FALSE),"-")</f>
        <v>Ball-Powermite</v>
      </c>
      <c r="J51" s="99" t="str">
        <f>IFERROR(VLOOKUP($F51,Vlookup!$A:$K,7,FALSE),"-")</f>
        <v>NSR</v>
      </c>
      <c r="K51" s="102"/>
      <c r="L51" s="102"/>
      <c r="M51" s="102"/>
      <c r="N51" s="102"/>
      <c r="O51" s="102"/>
      <c r="P51" s="128">
        <v>1.25</v>
      </c>
      <c r="Q51" s="101" t="str">
        <f>IFERROR(VLOOKUP($F51,Vlookup!$A:$K,3,FALSE),"-")</f>
        <v>0.5</v>
      </c>
      <c r="R51" s="1"/>
      <c r="S51" s="103">
        <v>3</v>
      </c>
      <c r="T51" s="105">
        <f>IF(VLOOKUP($A51,Schedule!$A:$Q,16,FALSE)=0,"-",(VLOOKUP($A51,Schedule!$A:$Q,16,FALSE)))</f>
        <v>3.2</v>
      </c>
      <c r="U51" s="104">
        <f t="shared" si="15"/>
        <v>0.83660604496154434</v>
      </c>
      <c r="V51" s="108"/>
      <c r="W51" s="104"/>
      <c r="X51" s="104">
        <f t="shared" si="3"/>
        <v>0</v>
      </c>
      <c r="Y51" s="108"/>
      <c r="Z51" s="106">
        <f t="shared" si="8"/>
        <v>0.75</v>
      </c>
      <c r="AA51" s="103">
        <f t="shared" si="16"/>
        <v>1.8475208614068026</v>
      </c>
      <c r="AB51" s="107">
        <f t="array" ref="AB51">MIN(IF(Vlookup!$B$3:$B$70&gt;'Valve Schedule'!AA51,Vlookup!$B$3:$B$70))</f>
        <v>2.5</v>
      </c>
      <c r="AC51" s="107" t="str">
        <f t="shared" ref="AC51:AC113" si="18">CONCATENATE(Z51,AB51)</f>
        <v>0.752.5</v>
      </c>
      <c r="AD51" s="99">
        <f>IFERROR(VLOOKUP($F51,Vlookup!$A:$K,2,FALSE),"-")</f>
        <v>2.5</v>
      </c>
      <c r="AE51" s="103">
        <f t="shared" si="6"/>
        <v>2.4129150983568906</v>
      </c>
      <c r="AF51" s="103">
        <f t="shared" si="17"/>
        <v>1.7587976422183738</v>
      </c>
      <c r="AG51" s="99">
        <v>200</v>
      </c>
      <c r="AH51" s="102"/>
      <c r="AI51" s="1"/>
      <c r="AJ51" s="5" t="str">
        <f t="shared" si="9"/>
        <v>171A-10304S</v>
      </c>
      <c r="AK51" s="5" t="str">
        <f t="shared" si="10"/>
        <v>=TAG : VV-4-1-05</v>
      </c>
    </row>
    <row r="52" spans="1:37" ht="12.75" customHeight="1">
      <c r="A52" s="126" t="s">
        <v>737</v>
      </c>
      <c r="B52" s="18" t="s">
        <v>833</v>
      </c>
      <c r="C52" s="99" t="s">
        <v>568</v>
      </c>
      <c r="D52" s="127">
        <v>4</v>
      </c>
      <c r="E52" s="127" t="s">
        <v>579</v>
      </c>
      <c r="F52" s="100" t="str">
        <f>IFERROR(VLOOKUP(AC52,Vlookup!$M$1:$N$112,2, FALSE),"-")</f>
        <v>599-10304S</v>
      </c>
      <c r="G52" s="99" t="str">
        <f>IF(ISNUMBER(T52),VLOOKUP($E52,'Actuator Reference'!A:B, 2, FALSE),"-")</f>
        <v>GDE131.1P</v>
      </c>
      <c r="H52" s="99" t="str">
        <f>IF(VLOOKUP(A52,Schedule!$A:$AA,20,FALSE)="NO","2W Mod.",IF(VLOOKUP(A52,Schedule!$A:$AA,20,FALSE)="YES","3W Mod.","Check"))</f>
        <v>2W Mod.</v>
      </c>
      <c r="I52" s="99" t="str">
        <f>IFERROR(VLOOKUP($F52,Vlookup!$A:$K,11,FALSE),"-")</f>
        <v>Ball-Powermite</v>
      </c>
      <c r="J52" s="99" t="str">
        <f>IFERROR(VLOOKUP($F52,Vlookup!$A:$K,7,FALSE),"-")</f>
        <v>NSR</v>
      </c>
      <c r="K52" s="102"/>
      <c r="L52" s="102"/>
      <c r="M52" s="102"/>
      <c r="N52" s="102"/>
      <c r="O52" s="102"/>
      <c r="P52" s="128">
        <f>VLOOKUP(A52,Schedule!A:V, 19, FALSE)</f>
        <v>1</v>
      </c>
      <c r="Q52" s="101" t="str">
        <f>IFERROR(VLOOKUP($F52,Vlookup!$A:$K,3,FALSE),"-")</f>
        <v>0.5</v>
      </c>
      <c r="R52" s="1"/>
      <c r="S52" s="103">
        <v>3</v>
      </c>
      <c r="T52" s="105">
        <f>IF(VLOOKUP($A52,Schedule!$A:$Q,16,FALSE)=0,"-",(VLOOKUP($A52,Schedule!$A:$Q,16,FALSE)))</f>
        <v>3.2</v>
      </c>
      <c r="U52" s="104">
        <f t="shared" si="15"/>
        <v>1.3071969452524133</v>
      </c>
      <c r="V52" s="108"/>
      <c r="W52" s="104"/>
      <c r="X52" s="104">
        <f t="shared" si="3"/>
        <v>0</v>
      </c>
      <c r="Y52" s="108"/>
      <c r="Z52" s="106">
        <f t="shared" si="8"/>
        <v>0.5</v>
      </c>
      <c r="AA52" s="103">
        <f t="shared" si="16"/>
        <v>1.8475208614068026</v>
      </c>
      <c r="AB52" s="107">
        <f t="array" ref="AB52">MIN(IF(Vlookup!$B$3:$B$70&gt;'Valve Schedule'!AA52,Vlookup!$B$3:$B$70))</f>
        <v>2.5</v>
      </c>
      <c r="AC52" s="107" t="str">
        <f t="shared" si="18"/>
        <v>0.52.5</v>
      </c>
      <c r="AD52" s="99">
        <f>IFERROR(VLOOKUP($F52,Vlookup!$A:$K,2,FALSE),"-")</f>
        <v>2.5</v>
      </c>
      <c r="AE52" s="103">
        <f t="shared" si="6"/>
        <v>2.4389938578531161</v>
      </c>
      <c r="AF52" s="103">
        <f t="shared" si="17"/>
        <v>1.7213870973423577</v>
      </c>
      <c r="AG52" s="99">
        <v>200</v>
      </c>
      <c r="AH52" s="109"/>
      <c r="AI52" s="1"/>
      <c r="AJ52" s="5" t="str">
        <f t="shared" si="9"/>
        <v>171A-10304S</v>
      </c>
      <c r="AK52" s="5" t="str">
        <f t="shared" si="10"/>
        <v>=TAG : VV-4-1-06</v>
      </c>
    </row>
    <row r="53" spans="1:37" ht="12.75" customHeight="1">
      <c r="A53" s="126" t="s">
        <v>738</v>
      </c>
      <c r="B53" s="18" t="s">
        <v>834</v>
      </c>
      <c r="C53" s="99" t="s">
        <v>568</v>
      </c>
      <c r="D53" s="127">
        <v>5</v>
      </c>
      <c r="E53" s="127" t="s">
        <v>579</v>
      </c>
      <c r="F53" s="100" t="s">
        <v>523</v>
      </c>
      <c r="G53" s="99" t="str">
        <f>IF(ISNUMBER(T53),VLOOKUP($E53,'Actuator Reference'!A:B, 2, FALSE),"-")</f>
        <v>GDE131.1P</v>
      </c>
      <c r="H53" s="99" t="str">
        <f>IF(VLOOKUP(A53,Schedule!$A:$AA,20,FALSE)="NO","2W Mod.",IF(VLOOKUP(A53,Schedule!$A:$AA,20,FALSE)="YES","3W Mod.","Check"))</f>
        <v>2W Mod.</v>
      </c>
      <c r="I53" s="99" t="str">
        <f>IFERROR(VLOOKUP($F53,Vlookup!$A:$K,11,FALSE),"-")</f>
        <v>Ball-Powermite</v>
      </c>
      <c r="J53" s="99" t="str">
        <f>IFERROR(VLOOKUP($F53,Vlookup!$A:$K,7,FALSE),"-")</f>
        <v>NSR</v>
      </c>
      <c r="K53" s="102"/>
      <c r="L53" s="102"/>
      <c r="M53" s="102"/>
      <c r="N53" s="102"/>
      <c r="O53" s="102"/>
      <c r="P53" s="128">
        <v>1.25</v>
      </c>
      <c r="Q53" s="101" t="str">
        <f>IFERROR(VLOOKUP($F53,Vlookup!$A:$K,3,FALSE),"-")</f>
        <v>0.5</v>
      </c>
      <c r="R53" s="1"/>
      <c r="S53" s="103">
        <v>3</v>
      </c>
      <c r="T53" s="105">
        <f>IF(VLOOKUP($A53,Schedule!$A:$Q,16,FALSE)=0,"-",(VLOOKUP($A53,Schedule!$A:$Q,16,FALSE)))</f>
        <v>3.4</v>
      </c>
      <c r="U53" s="104">
        <f t="shared" si="15"/>
        <v>0.88889392277164081</v>
      </c>
      <c r="V53" s="108"/>
      <c r="W53" s="104"/>
      <c r="X53" s="104">
        <f t="shared" si="3"/>
        <v>0</v>
      </c>
      <c r="Y53" s="108"/>
      <c r="Z53" s="106">
        <f t="shared" si="8"/>
        <v>0.75</v>
      </c>
      <c r="AA53" s="103">
        <f t="shared" si="16"/>
        <v>1.9629909152447276</v>
      </c>
      <c r="AB53" s="107">
        <f t="array" ref="AB53">MIN(IF(Vlookup!$B$3:$B$70&gt;'Valve Schedule'!AA53,Vlookup!$B$3:$B$70))</f>
        <v>2.5</v>
      </c>
      <c r="AC53" s="107" t="str">
        <f t="shared" si="18"/>
        <v>0.752.5</v>
      </c>
      <c r="AD53" s="99">
        <f>IFERROR(VLOOKUP($F53,Vlookup!$A:$K,2,FALSE),"-")</f>
        <v>2.5</v>
      </c>
      <c r="AE53" s="103">
        <f t="shared" si="6"/>
        <v>2.4129150983568906</v>
      </c>
      <c r="AF53" s="103">
        <f t="shared" si="17"/>
        <v>1.9855176507855861</v>
      </c>
      <c r="AG53" s="99">
        <v>200</v>
      </c>
      <c r="AH53" s="109"/>
      <c r="AI53" s="1"/>
      <c r="AJ53" s="5" t="str">
        <f t="shared" si="9"/>
        <v>171A-10304S</v>
      </c>
      <c r="AK53" s="5" t="str">
        <f t="shared" si="10"/>
        <v>=TAG : VV-4-1-07</v>
      </c>
    </row>
    <row r="54" spans="1:37" ht="12.75" customHeight="1">
      <c r="A54" s="126" t="s">
        <v>739</v>
      </c>
      <c r="B54" s="18" t="s">
        <v>835</v>
      </c>
      <c r="C54" s="99" t="s">
        <v>568</v>
      </c>
      <c r="D54" s="127">
        <v>6</v>
      </c>
      <c r="E54" s="127" t="s">
        <v>579</v>
      </c>
      <c r="F54" s="100" t="str">
        <f>IFERROR(VLOOKUP(AC54,Vlookup!$M$1:$N$112,2, FALSE),"-")</f>
        <v>599-10300S</v>
      </c>
      <c r="G54" s="99" t="str">
        <f>IF(ISNUMBER(T54),VLOOKUP($E54,'Actuator Reference'!A:B, 2, FALSE),"-")</f>
        <v>GDE131.1P</v>
      </c>
      <c r="H54" s="99" t="str">
        <f>IF(VLOOKUP(A54,Schedule!$A:$AA,20,FALSE)="NO","2W Mod.",IF(VLOOKUP(A54,Schedule!$A:$AA,20,FALSE)="YES","3W Mod.","Check"))</f>
        <v>2W Mod.</v>
      </c>
      <c r="I54" s="99" t="str">
        <f>IFERROR(VLOOKUP($F54,Vlookup!$A:$K,11,FALSE),"-")</f>
        <v>Ball-Powermite</v>
      </c>
      <c r="J54" s="99" t="str">
        <f>IFERROR(VLOOKUP($F54,Vlookup!$A:$K,7,FALSE),"-")</f>
        <v>NSR</v>
      </c>
      <c r="K54" s="102"/>
      <c r="L54" s="102"/>
      <c r="M54" s="102"/>
      <c r="N54" s="102"/>
      <c r="O54" s="102"/>
      <c r="P54" s="128">
        <v>0.75</v>
      </c>
      <c r="Q54" s="101" t="str">
        <f>IFERROR(VLOOKUP($F54,Vlookup!$A:$K,3,FALSE),"-")</f>
        <v>0.5</v>
      </c>
      <c r="R54" s="1"/>
      <c r="S54" s="103">
        <v>3</v>
      </c>
      <c r="T54" s="105">
        <f>IF(VLOOKUP($A54,Schedule!$A:$Q,16,FALSE)=0,"-",(VLOOKUP($A54,Schedule!$A:$Q,16,FALSE)))</f>
        <v>0.5</v>
      </c>
      <c r="U54" s="104">
        <f t="shared" si="15"/>
        <v>0.36311026257011475</v>
      </c>
      <c r="V54" s="108"/>
      <c r="W54" s="104"/>
      <c r="X54" s="104">
        <f t="shared" si="3"/>
        <v>0</v>
      </c>
      <c r="Y54" s="108"/>
      <c r="Z54" s="106">
        <f t="shared" si="8"/>
        <v>0.5</v>
      </c>
      <c r="AA54" s="103">
        <f t="shared" si="16"/>
        <v>0.28867513459481292</v>
      </c>
      <c r="AB54" s="107">
        <f t="array" ref="AB54">MIN(IF(Vlookup!$B$3:$B$70&gt;'Valve Schedule'!AA54,Vlookup!$B$3:$B$70))</f>
        <v>0.4</v>
      </c>
      <c r="AC54" s="107" t="str">
        <f t="shared" si="18"/>
        <v>0.50.4</v>
      </c>
      <c r="AD54" s="99">
        <f>IFERROR(VLOOKUP($F54,Vlookup!$A:$K,2,FALSE),"-")</f>
        <v>0.4</v>
      </c>
      <c r="AE54" s="103">
        <f t="shared" si="6"/>
        <v>0.39445671620662148</v>
      </c>
      <c r="AF54" s="103">
        <f t="shared" si="17"/>
        <v>1.6067240660705742</v>
      </c>
      <c r="AG54" s="99">
        <v>200</v>
      </c>
      <c r="AH54" s="109"/>
      <c r="AI54" s="1"/>
      <c r="AJ54" s="5" t="str">
        <f t="shared" si="9"/>
        <v>171A-10300S</v>
      </c>
      <c r="AK54" s="5" t="str">
        <f t="shared" si="10"/>
        <v>=TAG : VV-4-1-08</v>
      </c>
    </row>
    <row r="55" spans="1:37" ht="12.75" customHeight="1">
      <c r="A55" s="126" t="s">
        <v>740</v>
      </c>
      <c r="B55" s="18" t="s">
        <v>836</v>
      </c>
      <c r="C55" s="99" t="s">
        <v>568</v>
      </c>
      <c r="D55" s="127">
        <v>7</v>
      </c>
      <c r="E55" s="127" t="s">
        <v>579</v>
      </c>
      <c r="F55" s="100" t="str">
        <f>IFERROR(VLOOKUP(AC55,Vlookup!$M$1:$N$112,2, FALSE),"-")</f>
        <v>599-10304S</v>
      </c>
      <c r="G55" s="99" t="str">
        <f>IF(ISNUMBER(T55),VLOOKUP($E55,'Actuator Reference'!A:B, 2, FALSE),"-")</f>
        <v>GDE131.1P</v>
      </c>
      <c r="H55" s="99" t="str">
        <f>IF(VLOOKUP(A55,Schedule!$A:$AA,20,FALSE)="NO","2W Mod.",IF(VLOOKUP(A55,Schedule!$A:$AA,20,FALSE)="YES","3W Mod.","Check"))</f>
        <v>2W Mod.</v>
      </c>
      <c r="I55" s="99" t="str">
        <f>IFERROR(VLOOKUP($F55,Vlookup!$A:$K,11,FALSE),"-")</f>
        <v>Ball-Powermite</v>
      </c>
      <c r="J55" s="99" t="str">
        <f>IFERROR(VLOOKUP($F55,Vlookup!$A:$K,7,FALSE),"-")</f>
        <v>NSR</v>
      </c>
      <c r="K55" s="102"/>
      <c r="L55" s="102"/>
      <c r="M55" s="102"/>
      <c r="N55" s="102"/>
      <c r="O55" s="102"/>
      <c r="P55" s="128">
        <f>VLOOKUP(A55,Schedule!A:V, 19, FALSE)</f>
        <v>0.75</v>
      </c>
      <c r="Q55" s="101" t="str">
        <f>IFERROR(VLOOKUP($F55,Vlookup!$A:$K,3,FALSE),"-")</f>
        <v>0.5</v>
      </c>
      <c r="R55" s="1"/>
      <c r="S55" s="103">
        <v>3</v>
      </c>
      <c r="T55" s="105">
        <f>IF(VLOOKUP($A55,Schedule!$A:$Q,16,FALSE)=0,"-",(VLOOKUP($A55,Schedule!$A:$Q,16,FALSE)))</f>
        <v>3.4</v>
      </c>
      <c r="U55" s="104">
        <f t="shared" si="15"/>
        <v>2.4691497854767803</v>
      </c>
      <c r="V55" s="108"/>
      <c r="W55" s="104"/>
      <c r="X55" s="104">
        <f t="shared" si="3"/>
        <v>0</v>
      </c>
      <c r="Y55" s="108"/>
      <c r="Z55" s="106">
        <f t="shared" si="8"/>
        <v>0.5</v>
      </c>
      <c r="AA55" s="103">
        <f t="shared" si="16"/>
        <v>1.9629909152447276</v>
      </c>
      <c r="AB55" s="107">
        <f t="array" ref="AB55">MIN(IF(Vlookup!$B$3:$B$70&gt;'Valve Schedule'!AA55,Vlookup!$B$3:$B$70))</f>
        <v>2.5</v>
      </c>
      <c r="AC55" s="107" t="str">
        <f t="shared" si="18"/>
        <v>0.52.5</v>
      </c>
      <c r="AD55" s="99">
        <f>IFERROR(VLOOKUP($F55,Vlookup!$A:$K,2,FALSE),"-")</f>
        <v>2.5</v>
      </c>
      <c r="AE55" s="103">
        <f t="shared" si="6"/>
        <v>2.4653544762913842</v>
      </c>
      <c r="AF55" s="103">
        <f t="shared" si="17"/>
        <v>1.901949972866646</v>
      </c>
      <c r="AG55" s="99">
        <v>200</v>
      </c>
      <c r="AH55" s="109"/>
      <c r="AI55" s="1"/>
      <c r="AJ55" s="5" t="str">
        <f t="shared" si="9"/>
        <v>171A-10304S</v>
      </c>
      <c r="AK55" s="5" t="str">
        <f t="shared" si="10"/>
        <v>=TAG : VV-4-1-09</v>
      </c>
    </row>
    <row r="56" spans="1:37">
      <c r="A56" s="126" t="s">
        <v>741</v>
      </c>
      <c r="B56" s="18" t="s">
        <v>837</v>
      </c>
      <c r="C56" s="99" t="s">
        <v>568</v>
      </c>
      <c r="D56" s="127">
        <v>8</v>
      </c>
      <c r="E56" s="127" t="s">
        <v>579</v>
      </c>
      <c r="F56" s="100" t="str">
        <f>IFERROR(VLOOKUP(AC56,Vlookup!$M$1:$N$112,2, FALSE),"-")</f>
        <v>599-10304S</v>
      </c>
      <c r="G56" s="99" t="str">
        <f>IF(ISNUMBER(T56),VLOOKUP($E56,'Actuator Reference'!A:B, 2, FALSE),"-")</f>
        <v>GDE131.1P</v>
      </c>
      <c r="H56" s="99" t="str">
        <f>IF(VLOOKUP(A56,Schedule!$A:$AA,20,FALSE)="NO","2W Mod.",IF(VLOOKUP(A56,Schedule!$A:$AA,20,FALSE)="YES","3W Mod.","Check"))</f>
        <v>2W Mod.</v>
      </c>
      <c r="I56" s="99" t="str">
        <f>IFERROR(VLOOKUP($F56,Vlookup!$A:$K,11,FALSE),"-")</f>
        <v>Ball-Powermite</v>
      </c>
      <c r="J56" s="99" t="str">
        <f>IFERROR(VLOOKUP($F56,Vlookup!$A:$K,7,FALSE),"-")</f>
        <v>NSR</v>
      </c>
      <c r="K56" s="102"/>
      <c r="L56" s="102"/>
      <c r="M56" s="102"/>
      <c r="N56" s="102"/>
      <c r="O56" s="102"/>
      <c r="P56" s="128">
        <f>VLOOKUP(A56,Schedule!A:V, 19, FALSE)</f>
        <v>0.75</v>
      </c>
      <c r="Q56" s="101" t="str">
        <f>IFERROR(VLOOKUP($F56,Vlookup!$A:$K,3,FALSE),"-")</f>
        <v>0.5</v>
      </c>
      <c r="R56" s="1"/>
      <c r="S56" s="103">
        <v>3</v>
      </c>
      <c r="T56" s="105">
        <f>IF(VLOOKUP($A56,Schedule!$A:$Q,16,FALSE)=0,"-",(VLOOKUP($A56,Schedule!$A:$Q,16,FALSE)))</f>
        <v>3.2</v>
      </c>
      <c r="U56" s="104">
        <f t="shared" si="15"/>
        <v>2.3239056804487346</v>
      </c>
      <c r="V56" s="108"/>
      <c r="W56" s="104"/>
      <c r="X56" s="104">
        <f t="shared" si="3"/>
        <v>0</v>
      </c>
      <c r="Y56" s="108"/>
      <c r="Z56" s="106">
        <f t="shared" si="8"/>
        <v>0.5</v>
      </c>
      <c r="AA56" s="103">
        <f t="shared" si="16"/>
        <v>1.8475208614068026</v>
      </c>
      <c r="AB56" s="107">
        <f t="array" ref="AB56">MIN(IF(Vlookup!$B$3:$B$70&gt;'Valve Schedule'!AA56,Vlookup!$B$3:$B$70))</f>
        <v>2.5</v>
      </c>
      <c r="AC56" s="107" t="str">
        <f t="shared" si="18"/>
        <v>0.52.5</v>
      </c>
      <c r="AD56" s="99">
        <f>IFERROR(VLOOKUP($F56,Vlookup!$A:$K,2,FALSE),"-")</f>
        <v>2.5</v>
      </c>
      <c r="AE56" s="103">
        <f t="shared" si="6"/>
        <v>2.4653544762913842</v>
      </c>
      <c r="AF56" s="103">
        <f t="shared" si="17"/>
        <v>1.6847722943040189</v>
      </c>
      <c r="AG56" s="99">
        <v>200</v>
      </c>
      <c r="AH56" s="102"/>
      <c r="AJ56" s="5" t="str">
        <f t="shared" si="9"/>
        <v>171A-10304S</v>
      </c>
      <c r="AK56" s="5" t="str">
        <f t="shared" si="10"/>
        <v>=TAG : VV-4-1-10</v>
      </c>
    </row>
    <row r="57" spans="1:37">
      <c r="A57" s="126" t="s">
        <v>742</v>
      </c>
      <c r="B57" s="18" t="s">
        <v>838</v>
      </c>
      <c r="C57" s="99" t="s">
        <v>568</v>
      </c>
      <c r="D57" s="127">
        <v>9</v>
      </c>
      <c r="E57" s="127" t="s">
        <v>579</v>
      </c>
      <c r="F57" s="100" t="str">
        <f>IFERROR(VLOOKUP(AC57,Vlookup!$M$1:$N$112,2, FALSE),"-")</f>
        <v>599-10300S</v>
      </c>
      <c r="G57" s="99" t="str">
        <f>IF(ISNUMBER(T57),VLOOKUP($E57,'Actuator Reference'!A:B, 2, FALSE),"-")</f>
        <v>GDE131.1P</v>
      </c>
      <c r="H57" s="99" t="str">
        <f>IF(VLOOKUP(A57,Schedule!$A:$AA,20,FALSE)="NO","2W Mod.",IF(VLOOKUP(A57,Schedule!$A:$AA,20,FALSE)="YES","3W Mod.","Check"))</f>
        <v>2W Mod.</v>
      </c>
      <c r="I57" s="99" t="str">
        <f>IFERROR(VLOOKUP($F57,Vlookup!$A:$K,11,FALSE),"-")</f>
        <v>Ball-Powermite</v>
      </c>
      <c r="J57" s="99" t="str">
        <f>IFERROR(VLOOKUP($F57,Vlookup!$A:$K,7,FALSE),"-")</f>
        <v>NSR</v>
      </c>
      <c r="K57" s="102"/>
      <c r="L57" s="102"/>
      <c r="M57" s="102"/>
      <c r="N57" s="102"/>
      <c r="O57" s="102"/>
      <c r="P57" s="128">
        <v>1</v>
      </c>
      <c r="Q57" s="101" t="str">
        <f>IFERROR(VLOOKUP($F57,Vlookup!$A:$K,3,FALSE),"-")</f>
        <v>0.5</v>
      </c>
      <c r="R57" s="1"/>
      <c r="S57" s="103">
        <v>3</v>
      </c>
      <c r="T57" s="105">
        <f>IF(VLOOKUP($A57,Schedule!$A:$Q,16,FALSE)=0,"-",(VLOOKUP($A57,Schedule!$A:$Q,16,FALSE)))</f>
        <v>0.5</v>
      </c>
      <c r="U57" s="104">
        <f t="shared" si="15"/>
        <v>0.20424952269568955</v>
      </c>
      <c r="V57" s="108"/>
      <c r="W57" s="104"/>
      <c r="X57" s="104">
        <f t="shared" si="3"/>
        <v>0</v>
      </c>
      <c r="Y57" s="108"/>
      <c r="Z57" s="106">
        <f t="shared" si="8"/>
        <v>0.5</v>
      </c>
      <c r="AA57" s="103">
        <f t="shared" si="16"/>
        <v>0.28867513459481292</v>
      </c>
      <c r="AB57" s="107">
        <f t="array" ref="AB57">MIN(IF(Vlookup!$B$3:$B$70&gt;'Valve Schedule'!AA57,Vlookup!$B$3:$B$70))</f>
        <v>0.4</v>
      </c>
      <c r="AC57" s="107" t="str">
        <f t="shared" si="18"/>
        <v>0.50.4</v>
      </c>
      <c r="AD57" s="99">
        <f>IFERROR(VLOOKUP($F57,Vlookup!$A:$K,2,FALSE),"-")</f>
        <v>0.4</v>
      </c>
      <c r="AE57" s="103">
        <f t="shared" si="6"/>
        <v>0.39023901725649857</v>
      </c>
      <c r="AF57" s="103">
        <f t="shared" si="17"/>
        <v>1.6416426633285117</v>
      </c>
      <c r="AG57" s="99">
        <v>200</v>
      </c>
      <c r="AH57" s="102"/>
      <c r="AJ57" s="5" t="str">
        <f t="shared" si="9"/>
        <v>171A-10300S</v>
      </c>
      <c r="AK57" s="5" t="str">
        <f t="shared" si="10"/>
        <v>=TAG : VV-4-1-11</v>
      </c>
    </row>
    <row r="58" spans="1:37">
      <c r="A58" s="126" t="s">
        <v>743</v>
      </c>
      <c r="B58" s="18" t="s">
        <v>839</v>
      </c>
      <c r="C58" s="99" t="s">
        <v>568</v>
      </c>
      <c r="D58" s="127">
        <v>10</v>
      </c>
      <c r="E58" s="127" t="s">
        <v>579</v>
      </c>
      <c r="F58" s="100" t="str">
        <f>IFERROR(VLOOKUP(AC58,Vlookup!$M$1:$N$112,2, FALSE),"-")</f>
        <v>599-10301S</v>
      </c>
      <c r="G58" s="99" t="str">
        <f>IF(ISNUMBER(T58),VLOOKUP($E58,'Actuator Reference'!A:B, 2, FALSE),"-")</f>
        <v>GDE131.1P</v>
      </c>
      <c r="H58" s="99" t="str">
        <f>IF(VLOOKUP(A58,Schedule!$A:$AA,20,FALSE)="NO","2W Mod.",IF(VLOOKUP(A58,Schedule!$A:$AA,20,FALSE)="YES","3W Mod.","Check"))</f>
        <v>2W Mod.</v>
      </c>
      <c r="I58" s="99" t="str">
        <f>IFERROR(VLOOKUP($F58,Vlookup!$A:$K,11,FALSE),"-")</f>
        <v>Ball-Powermite</v>
      </c>
      <c r="J58" s="99" t="str">
        <f>IFERROR(VLOOKUP($F58,Vlookup!$A:$K,7,FALSE),"-")</f>
        <v>NSR</v>
      </c>
      <c r="K58" s="102"/>
      <c r="L58" s="102"/>
      <c r="M58" s="102"/>
      <c r="N58" s="102"/>
      <c r="O58" s="102"/>
      <c r="P58" s="128">
        <v>1</v>
      </c>
      <c r="Q58" s="101" t="str">
        <f>IFERROR(VLOOKUP($F58,Vlookup!$A:$K,3,FALSE),"-")</f>
        <v>0.5</v>
      </c>
      <c r="R58" s="1"/>
      <c r="S58" s="103">
        <v>3</v>
      </c>
      <c r="T58" s="105">
        <f>IF(VLOOKUP($A58,Schedule!$A:$Q,16,FALSE)=0,"-",(VLOOKUP($A58,Schedule!$A:$Q,16,FALSE)))</f>
        <v>0.9</v>
      </c>
      <c r="U58" s="104">
        <f t="shared" si="15"/>
        <v>0.36764914085224115</v>
      </c>
      <c r="V58" s="108"/>
      <c r="W58" s="104"/>
      <c r="X58" s="104">
        <f t="shared" si="3"/>
        <v>0</v>
      </c>
      <c r="Y58" s="108"/>
      <c r="Z58" s="106">
        <f t="shared" si="8"/>
        <v>0.5</v>
      </c>
      <c r="AA58" s="103">
        <f t="shared" si="16"/>
        <v>0.51961524227066325</v>
      </c>
      <c r="AB58" s="107">
        <f t="array" ref="AB58">MIN(IF(Vlookup!$B$3:$B$70&gt;'Valve Schedule'!AA58,Vlookup!$B$3:$B$70))</f>
        <v>0.63</v>
      </c>
      <c r="AC58" s="107" t="str">
        <f t="shared" si="18"/>
        <v>0.50.63</v>
      </c>
      <c r="AD58" s="99">
        <f>IFERROR(VLOOKUP($F58,Vlookup!$A:$K,2,FALSE),"-")</f>
        <v>0.63</v>
      </c>
      <c r="AE58" s="103">
        <f t="shared" si="6"/>
        <v>0.61462645217898526</v>
      </c>
      <c r="AF58" s="103">
        <f t="shared" si="17"/>
        <v>2.1441863357760154</v>
      </c>
      <c r="AG58" s="99">
        <v>200</v>
      </c>
      <c r="AH58" s="110"/>
      <c r="AJ58" s="5" t="str">
        <f t="shared" si="9"/>
        <v>171A-10301S</v>
      </c>
      <c r="AK58" s="5" t="str">
        <f t="shared" si="10"/>
        <v>=TAG : VV-4-1-12</v>
      </c>
    </row>
    <row r="59" spans="1:37">
      <c r="A59" s="126" t="s">
        <v>744</v>
      </c>
      <c r="B59" s="18" t="s">
        <v>840</v>
      </c>
      <c r="C59" s="99" t="s">
        <v>568</v>
      </c>
      <c r="D59" s="127">
        <v>11</v>
      </c>
      <c r="E59" s="127" t="s">
        <v>579</v>
      </c>
      <c r="F59" s="100" t="str">
        <f>IFERROR(VLOOKUP(AC59,Vlookup!$M$1:$N$112,2, FALSE),"-")</f>
        <v>599-10301S</v>
      </c>
      <c r="G59" s="99" t="str">
        <f>IF(ISNUMBER(T59),VLOOKUP($E59,'Actuator Reference'!A:B, 2, FALSE),"-")</f>
        <v>GDE131.1P</v>
      </c>
      <c r="H59" s="99" t="str">
        <f>IF(VLOOKUP(A59,Schedule!$A:$AA,20,FALSE)="NO","2W Mod.",IF(VLOOKUP(A59,Schedule!$A:$AA,20,FALSE)="YES","3W Mod.","Check"))</f>
        <v>2W Mod.</v>
      </c>
      <c r="I59" s="99" t="str">
        <f>IFERROR(VLOOKUP($F59,Vlookup!$A:$K,11,FALSE),"-")</f>
        <v>Ball-Powermite</v>
      </c>
      <c r="J59" s="99" t="str">
        <f>IFERROR(VLOOKUP($F59,Vlookup!$A:$K,7,FALSE),"-")</f>
        <v>NSR</v>
      </c>
      <c r="K59" s="102"/>
      <c r="L59" s="102"/>
      <c r="M59" s="102"/>
      <c r="N59" s="102"/>
      <c r="O59" s="102"/>
      <c r="P59" s="128">
        <v>1</v>
      </c>
      <c r="Q59" s="101" t="str">
        <f>IFERROR(VLOOKUP($F59,Vlookup!$A:$K,3,FALSE),"-")</f>
        <v>0.5</v>
      </c>
      <c r="R59" s="1"/>
      <c r="S59" s="103">
        <v>3</v>
      </c>
      <c r="T59" s="105">
        <f>IF(VLOOKUP($A59,Schedule!$A:$Q,16,FALSE)=0,"-",(VLOOKUP($A59,Schedule!$A:$Q,16,FALSE)))</f>
        <v>0.8</v>
      </c>
      <c r="U59" s="104">
        <f t="shared" si="15"/>
        <v>0.32679923631310331</v>
      </c>
      <c r="V59" s="108"/>
      <c r="W59" s="104"/>
      <c r="X59" s="104">
        <f t="shared" si="3"/>
        <v>0</v>
      </c>
      <c r="Y59" s="108"/>
      <c r="Z59" s="106">
        <f t="shared" si="8"/>
        <v>0.5</v>
      </c>
      <c r="AA59" s="103">
        <f t="shared" si="16"/>
        <v>0.46188021535170065</v>
      </c>
      <c r="AB59" s="107">
        <f t="array" ref="AB59">MIN(IF(Vlookup!$B$3:$B$70&gt;'Valve Schedule'!AA59,Vlookup!$B$3:$B$70))</f>
        <v>0.63</v>
      </c>
      <c r="AC59" s="107" t="str">
        <f t="shared" si="18"/>
        <v>0.50.63</v>
      </c>
      <c r="AD59" s="99">
        <f>IFERROR(VLOOKUP($F59,Vlookup!$A:$K,2,FALSE),"-")</f>
        <v>0.63</v>
      </c>
      <c r="AE59" s="103">
        <f t="shared" si="6"/>
        <v>0.61462645217898526</v>
      </c>
      <c r="AF59" s="103">
        <f t="shared" si="17"/>
        <v>1.6941719196254934</v>
      </c>
      <c r="AG59" s="99">
        <v>200</v>
      </c>
      <c r="AH59" s="110"/>
      <c r="AJ59" s="5" t="str">
        <f t="shared" si="9"/>
        <v>171A-10301S</v>
      </c>
      <c r="AK59" s="5" t="str">
        <f t="shared" si="10"/>
        <v>=TAG : VV-4-1-13</v>
      </c>
    </row>
    <row r="60" spans="1:37">
      <c r="A60" s="130" t="s">
        <v>745</v>
      </c>
      <c r="B60" s="18" t="s">
        <v>29</v>
      </c>
      <c r="C60" s="18" t="s">
        <v>29</v>
      </c>
      <c r="D60" s="18" t="s">
        <v>29</v>
      </c>
      <c r="E60" s="18" t="s">
        <v>29</v>
      </c>
      <c r="F60" s="100" t="str">
        <f>IFERROR(VLOOKUP(AC60,Vlookup!$M$1:$N$112,2, FALSE),"-")</f>
        <v>-</v>
      </c>
      <c r="G60" s="99" t="str">
        <f>IF(ISNUMBER(T60),VLOOKUP($E60,'Actuator Reference'!A:B, 2, FALSE),"-")</f>
        <v>-</v>
      </c>
      <c r="H60" s="99" t="s">
        <v>29</v>
      </c>
      <c r="I60" s="99" t="str">
        <f>IFERROR(VLOOKUP($F60,Vlookup!$A:$K,11,FALSE),"-")</f>
        <v>-</v>
      </c>
      <c r="J60" s="99" t="str">
        <f>IFERROR(VLOOKUP($F60,Vlookup!$A:$K,7,FALSE),"-")</f>
        <v>-</v>
      </c>
      <c r="K60" s="102"/>
      <c r="L60" s="102"/>
      <c r="M60" s="102"/>
      <c r="N60" s="102"/>
      <c r="O60" s="102"/>
      <c r="P60" s="128" t="s">
        <v>29</v>
      </c>
      <c r="Q60" s="101" t="str">
        <f>IFERROR(VLOOKUP($F60,Vlookup!$A:$K,3,FALSE),"-")</f>
        <v>-</v>
      </c>
      <c r="R60" s="1"/>
      <c r="S60" s="103" t="s">
        <v>29</v>
      </c>
      <c r="T60" s="105" t="s">
        <v>29</v>
      </c>
      <c r="U60" s="104" t="str">
        <f t="shared" si="15"/>
        <v>-</v>
      </c>
      <c r="V60" s="108"/>
      <c r="W60" s="104"/>
      <c r="X60" s="104" t="str">
        <f t="shared" si="3"/>
        <v>-</v>
      </c>
      <c r="Y60" s="108"/>
      <c r="Z60" s="104" t="e">
        <f t="shared" si="8"/>
        <v>#VALUE!</v>
      </c>
      <c r="AA60" s="103" t="str">
        <f t="shared" si="16"/>
        <v>-</v>
      </c>
      <c r="AB60" s="103">
        <f t="array" ref="AB60">MIN(IF(Vlookup!$B$3:$B$70&gt;'Valve Schedule'!AA60,Vlookup!$B$3:$B$70))</f>
        <v>0</v>
      </c>
      <c r="AC60" s="103" t="e">
        <f t="shared" si="18"/>
        <v>#VALUE!</v>
      </c>
      <c r="AD60" s="99" t="str">
        <f>IFERROR(VLOOKUP($F60,Vlookup!$A:$K,2,FALSE),"-")</f>
        <v>-</v>
      </c>
      <c r="AE60" s="103" t="s">
        <v>29</v>
      </c>
      <c r="AF60" s="103" t="str">
        <f t="shared" si="17"/>
        <v>-</v>
      </c>
      <c r="AG60" s="99" t="s">
        <v>29</v>
      </c>
      <c r="AH60" s="110" t="s">
        <v>933</v>
      </c>
      <c r="AJ60" s="5" t="str">
        <f t="shared" si="9"/>
        <v>---</v>
      </c>
      <c r="AK60" s="5" t="str">
        <f t="shared" si="10"/>
        <v>=TAG : VVE-3-1-01</v>
      </c>
    </row>
    <row r="61" spans="1:37">
      <c r="A61" s="126" t="s">
        <v>747</v>
      </c>
      <c r="B61" s="18" t="s">
        <v>29</v>
      </c>
      <c r="C61" s="18" t="s">
        <v>29</v>
      </c>
      <c r="D61" s="18" t="s">
        <v>29</v>
      </c>
      <c r="E61" s="18" t="s">
        <v>29</v>
      </c>
      <c r="F61" s="100" t="str">
        <f>IFERROR(VLOOKUP(AC61,Vlookup!$M$1:$N$112,2, FALSE),"-")</f>
        <v>-</v>
      </c>
      <c r="G61" s="99" t="str">
        <f>IF(ISNUMBER(T61),VLOOKUP($E61,'Actuator Reference'!A:B, 2, FALSE),"-")</f>
        <v>-</v>
      </c>
      <c r="H61" s="99" t="s">
        <v>29</v>
      </c>
      <c r="I61" s="99" t="str">
        <f>IFERROR(VLOOKUP($F61,Vlookup!$A:$K,11,FALSE),"-")</f>
        <v>-</v>
      </c>
      <c r="J61" s="99" t="str">
        <f>IFERROR(VLOOKUP($F61,Vlookup!$A:$K,7,FALSE),"-")</f>
        <v>-</v>
      </c>
      <c r="K61" s="102"/>
      <c r="L61" s="102"/>
      <c r="M61" s="102"/>
      <c r="N61" s="102"/>
      <c r="O61" s="102"/>
      <c r="P61" s="128" t="s">
        <v>29</v>
      </c>
      <c r="Q61" s="101" t="str">
        <f>IFERROR(VLOOKUP($F61,Vlookup!$A:$K,3,FALSE),"-")</f>
        <v>-</v>
      </c>
      <c r="R61" s="1"/>
      <c r="S61" s="103" t="s">
        <v>29</v>
      </c>
      <c r="T61" s="105" t="s">
        <v>29</v>
      </c>
      <c r="U61" s="104" t="str">
        <f t="shared" si="15"/>
        <v>-</v>
      </c>
      <c r="V61" s="108"/>
      <c r="W61" s="104"/>
      <c r="X61" s="104" t="str">
        <f t="shared" si="3"/>
        <v>-</v>
      </c>
      <c r="Y61" s="108"/>
      <c r="Z61" s="104" t="e">
        <f t="shared" si="8"/>
        <v>#VALUE!</v>
      </c>
      <c r="AA61" s="103" t="str">
        <f t="shared" si="16"/>
        <v>-</v>
      </c>
      <c r="AB61" s="103">
        <f t="array" ref="AB61">MIN(IF(Vlookup!$B$3:$B$70&gt;'Valve Schedule'!AA61,Vlookup!$B$3:$B$70))</f>
        <v>0</v>
      </c>
      <c r="AC61" s="103" t="e">
        <f t="shared" si="18"/>
        <v>#VALUE!</v>
      </c>
      <c r="AD61" s="99" t="str">
        <f>IFERROR(VLOOKUP($F61,Vlookup!$A:$K,2,FALSE),"-")</f>
        <v>-</v>
      </c>
      <c r="AE61" s="103" t="s">
        <v>29</v>
      </c>
      <c r="AF61" s="103" t="str">
        <f t="shared" si="17"/>
        <v>-</v>
      </c>
      <c r="AG61" s="99" t="s">
        <v>29</v>
      </c>
      <c r="AH61" s="110" t="s">
        <v>933</v>
      </c>
      <c r="AJ61" s="5" t="str">
        <f t="shared" si="9"/>
        <v>---</v>
      </c>
      <c r="AK61" s="5" t="str">
        <f t="shared" si="10"/>
        <v>=TAG : VVE-3-1-02</v>
      </c>
    </row>
    <row r="62" spans="1:37">
      <c r="A62" s="126" t="s">
        <v>748</v>
      </c>
      <c r="B62" s="18" t="s">
        <v>29</v>
      </c>
      <c r="C62" s="18" t="s">
        <v>29</v>
      </c>
      <c r="D62" s="18" t="s">
        <v>29</v>
      </c>
      <c r="E62" s="18" t="s">
        <v>29</v>
      </c>
      <c r="F62" s="100" t="str">
        <f>IFERROR(VLOOKUP(AC62,Vlookup!$M$1:$N$112,2, FALSE),"-")</f>
        <v>-</v>
      </c>
      <c r="G62" s="99" t="str">
        <f>IF(ISNUMBER(T62),VLOOKUP($E62,'Actuator Reference'!A:B, 2, FALSE),"-")</f>
        <v>-</v>
      </c>
      <c r="H62" s="99" t="s">
        <v>29</v>
      </c>
      <c r="I62" s="99" t="str">
        <f>IFERROR(VLOOKUP($F62,Vlookup!$A:$K,11,FALSE),"-")</f>
        <v>-</v>
      </c>
      <c r="J62" s="99" t="str">
        <f>IFERROR(VLOOKUP($F62,Vlookup!$A:$K,7,FALSE),"-")</f>
        <v>-</v>
      </c>
      <c r="K62" s="102"/>
      <c r="L62" s="102"/>
      <c r="M62" s="102"/>
      <c r="N62" s="102"/>
      <c r="O62" s="102"/>
      <c r="P62" s="128" t="s">
        <v>29</v>
      </c>
      <c r="Q62" s="101" t="str">
        <f>IFERROR(VLOOKUP($F62,Vlookup!$A:$K,3,FALSE),"-")</f>
        <v>-</v>
      </c>
      <c r="R62" s="1"/>
      <c r="S62" s="103" t="s">
        <v>29</v>
      </c>
      <c r="T62" s="105" t="s">
        <v>29</v>
      </c>
      <c r="U62" s="104" t="str">
        <f t="shared" si="15"/>
        <v>-</v>
      </c>
      <c r="V62" s="108"/>
      <c r="W62" s="104"/>
      <c r="X62" s="104" t="str">
        <f t="shared" si="3"/>
        <v>-</v>
      </c>
      <c r="Y62" s="108"/>
      <c r="Z62" s="104" t="e">
        <f t="shared" si="8"/>
        <v>#VALUE!</v>
      </c>
      <c r="AA62" s="103" t="str">
        <f t="shared" si="16"/>
        <v>-</v>
      </c>
      <c r="AB62" s="103">
        <f t="array" ref="AB62">MIN(IF(Vlookup!$B$3:$B$70&gt;'Valve Schedule'!AA62,Vlookup!$B$3:$B$70))</f>
        <v>0</v>
      </c>
      <c r="AC62" s="103" t="e">
        <f t="shared" si="18"/>
        <v>#VALUE!</v>
      </c>
      <c r="AD62" s="99" t="str">
        <f>IFERROR(VLOOKUP($F62,Vlookup!$A:$K,2,FALSE),"-")</f>
        <v>-</v>
      </c>
      <c r="AE62" s="103" t="s">
        <v>29</v>
      </c>
      <c r="AF62" s="103" t="str">
        <f t="shared" si="17"/>
        <v>-</v>
      </c>
      <c r="AG62" s="99" t="s">
        <v>29</v>
      </c>
      <c r="AH62" s="110" t="s">
        <v>933</v>
      </c>
      <c r="AJ62" s="5" t="str">
        <f t="shared" si="9"/>
        <v>---</v>
      </c>
      <c r="AK62" s="5" t="str">
        <f t="shared" si="10"/>
        <v>=TAG : VVE-4-1-01</v>
      </c>
    </row>
    <row r="63" spans="1:37">
      <c r="A63" s="126" t="s">
        <v>749</v>
      </c>
      <c r="B63" s="18" t="s">
        <v>841</v>
      </c>
      <c r="C63" s="99" t="s">
        <v>568</v>
      </c>
      <c r="D63" s="127">
        <v>15</v>
      </c>
      <c r="E63" s="127" t="s">
        <v>579</v>
      </c>
      <c r="F63" s="100" t="s">
        <v>926</v>
      </c>
      <c r="G63" s="99" t="str">
        <f>IF(ISNUMBER(T63),VLOOKUP($E63,'Actuator Reference'!A:B, 2, FALSE),"-")</f>
        <v>GDE131.1P</v>
      </c>
      <c r="H63" s="99" t="str">
        <f>IF(VLOOKUP(A63,Schedule!$A:$AA,20,FALSE)="NO","2W Mod.",IF(VLOOKUP(A63,Schedule!$A:$AA,20,FALSE)="YES","3W Mod.","Check"))</f>
        <v>3W Mod.</v>
      </c>
      <c r="I63" s="99" t="str">
        <f>IFERROR(VLOOKUP($F63,Vlookup!$A:$K,11,FALSE),"-")</f>
        <v>Ball-Powermite</v>
      </c>
      <c r="J63" s="99" t="str">
        <f>IFERROR(VLOOKUP($F63,Vlookup!$A:$K,7,FALSE),"-")</f>
        <v>NSR</v>
      </c>
      <c r="K63" s="102"/>
      <c r="L63" s="102"/>
      <c r="M63" s="102"/>
      <c r="N63" s="102"/>
      <c r="O63" s="102"/>
      <c r="P63" s="128">
        <f>VLOOKUP(A63,Schedule!A:V, 19, FALSE)</f>
        <v>0.75</v>
      </c>
      <c r="Q63" s="101" t="str">
        <f>IFERROR(VLOOKUP($F63,Vlookup!$A:$K,3,FALSE),"-")</f>
        <v>0.5</v>
      </c>
      <c r="R63" s="1"/>
      <c r="S63" s="103">
        <v>3</v>
      </c>
      <c r="T63" s="105">
        <f>IF(VLOOKUP($A63,Schedule!$A:$Q,16,FALSE)=0,"-",(VLOOKUP($A63,Schedule!$A:$Q,16,FALSE)))</f>
        <v>3.4</v>
      </c>
      <c r="U63" s="104">
        <f t="shared" si="15"/>
        <v>2.4691497854767803</v>
      </c>
      <c r="V63" s="108"/>
      <c r="W63" s="104"/>
      <c r="X63" s="104">
        <f t="shared" si="3"/>
        <v>0</v>
      </c>
      <c r="Y63" s="108"/>
      <c r="Z63" s="106">
        <f t="shared" si="8"/>
        <v>0.5</v>
      </c>
      <c r="AA63" s="103">
        <f>IFERROR(T63/(SQRT(S63)),"-")</f>
        <v>1.9629909152447276</v>
      </c>
      <c r="AB63" s="107">
        <f t="array" ref="AB63">MIN(IF(Vlookup!$B$3:$B$70&gt;'Valve Schedule'!AA63,Vlookup!$B$3:$B$70))</f>
        <v>2.5</v>
      </c>
      <c r="AC63" s="107" t="str">
        <f t="shared" si="18"/>
        <v>0.52.5</v>
      </c>
      <c r="AD63" s="99" t="str">
        <f>IFERROR(VLOOKUP($F63,Vlookup!$A:$K,2,FALSE),"-")</f>
        <v>2.5</v>
      </c>
      <c r="AE63" s="103">
        <f t="shared" si="6"/>
        <v>2.4653544762913842</v>
      </c>
      <c r="AF63" s="103">
        <f>IFERROR((T63/AE63)^2,"-")</f>
        <v>1.901949972866646</v>
      </c>
      <c r="AG63" s="99">
        <v>200</v>
      </c>
      <c r="AH63" s="99" t="s">
        <v>928</v>
      </c>
      <c r="AJ63" s="5" t="str">
        <f t="shared" si="9"/>
        <v>171A-10354S</v>
      </c>
      <c r="AK63" s="5" t="str">
        <f t="shared" si="10"/>
        <v>=TAG : VV-3-2-01</v>
      </c>
    </row>
    <row r="64" spans="1:37">
      <c r="A64" s="126" t="s">
        <v>751</v>
      </c>
      <c r="B64" s="18" t="s">
        <v>842</v>
      </c>
      <c r="C64" s="99" t="s">
        <v>568</v>
      </c>
      <c r="D64" s="127">
        <v>16</v>
      </c>
      <c r="E64" s="127" t="s">
        <v>579</v>
      </c>
      <c r="F64" s="100" t="str">
        <f>IFERROR(VLOOKUP(AC64,Vlookup!$M$1:$N$112,2, FALSE),"-")</f>
        <v>599-10300S</v>
      </c>
      <c r="G64" s="99" t="str">
        <f>IF(ISNUMBER(T64),VLOOKUP($E64,'Actuator Reference'!A:B, 2, FALSE),"-")</f>
        <v>GDE131.1P</v>
      </c>
      <c r="H64" s="99" t="str">
        <f>IF(VLOOKUP(A64,Schedule!$A:$AA,20,FALSE)="NO","2W Mod.",IF(VLOOKUP(A64,Schedule!$A:$AA,20,FALSE)="YES","3W Mod.","Check"))</f>
        <v>2W Mod.</v>
      </c>
      <c r="I64" s="99" t="str">
        <f>IFERROR(VLOOKUP($F64,Vlookup!$A:$K,11,FALSE),"-")</f>
        <v>Ball-Powermite</v>
      </c>
      <c r="J64" s="99" t="str">
        <f>IFERROR(VLOOKUP($F64,Vlookup!$A:$K,7,FALSE),"-")</f>
        <v>NSR</v>
      </c>
      <c r="K64" s="102"/>
      <c r="L64" s="102"/>
      <c r="M64" s="102"/>
      <c r="N64" s="102"/>
      <c r="O64" s="102"/>
      <c r="P64" s="128">
        <v>0.75</v>
      </c>
      <c r="Q64" s="101" t="str">
        <f>IFERROR(VLOOKUP($F64,Vlookup!$A:$K,3,FALSE),"-")</f>
        <v>0.5</v>
      </c>
      <c r="R64" s="1"/>
      <c r="S64" s="103">
        <v>3</v>
      </c>
      <c r="T64" s="105">
        <f>IF(VLOOKUP($A64,Schedule!$A:$Q,16,FALSE)=0,"-",(VLOOKUP($A64,Schedule!$A:$Q,16,FALSE)))</f>
        <v>0.3</v>
      </c>
      <c r="U64" s="104">
        <f t="shared" si="15"/>
        <v>0.21786615754206884</v>
      </c>
      <c r="V64" s="108"/>
      <c r="W64" s="104"/>
      <c r="X64" s="104">
        <f t="shared" si="3"/>
        <v>0</v>
      </c>
      <c r="Y64" s="108"/>
      <c r="Z64" s="106">
        <f t="shared" si="8"/>
        <v>0.5</v>
      </c>
      <c r="AA64" s="103">
        <f t="shared" si="16"/>
        <v>0.17320508075688773</v>
      </c>
      <c r="AB64" s="107">
        <f t="array" ref="AB64">MIN(IF(Vlookup!$B$3:$B$70&gt;'Valve Schedule'!AA64,Vlookup!$B$3:$B$70))</f>
        <v>0.4</v>
      </c>
      <c r="AC64" s="107" t="str">
        <f t="shared" si="18"/>
        <v>0.50.4</v>
      </c>
      <c r="AD64" s="99">
        <f>IFERROR(VLOOKUP($F64,Vlookup!$A:$K,2,FALSE),"-")</f>
        <v>0.4</v>
      </c>
      <c r="AE64" s="103">
        <f t="shared" si="6"/>
        <v>0.39445671620662148</v>
      </c>
      <c r="AF64" s="103">
        <f t="shared" si="17"/>
        <v>0.5784206637854068</v>
      </c>
      <c r="AG64" s="99">
        <v>200</v>
      </c>
      <c r="AH64" s="110"/>
      <c r="AJ64" s="5" t="str">
        <f t="shared" si="9"/>
        <v>171A-10300S</v>
      </c>
      <c r="AK64" s="5" t="str">
        <f t="shared" si="10"/>
        <v>=TAG : VV-3-2-02</v>
      </c>
    </row>
    <row r="65" spans="1:37">
      <c r="A65" s="126" t="s">
        <v>752</v>
      </c>
      <c r="B65" s="18" t="s">
        <v>843</v>
      </c>
      <c r="C65" s="99" t="s">
        <v>568</v>
      </c>
      <c r="D65" s="127">
        <v>17</v>
      </c>
      <c r="E65" s="127" t="s">
        <v>579</v>
      </c>
      <c r="F65" s="100" t="str">
        <f>IFERROR(VLOOKUP(AC65,Vlookup!$M$1:$N$112,2, FALSE),"-")</f>
        <v>599-10300S</v>
      </c>
      <c r="G65" s="99" t="str">
        <f>IF(ISNUMBER(T65),VLOOKUP($E65,'Actuator Reference'!A:B, 2, FALSE),"-")</f>
        <v>GDE131.1P</v>
      </c>
      <c r="H65" s="99" t="str">
        <f>IF(VLOOKUP(A65,Schedule!$A:$AA,20,FALSE)="NO","2W Mod.",IF(VLOOKUP(A65,Schedule!$A:$AA,20,FALSE)="YES","3W Mod.","Check"))</f>
        <v>2W Mod.</v>
      </c>
      <c r="I65" s="99" t="str">
        <f>IFERROR(VLOOKUP($F65,Vlookup!$A:$K,11,FALSE),"-")</f>
        <v>Ball-Powermite</v>
      </c>
      <c r="J65" s="99" t="str">
        <f>IFERROR(VLOOKUP($F65,Vlookup!$A:$K,7,FALSE),"-")</f>
        <v>NSR</v>
      </c>
      <c r="K65" s="102"/>
      <c r="L65" s="102"/>
      <c r="M65" s="102"/>
      <c r="N65" s="102"/>
      <c r="O65" s="102"/>
      <c r="P65" s="128">
        <v>0.75</v>
      </c>
      <c r="Q65" s="101" t="str">
        <f>IFERROR(VLOOKUP($F65,Vlookup!$A:$K,3,FALSE),"-")</f>
        <v>0.5</v>
      </c>
      <c r="R65" s="1"/>
      <c r="S65" s="103">
        <v>3</v>
      </c>
      <c r="T65" s="105">
        <f>IF(VLOOKUP($A65,Schedule!$A:$Q,16,FALSE)=0,"-",(VLOOKUP($A65,Schedule!$A:$Q,16,FALSE)))</f>
        <v>0.6</v>
      </c>
      <c r="U65" s="104">
        <f t="shared" si="15"/>
        <v>0.43573231508413768</v>
      </c>
      <c r="V65" s="108"/>
      <c r="W65" s="104"/>
      <c r="X65" s="104">
        <f t="shared" si="3"/>
        <v>0</v>
      </c>
      <c r="Y65" s="108"/>
      <c r="Z65" s="106">
        <f t="shared" si="8"/>
        <v>0.5</v>
      </c>
      <c r="AA65" s="103">
        <f t="shared" si="16"/>
        <v>0.34641016151377546</v>
      </c>
      <c r="AB65" s="107">
        <f t="array" ref="AB65">MIN(IF(Vlookup!$B$3:$B$70&gt;'Valve Schedule'!AA65,Vlookup!$B$3:$B$70))</f>
        <v>0.4</v>
      </c>
      <c r="AC65" s="107" t="str">
        <f t="shared" si="18"/>
        <v>0.50.4</v>
      </c>
      <c r="AD65" s="99">
        <f>IFERROR(VLOOKUP($F65,Vlookup!$A:$K,2,FALSE),"-")</f>
        <v>0.4</v>
      </c>
      <c r="AE65" s="103">
        <f t="shared" si="6"/>
        <v>0.39445671620662148</v>
      </c>
      <c r="AF65" s="103">
        <f t="shared" si="17"/>
        <v>2.3136826551416272</v>
      </c>
      <c r="AG65" s="99">
        <v>200</v>
      </c>
      <c r="AH65" s="110"/>
      <c r="AJ65" s="5" t="str">
        <f t="shared" si="9"/>
        <v>171A-10300S</v>
      </c>
      <c r="AK65" s="5" t="str">
        <f t="shared" si="10"/>
        <v>=TAG : VV-3-2-03</v>
      </c>
    </row>
    <row r="66" spans="1:37">
      <c r="A66" s="126" t="s">
        <v>753</v>
      </c>
      <c r="B66" s="18" t="s">
        <v>844</v>
      </c>
      <c r="C66" s="99" t="s">
        <v>568</v>
      </c>
      <c r="D66" s="127">
        <v>18</v>
      </c>
      <c r="E66" s="127" t="s">
        <v>579</v>
      </c>
      <c r="F66" s="100" t="str">
        <f>IFERROR(VLOOKUP(AC66,Vlookup!$M$1:$N$112,2, FALSE),"-")</f>
        <v>599-10300S</v>
      </c>
      <c r="G66" s="99" t="str">
        <f>IF(ISNUMBER(T66),VLOOKUP($E66,'Actuator Reference'!A:B, 2, FALSE),"-")</f>
        <v>GDE131.1P</v>
      </c>
      <c r="H66" s="99" t="str">
        <f>IF(VLOOKUP(A66,Schedule!$A:$AA,20,FALSE)="NO","2W Mod.",IF(VLOOKUP(A66,Schedule!$A:$AA,20,FALSE)="YES","3W Mod.","Check"))</f>
        <v>2W Mod.</v>
      </c>
      <c r="I66" s="99" t="str">
        <f>IFERROR(VLOOKUP($F66,Vlookup!$A:$K,11,FALSE),"-")</f>
        <v>Ball-Powermite</v>
      </c>
      <c r="J66" s="99" t="str">
        <f>IFERROR(VLOOKUP($F66,Vlookup!$A:$K,7,FALSE),"-")</f>
        <v>NSR</v>
      </c>
      <c r="K66" s="102"/>
      <c r="L66" s="102"/>
      <c r="M66" s="102"/>
      <c r="N66" s="102"/>
      <c r="O66" s="102"/>
      <c r="P66" s="128">
        <v>0.75</v>
      </c>
      <c r="Q66" s="101" t="str">
        <f>IFERROR(VLOOKUP($F66,Vlookup!$A:$K,3,FALSE),"-")</f>
        <v>0.5</v>
      </c>
      <c r="R66" s="1"/>
      <c r="S66" s="103">
        <v>3</v>
      </c>
      <c r="T66" s="105">
        <f>IF(VLOOKUP($A66,Schedule!$A:$Q,16,FALSE)=0,"-",(VLOOKUP($A66,Schedule!$A:$Q,16,FALSE)))</f>
        <v>0.4</v>
      </c>
      <c r="U66" s="104">
        <f t="shared" si="15"/>
        <v>0.29048821005609182</v>
      </c>
      <c r="V66" s="108"/>
      <c r="W66" s="104"/>
      <c r="X66" s="104">
        <f t="shared" si="3"/>
        <v>0</v>
      </c>
      <c r="Y66" s="108"/>
      <c r="Z66" s="106">
        <f t="shared" si="8"/>
        <v>0.5</v>
      </c>
      <c r="AA66" s="103">
        <f t="shared" si="16"/>
        <v>0.23094010767585033</v>
      </c>
      <c r="AB66" s="107">
        <f t="array" ref="AB66">MIN(IF(Vlookup!$B$3:$B$70&gt;'Valve Schedule'!AA66,Vlookup!$B$3:$B$70))</f>
        <v>0.4</v>
      </c>
      <c r="AC66" s="107" t="str">
        <f t="shared" si="18"/>
        <v>0.50.4</v>
      </c>
      <c r="AD66" s="99">
        <f>IFERROR(VLOOKUP($F66,Vlookup!$A:$K,2,FALSE),"-")</f>
        <v>0.4</v>
      </c>
      <c r="AE66" s="103">
        <f t="shared" si="6"/>
        <v>0.39445671620662148</v>
      </c>
      <c r="AF66" s="103">
        <f t="shared" si="17"/>
        <v>1.0283034022851676</v>
      </c>
      <c r="AG66" s="99">
        <v>200</v>
      </c>
      <c r="AH66" s="110"/>
      <c r="AJ66" s="5" t="str">
        <f t="shared" si="9"/>
        <v>171A-10300S</v>
      </c>
      <c r="AK66" s="5" t="str">
        <f t="shared" si="10"/>
        <v>=TAG : VV-3-2-04</v>
      </c>
    </row>
    <row r="67" spans="1:37">
      <c r="A67" s="126" t="s">
        <v>754</v>
      </c>
      <c r="B67" s="18" t="s">
        <v>845</v>
      </c>
      <c r="C67" s="99" t="s">
        <v>568</v>
      </c>
      <c r="D67" s="127">
        <v>19</v>
      </c>
      <c r="E67" s="127" t="s">
        <v>579</v>
      </c>
      <c r="F67" s="100" t="str">
        <f>IFERROR(VLOOKUP(AC67,Vlookup!$M$1:$N$112,2, FALSE),"-")</f>
        <v>599-10305S</v>
      </c>
      <c r="G67" s="99" t="str">
        <f>IF(ISNUMBER(T67),VLOOKUP($E67,'Actuator Reference'!A:B, 2, FALSE),"-")</f>
        <v>GDE131.1P</v>
      </c>
      <c r="H67" s="99" t="str">
        <f>IF(VLOOKUP(A67,Schedule!$A:$AA,20,FALSE)="NO","2W Mod.",IF(VLOOKUP(A67,Schedule!$A:$AA,20,FALSE)="YES","3W Mod.","Check"))</f>
        <v>2W Mod.</v>
      </c>
      <c r="I67" s="99" t="str">
        <f>IFERROR(VLOOKUP($F67,Vlookup!$A:$K,11,FALSE),"-")</f>
        <v>Ball-Powermite</v>
      </c>
      <c r="J67" s="99" t="str">
        <f>IFERROR(VLOOKUP($F67,Vlookup!$A:$K,7,FALSE),"-")</f>
        <v>NSR</v>
      </c>
      <c r="K67" s="102"/>
      <c r="L67" s="102"/>
      <c r="M67" s="102"/>
      <c r="N67" s="102"/>
      <c r="O67" s="102"/>
      <c r="P67" s="128">
        <f>VLOOKUP(A67,Schedule!A:V, 19, FALSE)</f>
        <v>1</v>
      </c>
      <c r="Q67" s="101" t="str">
        <f>IFERROR(VLOOKUP($F67,Vlookup!$A:$K,3,FALSE),"-")</f>
        <v>0.5</v>
      </c>
      <c r="R67" s="1"/>
      <c r="S67" s="103">
        <v>3</v>
      </c>
      <c r="T67" s="105">
        <f>IF(VLOOKUP($A67,Schedule!$A:$Q,16,FALSE)=0,"-",(VLOOKUP($A67,Schedule!$A:$Q,16,FALSE)))</f>
        <v>5.2</v>
      </c>
      <c r="U67" s="104">
        <f t="shared" si="15"/>
        <v>2.1241950360351711</v>
      </c>
      <c r="V67" s="108"/>
      <c r="W67" s="104"/>
      <c r="X67" s="104">
        <f t="shared" si="3"/>
        <v>0</v>
      </c>
      <c r="Y67" s="108"/>
      <c r="Z67" s="106">
        <f t="shared" si="8"/>
        <v>0.5</v>
      </c>
      <c r="AA67" s="103">
        <f t="shared" si="16"/>
        <v>3.0022213997860541</v>
      </c>
      <c r="AB67" s="107">
        <f t="array" ref="AB67">MIN(IF(Vlookup!$B$3:$B$70&gt;'Valve Schedule'!AA67,Vlookup!$B$3:$B$70))</f>
        <v>4</v>
      </c>
      <c r="AC67" s="107" t="str">
        <f t="shared" si="18"/>
        <v>0.54</v>
      </c>
      <c r="AD67" s="99">
        <f>IFERROR(VLOOKUP($F67,Vlookup!$A:$K,2,FALSE),"-")</f>
        <v>4</v>
      </c>
      <c r="AE67" s="103">
        <f t="shared" si="6"/>
        <v>3.9023901725649854</v>
      </c>
      <c r="AF67" s="103">
        <f t="shared" si="17"/>
        <v>1.7756007046561191</v>
      </c>
      <c r="AG67" s="99">
        <v>200</v>
      </c>
      <c r="AH67" s="110"/>
      <c r="AJ67" s="5" t="str">
        <f t="shared" si="9"/>
        <v>171A-10305S</v>
      </c>
      <c r="AK67" s="5" t="str">
        <f t="shared" si="10"/>
        <v>=TAG : VV-3-2-05</v>
      </c>
    </row>
    <row r="68" spans="1:37">
      <c r="A68" s="126" t="s">
        <v>755</v>
      </c>
      <c r="B68" s="18" t="s">
        <v>846</v>
      </c>
      <c r="C68" s="99" t="s">
        <v>568</v>
      </c>
      <c r="D68" s="127">
        <v>20</v>
      </c>
      <c r="E68" s="127" t="s">
        <v>579</v>
      </c>
      <c r="F68" s="100" t="str">
        <f>IFERROR(VLOOKUP(AC68,Vlookup!$M$1:$N$112,2, FALSE),"-")</f>
        <v>599-10300S</v>
      </c>
      <c r="G68" s="99" t="str">
        <f>IF(ISNUMBER(T68),VLOOKUP($E68,'Actuator Reference'!A:B, 2, FALSE),"-")</f>
        <v>GDE131.1P</v>
      </c>
      <c r="H68" s="99" t="str">
        <f>IF(VLOOKUP(A68,Schedule!$A:$AA,20,FALSE)="NO","2W Mod.",IF(VLOOKUP(A68,Schedule!$A:$AA,20,FALSE)="YES","3W Mod.","Check"))</f>
        <v>2W Mod.</v>
      </c>
      <c r="I68" s="99" t="str">
        <f>IFERROR(VLOOKUP($F68,Vlookup!$A:$K,11,FALSE),"-")</f>
        <v>Ball-Powermite</v>
      </c>
      <c r="J68" s="99" t="str">
        <f>IFERROR(VLOOKUP($F68,Vlookup!$A:$K,7,FALSE),"-")</f>
        <v>NSR</v>
      </c>
      <c r="K68" s="102"/>
      <c r="L68" s="102"/>
      <c r="M68" s="102"/>
      <c r="N68" s="102"/>
      <c r="O68" s="102"/>
      <c r="P68" s="128">
        <v>0.75</v>
      </c>
      <c r="Q68" s="101" t="str">
        <f>IFERROR(VLOOKUP($F68,Vlookup!$A:$K,3,FALSE),"-")</f>
        <v>0.5</v>
      </c>
      <c r="R68" s="1"/>
      <c r="S68" s="103">
        <v>3</v>
      </c>
      <c r="T68" s="105">
        <f>IF(VLOOKUP($A68,Schedule!$A:$Q,16,FALSE)=0,"-",(VLOOKUP($A68,Schedule!$A:$Q,16,FALSE)))</f>
        <v>0.4</v>
      </c>
      <c r="U68" s="104">
        <f t="shared" si="15"/>
        <v>0.29048821005609182</v>
      </c>
      <c r="V68" s="108"/>
      <c r="W68" s="104"/>
      <c r="X68" s="104">
        <f t="shared" si="3"/>
        <v>0</v>
      </c>
      <c r="Y68" s="108"/>
      <c r="Z68" s="106">
        <f t="shared" si="8"/>
        <v>0.5</v>
      </c>
      <c r="AA68" s="103">
        <f t="shared" si="16"/>
        <v>0.23094010767585033</v>
      </c>
      <c r="AB68" s="107">
        <f t="array" ref="AB68">MIN(IF(Vlookup!$B$3:$B$70&gt;'Valve Schedule'!AA68,Vlookup!$B$3:$B$70))</f>
        <v>0.4</v>
      </c>
      <c r="AC68" s="107" t="str">
        <f t="shared" si="18"/>
        <v>0.50.4</v>
      </c>
      <c r="AD68" s="99">
        <f>IFERROR(VLOOKUP($F68,Vlookup!$A:$K,2,FALSE),"-")</f>
        <v>0.4</v>
      </c>
      <c r="AE68" s="103">
        <f t="shared" si="6"/>
        <v>0.39445671620662148</v>
      </c>
      <c r="AF68" s="103">
        <f t="shared" si="17"/>
        <v>1.0283034022851676</v>
      </c>
      <c r="AG68" s="99">
        <v>200</v>
      </c>
      <c r="AH68" s="110"/>
      <c r="AJ68" s="5" t="str">
        <f t="shared" si="9"/>
        <v>171A-10300S</v>
      </c>
      <c r="AK68" s="5" t="str">
        <f t="shared" si="10"/>
        <v>=TAG : VV-3-2-06</v>
      </c>
    </row>
    <row r="69" spans="1:37">
      <c r="A69" s="126" t="s">
        <v>756</v>
      </c>
      <c r="B69" s="18" t="s">
        <v>847</v>
      </c>
      <c r="C69" s="99" t="s">
        <v>568</v>
      </c>
      <c r="D69" s="127">
        <v>21</v>
      </c>
      <c r="E69" s="127" t="s">
        <v>579</v>
      </c>
      <c r="F69" s="100" t="str">
        <f>IFERROR(VLOOKUP(AC69,Vlookup!$M$1:$N$112,2, FALSE),"-")</f>
        <v>599-10301S</v>
      </c>
      <c r="G69" s="99" t="str">
        <f>IF(ISNUMBER(T69),VLOOKUP($E69,'Actuator Reference'!A:B, 2, FALSE),"-")</f>
        <v>GDE131.1P</v>
      </c>
      <c r="H69" s="99" t="str">
        <f>IF(VLOOKUP(A69,Schedule!$A:$AA,20,FALSE)="NO","2W Mod.",IF(VLOOKUP(A69,Schedule!$A:$AA,20,FALSE)="YES","3W Mod.","Check"))</f>
        <v>2W Mod.</v>
      </c>
      <c r="I69" s="99" t="str">
        <f>IFERROR(VLOOKUP($F69,Vlookup!$A:$K,11,FALSE),"-")</f>
        <v>Ball-Powermite</v>
      </c>
      <c r="J69" s="99" t="str">
        <f>IFERROR(VLOOKUP($F69,Vlookup!$A:$K,7,FALSE),"-")</f>
        <v>NSR</v>
      </c>
      <c r="K69" s="102"/>
      <c r="L69" s="102"/>
      <c r="M69" s="102"/>
      <c r="N69" s="102"/>
      <c r="O69" s="102"/>
      <c r="P69" s="128">
        <v>1</v>
      </c>
      <c r="Q69" s="101" t="str">
        <f>IFERROR(VLOOKUP($F69,Vlookup!$A:$K,3,FALSE),"-")</f>
        <v>0.5</v>
      </c>
      <c r="R69" s="1"/>
      <c r="S69" s="103">
        <v>3</v>
      </c>
      <c r="T69" s="105">
        <f>IF(VLOOKUP($A69,Schedule!$A:$Q,16,FALSE)=0,"-",(VLOOKUP($A69,Schedule!$A:$Q,16,FALSE)))</f>
        <v>1</v>
      </c>
      <c r="U69" s="104">
        <f t="shared" si="15"/>
        <v>0.4084990453913791</v>
      </c>
      <c r="V69" s="108"/>
      <c r="W69" s="104"/>
      <c r="X69" s="104">
        <f t="shared" si="3"/>
        <v>0</v>
      </c>
      <c r="Y69" s="108"/>
      <c r="Z69" s="106">
        <f t="shared" si="8"/>
        <v>0.5</v>
      </c>
      <c r="AA69" s="103">
        <f t="shared" si="16"/>
        <v>0.57735026918962584</v>
      </c>
      <c r="AB69" s="107">
        <f t="array" ref="AB69">MIN(IF(Vlookup!$B$3:$B$70&gt;'Valve Schedule'!AA69,Vlookup!$B$3:$B$70))</f>
        <v>0.63</v>
      </c>
      <c r="AC69" s="107" t="str">
        <f t="shared" si="18"/>
        <v>0.50.63</v>
      </c>
      <c r="AD69" s="99">
        <f>IFERROR(VLOOKUP($F69,Vlookup!$A:$K,2,FALSE),"-")</f>
        <v>0.63</v>
      </c>
      <c r="AE69" s="103">
        <f t="shared" si="6"/>
        <v>0.61462645217898526</v>
      </c>
      <c r="AF69" s="103">
        <f t="shared" si="17"/>
        <v>2.6471436244148334</v>
      </c>
      <c r="AG69" s="99">
        <v>200</v>
      </c>
      <c r="AH69" s="110"/>
      <c r="AJ69" s="5" t="str">
        <f t="shared" si="9"/>
        <v>171A-10301S</v>
      </c>
      <c r="AK69" s="5" t="str">
        <f t="shared" si="10"/>
        <v>=TAG : VV-3-2-07</v>
      </c>
    </row>
    <row r="70" spans="1:37">
      <c r="A70" s="126" t="s">
        <v>757</v>
      </c>
      <c r="B70" s="18" t="s">
        <v>848</v>
      </c>
      <c r="C70" s="99" t="s">
        <v>568</v>
      </c>
      <c r="D70" s="127">
        <v>22</v>
      </c>
      <c r="E70" s="127" t="s">
        <v>579</v>
      </c>
      <c r="F70" s="100" t="str">
        <f>IFERROR(VLOOKUP(AC70,Vlookup!$M$1:$N$112,2, FALSE),"-")</f>
        <v>599-10300S</v>
      </c>
      <c r="G70" s="99" t="str">
        <f>IF(ISNUMBER(T70),VLOOKUP($E70,'Actuator Reference'!A:B, 2, FALSE),"-")</f>
        <v>GDE131.1P</v>
      </c>
      <c r="H70" s="99" t="str">
        <f>IF(VLOOKUP(A70,Schedule!$A:$AA,20,FALSE)="NO","2W Mod.",IF(VLOOKUP(A70,Schedule!$A:$AA,20,FALSE)="YES","3W Mod.","Check"))</f>
        <v>2W Mod.</v>
      </c>
      <c r="I70" s="99" t="str">
        <f>IFERROR(VLOOKUP($F70,Vlookup!$A:$K,11,FALSE),"-")</f>
        <v>Ball-Powermite</v>
      </c>
      <c r="J70" s="99" t="str">
        <f>IFERROR(VLOOKUP($F70,Vlookup!$A:$K,7,FALSE),"-")</f>
        <v>NSR</v>
      </c>
      <c r="K70" s="102"/>
      <c r="L70" s="102"/>
      <c r="M70" s="102"/>
      <c r="N70" s="102"/>
      <c r="O70" s="102"/>
      <c r="P70" s="128">
        <v>0.75</v>
      </c>
      <c r="Q70" s="101" t="str">
        <f>IFERROR(VLOOKUP($F70,Vlookup!$A:$K,3,FALSE),"-")</f>
        <v>0.5</v>
      </c>
      <c r="R70" s="1"/>
      <c r="S70" s="103">
        <v>3</v>
      </c>
      <c r="T70" s="105">
        <f>IF(VLOOKUP($A70,Schedule!$A:$Q,16,FALSE)=0,"-",(VLOOKUP($A70,Schedule!$A:$Q,16,FALSE)))</f>
        <v>0.3</v>
      </c>
      <c r="U70" s="104">
        <f t="shared" si="15"/>
        <v>0.21786615754206884</v>
      </c>
      <c r="V70" s="108"/>
      <c r="W70" s="104"/>
      <c r="X70" s="104">
        <f t="shared" si="3"/>
        <v>0</v>
      </c>
      <c r="Y70" s="108"/>
      <c r="Z70" s="106">
        <f t="shared" si="8"/>
        <v>0.5</v>
      </c>
      <c r="AA70" s="103">
        <f t="shared" si="16"/>
        <v>0.17320508075688773</v>
      </c>
      <c r="AB70" s="107">
        <f t="array" ref="AB70">MIN(IF(Vlookup!$B$3:$B$70&gt;'Valve Schedule'!AA70,Vlookup!$B$3:$B$70))</f>
        <v>0.4</v>
      </c>
      <c r="AC70" s="107" t="str">
        <f t="shared" si="18"/>
        <v>0.50.4</v>
      </c>
      <c r="AD70" s="99">
        <f>IFERROR(VLOOKUP($F70,Vlookup!$A:$K,2,FALSE),"-")</f>
        <v>0.4</v>
      </c>
      <c r="AE70" s="103">
        <f t="shared" si="6"/>
        <v>0.39445671620662148</v>
      </c>
      <c r="AF70" s="103">
        <f t="shared" si="17"/>
        <v>0.5784206637854068</v>
      </c>
      <c r="AG70" s="99">
        <v>200</v>
      </c>
      <c r="AH70" s="110"/>
      <c r="AJ70" s="5" t="str">
        <f t="shared" si="9"/>
        <v>171A-10300S</v>
      </c>
      <c r="AK70" s="5" t="str">
        <f t="shared" si="10"/>
        <v>=TAG : VV-3-2-08</v>
      </c>
    </row>
    <row r="71" spans="1:37">
      <c r="A71" s="126" t="s">
        <v>758</v>
      </c>
      <c r="B71" s="18" t="s">
        <v>849</v>
      </c>
      <c r="C71" s="99" t="s">
        <v>568</v>
      </c>
      <c r="D71" s="127">
        <v>23</v>
      </c>
      <c r="E71" s="127" t="s">
        <v>579</v>
      </c>
      <c r="F71" s="100" t="str">
        <f>IFERROR(VLOOKUP(AC71,Vlookup!$M$1:$N$112,2, FALSE),"-")</f>
        <v>599-10301S</v>
      </c>
      <c r="G71" s="99" t="str">
        <f>IF(ISNUMBER(T71),VLOOKUP($E71,'Actuator Reference'!A:B, 2, FALSE),"-")</f>
        <v>GDE131.1P</v>
      </c>
      <c r="H71" s="99" t="str">
        <f>IF(VLOOKUP(A71,Schedule!$A:$AA,20,FALSE)="NO","2W Mod.",IF(VLOOKUP(A71,Schedule!$A:$AA,20,FALSE)="YES","3W Mod.","Check"))</f>
        <v>2W Mod.</v>
      </c>
      <c r="I71" s="99" t="str">
        <f>IFERROR(VLOOKUP($F71,Vlookup!$A:$K,11,FALSE),"-")</f>
        <v>Ball-Powermite</v>
      </c>
      <c r="J71" s="99" t="str">
        <f>IFERROR(VLOOKUP($F71,Vlookup!$A:$K,7,FALSE),"-")</f>
        <v>NSR</v>
      </c>
      <c r="K71" s="102"/>
      <c r="L71" s="102"/>
      <c r="M71" s="102"/>
      <c r="N71" s="102"/>
      <c r="O71" s="102"/>
      <c r="P71" s="128">
        <v>0.75</v>
      </c>
      <c r="Q71" s="101" t="str">
        <f>IFERROR(VLOOKUP($F71,Vlookup!$A:$K,3,FALSE),"-")</f>
        <v>0.5</v>
      </c>
      <c r="R71" s="1"/>
      <c r="S71" s="103">
        <v>3</v>
      </c>
      <c r="T71" s="105">
        <f>IF(VLOOKUP($A71,Schedule!$A:$Q,16,FALSE)=0,"-",(VLOOKUP($A71,Schedule!$A:$Q,16,FALSE)))</f>
        <v>0.8</v>
      </c>
      <c r="U71" s="104">
        <f t="shared" si="15"/>
        <v>0.58097642011218364</v>
      </c>
      <c r="V71" s="108"/>
      <c r="W71" s="104"/>
      <c r="X71" s="104">
        <f t="shared" si="3"/>
        <v>0</v>
      </c>
      <c r="Y71" s="108"/>
      <c r="Z71" s="106">
        <f t="shared" si="8"/>
        <v>0.5</v>
      </c>
      <c r="AA71" s="103">
        <f t="shared" si="16"/>
        <v>0.46188021535170065</v>
      </c>
      <c r="AB71" s="107">
        <f t="array" ref="AB71">MIN(IF(Vlookup!$B$3:$B$70&gt;'Valve Schedule'!AA71,Vlookup!$B$3:$B$70))</f>
        <v>0.63</v>
      </c>
      <c r="AC71" s="107" t="str">
        <f t="shared" si="18"/>
        <v>0.50.63</v>
      </c>
      <c r="AD71" s="99">
        <f>IFERROR(VLOOKUP($F71,Vlookup!$A:$K,2,FALSE),"-")</f>
        <v>0.63</v>
      </c>
      <c r="AE71" s="103">
        <f t="shared" si="6"/>
        <v>0.62126932802542889</v>
      </c>
      <c r="AF71" s="103">
        <f t="shared" si="17"/>
        <v>1.6581359976379619</v>
      </c>
      <c r="AG71" s="99">
        <v>200</v>
      </c>
      <c r="AH71" s="110"/>
      <c r="AJ71" s="5" t="str">
        <f t="shared" si="9"/>
        <v>171A-10301S</v>
      </c>
      <c r="AK71" s="5" t="str">
        <f t="shared" si="10"/>
        <v>=TAG : VV-3-2-09</v>
      </c>
    </row>
    <row r="72" spans="1:37">
      <c r="A72" s="126" t="s">
        <v>759</v>
      </c>
      <c r="B72" s="18" t="s">
        <v>850</v>
      </c>
      <c r="C72" s="99" t="s">
        <v>568</v>
      </c>
      <c r="D72" s="127">
        <v>24</v>
      </c>
      <c r="E72" s="127" t="s">
        <v>579</v>
      </c>
      <c r="F72" s="100" t="str">
        <f>IFERROR(VLOOKUP(AC72,Vlookup!$M$1:$N$112,2, FALSE),"-")</f>
        <v>599-10301S</v>
      </c>
      <c r="G72" s="99" t="str">
        <f>IF(ISNUMBER(T72),VLOOKUP($E72,'Actuator Reference'!A:B, 2, FALSE),"-")</f>
        <v>GDE131.1P</v>
      </c>
      <c r="H72" s="99" t="str">
        <f>IF(VLOOKUP(A72,Schedule!$A:$AA,20,FALSE)="NO","2W Mod.",IF(VLOOKUP(A72,Schedule!$A:$AA,20,FALSE)="YES","3W Mod.","Check"))</f>
        <v>2W Mod.</v>
      </c>
      <c r="I72" s="99" t="str">
        <f>IFERROR(VLOOKUP($F72,Vlookup!$A:$K,11,FALSE),"-")</f>
        <v>Ball-Powermite</v>
      </c>
      <c r="J72" s="99" t="str">
        <f>IFERROR(VLOOKUP($F72,Vlookup!$A:$K,7,FALSE),"-")</f>
        <v>NSR</v>
      </c>
      <c r="K72" s="102"/>
      <c r="L72" s="102"/>
      <c r="M72" s="102"/>
      <c r="N72" s="102"/>
      <c r="O72" s="102"/>
      <c r="P72" s="128">
        <f>VLOOKUP(A72,Schedule!A:V, 19, FALSE)</f>
        <v>1</v>
      </c>
      <c r="Q72" s="101" t="str">
        <f>IFERROR(VLOOKUP($F72,Vlookup!$A:$K,3,FALSE),"-")</f>
        <v>0.5</v>
      </c>
      <c r="R72" s="1"/>
      <c r="S72" s="103">
        <v>3</v>
      </c>
      <c r="T72" s="105">
        <f>IF(VLOOKUP($A72,Schedule!$A:$Q,16,FALSE)=0,"-",(VLOOKUP($A72,Schedule!$A:$Q,16,FALSE)))</f>
        <v>0.9</v>
      </c>
      <c r="U72" s="104">
        <f t="shared" si="15"/>
        <v>0.36764914085224115</v>
      </c>
      <c r="V72" s="108"/>
      <c r="W72" s="104"/>
      <c r="X72" s="104">
        <f t="shared" si="3"/>
        <v>0</v>
      </c>
      <c r="Y72" s="108"/>
      <c r="Z72" s="106">
        <f t="shared" si="8"/>
        <v>0.5</v>
      </c>
      <c r="AA72" s="103">
        <f t="shared" si="16"/>
        <v>0.51961524227066325</v>
      </c>
      <c r="AB72" s="107">
        <f t="array" ref="AB72">MIN(IF(Vlookup!$B$3:$B$70&gt;'Valve Schedule'!AA72,Vlookup!$B$3:$B$70))</f>
        <v>0.63</v>
      </c>
      <c r="AC72" s="107" t="str">
        <f t="shared" si="18"/>
        <v>0.50.63</v>
      </c>
      <c r="AD72" s="99">
        <f>IFERROR(VLOOKUP($F72,Vlookup!$A:$K,2,FALSE),"-")</f>
        <v>0.63</v>
      </c>
      <c r="AE72" s="103">
        <f t="shared" si="6"/>
        <v>0.61462645217898526</v>
      </c>
      <c r="AF72" s="103">
        <f t="shared" si="17"/>
        <v>2.1441863357760154</v>
      </c>
      <c r="AG72" s="99">
        <v>200</v>
      </c>
      <c r="AH72" s="110"/>
      <c r="AJ72" s="5" t="str">
        <f t="shared" si="9"/>
        <v>171A-10301S</v>
      </c>
      <c r="AK72" s="5" t="str">
        <f t="shared" si="10"/>
        <v>=TAG : VV-3-2-10</v>
      </c>
    </row>
    <row r="73" spans="1:37">
      <c r="A73" s="126" t="s">
        <v>760</v>
      </c>
      <c r="B73" s="18" t="s">
        <v>851</v>
      </c>
      <c r="C73" s="99" t="s">
        <v>568</v>
      </c>
      <c r="D73" s="127">
        <v>25</v>
      </c>
      <c r="E73" s="127" t="s">
        <v>579</v>
      </c>
      <c r="F73" s="100" t="str">
        <f>IFERROR(VLOOKUP(AC73,Vlookup!$M$1:$N$112,2, FALSE),"-")</f>
        <v>599-10301S</v>
      </c>
      <c r="G73" s="99" t="str">
        <f>IF(ISNUMBER(T73),VLOOKUP($E73,'Actuator Reference'!A:B, 2, FALSE),"-")</f>
        <v>GDE131.1P</v>
      </c>
      <c r="H73" s="99" t="str">
        <f>IF(VLOOKUP(A73,Schedule!$A:$AA,20,FALSE)="NO","2W Mod.",IF(VLOOKUP(A73,Schedule!$A:$AA,20,FALSE)="YES","3W Mod.","Check"))</f>
        <v>2W Mod.</v>
      </c>
      <c r="I73" s="99" t="str">
        <f>IFERROR(VLOOKUP($F73,Vlookup!$A:$K,11,FALSE),"-")</f>
        <v>Ball-Powermite</v>
      </c>
      <c r="J73" s="99" t="str">
        <f>IFERROR(VLOOKUP($F73,Vlookup!$A:$K,7,FALSE),"-")</f>
        <v>NSR</v>
      </c>
      <c r="K73" s="102"/>
      <c r="L73" s="102"/>
      <c r="M73" s="102"/>
      <c r="N73" s="102"/>
      <c r="O73" s="102"/>
      <c r="P73" s="128">
        <v>1</v>
      </c>
      <c r="Q73" s="101" t="str">
        <f>IFERROR(VLOOKUP($F73,Vlookup!$A:$K,3,FALSE),"-")</f>
        <v>0.5</v>
      </c>
      <c r="R73" s="1"/>
      <c r="S73" s="103">
        <v>3</v>
      </c>
      <c r="T73" s="105">
        <f>IF(VLOOKUP($A73,Schedule!$A:$Q,16,FALSE)=0,"-",(VLOOKUP($A73,Schedule!$A:$Q,16,FALSE)))</f>
        <v>1</v>
      </c>
      <c r="U73" s="104">
        <f t="shared" si="15"/>
        <v>0.4084990453913791</v>
      </c>
      <c r="V73" s="108"/>
      <c r="W73" s="104"/>
      <c r="X73" s="104">
        <f t="shared" si="3"/>
        <v>0</v>
      </c>
      <c r="Y73" s="108"/>
      <c r="Z73" s="106">
        <f t="shared" si="8"/>
        <v>0.5</v>
      </c>
      <c r="AA73" s="103">
        <f t="shared" si="16"/>
        <v>0.57735026918962584</v>
      </c>
      <c r="AB73" s="107">
        <f t="array" ref="AB73">MIN(IF(Vlookup!$B$3:$B$70&gt;'Valve Schedule'!AA73,Vlookup!$B$3:$B$70))</f>
        <v>0.63</v>
      </c>
      <c r="AC73" s="107" t="str">
        <f t="shared" si="18"/>
        <v>0.50.63</v>
      </c>
      <c r="AD73" s="99">
        <f>IFERROR(VLOOKUP($F73,Vlookup!$A:$K,2,FALSE),"-")</f>
        <v>0.63</v>
      </c>
      <c r="AE73" s="103">
        <f t="shared" si="6"/>
        <v>0.61462645217898526</v>
      </c>
      <c r="AF73" s="103">
        <f t="shared" si="17"/>
        <v>2.6471436244148334</v>
      </c>
      <c r="AG73" s="99">
        <v>200</v>
      </c>
      <c r="AH73" s="110"/>
      <c r="AJ73" s="5" t="str">
        <f t="shared" si="9"/>
        <v>171A-10301S</v>
      </c>
      <c r="AK73" s="5" t="str">
        <f t="shared" si="10"/>
        <v>=TAG : VV-3-2-11</v>
      </c>
    </row>
    <row r="74" spans="1:37">
      <c r="A74" s="126" t="s">
        <v>761</v>
      </c>
      <c r="B74" s="18" t="s">
        <v>852</v>
      </c>
      <c r="C74" s="99" t="s">
        <v>568</v>
      </c>
      <c r="D74" s="127">
        <v>26</v>
      </c>
      <c r="E74" s="127" t="s">
        <v>579</v>
      </c>
      <c r="F74" s="100" t="str">
        <f>IFERROR(VLOOKUP(AC74,Vlookup!$M$1:$N$112,2, FALSE),"-")</f>
        <v>599-10301S</v>
      </c>
      <c r="G74" s="99" t="str">
        <f>IF(ISNUMBER(T74),VLOOKUP($E74,'Actuator Reference'!A:B, 2, FALSE),"-")</f>
        <v>GDE131.1P</v>
      </c>
      <c r="H74" s="99" t="str">
        <f>IF(VLOOKUP(A74,Schedule!$A:$AA,20,FALSE)="NO","2W Mod.",IF(VLOOKUP(A74,Schedule!$A:$AA,20,FALSE)="YES","3W Mod.","Check"))</f>
        <v>2W Mod.</v>
      </c>
      <c r="I74" s="99" t="str">
        <f>IFERROR(VLOOKUP($F74,Vlookup!$A:$K,11,FALSE),"-")</f>
        <v>Ball-Powermite</v>
      </c>
      <c r="J74" s="99" t="str">
        <f>IFERROR(VLOOKUP($F74,Vlookup!$A:$K,7,FALSE),"-")</f>
        <v>NSR</v>
      </c>
      <c r="K74" s="102"/>
      <c r="L74" s="102"/>
      <c r="M74" s="102"/>
      <c r="N74" s="102"/>
      <c r="O74" s="102"/>
      <c r="P74" s="128">
        <v>1</v>
      </c>
      <c r="Q74" s="101" t="str">
        <f>IFERROR(VLOOKUP($F74,Vlookup!$A:$K,3,FALSE),"-")</f>
        <v>0.5</v>
      </c>
      <c r="R74" s="1"/>
      <c r="S74" s="103">
        <v>3</v>
      </c>
      <c r="T74" s="105">
        <f>IF(VLOOKUP($A74,Schedule!$A:$Q,16,FALSE)=0,"-",(VLOOKUP($A74,Schedule!$A:$Q,16,FALSE)))</f>
        <v>1</v>
      </c>
      <c r="U74" s="104">
        <f t="shared" si="15"/>
        <v>0.4084990453913791</v>
      </c>
      <c r="V74" s="108"/>
      <c r="W74" s="104"/>
      <c r="X74" s="104">
        <f t="shared" si="3"/>
        <v>0</v>
      </c>
      <c r="Y74" s="108"/>
      <c r="Z74" s="106">
        <f t="shared" si="8"/>
        <v>0.5</v>
      </c>
      <c r="AA74" s="103">
        <f t="shared" si="16"/>
        <v>0.57735026918962584</v>
      </c>
      <c r="AB74" s="107">
        <f t="array" ref="AB74">MIN(IF(Vlookup!$B$3:$B$70&gt;'Valve Schedule'!AA74,Vlookup!$B$3:$B$70))</f>
        <v>0.63</v>
      </c>
      <c r="AC74" s="107" t="str">
        <f t="shared" si="18"/>
        <v>0.50.63</v>
      </c>
      <c r="AD74" s="99">
        <f>IFERROR(VLOOKUP($F74,Vlookup!$A:$K,2,FALSE),"-")</f>
        <v>0.63</v>
      </c>
      <c r="AE74" s="103">
        <f t="shared" si="6"/>
        <v>0.61462645217898526</v>
      </c>
      <c r="AF74" s="103">
        <f t="shared" si="17"/>
        <v>2.6471436244148334</v>
      </c>
      <c r="AG74" s="99">
        <v>200</v>
      </c>
      <c r="AH74" s="110"/>
      <c r="AJ74" s="5" t="str">
        <f t="shared" si="9"/>
        <v>171A-10301S</v>
      </c>
      <c r="AK74" s="5" t="str">
        <f t="shared" si="10"/>
        <v>=TAG : VV-3-2-12</v>
      </c>
    </row>
    <row r="75" spans="1:37">
      <c r="A75" s="126" t="s">
        <v>762</v>
      </c>
      <c r="B75" s="18" t="s">
        <v>853</v>
      </c>
      <c r="C75" s="99" t="s">
        <v>568</v>
      </c>
      <c r="D75" s="127">
        <v>27</v>
      </c>
      <c r="E75" s="127" t="s">
        <v>579</v>
      </c>
      <c r="F75" s="100" t="str">
        <f>IFERROR(VLOOKUP(AC75,Vlookup!$M$1:$N$112,2, FALSE),"-")</f>
        <v>599-10301S</v>
      </c>
      <c r="G75" s="99" t="str">
        <f>IF(ISNUMBER(T75),VLOOKUP($E75,'Actuator Reference'!A:B, 2, FALSE),"-")</f>
        <v>GDE131.1P</v>
      </c>
      <c r="H75" s="99" t="str">
        <f>IF(VLOOKUP(A75,Schedule!$A:$AA,20,FALSE)="NO","2W Mod.",IF(VLOOKUP(A75,Schedule!$A:$AA,20,FALSE)="YES","3W Mod.","Check"))</f>
        <v>2W Mod.</v>
      </c>
      <c r="I75" s="99" t="str">
        <f>IFERROR(VLOOKUP($F75,Vlookup!$A:$K,11,FALSE),"-")</f>
        <v>Ball-Powermite</v>
      </c>
      <c r="J75" s="99" t="str">
        <f>IFERROR(VLOOKUP($F75,Vlookup!$A:$K,7,FALSE),"-")</f>
        <v>NSR</v>
      </c>
      <c r="K75" s="102"/>
      <c r="L75" s="102"/>
      <c r="M75" s="102"/>
      <c r="N75" s="102"/>
      <c r="O75" s="102"/>
      <c r="P75" s="128">
        <v>0.75</v>
      </c>
      <c r="Q75" s="101" t="str">
        <f>IFERROR(VLOOKUP($F75,Vlookup!$A:$K,3,FALSE),"-")</f>
        <v>0.5</v>
      </c>
      <c r="R75" s="1"/>
      <c r="S75" s="103">
        <v>3</v>
      </c>
      <c r="T75" s="105">
        <f>IF(VLOOKUP($A75,Schedule!$A:$Q,16,FALSE)=0,"-",(VLOOKUP($A75,Schedule!$A:$Q,16,FALSE)))</f>
        <v>0.8</v>
      </c>
      <c r="U75" s="104">
        <f t="shared" si="15"/>
        <v>0.58097642011218364</v>
      </c>
      <c r="V75" s="108"/>
      <c r="W75" s="104"/>
      <c r="X75" s="104">
        <f t="shared" ref="X75:X138" si="19">IFERROR($W75/60*0.133681/(PI()*($P75/2/12)^2),"-")</f>
        <v>0</v>
      </c>
      <c r="Y75" s="108"/>
      <c r="Z75" s="106">
        <f t="shared" si="8"/>
        <v>0.5</v>
      </c>
      <c r="AA75" s="103">
        <f t="shared" si="16"/>
        <v>0.46188021535170065</v>
      </c>
      <c r="AB75" s="107">
        <f t="array" ref="AB75">MIN(IF(Vlookup!$B$3:$B$70&gt;'Valve Schedule'!AA75,Vlookup!$B$3:$B$70))</f>
        <v>0.63</v>
      </c>
      <c r="AC75" s="107" t="str">
        <f t="shared" si="18"/>
        <v>0.50.63</v>
      </c>
      <c r="AD75" s="99">
        <f>IFERROR(VLOOKUP($F75,Vlookup!$A:$K,2,FALSE),"-")</f>
        <v>0.63</v>
      </c>
      <c r="AE75" s="103">
        <f t="shared" ref="AE75:AE138" si="20">(0.9968*EXP(-0.043*(P75-Q75)))*AD75</f>
        <v>0.62126932802542889</v>
      </c>
      <c r="AF75" s="103">
        <f t="shared" si="17"/>
        <v>1.6581359976379619</v>
      </c>
      <c r="AG75" s="99">
        <v>200</v>
      </c>
      <c r="AH75" s="110"/>
      <c r="AJ75" s="5" t="str">
        <f t="shared" si="9"/>
        <v>171A-10301S</v>
      </c>
      <c r="AK75" s="5" t="str">
        <f t="shared" si="10"/>
        <v>=TAG : VV-3-2-13</v>
      </c>
    </row>
    <row r="76" spans="1:37">
      <c r="A76" s="126" t="s">
        <v>763</v>
      </c>
      <c r="B76" s="18" t="s">
        <v>854</v>
      </c>
      <c r="C76" s="99" t="s">
        <v>568</v>
      </c>
      <c r="D76" s="127">
        <v>28</v>
      </c>
      <c r="E76" s="127" t="s">
        <v>579</v>
      </c>
      <c r="F76" s="100" t="s">
        <v>919</v>
      </c>
      <c r="G76" s="99" t="str">
        <f>IF(ISNUMBER(T76),VLOOKUP($E76,'Actuator Reference'!A:B, 2, FALSE),"-")</f>
        <v>GDE131.1P</v>
      </c>
      <c r="H76" s="99" t="str">
        <f>IF(VLOOKUP(A76,Schedule!$A:$AA,20,FALSE)="NO","2W Mod.",IF(VLOOKUP(A76,Schedule!$A:$AA,20,FALSE)="YES","3W Mod.","Check"))</f>
        <v>3W Mod.</v>
      </c>
      <c r="I76" s="99" t="str">
        <f>IFERROR(VLOOKUP($F76,Vlookup!$A:$K,11,FALSE),"-")</f>
        <v>Ball-Powermite</v>
      </c>
      <c r="J76" s="99" t="str">
        <f>IFERROR(VLOOKUP($F76,Vlookup!$A:$K,7,FALSE),"-")</f>
        <v>NSR</v>
      </c>
      <c r="K76" s="102"/>
      <c r="L76" s="102"/>
      <c r="M76" s="102"/>
      <c r="N76" s="102"/>
      <c r="O76" s="102"/>
      <c r="P76" s="128">
        <f>VLOOKUP(A76,Schedule!A:V, 19, FALSE)</f>
        <v>0.75</v>
      </c>
      <c r="Q76" s="101" t="str">
        <f>IFERROR(VLOOKUP($F76,Vlookup!$A:$K,3,FALSE),"-")</f>
        <v>0.5</v>
      </c>
      <c r="R76" s="1"/>
      <c r="S76" s="103">
        <v>3</v>
      </c>
      <c r="T76" s="105">
        <f>IF(VLOOKUP($A76,Schedule!$A:$Q,16,FALSE)=0,"-",(VLOOKUP($A76,Schedule!$A:$Q,16,FALSE)))</f>
        <v>1.9</v>
      </c>
      <c r="U76" s="104">
        <f t="shared" si="15"/>
        <v>1.3798189977664359</v>
      </c>
      <c r="V76" s="108"/>
      <c r="W76" s="104"/>
      <c r="X76" s="104">
        <f t="shared" si="19"/>
        <v>0</v>
      </c>
      <c r="Y76" s="108"/>
      <c r="Z76" s="106">
        <f t="shared" ref="Z76:Z139" si="21">IF( AND( AB76 &lt; 6.3, CEILING(P76-0.25,0.25) &gt; 0.5 ), CEILING(P76-0.25, 0.25) - 0.25, CEILING(P76-0.25, 0.25))</f>
        <v>0.5</v>
      </c>
      <c r="AA76" s="103">
        <f t="shared" si="16"/>
        <v>1.096965511460289</v>
      </c>
      <c r="AB76" s="107">
        <f t="array" ref="AB76">MIN(IF(Vlookup!$B$3:$B$70&gt;'Valve Schedule'!AA76,Vlookup!$B$3:$B$70))</f>
        <v>1.6</v>
      </c>
      <c r="AC76" s="107" t="str">
        <f t="shared" si="18"/>
        <v>0.51.6</v>
      </c>
      <c r="AD76" s="99" t="str">
        <f>IFERROR(VLOOKUP($F76,Vlookup!$A:$K,2,FALSE),"-")</f>
        <v>1.6</v>
      </c>
      <c r="AE76" s="103">
        <f t="shared" si="20"/>
        <v>1.5778268648264859</v>
      </c>
      <c r="AF76" s="103">
        <f t="shared" si="17"/>
        <v>1.4500684696286932</v>
      </c>
      <c r="AG76" s="99">
        <v>200</v>
      </c>
      <c r="AH76" s="99" t="s">
        <v>928</v>
      </c>
      <c r="AJ76" s="5" t="str">
        <f t="shared" ref="AJ76:AJ139" si="22">E76 &amp; "-" &amp; RIGHT(F76, 6)</f>
        <v>171A-10353S</v>
      </c>
      <c r="AK76" s="5" t="str">
        <f t="shared" ref="AK76:AK139" si="23">"=TAG : " &amp; A76</f>
        <v>=TAG : VV-3-2-14</v>
      </c>
    </row>
    <row r="77" spans="1:37">
      <c r="A77" s="126" t="s">
        <v>764</v>
      </c>
      <c r="B77" s="18" t="s">
        <v>855</v>
      </c>
      <c r="C77" s="99" t="s">
        <v>568</v>
      </c>
      <c r="D77" s="127">
        <v>29</v>
      </c>
      <c r="E77" s="127" t="s">
        <v>579</v>
      </c>
      <c r="F77" s="100" t="str">
        <f>IFERROR(VLOOKUP(AC77,Vlookup!$M$1:$N$112,2, FALSE),"-")</f>
        <v>599-10301S</v>
      </c>
      <c r="G77" s="99" t="str">
        <f>IF(ISNUMBER(T77),VLOOKUP($E77,'Actuator Reference'!A:B, 2, FALSE),"-")</f>
        <v>GDE131.1P</v>
      </c>
      <c r="H77" s="99" t="str">
        <f>IF(VLOOKUP(A77,Schedule!$A:$AA,20,FALSE)="NO","2W Mod.",IF(VLOOKUP(A77,Schedule!$A:$AA,20,FALSE)="YES","3W Mod.","Check"))</f>
        <v>2W Mod.</v>
      </c>
      <c r="I77" s="99" t="str">
        <f>IFERROR(VLOOKUP($F77,Vlookup!$A:$K,11,FALSE),"-")</f>
        <v>Ball-Powermite</v>
      </c>
      <c r="J77" s="99" t="str">
        <f>IFERROR(VLOOKUP($F77,Vlookup!$A:$K,7,FALSE),"-")</f>
        <v>NSR</v>
      </c>
      <c r="K77" s="102"/>
      <c r="L77" s="102"/>
      <c r="M77" s="102"/>
      <c r="N77" s="102"/>
      <c r="O77" s="102"/>
      <c r="P77" s="128">
        <v>1</v>
      </c>
      <c r="Q77" s="101" t="str">
        <f>IFERROR(VLOOKUP($F77,Vlookup!$A:$K,3,FALSE),"-")</f>
        <v>0.5</v>
      </c>
      <c r="R77" s="1"/>
      <c r="S77" s="103">
        <v>3</v>
      </c>
      <c r="T77" s="105">
        <f>IF(VLOOKUP($A77,Schedule!$A:$Q,16,FALSE)=0,"-",(VLOOKUP($A77,Schedule!$A:$Q,16,FALSE)))</f>
        <v>1</v>
      </c>
      <c r="U77" s="104">
        <f t="shared" si="15"/>
        <v>0.4084990453913791</v>
      </c>
      <c r="V77" s="108"/>
      <c r="W77" s="104"/>
      <c r="X77" s="104">
        <f t="shared" si="19"/>
        <v>0</v>
      </c>
      <c r="Y77" s="108"/>
      <c r="Z77" s="106">
        <f t="shared" si="21"/>
        <v>0.5</v>
      </c>
      <c r="AA77" s="103">
        <f t="shared" si="16"/>
        <v>0.57735026918962584</v>
      </c>
      <c r="AB77" s="107">
        <f t="array" ref="AB77">MIN(IF(Vlookup!$B$3:$B$70&gt;'Valve Schedule'!AA77,Vlookup!$B$3:$B$70))</f>
        <v>0.63</v>
      </c>
      <c r="AC77" s="107" t="str">
        <f t="shared" si="18"/>
        <v>0.50.63</v>
      </c>
      <c r="AD77" s="99">
        <f>IFERROR(VLOOKUP($F77,Vlookup!$A:$K,2,FALSE),"-")</f>
        <v>0.63</v>
      </c>
      <c r="AE77" s="103">
        <f t="shared" si="20"/>
        <v>0.61462645217898526</v>
      </c>
      <c r="AF77" s="103">
        <f t="shared" si="17"/>
        <v>2.6471436244148334</v>
      </c>
      <c r="AG77" s="99">
        <v>200</v>
      </c>
      <c r="AH77" s="110"/>
      <c r="AJ77" s="5" t="str">
        <f t="shared" si="22"/>
        <v>171A-10301S</v>
      </c>
      <c r="AK77" s="5" t="str">
        <f t="shared" si="23"/>
        <v>=TAG : VV-3-2-15</v>
      </c>
    </row>
    <row r="78" spans="1:37">
      <c r="A78" s="126" t="s">
        <v>765</v>
      </c>
      <c r="B78" s="18" t="s">
        <v>856</v>
      </c>
      <c r="C78" s="99" t="s">
        <v>568</v>
      </c>
      <c r="D78" s="127">
        <v>30</v>
      </c>
      <c r="E78" s="127" t="s">
        <v>579</v>
      </c>
      <c r="F78" s="100" t="str">
        <f>IFERROR(VLOOKUP(AC78,Vlookup!$M$1:$N$112,2, FALSE),"-")</f>
        <v>599-10303S</v>
      </c>
      <c r="G78" s="99" t="str">
        <f>IF(ISNUMBER(T78),VLOOKUP($E78,'Actuator Reference'!A:B, 2, FALSE),"-")</f>
        <v>GDE131.1P</v>
      </c>
      <c r="H78" s="99" t="str">
        <f>IF(VLOOKUP(A78,Schedule!$A:$AA,20,FALSE)="NO","2W Mod.",IF(VLOOKUP(A78,Schedule!$A:$AA,20,FALSE)="YES","3W Mod.","Check"))</f>
        <v>2W Mod.</v>
      </c>
      <c r="I78" s="99" t="str">
        <f>IFERROR(VLOOKUP($F78,Vlookup!$A:$K,11,FALSE),"-")</f>
        <v>Ball-Powermite</v>
      </c>
      <c r="J78" s="99" t="str">
        <f>IFERROR(VLOOKUP($F78,Vlookup!$A:$K,7,FALSE),"-")</f>
        <v>NSR</v>
      </c>
      <c r="K78" s="102"/>
      <c r="L78" s="102"/>
      <c r="M78" s="102"/>
      <c r="N78" s="102"/>
      <c r="O78" s="102"/>
      <c r="P78" s="128">
        <v>1</v>
      </c>
      <c r="Q78" s="101" t="str">
        <f>IFERROR(VLOOKUP($F78,Vlookup!$A:$K,3,FALSE),"-")</f>
        <v>0.5</v>
      </c>
      <c r="R78" s="1"/>
      <c r="S78" s="103">
        <v>3</v>
      </c>
      <c r="T78" s="105">
        <f>IF(VLOOKUP($A78,Schedule!$A:$Q,16,FALSE)=0,"-",(VLOOKUP($A78,Schedule!$A:$Q,16,FALSE)))</f>
        <v>2.2000000000000002</v>
      </c>
      <c r="U78" s="104">
        <f t="shared" si="15"/>
        <v>0.89869789986103399</v>
      </c>
      <c r="V78" s="108"/>
      <c r="W78" s="104"/>
      <c r="X78" s="104">
        <f t="shared" si="19"/>
        <v>0</v>
      </c>
      <c r="Y78" s="108"/>
      <c r="Z78" s="106">
        <f t="shared" si="21"/>
        <v>0.5</v>
      </c>
      <c r="AA78" s="103">
        <f t="shared" si="16"/>
        <v>1.2701705922171769</v>
      </c>
      <c r="AB78" s="107">
        <f t="array" ref="AB78">MIN(IF(Vlookup!$B$3:$B$70&gt;'Valve Schedule'!AA78,Vlookup!$B$3:$B$70))</f>
        <v>1.6</v>
      </c>
      <c r="AC78" s="107" t="str">
        <f t="shared" si="18"/>
        <v>0.51.6</v>
      </c>
      <c r="AD78" s="99">
        <f>IFERROR(VLOOKUP($F78,Vlookup!$A:$K,2,FALSE),"-")</f>
        <v>1.6</v>
      </c>
      <c r="AE78" s="103">
        <f t="shared" si="20"/>
        <v>1.5609560690259943</v>
      </c>
      <c r="AF78" s="103">
        <f t="shared" si="17"/>
        <v>1.9863876226274995</v>
      </c>
      <c r="AG78" s="99">
        <v>200</v>
      </c>
      <c r="AH78" s="110"/>
      <c r="AJ78" s="5" t="str">
        <f t="shared" si="22"/>
        <v>171A-10303S</v>
      </c>
      <c r="AK78" s="5" t="str">
        <f t="shared" si="23"/>
        <v>=TAG : VV-3-2-16</v>
      </c>
    </row>
    <row r="79" spans="1:37">
      <c r="A79" s="126" t="s">
        <v>766</v>
      </c>
      <c r="B79" s="18" t="s">
        <v>857</v>
      </c>
      <c r="C79" s="99" t="s">
        <v>568</v>
      </c>
      <c r="D79" s="127">
        <v>31</v>
      </c>
      <c r="E79" s="127" t="s">
        <v>579</v>
      </c>
      <c r="F79" s="100" t="str">
        <f>IFERROR(VLOOKUP(AC79,Vlookup!$M$1:$N$112,2, FALSE),"-")</f>
        <v>599-10301S</v>
      </c>
      <c r="G79" s="99" t="str">
        <f>IF(ISNUMBER(T79),VLOOKUP($E79,'Actuator Reference'!A:B, 2, FALSE),"-")</f>
        <v>GDE131.1P</v>
      </c>
      <c r="H79" s="99" t="str">
        <f>IF(VLOOKUP(A79,Schedule!$A:$AA,20,FALSE)="NO","2W Mod.",IF(VLOOKUP(A79,Schedule!$A:$AA,20,FALSE)="YES","3W Mod.","Check"))</f>
        <v>2W Mod.</v>
      </c>
      <c r="I79" s="99" t="str">
        <f>IFERROR(VLOOKUP($F79,Vlookup!$A:$K,11,FALSE),"-")</f>
        <v>Ball-Powermite</v>
      </c>
      <c r="J79" s="99" t="str">
        <f>IFERROR(VLOOKUP($F79,Vlookup!$A:$K,7,FALSE),"-")</f>
        <v>NSR</v>
      </c>
      <c r="K79" s="102"/>
      <c r="L79" s="102"/>
      <c r="M79" s="102"/>
      <c r="N79" s="102"/>
      <c r="O79" s="102"/>
      <c r="P79" s="128">
        <v>0.75</v>
      </c>
      <c r="Q79" s="101" t="str">
        <f>IFERROR(VLOOKUP($F79,Vlookup!$A:$K,3,FALSE),"-")</f>
        <v>0.5</v>
      </c>
      <c r="R79" s="1"/>
      <c r="S79" s="103">
        <v>3</v>
      </c>
      <c r="T79" s="105">
        <f>IF(VLOOKUP($A79,Schedule!$A:$Q,16,FALSE)=0,"-",(VLOOKUP($A79,Schedule!$A:$Q,16,FALSE)))</f>
        <v>0.9</v>
      </c>
      <c r="U79" s="104">
        <f t="shared" si="15"/>
        <v>0.65359847262620652</v>
      </c>
      <c r="V79" s="108"/>
      <c r="W79" s="104"/>
      <c r="X79" s="104">
        <f t="shared" si="19"/>
        <v>0</v>
      </c>
      <c r="Y79" s="108"/>
      <c r="Z79" s="106">
        <f t="shared" si="21"/>
        <v>0.5</v>
      </c>
      <c r="AA79" s="103">
        <f t="shared" si="16"/>
        <v>0.51961524227066325</v>
      </c>
      <c r="AB79" s="107">
        <f t="array" ref="AB79">MIN(IF(Vlookup!$B$3:$B$70&gt;'Valve Schedule'!AA79,Vlookup!$B$3:$B$70))</f>
        <v>0.63</v>
      </c>
      <c r="AC79" s="107" t="str">
        <f t="shared" si="18"/>
        <v>0.50.63</v>
      </c>
      <c r="AD79" s="99">
        <f>IFERROR(VLOOKUP($F79,Vlookup!$A:$K,2,FALSE),"-")</f>
        <v>0.63</v>
      </c>
      <c r="AE79" s="103">
        <f t="shared" si="20"/>
        <v>0.62126932802542889</v>
      </c>
      <c r="AF79" s="103">
        <f t="shared" si="17"/>
        <v>2.0985783720105453</v>
      </c>
      <c r="AG79" s="99">
        <v>200</v>
      </c>
      <c r="AH79" s="110"/>
      <c r="AJ79" s="5" t="str">
        <f t="shared" si="22"/>
        <v>171A-10301S</v>
      </c>
      <c r="AK79" s="5" t="str">
        <f t="shared" si="23"/>
        <v>=TAG : VV-3-2-17</v>
      </c>
    </row>
    <row r="80" spans="1:37">
      <c r="A80" s="126" t="s">
        <v>767</v>
      </c>
      <c r="B80" s="18" t="s">
        <v>858</v>
      </c>
      <c r="C80" s="99" t="s">
        <v>568</v>
      </c>
      <c r="D80" s="127">
        <v>32</v>
      </c>
      <c r="E80" s="127" t="s">
        <v>579</v>
      </c>
      <c r="F80" s="100" t="str">
        <f>IFERROR(VLOOKUP(AC80,Vlookup!$M$1:$N$112,2, FALSE),"-")</f>
        <v>599-10302S</v>
      </c>
      <c r="G80" s="99" t="str">
        <f>IF(ISNUMBER(T80),VLOOKUP($E80,'Actuator Reference'!A:B, 2, FALSE),"-")</f>
        <v>GDE131.1P</v>
      </c>
      <c r="H80" s="99" t="str">
        <f>IF(VLOOKUP(A80,Schedule!$A:$AA,20,FALSE)="NO","2W Mod.",IF(VLOOKUP(A80,Schedule!$A:$AA,20,FALSE)="YES","3W Mod.","Check"))</f>
        <v>2W Mod.</v>
      </c>
      <c r="I80" s="99" t="str">
        <f>IFERROR(VLOOKUP($F80,Vlookup!$A:$K,11,FALSE),"-")</f>
        <v>Ball-Powermite</v>
      </c>
      <c r="J80" s="99" t="str">
        <f>IFERROR(VLOOKUP($F80,Vlookup!$A:$K,7,FALSE),"-")</f>
        <v>NSR</v>
      </c>
      <c r="K80" s="102"/>
      <c r="L80" s="102"/>
      <c r="M80" s="102"/>
      <c r="N80" s="102"/>
      <c r="O80" s="102"/>
      <c r="P80" s="128">
        <f>VLOOKUP(A80,Schedule!A:V, 19, FALSE)</f>
        <v>1</v>
      </c>
      <c r="Q80" s="101" t="str">
        <f>IFERROR(VLOOKUP($F80,Vlookup!$A:$K,3,FALSE),"-")</f>
        <v>0.5</v>
      </c>
      <c r="R80" s="1"/>
      <c r="S80" s="103">
        <v>3</v>
      </c>
      <c r="T80" s="105">
        <f>IF(VLOOKUP($A80,Schedule!$A:$Q,16,FALSE)=0,"-",(VLOOKUP($A80,Schedule!$A:$Q,16,FALSE)))</f>
        <v>1.5</v>
      </c>
      <c r="U80" s="104">
        <f t="shared" si="15"/>
        <v>0.61274856808706868</v>
      </c>
      <c r="V80" s="108"/>
      <c r="W80" s="104"/>
      <c r="X80" s="104">
        <f t="shared" si="19"/>
        <v>0</v>
      </c>
      <c r="Y80" s="108"/>
      <c r="Z80" s="106">
        <f t="shared" si="21"/>
        <v>0.5</v>
      </c>
      <c r="AA80" s="103">
        <f t="shared" si="16"/>
        <v>0.86602540378443871</v>
      </c>
      <c r="AB80" s="107">
        <f t="array" ref="AB80">MIN(IF(Vlookup!$B$3:$B$70&gt;'Valve Schedule'!AA80,Vlookup!$B$3:$B$70))</f>
        <v>1</v>
      </c>
      <c r="AC80" s="107" t="str">
        <f t="shared" si="18"/>
        <v>0.51</v>
      </c>
      <c r="AD80" s="99">
        <f>IFERROR(VLOOKUP($F80,Vlookup!$A:$K,2,FALSE),"-")</f>
        <v>1</v>
      </c>
      <c r="AE80" s="103">
        <f t="shared" si="20"/>
        <v>0.97559754314124636</v>
      </c>
      <c r="AF80" s="103">
        <f t="shared" si="17"/>
        <v>2.3639654351930575</v>
      </c>
      <c r="AG80" s="99">
        <v>200</v>
      </c>
      <c r="AH80" s="110"/>
      <c r="AJ80" s="5" t="str">
        <f t="shared" si="22"/>
        <v>171A-10302S</v>
      </c>
      <c r="AK80" s="5" t="str">
        <f t="shared" si="23"/>
        <v>=TAG : VV-3-2-18</v>
      </c>
    </row>
    <row r="81" spans="1:37">
      <c r="A81" s="126" t="s">
        <v>768</v>
      </c>
      <c r="B81" s="18" t="s">
        <v>859</v>
      </c>
      <c r="C81" s="99" t="s">
        <v>568</v>
      </c>
      <c r="D81" s="127">
        <v>33</v>
      </c>
      <c r="E81" s="127" t="s">
        <v>579</v>
      </c>
      <c r="F81" s="100" t="str">
        <f>IFERROR(VLOOKUP(AC81,Vlookup!$M$1:$N$112,2, FALSE),"-")</f>
        <v>599-10301S</v>
      </c>
      <c r="G81" s="99" t="str">
        <f>IF(ISNUMBER(T81),VLOOKUP($E81,'Actuator Reference'!A:B, 2, FALSE),"-")</f>
        <v>GDE131.1P</v>
      </c>
      <c r="H81" s="99" t="str">
        <f>IF(VLOOKUP(A81,Schedule!$A:$AA,20,FALSE)="NO","2W Mod.",IF(VLOOKUP(A81,Schedule!$A:$AA,20,FALSE)="YES","3W Mod.","Check"))</f>
        <v>2W Mod.</v>
      </c>
      <c r="I81" s="99" t="str">
        <f>IFERROR(VLOOKUP($F81,Vlookup!$A:$K,11,FALSE),"-")</f>
        <v>Ball-Powermite</v>
      </c>
      <c r="J81" s="99" t="str">
        <f>IFERROR(VLOOKUP($F81,Vlookup!$A:$K,7,FALSE),"-")</f>
        <v>NSR</v>
      </c>
      <c r="K81" s="102"/>
      <c r="L81" s="102"/>
      <c r="M81" s="102"/>
      <c r="N81" s="102"/>
      <c r="O81" s="102"/>
      <c r="P81" s="128">
        <v>1</v>
      </c>
      <c r="Q81" s="101" t="str">
        <f>IFERROR(VLOOKUP($F81,Vlookup!$A:$K,3,FALSE),"-")</f>
        <v>0.5</v>
      </c>
      <c r="R81" s="1"/>
      <c r="S81" s="103">
        <v>3</v>
      </c>
      <c r="T81" s="105">
        <f>IF(VLOOKUP($A81,Schedule!$A:$Q,16,FALSE)=0,"-",(VLOOKUP($A81,Schedule!$A:$Q,16,FALSE)))</f>
        <v>1</v>
      </c>
      <c r="U81" s="104">
        <f t="shared" si="15"/>
        <v>0.4084990453913791</v>
      </c>
      <c r="V81" s="108"/>
      <c r="W81" s="104"/>
      <c r="X81" s="104">
        <f t="shared" si="19"/>
        <v>0</v>
      </c>
      <c r="Y81" s="108"/>
      <c r="Z81" s="106">
        <f t="shared" si="21"/>
        <v>0.5</v>
      </c>
      <c r="AA81" s="103">
        <f>IFERROR(T81/(SQRT(S81)),"-")</f>
        <v>0.57735026918962584</v>
      </c>
      <c r="AB81" s="107">
        <f t="array" ref="AB81">MIN(IF(Vlookup!$B$3:$B$70&gt;'Valve Schedule'!AA81,Vlookup!$B$3:$B$70))</f>
        <v>0.63</v>
      </c>
      <c r="AC81" s="107" t="str">
        <f t="shared" si="18"/>
        <v>0.50.63</v>
      </c>
      <c r="AD81" s="99">
        <f>IFERROR(VLOOKUP($F81,Vlookup!$A:$K,2,FALSE),"-")</f>
        <v>0.63</v>
      </c>
      <c r="AE81" s="103">
        <f t="shared" si="20"/>
        <v>0.61462645217898526</v>
      </c>
      <c r="AF81" s="103">
        <f t="shared" si="17"/>
        <v>2.6471436244148334</v>
      </c>
      <c r="AG81" s="99">
        <v>200</v>
      </c>
      <c r="AH81" s="110"/>
      <c r="AJ81" s="5" t="str">
        <f t="shared" si="22"/>
        <v>171A-10301S</v>
      </c>
      <c r="AK81" s="5" t="str">
        <f t="shared" si="23"/>
        <v>=TAG : VV-3-2-19</v>
      </c>
    </row>
    <row r="82" spans="1:37">
      <c r="A82" s="126" t="s">
        <v>769</v>
      </c>
      <c r="B82" s="18" t="s">
        <v>860</v>
      </c>
      <c r="C82" s="99" t="s">
        <v>568</v>
      </c>
      <c r="D82" s="127">
        <v>34</v>
      </c>
      <c r="E82" s="127" t="s">
        <v>579</v>
      </c>
      <c r="F82" s="100" t="str">
        <f>IFERROR(VLOOKUP(AC82,Vlookup!$M$1:$N$112,2, FALSE),"-")</f>
        <v>599-10300S</v>
      </c>
      <c r="G82" s="99" t="str">
        <f>IF(ISNUMBER(T82),VLOOKUP($E82,'Actuator Reference'!A:B, 2, FALSE),"-")</f>
        <v>GDE131.1P</v>
      </c>
      <c r="H82" s="99" t="str">
        <f>IF(VLOOKUP(A82,Schedule!$A:$AA,20,FALSE)="NO","2W Mod.",IF(VLOOKUP(A82,Schedule!$A:$AA,20,FALSE)="YES","3W Mod.","Check"))</f>
        <v>2W Mod.</v>
      </c>
      <c r="I82" s="99" t="str">
        <f>IFERROR(VLOOKUP($F82,Vlookup!$A:$K,11,FALSE),"-")</f>
        <v>Ball-Powermite</v>
      </c>
      <c r="J82" s="99" t="str">
        <f>IFERROR(VLOOKUP($F82,Vlookup!$A:$K,7,FALSE),"-")</f>
        <v>NSR</v>
      </c>
      <c r="K82" s="102"/>
      <c r="L82" s="102"/>
      <c r="M82" s="102"/>
      <c r="N82" s="102"/>
      <c r="O82" s="102"/>
      <c r="P82" s="128">
        <v>0.75</v>
      </c>
      <c r="Q82" s="101" t="str">
        <f>IFERROR(VLOOKUP($F82,Vlookup!$A:$K,3,FALSE),"-")</f>
        <v>0.5</v>
      </c>
      <c r="R82" s="1"/>
      <c r="S82" s="103">
        <v>3</v>
      </c>
      <c r="T82" s="105">
        <f>IF(VLOOKUP($A82,Schedule!$A:$Q,16,FALSE)=0,"-",(VLOOKUP($A82,Schedule!$A:$Q,16,FALSE)))</f>
        <v>0.6</v>
      </c>
      <c r="U82" s="104">
        <f t="shared" si="15"/>
        <v>0.43573231508413768</v>
      </c>
      <c r="V82" s="108"/>
      <c r="W82" s="104"/>
      <c r="X82" s="104">
        <f t="shared" si="19"/>
        <v>0</v>
      </c>
      <c r="Y82" s="108"/>
      <c r="Z82" s="106">
        <f t="shared" si="21"/>
        <v>0.5</v>
      </c>
      <c r="AA82" s="103">
        <f t="shared" si="16"/>
        <v>0.34641016151377546</v>
      </c>
      <c r="AB82" s="107">
        <f t="array" ref="AB82">MIN(IF(Vlookup!$B$3:$B$70&gt;'Valve Schedule'!AA82,Vlookup!$B$3:$B$70))</f>
        <v>0.4</v>
      </c>
      <c r="AC82" s="107" t="str">
        <f t="shared" si="18"/>
        <v>0.50.4</v>
      </c>
      <c r="AD82" s="99">
        <f>IFERROR(VLOOKUP($F82,Vlookup!$A:$K,2,FALSE),"-")</f>
        <v>0.4</v>
      </c>
      <c r="AE82" s="103">
        <f t="shared" si="20"/>
        <v>0.39445671620662148</v>
      </c>
      <c r="AF82" s="103">
        <f t="shared" si="17"/>
        <v>2.3136826551416272</v>
      </c>
      <c r="AG82" s="99">
        <v>200</v>
      </c>
      <c r="AH82" s="110"/>
      <c r="AJ82" s="5" t="str">
        <f t="shared" si="22"/>
        <v>171A-10300S</v>
      </c>
      <c r="AK82" s="5" t="str">
        <f t="shared" si="23"/>
        <v>=TAG : VV-3-2-20</v>
      </c>
    </row>
    <row r="83" spans="1:37">
      <c r="A83" s="126" t="s">
        <v>770</v>
      </c>
      <c r="B83" s="18" t="s">
        <v>861</v>
      </c>
      <c r="C83" s="99" t="s">
        <v>568</v>
      </c>
      <c r="D83" s="127">
        <v>35</v>
      </c>
      <c r="E83" s="127" t="s">
        <v>579</v>
      </c>
      <c r="F83" s="100" t="s">
        <v>523</v>
      </c>
      <c r="G83" s="99" t="str">
        <f>IF(ISNUMBER(T83),VLOOKUP($E83,'Actuator Reference'!A:B, 2, FALSE),"-")</f>
        <v>GDE131.1P</v>
      </c>
      <c r="H83" s="99" t="str">
        <f>IF(VLOOKUP(A83,Schedule!$A:$AA,20,FALSE)="NO","2W Mod.",IF(VLOOKUP(A83,Schedule!$A:$AA,20,FALSE)="YES","3W Mod.","Check"))</f>
        <v>2W Mod.</v>
      </c>
      <c r="I83" s="99" t="str">
        <f>IFERROR(VLOOKUP($F83,Vlookup!$A:$K,11,FALSE),"-")</f>
        <v>Ball-Powermite</v>
      </c>
      <c r="J83" s="99" t="str">
        <f>IFERROR(VLOOKUP($F83,Vlookup!$A:$K,7,FALSE),"-")</f>
        <v>NSR</v>
      </c>
      <c r="K83" s="102"/>
      <c r="L83" s="102"/>
      <c r="M83" s="102"/>
      <c r="N83" s="102"/>
      <c r="O83" s="102"/>
      <c r="P83" s="128">
        <v>1.25</v>
      </c>
      <c r="Q83" s="101" t="str">
        <f>IFERROR(VLOOKUP($F83,Vlookup!$A:$K,3,FALSE),"-")</f>
        <v>0.5</v>
      </c>
      <c r="R83" s="1"/>
      <c r="S83" s="103">
        <v>3</v>
      </c>
      <c r="T83" s="105">
        <f>IF(VLOOKUP($A83,Schedule!$A:$Q,16,FALSE)=0,"-",(VLOOKUP($A83,Schedule!$A:$Q,16,FALSE)))</f>
        <v>3.4</v>
      </c>
      <c r="U83" s="104">
        <f t="shared" si="15"/>
        <v>0.88889392277164081</v>
      </c>
      <c r="V83" s="108"/>
      <c r="W83" s="104"/>
      <c r="X83" s="104">
        <f t="shared" si="19"/>
        <v>0</v>
      </c>
      <c r="Y83" s="108"/>
      <c r="Z83" s="106">
        <f t="shared" si="21"/>
        <v>0.75</v>
      </c>
      <c r="AA83" s="103">
        <f t="shared" si="16"/>
        <v>1.9629909152447276</v>
      </c>
      <c r="AB83" s="107">
        <f t="array" ref="AB83">MIN(IF(Vlookup!$B$3:$B$70&gt;'Valve Schedule'!AA83,Vlookup!$B$3:$B$70))</f>
        <v>2.5</v>
      </c>
      <c r="AC83" s="107" t="str">
        <f t="shared" si="18"/>
        <v>0.752.5</v>
      </c>
      <c r="AD83" s="99">
        <f>IFERROR(VLOOKUP($F83,Vlookup!$A:$K,2,FALSE),"-")</f>
        <v>2.5</v>
      </c>
      <c r="AE83" s="103">
        <f t="shared" si="20"/>
        <v>2.4129150983568906</v>
      </c>
      <c r="AF83" s="103">
        <f t="shared" si="17"/>
        <v>1.9855176507855861</v>
      </c>
      <c r="AG83" s="99">
        <v>200</v>
      </c>
      <c r="AH83" s="110"/>
      <c r="AJ83" s="5" t="str">
        <f t="shared" si="22"/>
        <v>171A-10304S</v>
      </c>
      <c r="AK83" s="5" t="str">
        <f t="shared" si="23"/>
        <v>=TAG : VV-4-2-01</v>
      </c>
    </row>
    <row r="84" spans="1:37">
      <c r="A84" s="126" t="s">
        <v>771</v>
      </c>
      <c r="B84" s="18" t="s">
        <v>862</v>
      </c>
      <c r="C84" s="99" t="s">
        <v>568</v>
      </c>
      <c r="D84" s="127">
        <v>36</v>
      </c>
      <c r="E84" s="127" t="s">
        <v>579</v>
      </c>
      <c r="F84" s="100" t="s">
        <v>523</v>
      </c>
      <c r="G84" s="99" t="str">
        <f>IF(ISNUMBER(T84),VLOOKUP($E84,'Actuator Reference'!A:B, 2, FALSE),"-")</f>
        <v>GDE131.1P</v>
      </c>
      <c r="H84" s="99" t="str">
        <f>IF(VLOOKUP(A84,Schedule!$A:$AA,20,FALSE)="NO","2W Mod.",IF(VLOOKUP(A84,Schedule!$A:$AA,20,FALSE)="YES","3W Mod.","Check"))</f>
        <v>2W Mod.</v>
      </c>
      <c r="I84" s="99" t="str">
        <f>IFERROR(VLOOKUP($F84,Vlookup!$A:$K,11,FALSE),"-")</f>
        <v>Ball-Powermite</v>
      </c>
      <c r="J84" s="99" t="str">
        <f>IFERROR(VLOOKUP($F84,Vlookup!$A:$K,7,FALSE),"-")</f>
        <v>NSR</v>
      </c>
      <c r="K84" s="102"/>
      <c r="L84" s="102"/>
      <c r="M84" s="102"/>
      <c r="N84" s="102"/>
      <c r="O84" s="102"/>
      <c r="P84" s="128">
        <v>1.25</v>
      </c>
      <c r="Q84" s="101" t="str">
        <f>IFERROR(VLOOKUP($F84,Vlookup!$A:$K,3,FALSE),"-")</f>
        <v>0.5</v>
      </c>
      <c r="R84" s="1"/>
      <c r="S84" s="103">
        <v>3</v>
      </c>
      <c r="T84" s="105">
        <f>IF(VLOOKUP($A84,Schedule!$A:$Q,16,FALSE)=0,"-",(VLOOKUP($A84,Schedule!$A:$Q,16,FALSE)))</f>
        <v>4.0999999999999996</v>
      </c>
      <c r="U84" s="104">
        <f t="shared" si="15"/>
        <v>1.0719014951069785</v>
      </c>
      <c r="V84" s="108"/>
      <c r="W84" s="104"/>
      <c r="X84" s="104">
        <f t="shared" si="19"/>
        <v>0</v>
      </c>
      <c r="Y84" s="108"/>
      <c r="Z84" s="106">
        <f t="shared" si="21"/>
        <v>0.75</v>
      </c>
      <c r="AA84" s="103">
        <f t="shared" si="16"/>
        <v>2.3671361036774656</v>
      </c>
      <c r="AB84" s="107">
        <f t="array" ref="AB84">MIN(IF(Vlookup!$B$3:$B$70&gt;'Valve Schedule'!AA84,Vlookup!$B$3:$B$70))</f>
        <v>2.5</v>
      </c>
      <c r="AC84" s="107" t="str">
        <f t="shared" si="18"/>
        <v>0.752.5</v>
      </c>
      <c r="AD84" s="99">
        <f>IFERROR(VLOOKUP($F84,Vlookup!$A:$K,2,FALSE),"-")</f>
        <v>2.5</v>
      </c>
      <c r="AE84" s="103">
        <f t="shared" si="20"/>
        <v>2.4129150983568906</v>
      </c>
      <c r="AF84" s="103">
        <f t="shared" si="17"/>
        <v>2.8872449575869976</v>
      </c>
      <c r="AG84" s="99">
        <v>200</v>
      </c>
      <c r="AH84" s="110"/>
      <c r="AJ84" s="5" t="str">
        <f t="shared" si="22"/>
        <v>171A-10304S</v>
      </c>
      <c r="AK84" s="5" t="str">
        <f t="shared" si="23"/>
        <v>=TAG : VV-4-2-02</v>
      </c>
    </row>
    <row r="85" spans="1:37">
      <c r="A85" s="126" t="s">
        <v>772</v>
      </c>
      <c r="B85" s="18" t="s">
        <v>863</v>
      </c>
      <c r="C85" s="99" t="s">
        <v>568</v>
      </c>
      <c r="D85" s="127">
        <v>37</v>
      </c>
      <c r="E85" s="127" t="s">
        <v>579</v>
      </c>
      <c r="F85" s="100" t="s">
        <v>523</v>
      </c>
      <c r="G85" s="99" t="str">
        <f>IF(ISNUMBER(T85),VLOOKUP($E85,'Actuator Reference'!A:B, 2, FALSE),"-")</f>
        <v>GDE131.1P</v>
      </c>
      <c r="H85" s="99" t="str">
        <f>IF(VLOOKUP(A85,Schedule!$A:$AA,20,FALSE)="NO","2W Mod.",IF(VLOOKUP(A85,Schedule!$A:$AA,20,FALSE)="YES","3W Mod.","Check"))</f>
        <v>2W Mod.</v>
      </c>
      <c r="I85" s="99" t="str">
        <f>IFERROR(VLOOKUP($F85,Vlookup!$A:$K,11,FALSE),"-")</f>
        <v>Ball-Powermite</v>
      </c>
      <c r="J85" s="99" t="str">
        <f>IFERROR(VLOOKUP($F85,Vlookup!$A:$K,7,FALSE),"-")</f>
        <v>NSR</v>
      </c>
      <c r="K85" s="102"/>
      <c r="L85" s="102"/>
      <c r="M85" s="102"/>
      <c r="N85" s="102"/>
      <c r="O85" s="102"/>
      <c r="P85" s="128">
        <v>1.25</v>
      </c>
      <c r="Q85" s="101" t="str">
        <f>IFERROR(VLOOKUP($F85,Vlookup!$A:$K,3,FALSE),"-")</f>
        <v>0.5</v>
      </c>
      <c r="R85" s="1"/>
      <c r="S85" s="103">
        <v>3</v>
      </c>
      <c r="T85" s="105">
        <f>IF(VLOOKUP($A85,Schedule!$A:$Q,16,FALSE)=0,"-",(VLOOKUP($A85,Schedule!$A:$Q,16,FALSE)))</f>
        <v>3.2</v>
      </c>
      <c r="U85" s="104">
        <f t="shared" si="15"/>
        <v>0.83660604496154434</v>
      </c>
      <c r="V85" s="108"/>
      <c r="W85" s="104"/>
      <c r="X85" s="104">
        <f t="shared" si="19"/>
        <v>0</v>
      </c>
      <c r="Y85" s="108"/>
      <c r="Z85" s="106">
        <f t="shared" si="21"/>
        <v>0.75</v>
      </c>
      <c r="AA85" s="103">
        <f t="shared" si="16"/>
        <v>1.8475208614068026</v>
      </c>
      <c r="AB85" s="107">
        <f t="array" ref="AB85">MIN(IF(Vlookup!$B$3:$B$70&gt;'Valve Schedule'!AA85,Vlookup!$B$3:$B$70))</f>
        <v>2.5</v>
      </c>
      <c r="AC85" s="107" t="str">
        <f t="shared" si="18"/>
        <v>0.752.5</v>
      </c>
      <c r="AD85" s="99">
        <f>IFERROR(VLOOKUP($F85,Vlookup!$A:$K,2,FALSE),"-")</f>
        <v>2.5</v>
      </c>
      <c r="AE85" s="103">
        <f t="shared" si="20"/>
        <v>2.4129150983568906</v>
      </c>
      <c r="AF85" s="103">
        <f t="shared" si="17"/>
        <v>1.7587976422183738</v>
      </c>
      <c r="AG85" s="99">
        <v>200</v>
      </c>
      <c r="AH85" s="110"/>
      <c r="AJ85" s="5" t="str">
        <f t="shared" si="22"/>
        <v>171A-10304S</v>
      </c>
      <c r="AK85" s="5" t="str">
        <f t="shared" si="23"/>
        <v>=TAG : VV-4-2-03</v>
      </c>
    </row>
    <row r="86" spans="1:37">
      <c r="A86" s="126" t="s">
        <v>773</v>
      </c>
      <c r="B86" s="18" t="s">
        <v>864</v>
      </c>
      <c r="C86" s="99" t="s">
        <v>568</v>
      </c>
      <c r="D86" s="127">
        <v>38</v>
      </c>
      <c r="E86" s="127" t="s">
        <v>579</v>
      </c>
      <c r="F86" s="100" t="s">
        <v>523</v>
      </c>
      <c r="G86" s="99" t="str">
        <f>IF(ISNUMBER(T86),VLOOKUP($E86,'Actuator Reference'!A:B, 2, FALSE),"-")</f>
        <v>GDE131.1P</v>
      </c>
      <c r="H86" s="99" t="str">
        <f>IF(VLOOKUP(A86,Schedule!$A:$AA,20,FALSE)="NO","2W Mod.",IF(VLOOKUP(A86,Schedule!$A:$AA,20,FALSE)="YES","3W Mod.","Check"))</f>
        <v>2W Mod.</v>
      </c>
      <c r="I86" s="99" t="str">
        <f>IFERROR(VLOOKUP($F86,Vlookup!$A:$K,11,FALSE),"-")</f>
        <v>Ball-Powermite</v>
      </c>
      <c r="J86" s="99" t="str">
        <f>IFERROR(VLOOKUP($F86,Vlookup!$A:$K,7,FALSE),"-")</f>
        <v>NSR</v>
      </c>
      <c r="K86" s="102"/>
      <c r="L86" s="102"/>
      <c r="M86" s="102"/>
      <c r="N86" s="102"/>
      <c r="O86" s="102"/>
      <c r="P86" s="128">
        <v>1.25</v>
      </c>
      <c r="Q86" s="101" t="str">
        <f>IFERROR(VLOOKUP($F86,Vlookup!$A:$K,3,FALSE),"-")</f>
        <v>0.5</v>
      </c>
      <c r="R86" s="1"/>
      <c r="S86" s="103">
        <v>3</v>
      </c>
      <c r="T86" s="105">
        <f>IF(VLOOKUP($A86,Schedule!$A:$Q,16,FALSE)=0,"-",(VLOOKUP($A86,Schedule!$A:$Q,16,FALSE)))</f>
        <v>2.4</v>
      </c>
      <c r="U86" s="104">
        <f t="shared" si="15"/>
        <v>0.62745453372115823</v>
      </c>
      <c r="V86" s="108"/>
      <c r="W86" s="104"/>
      <c r="X86" s="104">
        <f t="shared" si="19"/>
        <v>0</v>
      </c>
      <c r="Y86" s="108"/>
      <c r="Z86" s="106">
        <f t="shared" si="21"/>
        <v>0.75</v>
      </c>
      <c r="AA86" s="103">
        <f t="shared" si="16"/>
        <v>1.3856406460551018</v>
      </c>
      <c r="AB86" s="107">
        <f t="array" ref="AB86">MIN(IF(Vlookup!$B$3:$B$70&gt;'Valve Schedule'!AA86,Vlookup!$B$3:$B$70))</f>
        <v>1.6</v>
      </c>
      <c r="AC86" s="107" t="str">
        <f t="shared" si="18"/>
        <v>0.751.6</v>
      </c>
      <c r="AD86" s="99">
        <f>IFERROR(VLOOKUP($F86,Vlookup!$A:$K,2,FALSE),"-")</f>
        <v>2.5</v>
      </c>
      <c r="AE86" s="103">
        <f t="shared" si="20"/>
        <v>2.4129150983568906</v>
      </c>
      <c r="AF86" s="103">
        <f t="shared" si="17"/>
        <v>0.98932367374783514</v>
      </c>
      <c r="AG86" s="99">
        <v>200</v>
      </c>
      <c r="AH86" s="110"/>
      <c r="AJ86" s="5" t="str">
        <f t="shared" si="22"/>
        <v>171A-10304S</v>
      </c>
      <c r="AK86" s="5" t="str">
        <f t="shared" si="23"/>
        <v>=TAG : VV-4-2-04</v>
      </c>
    </row>
    <row r="87" spans="1:37">
      <c r="A87" s="126" t="s">
        <v>774</v>
      </c>
      <c r="B87" s="18" t="s">
        <v>865</v>
      </c>
      <c r="C87" s="99" t="s">
        <v>568</v>
      </c>
      <c r="D87" s="127">
        <v>39</v>
      </c>
      <c r="E87" s="127" t="s">
        <v>579</v>
      </c>
      <c r="F87" s="100" t="str">
        <f>IFERROR(VLOOKUP(AC87,Vlookup!$M$1:$N$112,2, FALSE),"-")</f>
        <v>599-10302S</v>
      </c>
      <c r="G87" s="99" t="str">
        <f>IF(ISNUMBER(T87),VLOOKUP($E87,'Actuator Reference'!A:B, 2, FALSE),"-")</f>
        <v>GDE131.1P</v>
      </c>
      <c r="H87" s="99" t="str">
        <f>IF(VLOOKUP(A87,Schedule!$A:$AA,20,FALSE)="NO","2W Mod.",IF(VLOOKUP(A87,Schedule!$A:$AA,20,FALSE)="YES","3W Mod.","Check"))</f>
        <v>2W Mod.</v>
      </c>
      <c r="I87" s="99" t="str">
        <f>IFERROR(VLOOKUP($F87,Vlookup!$A:$K,11,FALSE),"-")</f>
        <v>Ball-Powermite</v>
      </c>
      <c r="J87" s="99" t="str">
        <f>IFERROR(VLOOKUP($F87,Vlookup!$A:$K,7,FALSE),"-")</f>
        <v>NSR</v>
      </c>
      <c r="K87" s="102"/>
      <c r="L87" s="102"/>
      <c r="M87" s="102"/>
      <c r="N87" s="102"/>
      <c r="O87" s="102"/>
      <c r="P87" s="128">
        <v>1</v>
      </c>
      <c r="Q87" s="101" t="str">
        <f>IFERROR(VLOOKUP($F87,Vlookup!$A:$K,3,FALSE),"-")</f>
        <v>0.5</v>
      </c>
      <c r="R87" s="1"/>
      <c r="S87" s="103">
        <v>3</v>
      </c>
      <c r="T87" s="105">
        <f>IF(VLOOKUP($A87,Schedule!$A:$Q,16,FALSE)=0,"-",(VLOOKUP($A87,Schedule!$A:$Q,16,FALSE)))</f>
        <v>1.3</v>
      </c>
      <c r="U87" s="104">
        <f t="shared" si="15"/>
        <v>0.53104875900879278</v>
      </c>
      <c r="V87" s="108"/>
      <c r="W87" s="104"/>
      <c r="X87" s="104">
        <f t="shared" si="19"/>
        <v>0</v>
      </c>
      <c r="Y87" s="108"/>
      <c r="Z87" s="106">
        <f t="shared" si="21"/>
        <v>0.5</v>
      </c>
      <c r="AA87" s="103">
        <f t="shared" si="16"/>
        <v>0.75055534994651352</v>
      </c>
      <c r="AB87" s="107">
        <f t="array" ref="AB87">MIN(IF(Vlookup!$B$3:$B$70&gt;'Valve Schedule'!AA87,Vlookup!$B$3:$B$70))</f>
        <v>1</v>
      </c>
      <c r="AC87" s="107" t="str">
        <f t="shared" si="18"/>
        <v>0.51</v>
      </c>
      <c r="AD87" s="99">
        <f>IFERROR(VLOOKUP($F87,Vlookup!$A:$K,2,FALSE),"-")</f>
        <v>1</v>
      </c>
      <c r="AE87" s="103">
        <f t="shared" si="20"/>
        <v>0.97559754314124636</v>
      </c>
      <c r="AF87" s="103">
        <f t="shared" si="17"/>
        <v>1.7756007046561191</v>
      </c>
      <c r="AG87" s="99">
        <v>200</v>
      </c>
      <c r="AH87" s="110"/>
      <c r="AJ87" s="5" t="str">
        <f t="shared" si="22"/>
        <v>171A-10302S</v>
      </c>
      <c r="AK87" s="5" t="str">
        <f t="shared" si="23"/>
        <v>=TAG : VV-4-2-05</v>
      </c>
    </row>
    <row r="88" spans="1:37">
      <c r="A88" s="126" t="s">
        <v>775</v>
      </c>
      <c r="B88" s="18" t="s">
        <v>866</v>
      </c>
      <c r="C88" s="99" t="s">
        <v>568</v>
      </c>
      <c r="D88" s="127">
        <v>40</v>
      </c>
      <c r="E88" s="127" t="s">
        <v>579</v>
      </c>
      <c r="F88" s="100" t="s">
        <v>523</v>
      </c>
      <c r="G88" s="99" t="str">
        <f>IF(ISNUMBER(T88),VLOOKUP($E88,'Actuator Reference'!A:B, 2, FALSE),"-")</f>
        <v>GDE131.1P</v>
      </c>
      <c r="H88" s="99" t="str">
        <f>IF(VLOOKUP(A88,Schedule!$A:$AA,20,FALSE)="NO","2W Mod.",IF(VLOOKUP(A88,Schedule!$A:$AA,20,FALSE)="YES","3W Mod.","Check"))</f>
        <v>2W Mod.</v>
      </c>
      <c r="I88" s="99" t="str">
        <f>IFERROR(VLOOKUP($F88,Vlookup!$A:$K,11,FALSE),"-")</f>
        <v>Ball-Powermite</v>
      </c>
      <c r="J88" s="99" t="str">
        <f>IFERROR(VLOOKUP($F88,Vlookup!$A:$K,7,FALSE),"-")</f>
        <v>NSR</v>
      </c>
      <c r="K88" s="102"/>
      <c r="L88" s="102"/>
      <c r="M88" s="102"/>
      <c r="N88" s="102"/>
      <c r="O88" s="102"/>
      <c r="P88" s="128">
        <v>1.25</v>
      </c>
      <c r="Q88" s="101" t="str">
        <f>IFERROR(VLOOKUP($F88,Vlookup!$A:$K,3,FALSE),"-")</f>
        <v>0.5</v>
      </c>
      <c r="R88" s="1"/>
      <c r="S88" s="103">
        <v>3</v>
      </c>
      <c r="T88" s="105">
        <f>IF(VLOOKUP($A88,Schedule!$A:$Q,16,FALSE)=0,"-",(VLOOKUP($A88,Schedule!$A:$Q,16,FALSE)))</f>
        <v>4.0999999999999996</v>
      </c>
      <c r="U88" s="104">
        <f t="shared" si="15"/>
        <v>1.0719014951069785</v>
      </c>
      <c r="V88" s="108"/>
      <c r="W88" s="104"/>
      <c r="X88" s="104">
        <f t="shared" si="19"/>
        <v>0</v>
      </c>
      <c r="Y88" s="108"/>
      <c r="Z88" s="106">
        <f t="shared" si="21"/>
        <v>0.75</v>
      </c>
      <c r="AA88" s="103">
        <f t="shared" si="16"/>
        <v>2.3671361036774656</v>
      </c>
      <c r="AB88" s="107">
        <f t="array" ref="AB88">MIN(IF(Vlookup!$B$3:$B$70&gt;'Valve Schedule'!AA88,Vlookup!$B$3:$B$70))</f>
        <v>2.5</v>
      </c>
      <c r="AC88" s="107" t="str">
        <f t="shared" si="18"/>
        <v>0.752.5</v>
      </c>
      <c r="AD88" s="99">
        <f>IFERROR(VLOOKUP($F88,Vlookup!$A:$K,2,FALSE),"-")</f>
        <v>2.5</v>
      </c>
      <c r="AE88" s="103">
        <f t="shared" si="20"/>
        <v>2.4129150983568906</v>
      </c>
      <c r="AF88" s="103">
        <f t="shared" si="17"/>
        <v>2.8872449575869976</v>
      </c>
      <c r="AG88" s="99">
        <v>200</v>
      </c>
      <c r="AH88" s="110"/>
      <c r="AJ88" s="5" t="str">
        <f t="shared" si="22"/>
        <v>171A-10304S</v>
      </c>
      <c r="AK88" s="5" t="str">
        <f t="shared" si="23"/>
        <v>=TAG : VV-4-2-06</v>
      </c>
    </row>
    <row r="89" spans="1:37">
      <c r="A89" s="126" t="s">
        <v>776</v>
      </c>
      <c r="B89" s="18" t="s">
        <v>867</v>
      </c>
      <c r="C89" s="99" t="s">
        <v>568</v>
      </c>
      <c r="D89" s="127">
        <v>41</v>
      </c>
      <c r="E89" s="127" t="s">
        <v>579</v>
      </c>
      <c r="F89" s="100" t="str">
        <f>IFERROR(VLOOKUP(AC89,Vlookup!$M$1:$N$112,2, FALSE),"-")</f>
        <v>599-10303S</v>
      </c>
      <c r="G89" s="99" t="str">
        <f>IF(ISNUMBER(T89),VLOOKUP($E89,'Actuator Reference'!A:B, 2, FALSE),"-")</f>
        <v>GDE131.1P</v>
      </c>
      <c r="H89" s="99" t="str">
        <f>IF(VLOOKUP(A89,Schedule!$A:$AA,20,FALSE)="NO","2W Mod.",IF(VLOOKUP(A89,Schedule!$A:$AA,20,FALSE)="YES","3W Mod.","Check"))</f>
        <v>2W Mod.</v>
      </c>
      <c r="I89" s="99" t="str">
        <f>IFERROR(VLOOKUP($F89,Vlookup!$A:$K,11,FALSE),"-")</f>
        <v>Ball-Powermite</v>
      </c>
      <c r="J89" s="99" t="str">
        <f>IFERROR(VLOOKUP($F89,Vlookup!$A:$K,7,FALSE),"-")</f>
        <v>NSR</v>
      </c>
      <c r="K89" s="102"/>
      <c r="L89" s="102"/>
      <c r="M89" s="102"/>
      <c r="N89" s="102"/>
      <c r="O89" s="102"/>
      <c r="P89" s="128">
        <v>1</v>
      </c>
      <c r="Q89" s="101" t="str">
        <f>IFERROR(VLOOKUP($F89,Vlookup!$A:$K,3,FALSE),"-")</f>
        <v>0.5</v>
      </c>
      <c r="R89" s="1"/>
      <c r="S89" s="103">
        <v>3</v>
      </c>
      <c r="T89" s="105">
        <f>IF(VLOOKUP($A89,Schedule!$A:$Q,16,FALSE)=0,"-",(VLOOKUP($A89,Schedule!$A:$Q,16,FALSE)))</f>
        <v>2.1</v>
      </c>
      <c r="U89" s="104">
        <f t="shared" si="15"/>
        <v>0.85784799532189615</v>
      </c>
      <c r="V89" s="108"/>
      <c r="W89" s="104"/>
      <c r="X89" s="104">
        <f t="shared" si="19"/>
        <v>0</v>
      </c>
      <c r="Y89" s="108"/>
      <c r="Z89" s="106">
        <f t="shared" si="21"/>
        <v>0.5</v>
      </c>
      <c r="AA89" s="103">
        <f t="shared" si="16"/>
        <v>1.2124355652982142</v>
      </c>
      <c r="AB89" s="107">
        <f t="array" ref="AB89">MIN(IF(Vlookup!$B$3:$B$70&gt;'Valve Schedule'!AA89,Vlookup!$B$3:$B$70))</f>
        <v>1.6</v>
      </c>
      <c r="AC89" s="107" t="str">
        <f t="shared" si="18"/>
        <v>0.51.6</v>
      </c>
      <c r="AD89" s="99">
        <f>IFERROR(VLOOKUP($F89,Vlookup!$A:$K,2,FALSE),"-")</f>
        <v>1.6</v>
      </c>
      <c r="AE89" s="103">
        <f t="shared" si="20"/>
        <v>1.5609560690259943</v>
      </c>
      <c r="AF89" s="103">
        <f t="shared" si="17"/>
        <v>1.8099110363196844</v>
      </c>
      <c r="AG89" s="99">
        <v>200</v>
      </c>
      <c r="AH89" s="110"/>
      <c r="AJ89" s="5" t="str">
        <f t="shared" si="22"/>
        <v>171A-10303S</v>
      </c>
      <c r="AK89" s="5" t="str">
        <f t="shared" si="23"/>
        <v>=TAG : VV-4-2-07</v>
      </c>
    </row>
    <row r="90" spans="1:37">
      <c r="A90" s="126" t="s">
        <v>777</v>
      </c>
      <c r="B90" s="18" t="s">
        <v>868</v>
      </c>
      <c r="C90" s="99" t="s">
        <v>568</v>
      </c>
      <c r="D90" s="127">
        <v>42</v>
      </c>
      <c r="E90" s="127" t="s">
        <v>579</v>
      </c>
      <c r="F90" s="100" t="str">
        <f>IFERROR(VLOOKUP(AC90,Vlookup!$M$1:$N$112,2, FALSE),"-")</f>
        <v>599-10302S</v>
      </c>
      <c r="G90" s="99" t="str">
        <f>IF(ISNUMBER(T90),VLOOKUP($E90,'Actuator Reference'!A:B, 2, FALSE),"-")</f>
        <v>GDE131.1P</v>
      </c>
      <c r="H90" s="99" t="str">
        <f>IF(VLOOKUP(A90,Schedule!$A:$AA,20,FALSE)="NO","2W Mod.",IF(VLOOKUP(A90,Schedule!$A:$AA,20,FALSE)="YES","3W Mod.","Check"))</f>
        <v>2W Mod.</v>
      </c>
      <c r="I90" s="99" t="str">
        <f>IFERROR(VLOOKUP($F90,Vlookup!$A:$K,11,FALSE),"-")</f>
        <v>Ball-Powermite</v>
      </c>
      <c r="J90" s="99" t="str">
        <f>IFERROR(VLOOKUP($F90,Vlookup!$A:$K,7,FALSE),"-")</f>
        <v>NSR</v>
      </c>
      <c r="K90" s="102"/>
      <c r="L90" s="102"/>
      <c r="M90" s="102"/>
      <c r="N90" s="102"/>
      <c r="O90" s="102"/>
      <c r="P90" s="128">
        <v>1</v>
      </c>
      <c r="Q90" s="101" t="str">
        <f>IFERROR(VLOOKUP($F90,Vlookup!$A:$K,3,FALSE),"-")</f>
        <v>0.5</v>
      </c>
      <c r="R90" s="1"/>
      <c r="S90" s="103">
        <v>3</v>
      </c>
      <c r="T90" s="105">
        <f>IF(VLOOKUP($A90,Schedule!$A:$Q,16,FALSE)=0,"-",(VLOOKUP($A90,Schedule!$A:$Q,16,FALSE)))</f>
        <v>1.6</v>
      </c>
      <c r="U90" s="104">
        <f t="shared" si="15"/>
        <v>0.65359847262620663</v>
      </c>
      <c r="V90" s="108"/>
      <c r="W90" s="104"/>
      <c r="X90" s="104">
        <f t="shared" si="19"/>
        <v>0</v>
      </c>
      <c r="Y90" s="108"/>
      <c r="Z90" s="106">
        <f t="shared" si="21"/>
        <v>0.5</v>
      </c>
      <c r="AA90" s="103">
        <f>IFERROR(T90/(SQRT(S90)),"-")</f>
        <v>0.9237604307034013</v>
      </c>
      <c r="AB90" s="107">
        <f t="array" ref="AB90">MIN(IF(Vlookup!$B$3:$B$70&gt;'Valve Schedule'!AA90,Vlookup!$B$3:$B$70))</f>
        <v>1</v>
      </c>
      <c r="AC90" s="107" t="str">
        <f t="shared" si="18"/>
        <v>0.51</v>
      </c>
      <c r="AD90" s="99">
        <f>IFERROR(VLOOKUP($F90,Vlookup!$A:$K,2,FALSE),"-")</f>
        <v>1</v>
      </c>
      <c r="AE90" s="103">
        <f t="shared" si="20"/>
        <v>0.97559754314124636</v>
      </c>
      <c r="AF90" s="103">
        <f t="shared" si="17"/>
        <v>2.6896673395974346</v>
      </c>
      <c r="AG90" s="99">
        <v>200</v>
      </c>
      <c r="AH90" s="110"/>
      <c r="AJ90" s="5" t="str">
        <f t="shared" si="22"/>
        <v>171A-10302S</v>
      </c>
      <c r="AK90" s="5" t="str">
        <f t="shared" si="23"/>
        <v>=TAG : VV-4-2-08</v>
      </c>
    </row>
    <row r="91" spans="1:37">
      <c r="A91" s="126" t="s">
        <v>778</v>
      </c>
      <c r="B91" s="18" t="s">
        <v>869</v>
      </c>
      <c r="C91" s="99" t="s">
        <v>568</v>
      </c>
      <c r="D91" s="127">
        <v>43</v>
      </c>
      <c r="E91" s="127" t="s">
        <v>579</v>
      </c>
      <c r="F91" s="100" t="str">
        <f>IFERROR(VLOOKUP(AC91,Vlookup!$M$1:$N$112,2, FALSE),"-")</f>
        <v>599-10303S</v>
      </c>
      <c r="G91" s="99" t="str">
        <f>IF(ISNUMBER(T91),VLOOKUP($E91,'Actuator Reference'!A:B, 2, FALSE),"-")</f>
        <v>GDE131.1P</v>
      </c>
      <c r="H91" s="99" t="str">
        <f>IF(VLOOKUP(A91,Schedule!$A:$AA,20,FALSE)="NO","2W Mod.",IF(VLOOKUP(A91,Schedule!$A:$AA,20,FALSE)="YES","3W Mod.","Check"))</f>
        <v>2W Mod.</v>
      </c>
      <c r="I91" s="99" t="str">
        <f>IFERROR(VLOOKUP($F91,Vlookup!$A:$K,11,FALSE),"-")</f>
        <v>Ball-Powermite</v>
      </c>
      <c r="J91" s="99" t="str">
        <f>IFERROR(VLOOKUP($F91,Vlookup!$A:$K,7,FALSE),"-")</f>
        <v>NSR</v>
      </c>
      <c r="K91" s="102"/>
      <c r="L91" s="102"/>
      <c r="M91" s="102"/>
      <c r="N91" s="102"/>
      <c r="O91" s="102"/>
      <c r="P91" s="128">
        <v>1</v>
      </c>
      <c r="Q91" s="101" t="str">
        <f>IFERROR(VLOOKUP($F91,Vlookup!$A:$K,3,FALSE),"-")</f>
        <v>0.5</v>
      </c>
      <c r="R91" s="1"/>
      <c r="S91" s="103">
        <v>3</v>
      </c>
      <c r="T91" s="105">
        <f>IF(VLOOKUP($A91,Schedule!$A:$Q,16,FALSE)=0,"-",(VLOOKUP($A91,Schedule!$A:$Q,16,FALSE)))</f>
        <v>2.1</v>
      </c>
      <c r="U91" s="104">
        <f t="shared" si="15"/>
        <v>0.85784799532189615</v>
      </c>
      <c r="V91" s="108"/>
      <c r="W91" s="104"/>
      <c r="X91" s="104">
        <f t="shared" si="19"/>
        <v>0</v>
      </c>
      <c r="Y91" s="108"/>
      <c r="Z91" s="106">
        <f t="shared" si="21"/>
        <v>0.5</v>
      </c>
      <c r="AA91" s="103">
        <f t="shared" si="16"/>
        <v>1.2124355652982142</v>
      </c>
      <c r="AB91" s="107">
        <f t="array" ref="AB91">MIN(IF(Vlookup!$B$3:$B$70&gt;'Valve Schedule'!AA91,Vlookup!$B$3:$B$70))</f>
        <v>1.6</v>
      </c>
      <c r="AC91" s="107" t="str">
        <f t="shared" si="18"/>
        <v>0.51.6</v>
      </c>
      <c r="AD91" s="99">
        <f>IFERROR(VLOOKUP($F91,Vlookup!$A:$K,2,FALSE),"-")</f>
        <v>1.6</v>
      </c>
      <c r="AE91" s="103">
        <f t="shared" si="20"/>
        <v>1.5609560690259943</v>
      </c>
      <c r="AF91" s="103">
        <f t="shared" si="17"/>
        <v>1.8099110363196844</v>
      </c>
      <c r="AG91" s="99">
        <v>200</v>
      </c>
      <c r="AH91" s="110"/>
      <c r="AJ91" s="5" t="str">
        <f t="shared" si="22"/>
        <v>171A-10303S</v>
      </c>
      <c r="AK91" s="5" t="str">
        <f t="shared" si="23"/>
        <v>=TAG : VV-4-2-09</v>
      </c>
    </row>
    <row r="92" spans="1:37">
      <c r="A92" s="126" t="s">
        <v>779</v>
      </c>
      <c r="B92" s="18" t="s">
        <v>870</v>
      </c>
      <c r="C92" s="99" t="s">
        <v>568</v>
      </c>
      <c r="D92" s="127">
        <v>44</v>
      </c>
      <c r="E92" s="127" t="s">
        <v>579</v>
      </c>
      <c r="F92" s="100" t="str">
        <f>IFERROR(VLOOKUP(AC92,Vlookup!$M$1:$N$112,2, FALSE),"-")</f>
        <v>599-10301S</v>
      </c>
      <c r="G92" s="99" t="str">
        <f>IF(ISNUMBER(T92),VLOOKUP($E92,'Actuator Reference'!A:B, 2, FALSE),"-")</f>
        <v>GDE131.1P</v>
      </c>
      <c r="H92" s="99" t="str">
        <f>IF(VLOOKUP(A92,Schedule!$A:$AA,20,FALSE)="NO","2W Mod.",IF(VLOOKUP(A92,Schedule!$A:$AA,20,FALSE)="YES","3W Mod.","Check"))</f>
        <v>2W Mod.</v>
      </c>
      <c r="I92" s="99" t="str">
        <f>IFERROR(VLOOKUP($F92,Vlookup!$A:$K,11,FALSE),"-")</f>
        <v>Ball-Powermite</v>
      </c>
      <c r="J92" s="99" t="str">
        <f>IFERROR(VLOOKUP($F92,Vlookup!$A:$K,7,FALSE),"-")</f>
        <v>NSR</v>
      </c>
      <c r="K92" s="102"/>
      <c r="L92" s="102"/>
      <c r="M92" s="102"/>
      <c r="N92" s="102"/>
      <c r="O92" s="102"/>
      <c r="P92" s="128">
        <f>VLOOKUP(A92,Schedule!A:V, 19, FALSE)</f>
        <v>1</v>
      </c>
      <c r="Q92" s="101" t="str">
        <f>IFERROR(VLOOKUP($F92,Vlookup!$A:$K,3,FALSE),"-")</f>
        <v>0.5</v>
      </c>
      <c r="R92" s="1"/>
      <c r="S92" s="103">
        <v>3</v>
      </c>
      <c r="T92" s="105">
        <f>IF(VLOOKUP($A92,Schedule!$A:$Q,16,FALSE)=0,"-",(VLOOKUP($A92,Schedule!$A:$Q,16,FALSE)))</f>
        <v>0.8</v>
      </c>
      <c r="U92" s="104">
        <f t="shared" si="15"/>
        <v>0.32679923631310331</v>
      </c>
      <c r="V92" s="108"/>
      <c r="W92" s="104"/>
      <c r="X92" s="104">
        <f t="shared" si="19"/>
        <v>0</v>
      </c>
      <c r="Y92" s="108"/>
      <c r="Z92" s="106">
        <f t="shared" si="21"/>
        <v>0.5</v>
      </c>
      <c r="AA92" s="103">
        <f t="shared" si="16"/>
        <v>0.46188021535170065</v>
      </c>
      <c r="AB92" s="107">
        <f t="array" ref="AB92">MIN(IF(Vlookup!$B$3:$B$70&gt;'Valve Schedule'!AA92,Vlookup!$B$3:$B$70))</f>
        <v>0.63</v>
      </c>
      <c r="AC92" s="107" t="str">
        <f t="shared" si="18"/>
        <v>0.50.63</v>
      </c>
      <c r="AD92" s="99">
        <f>IFERROR(VLOOKUP($F92,Vlookup!$A:$K,2,FALSE),"-")</f>
        <v>0.63</v>
      </c>
      <c r="AE92" s="103">
        <f t="shared" si="20"/>
        <v>0.61462645217898526</v>
      </c>
      <c r="AF92" s="103">
        <f t="shared" si="17"/>
        <v>1.6941719196254934</v>
      </c>
      <c r="AG92" s="99">
        <v>200</v>
      </c>
      <c r="AH92" s="110"/>
      <c r="AJ92" s="5" t="str">
        <f t="shared" si="22"/>
        <v>171A-10301S</v>
      </c>
      <c r="AK92" s="5" t="str">
        <f t="shared" si="23"/>
        <v>=TAG : VV-4-2-10</v>
      </c>
    </row>
    <row r="93" spans="1:37">
      <c r="A93" s="126" t="s">
        <v>780</v>
      </c>
      <c r="B93" s="18" t="s">
        <v>871</v>
      </c>
      <c r="C93" s="99" t="s">
        <v>568</v>
      </c>
      <c r="D93" s="127">
        <v>45</v>
      </c>
      <c r="E93" s="127" t="s">
        <v>579</v>
      </c>
      <c r="F93" s="100" t="str">
        <f>IFERROR(VLOOKUP(AC93,Vlookup!$M$1:$N$112,2, FALSE),"-")</f>
        <v>599-10300S</v>
      </c>
      <c r="G93" s="99" t="str">
        <f>IF(ISNUMBER(T93),VLOOKUP($E93,'Actuator Reference'!A:B, 2, FALSE),"-")</f>
        <v>GDE131.1P</v>
      </c>
      <c r="H93" s="99" t="str">
        <f>IF(VLOOKUP(A93,Schedule!$A:$AA,20,FALSE)="NO","2W Mod.",IF(VLOOKUP(A93,Schedule!$A:$AA,20,FALSE)="YES","3W Mod.","Check"))</f>
        <v>2W Mod.</v>
      </c>
      <c r="I93" s="99" t="str">
        <f>IFERROR(VLOOKUP($F93,Vlookup!$A:$K,11,FALSE),"-")</f>
        <v>Ball-Powermite</v>
      </c>
      <c r="J93" s="99" t="str">
        <f>IFERROR(VLOOKUP($F93,Vlookup!$A:$K,7,FALSE),"-")</f>
        <v>NSR</v>
      </c>
      <c r="K93" s="102"/>
      <c r="L93" s="102"/>
      <c r="M93" s="102"/>
      <c r="N93" s="102"/>
      <c r="O93" s="102"/>
      <c r="P93" s="128">
        <v>0.75</v>
      </c>
      <c r="Q93" s="101" t="str">
        <f>IFERROR(VLOOKUP($F93,Vlookup!$A:$K,3,FALSE),"-")</f>
        <v>0.5</v>
      </c>
      <c r="R93" s="1"/>
      <c r="S93" s="103">
        <v>3</v>
      </c>
      <c r="T93" s="105">
        <f>IF(VLOOKUP($A93,Schedule!$A:$Q,16,FALSE)=0,"-",(VLOOKUP($A93,Schedule!$A:$Q,16,FALSE)))</f>
        <v>0.5</v>
      </c>
      <c r="U93" s="104">
        <f t="shared" si="15"/>
        <v>0.36311026257011475</v>
      </c>
      <c r="V93" s="108"/>
      <c r="W93" s="104"/>
      <c r="X93" s="104">
        <f t="shared" si="19"/>
        <v>0</v>
      </c>
      <c r="Y93" s="108"/>
      <c r="Z93" s="106">
        <f t="shared" si="21"/>
        <v>0.5</v>
      </c>
      <c r="AA93" s="103">
        <f t="shared" si="16"/>
        <v>0.28867513459481292</v>
      </c>
      <c r="AB93" s="107">
        <f t="array" ref="AB93">MIN(IF(Vlookup!$B$3:$B$70&gt;'Valve Schedule'!AA93,Vlookup!$B$3:$B$70))</f>
        <v>0.4</v>
      </c>
      <c r="AC93" s="107" t="str">
        <f t="shared" si="18"/>
        <v>0.50.4</v>
      </c>
      <c r="AD93" s="99">
        <f>IFERROR(VLOOKUP($F93,Vlookup!$A:$K,2,FALSE),"-")</f>
        <v>0.4</v>
      </c>
      <c r="AE93" s="103">
        <f t="shared" si="20"/>
        <v>0.39445671620662148</v>
      </c>
      <c r="AF93" s="103">
        <f t="shared" si="17"/>
        <v>1.6067240660705742</v>
      </c>
      <c r="AG93" s="99">
        <v>200</v>
      </c>
      <c r="AH93" s="110"/>
      <c r="AJ93" s="5" t="str">
        <f t="shared" si="22"/>
        <v>171A-10300S</v>
      </c>
      <c r="AK93" s="5" t="str">
        <f t="shared" si="23"/>
        <v>=TAG : VV-4-2-11</v>
      </c>
    </row>
    <row r="94" spans="1:37">
      <c r="A94" s="126" t="s">
        <v>781</v>
      </c>
      <c r="B94" s="18" t="s">
        <v>872</v>
      </c>
      <c r="C94" s="99" t="s">
        <v>568</v>
      </c>
      <c r="D94" s="127">
        <v>46</v>
      </c>
      <c r="E94" s="127" t="s">
        <v>579</v>
      </c>
      <c r="F94" s="100" t="str">
        <f>IFERROR(VLOOKUP(AC94,Vlookup!$M$1:$N$112,2, FALSE),"-")</f>
        <v>599-10300S</v>
      </c>
      <c r="G94" s="99" t="str">
        <f>IF(ISNUMBER(T94),VLOOKUP($E94,'Actuator Reference'!A:B, 2, FALSE),"-")</f>
        <v>GDE131.1P</v>
      </c>
      <c r="H94" s="99" t="str">
        <f>IF(VLOOKUP(A94,Schedule!$A:$AA,20,FALSE)="NO","2W Mod.",IF(VLOOKUP(A94,Schedule!$A:$AA,20,FALSE)="YES","3W Mod.","Check"))</f>
        <v>2W Mod.</v>
      </c>
      <c r="I94" s="99" t="str">
        <f>IFERROR(VLOOKUP($F94,Vlookup!$A:$K,11,FALSE),"-")</f>
        <v>Ball-Powermite</v>
      </c>
      <c r="J94" s="99" t="str">
        <f>IFERROR(VLOOKUP($F94,Vlookup!$A:$K,7,FALSE),"-")</f>
        <v>NSR</v>
      </c>
      <c r="K94" s="102"/>
      <c r="L94" s="102"/>
      <c r="M94" s="102"/>
      <c r="N94" s="102"/>
      <c r="O94" s="102"/>
      <c r="P94" s="128">
        <v>0.75</v>
      </c>
      <c r="Q94" s="101" t="str">
        <f>IFERROR(VLOOKUP($F94,Vlookup!$A:$K,3,FALSE),"-")</f>
        <v>0.5</v>
      </c>
      <c r="R94" s="1"/>
      <c r="S94" s="103">
        <v>3</v>
      </c>
      <c r="T94" s="105">
        <f>IF(VLOOKUP($A94,Schedule!$A:$Q,16,FALSE)=0,"-",(VLOOKUP($A94,Schedule!$A:$Q,16,FALSE)))</f>
        <v>0.4</v>
      </c>
      <c r="U94" s="104">
        <f t="shared" si="15"/>
        <v>0.29048821005609182</v>
      </c>
      <c r="V94" s="108"/>
      <c r="W94" s="104"/>
      <c r="X94" s="104">
        <f t="shared" si="19"/>
        <v>0</v>
      </c>
      <c r="Y94" s="108"/>
      <c r="Z94" s="106">
        <f t="shared" si="21"/>
        <v>0.5</v>
      </c>
      <c r="AA94" s="103">
        <f t="shared" si="16"/>
        <v>0.23094010767585033</v>
      </c>
      <c r="AB94" s="107">
        <f t="array" ref="AB94">MIN(IF(Vlookup!$B$3:$B$70&gt;'Valve Schedule'!AA94,Vlookup!$B$3:$B$70))</f>
        <v>0.4</v>
      </c>
      <c r="AC94" s="107" t="str">
        <f t="shared" si="18"/>
        <v>0.50.4</v>
      </c>
      <c r="AD94" s="99">
        <f>IFERROR(VLOOKUP($F94,Vlookup!$A:$K,2,FALSE),"-")</f>
        <v>0.4</v>
      </c>
      <c r="AE94" s="103">
        <f t="shared" si="20"/>
        <v>0.39445671620662148</v>
      </c>
      <c r="AF94" s="103">
        <f t="shared" si="17"/>
        <v>1.0283034022851676</v>
      </c>
      <c r="AG94" s="99">
        <v>200</v>
      </c>
      <c r="AH94" s="110"/>
      <c r="AJ94" s="5" t="str">
        <f t="shared" si="22"/>
        <v>171A-10300S</v>
      </c>
      <c r="AK94" s="5" t="str">
        <f t="shared" si="23"/>
        <v>=TAG : VV-4-2-12</v>
      </c>
    </row>
    <row r="95" spans="1:37">
      <c r="A95" s="126" t="s">
        <v>782</v>
      </c>
      <c r="B95" s="18" t="s">
        <v>873</v>
      </c>
      <c r="C95" s="99" t="s">
        <v>568</v>
      </c>
      <c r="D95" s="127">
        <v>47</v>
      </c>
      <c r="E95" s="127" t="s">
        <v>579</v>
      </c>
      <c r="F95" s="100" t="str">
        <f>IFERROR(VLOOKUP(AC95,Vlookup!$M$1:$N$112,2, FALSE),"-")</f>
        <v>599-10300S</v>
      </c>
      <c r="G95" s="99" t="str">
        <f>IF(ISNUMBER(T95),VLOOKUP($E95,'Actuator Reference'!A:B, 2, FALSE),"-")</f>
        <v>GDE131.1P</v>
      </c>
      <c r="H95" s="99" t="str">
        <f>IF(VLOOKUP(A95,Schedule!$A:$AA,20,FALSE)="NO","2W Mod.",IF(VLOOKUP(A95,Schedule!$A:$AA,20,FALSE)="YES","3W Mod.","Check"))</f>
        <v>2W Mod.</v>
      </c>
      <c r="I95" s="99" t="str">
        <f>IFERROR(VLOOKUP($F95,Vlookup!$A:$K,11,FALSE),"-")</f>
        <v>Ball-Powermite</v>
      </c>
      <c r="J95" s="99" t="str">
        <f>IFERROR(VLOOKUP($F95,Vlookup!$A:$K,7,FALSE),"-")</f>
        <v>NSR</v>
      </c>
      <c r="K95" s="102"/>
      <c r="L95" s="102"/>
      <c r="M95" s="102"/>
      <c r="N95" s="102"/>
      <c r="O95" s="102"/>
      <c r="P95" s="128">
        <v>0.75</v>
      </c>
      <c r="Q95" s="101" t="str">
        <f>IFERROR(VLOOKUP($F95,Vlookup!$A:$K,3,FALSE),"-")</f>
        <v>0.5</v>
      </c>
      <c r="R95" s="1"/>
      <c r="S95" s="103">
        <v>3</v>
      </c>
      <c r="T95" s="105">
        <f>IF(VLOOKUP($A95,Schedule!$A:$Q,16,FALSE)=0,"-",(VLOOKUP($A95,Schedule!$A:$Q,16,FALSE)))</f>
        <v>0.5</v>
      </c>
      <c r="U95" s="104">
        <f t="shared" si="15"/>
        <v>0.36311026257011475</v>
      </c>
      <c r="V95" s="108"/>
      <c r="W95" s="104"/>
      <c r="X95" s="104">
        <f t="shared" si="19"/>
        <v>0</v>
      </c>
      <c r="Y95" s="108"/>
      <c r="Z95" s="106">
        <f t="shared" si="21"/>
        <v>0.5</v>
      </c>
      <c r="AA95" s="103">
        <f t="shared" si="16"/>
        <v>0.28867513459481292</v>
      </c>
      <c r="AB95" s="107">
        <f t="array" ref="AB95">MIN(IF(Vlookup!$B$3:$B$70&gt;'Valve Schedule'!AA95,Vlookup!$B$3:$B$70))</f>
        <v>0.4</v>
      </c>
      <c r="AC95" s="107" t="str">
        <f t="shared" si="18"/>
        <v>0.50.4</v>
      </c>
      <c r="AD95" s="99">
        <f>IFERROR(VLOOKUP($F95,Vlookup!$A:$K,2,FALSE),"-")</f>
        <v>0.4</v>
      </c>
      <c r="AE95" s="103">
        <f t="shared" si="20"/>
        <v>0.39445671620662148</v>
      </c>
      <c r="AF95" s="103">
        <f t="shared" si="17"/>
        <v>1.6067240660705742</v>
      </c>
      <c r="AG95" s="99">
        <v>200</v>
      </c>
      <c r="AH95" s="110"/>
      <c r="AJ95" s="5" t="str">
        <f t="shared" si="22"/>
        <v>171A-10300S</v>
      </c>
      <c r="AK95" s="5" t="str">
        <f t="shared" si="23"/>
        <v>=TAG : VV-4-2-13</v>
      </c>
    </row>
    <row r="96" spans="1:37">
      <c r="A96" s="126" t="s">
        <v>783</v>
      </c>
      <c r="B96" s="18" t="s">
        <v>874</v>
      </c>
      <c r="C96" s="99" t="s">
        <v>568</v>
      </c>
      <c r="D96" s="127">
        <v>48</v>
      </c>
      <c r="E96" s="127" t="s">
        <v>579</v>
      </c>
      <c r="F96" s="100" t="str">
        <f>IFERROR(VLOOKUP(AC96,Vlookup!$M$1:$N$112,2, FALSE),"-")</f>
        <v>599-10302S</v>
      </c>
      <c r="G96" s="99" t="str">
        <f>IF(ISNUMBER(T96),VLOOKUP($E96,'Actuator Reference'!A:B, 2, FALSE),"-")</f>
        <v>GDE131.1P</v>
      </c>
      <c r="H96" s="99" t="str">
        <f>IF(VLOOKUP(A96,Schedule!$A:$AA,20,FALSE)="NO","2W Mod.",IF(VLOOKUP(A96,Schedule!$A:$AA,20,FALSE)="YES","3W Mod.","Check"))</f>
        <v>2W Mod.</v>
      </c>
      <c r="I96" s="99" t="str">
        <f>IFERROR(VLOOKUP($F96,Vlookup!$A:$K,11,FALSE),"-")</f>
        <v>Ball-Powermite</v>
      </c>
      <c r="J96" s="99" t="str">
        <f>IFERROR(VLOOKUP($F96,Vlookup!$A:$K,7,FALSE),"-")</f>
        <v>NSR</v>
      </c>
      <c r="K96" s="102"/>
      <c r="L96" s="102"/>
      <c r="M96" s="102"/>
      <c r="N96" s="102"/>
      <c r="O96" s="102"/>
      <c r="P96" s="128">
        <v>1</v>
      </c>
      <c r="Q96" s="101" t="str">
        <f>IFERROR(VLOOKUP($F96,Vlookup!$A:$K,3,FALSE),"-")</f>
        <v>0.5</v>
      </c>
      <c r="R96" s="1"/>
      <c r="S96" s="103">
        <v>3</v>
      </c>
      <c r="T96" s="105">
        <f>IF(VLOOKUP($A96,Schedule!$A:$Q,16,FALSE)=0,"-",(VLOOKUP($A96,Schedule!$A:$Q,16,FALSE)))</f>
        <v>1.6</v>
      </c>
      <c r="U96" s="104">
        <f t="shared" si="15"/>
        <v>0.65359847262620663</v>
      </c>
      <c r="V96" s="108"/>
      <c r="W96" s="104"/>
      <c r="X96" s="104">
        <f t="shared" si="19"/>
        <v>0</v>
      </c>
      <c r="Y96" s="108"/>
      <c r="Z96" s="106">
        <f t="shared" si="21"/>
        <v>0.5</v>
      </c>
      <c r="AA96" s="103">
        <f t="shared" si="16"/>
        <v>0.9237604307034013</v>
      </c>
      <c r="AB96" s="107">
        <f t="array" ref="AB96">MIN(IF(Vlookup!$B$3:$B$70&gt;'Valve Schedule'!AA96,Vlookup!$B$3:$B$70))</f>
        <v>1</v>
      </c>
      <c r="AC96" s="107" t="str">
        <f t="shared" si="18"/>
        <v>0.51</v>
      </c>
      <c r="AD96" s="99">
        <f>IFERROR(VLOOKUP($F96,Vlookup!$A:$K,2,FALSE),"-")</f>
        <v>1</v>
      </c>
      <c r="AE96" s="103">
        <f t="shared" si="20"/>
        <v>0.97559754314124636</v>
      </c>
      <c r="AF96" s="103">
        <f t="shared" si="17"/>
        <v>2.6896673395974346</v>
      </c>
      <c r="AG96" s="99">
        <v>200</v>
      </c>
      <c r="AH96" s="110"/>
      <c r="AJ96" s="5" t="str">
        <f t="shared" si="22"/>
        <v>171A-10302S</v>
      </c>
      <c r="AK96" s="5" t="str">
        <f t="shared" si="23"/>
        <v>=TAG : VV-4-2-14</v>
      </c>
    </row>
    <row r="97" spans="1:37">
      <c r="A97" s="126" t="s">
        <v>784</v>
      </c>
      <c r="B97" s="18" t="s">
        <v>875</v>
      </c>
      <c r="C97" s="99" t="s">
        <v>568</v>
      </c>
      <c r="D97" s="127">
        <v>49</v>
      </c>
      <c r="E97" s="127" t="s">
        <v>579</v>
      </c>
      <c r="F97" s="100" t="str">
        <f>IFERROR(VLOOKUP(AC97,Vlookup!$M$1:$N$112,2, FALSE),"-")</f>
        <v>599-10303S</v>
      </c>
      <c r="G97" s="99" t="str">
        <f>IF(ISNUMBER(T97),VLOOKUP($E97,'Actuator Reference'!A:B, 2, FALSE),"-")</f>
        <v>GDE131.1P</v>
      </c>
      <c r="H97" s="99" t="str">
        <f>IF(VLOOKUP(A97,Schedule!$A:$AA,20,FALSE)="NO","2W Mod.",IF(VLOOKUP(A97,Schedule!$A:$AA,20,FALSE)="YES","3W Mod.","Check"))</f>
        <v>2W Mod.</v>
      </c>
      <c r="I97" s="99" t="str">
        <f>IFERROR(VLOOKUP($F97,Vlookup!$A:$K,11,FALSE),"-")</f>
        <v>Ball-Powermite</v>
      </c>
      <c r="J97" s="99" t="str">
        <f>IFERROR(VLOOKUP($F97,Vlookup!$A:$K,7,FALSE),"-")</f>
        <v>NSR</v>
      </c>
      <c r="K97" s="102"/>
      <c r="L97" s="102"/>
      <c r="M97" s="102"/>
      <c r="N97" s="102"/>
      <c r="O97" s="102"/>
      <c r="P97" s="128">
        <v>1</v>
      </c>
      <c r="Q97" s="101" t="str">
        <f>IFERROR(VLOOKUP($F97,Vlookup!$A:$K,3,FALSE),"-")</f>
        <v>0.5</v>
      </c>
      <c r="R97" s="1"/>
      <c r="S97" s="103">
        <v>3</v>
      </c>
      <c r="T97" s="105">
        <f>IF(VLOOKUP($A97,Schedule!$A:$Q,16,FALSE)=0,"-",(VLOOKUP($A97,Schedule!$A:$Q,16,FALSE)))</f>
        <v>2.2999999999999998</v>
      </c>
      <c r="U97" s="104">
        <f t="shared" si="15"/>
        <v>0.93954780440017183</v>
      </c>
      <c r="V97" s="108"/>
      <c r="W97" s="104"/>
      <c r="X97" s="104">
        <f t="shared" si="19"/>
        <v>0</v>
      </c>
      <c r="Y97" s="108"/>
      <c r="Z97" s="106">
        <f t="shared" si="21"/>
        <v>0.5</v>
      </c>
      <c r="AA97" s="103">
        <f>IFERROR(T97/(SQRT(S97)),"-")</f>
        <v>1.3279056191361391</v>
      </c>
      <c r="AB97" s="107">
        <f t="array" ref="AB97">MIN(IF(Vlookup!$B$3:$B$70&gt;'Valve Schedule'!AA97,Vlookup!$B$3:$B$70))</f>
        <v>1.6</v>
      </c>
      <c r="AC97" s="107" t="str">
        <f t="shared" si="18"/>
        <v>0.51.6</v>
      </c>
      <c r="AD97" s="99">
        <f>IFERROR(VLOOKUP($F97,Vlookup!$A:$K,2,FALSE),"-")</f>
        <v>1.6</v>
      </c>
      <c r="AE97" s="103">
        <f t="shared" si="20"/>
        <v>1.5609560690259943</v>
      </c>
      <c r="AF97" s="103">
        <f t="shared" si="17"/>
        <v>2.1710724222519566</v>
      </c>
      <c r="AG97" s="99">
        <v>200</v>
      </c>
      <c r="AH97" s="110"/>
      <c r="AJ97" s="5" t="str">
        <f t="shared" si="22"/>
        <v>171A-10303S</v>
      </c>
      <c r="AK97" s="5" t="str">
        <f t="shared" si="23"/>
        <v>=TAG : VV-4-2-15</v>
      </c>
    </row>
    <row r="98" spans="1:37">
      <c r="A98" s="126" t="s">
        <v>785</v>
      </c>
      <c r="B98" s="18" t="s">
        <v>29</v>
      </c>
      <c r="C98" s="18" t="s">
        <v>29</v>
      </c>
      <c r="D98" s="18" t="s">
        <v>29</v>
      </c>
      <c r="E98" s="127" t="s">
        <v>29</v>
      </c>
      <c r="F98" s="100" t="str">
        <f>IFERROR(VLOOKUP(AC98,Vlookup!$M$1:$N$112,2, FALSE),"-")</f>
        <v>-</v>
      </c>
      <c r="G98" s="99" t="str">
        <f>IF(ISNUMBER(T98),VLOOKUP($E98,'Actuator Reference'!A:B, 2, FALSE),"-")</f>
        <v>-</v>
      </c>
      <c r="H98" s="99" t="s">
        <v>29</v>
      </c>
      <c r="I98" s="99" t="str">
        <f>IFERROR(VLOOKUP($F98,Vlookup!$A:$K,11,FALSE),"-")</f>
        <v>-</v>
      </c>
      <c r="J98" s="99" t="str">
        <f>IFERROR(VLOOKUP($F98,Vlookup!$A:$K,7,FALSE),"-")</f>
        <v>-</v>
      </c>
      <c r="K98" s="102"/>
      <c r="L98" s="102"/>
      <c r="M98" s="102"/>
      <c r="N98" s="102"/>
      <c r="O98" s="102"/>
      <c r="P98" s="128" t="s">
        <v>29</v>
      </c>
      <c r="Q98" s="101" t="str">
        <f>IFERROR(VLOOKUP($F98,Vlookup!$A:$K,3,FALSE),"-")</f>
        <v>-</v>
      </c>
      <c r="R98" s="1"/>
      <c r="S98" s="103" t="s">
        <v>29</v>
      </c>
      <c r="T98" s="105" t="s">
        <v>29</v>
      </c>
      <c r="U98" s="104" t="str">
        <f t="shared" si="15"/>
        <v>-</v>
      </c>
      <c r="V98" s="108"/>
      <c r="W98" s="104"/>
      <c r="X98" s="104" t="str">
        <f t="shared" si="19"/>
        <v>-</v>
      </c>
      <c r="Y98" s="108"/>
      <c r="Z98" s="104" t="e">
        <f t="shared" si="21"/>
        <v>#VALUE!</v>
      </c>
      <c r="AA98" s="103" t="str">
        <f t="shared" si="16"/>
        <v>-</v>
      </c>
      <c r="AB98" s="103">
        <f t="array" ref="AB98">MIN(IF(Vlookup!$B$3:$B$70&gt;'Valve Schedule'!AA98,Vlookup!$B$3:$B$70))</f>
        <v>0</v>
      </c>
      <c r="AC98" s="103" t="e">
        <f t="shared" si="18"/>
        <v>#VALUE!</v>
      </c>
      <c r="AD98" s="99" t="str">
        <f>IFERROR(VLOOKUP($F98,Vlookup!$A:$K,2,FALSE),"-")</f>
        <v>-</v>
      </c>
      <c r="AE98" s="103" t="s">
        <v>29</v>
      </c>
      <c r="AF98" s="103" t="str">
        <f t="shared" si="17"/>
        <v>-</v>
      </c>
      <c r="AG98" s="99" t="s">
        <v>29</v>
      </c>
      <c r="AH98" s="110" t="s">
        <v>933</v>
      </c>
      <c r="AJ98" s="5" t="str">
        <f t="shared" si="22"/>
        <v>---</v>
      </c>
      <c r="AK98" s="5" t="str">
        <f t="shared" si="23"/>
        <v>=TAG : VVE-3-2-01</v>
      </c>
    </row>
    <row r="99" spans="1:37">
      <c r="A99" s="126" t="s">
        <v>786</v>
      </c>
      <c r="B99" s="18" t="s">
        <v>29</v>
      </c>
      <c r="C99" s="18" t="s">
        <v>29</v>
      </c>
      <c r="D99" s="18" t="s">
        <v>29</v>
      </c>
      <c r="E99" s="127" t="s">
        <v>29</v>
      </c>
      <c r="F99" s="100" t="str">
        <f>IFERROR(VLOOKUP(AC99,Vlookup!$M$1:$N$112,2, FALSE),"-")</f>
        <v>-</v>
      </c>
      <c r="G99" s="99" t="str">
        <f>IF(ISNUMBER(T99),VLOOKUP($E99,'Actuator Reference'!A:B, 2, FALSE),"-")</f>
        <v>-</v>
      </c>
      <c r="H99" s="99" t="s">
        <v>29</v>
      </c>
      <c r="I99" s="99" t="str">
        <f>IFERROR(VLOOKUP($F99,Vlookup!$A:$K,11,FALSE),"-")</f>
        <v>-</v>
      </c>
      <c r="J99" s="99" t="str">
        <f>IFERROR(VLOOKUP($F99,Vlookup!$A:$K,7,FALSE),"-")</f>
        <v>-</v>
      </c>
      <c r="K99" s="102"/>
      <c r="L99" s="102"/>
      <c r="M99" s="102"/>
      <c r="N99" s="102"/>
      <c r="O99" s="102"/>
      <c r="P99" s="128" t="s">
        <v>29</v>
      </c>
      <c r="Q99" s="101" t="str">
        <f>IFERROR(VLOOKUP($F99,Vlookup!$A:$K,3,FALSE),"-")</f>
        <v>-</v>
      </c>
      <c r="R99" s="1"/>
      <c r="S99" s="103" t="s">
        <v>29</v>
      </c>
      <c r="T99" s="105" t="s">
        <v>29</v>
      </c>
      <c r="U99" s="104" t="str">
        <f t="shared" si="15"/>
        <v>-</v>
      </c>
      <c r="V99" s="108"/>
      <c r="W99" s="104"/>
      <c r="X99" s="104" t="str">
        <f t="shared" si="19"/>
        <v>-</v>
      </c>
      <c r="Y99" s="108"/>
      <c r="Z99" s="104" t="e">
        <f t="shared" si="21"/>
        <v>#VALUE!</v>
      </c>
      <c r="AA99" s="103" t="str">
        <f t="shared" si="16"/>
        <v>-</v>
      </c>
      <c r="AB99" s="103">
        <f t="array" ref="AB99">MIN(IF(Vlookup!$B$3:$B$70&gt;'Valve Schedule'!AA99,Vlookup!$B$3:$B$70))</f>
        <v>0</v>
      </c>
      <c r="AC99" s="103" t="e">
        <f t="shared" si="18"/>
        <v>#VALUE!</v>
      </c>
      <c r="AD99" s="99" t="str">
        <f>IFERROR(VLOOKUP($F99,Vlookup!$A:$K,2,FALSE),"-")</f>
        <v>-</v>
      </c>
      <c r="AE99" s="103" t="s">
        <v>29</v>
      </c>
      <c r="AF99" s="103" t="str">
        <f t="shared" si="17"/>
        <v>-</v>
      </c>
      <c r="AG99" s="99" t="s">
        <v>29</v>
      </c>
      <c r="AH99" s="110" t="s">
        <v>933</v>
      </c>
      <c r="AJ99" s="5" t="str">
        <f t="shared" si="22"/>
        <v>---</v>
      </c>
      <c r="AK99" s="5" t="str">
        <f t="shared" si="23"/>
        <v>=TAG : VVE-4-2-01</v>
      </c>
    </row>
    <row r="100" spans="1:37">
      <c r="A100" s="126" t="s">
        <v>787</v>
      </c>
      <c r="B100" s="18" t="s">
        <v>876</v>
      </c>
      <c r="C100" s="99" t="s">
        <v>568</v>
      </c>
      <c r="D100" s="127">
        <v>52</v>
      </c>
      <c r="E100" s="127" t="s">
        <v>579</v>
      </c>
      <c r="F100" s="100" t="str">
        <f>IFERROR(VLOOKUP(AC100,Vlookup!$M$1:$N$112,2, FALSE),"-")</f>
        <v>599-10303S</v>
      </c>
      <c r="G100" s="99" t="str">
        <f>IF(ISNUMBER(T100),VLOOKUP($E100,'Actuator Reference'!A:B, 2, FALSE),"-")</f>
        <v>GDE131.1P</v>
      </c>
      <c r="H100" s="99" t="str">
        <f>IF(VLOOKUP(A100,Schedule!$A:$AA,20,FALSE)="NO","2W Mod.",IF(VLOOKUP(A100,Schedule!$A:$AA,20,FALSE)="YES","3W Mod.","Check"))</f>
        <v>2W Mod.</v>
      </c>
      <c r="I100" s="99" t="str">
        <f>IFERROR(VLOOKUP($F100,Vlookup!$A:$K,11,FALSE),"-")</f>
        <v>Ball-Powermite</v>
      </c>
      <c r="J100" s="99" t="str">
        <f>IFERROR(VLOOKUP($F100,Vlookup!$A:$K,7,FALSE),"-")</f>
        <v>NSR</v>
      </c>
      <c r="K100" s="102"/>
      <c r="L100" s="102"/>
      <c r="M100" s="102"/>
      <c r="N100" s="102"/>
      <c r="O100" s="102"/>
      <c r="P100" s="128">
        <v>1</v>
      </c>
      <c r="Q100" s="101" t="str">
        <f>IFERROR(VLOOKUP($F100,Vlookup!$A:$K,3,FALSE),"-")</f>
        <v>0.5</v>
      </c>
      <c r="R100" s="1"/>
      <c r="S100" s="103">
        <v>3</v>
      </c>
      <c r="T100" s="105">
        <f>IF(VLOOKUP($A100,Schedule!$A:$Q,16,FALSE)=0,"-",(VLOOKUP($A100,Schedule!$A:$Q,16,FALSE)))</f>
        <v>2.5</v>
      </c>
      <c r="U100" s="104">
        <f t="shared" si="15"/>
        <v>1.0212476134784476</v>
      </c>
      <c r="V100" s="108"/>
      <c r="W100" s="104"/>
      <c r="X100" s="104">
        <f t="shared" si="19"/>
        <v>0</v>
      </c>
      <c r="Y100" s="108"/>
      <c r="Z100" s="106">
        <f t="shared" si="21"/>
        <v>0.5</v>
      </c>
      <c r="AA100" s="103">
        <f t="shared" si="16"/>
        <v>1.4433756729740645</v>
      </c>
      <c r="AB100" s="107">
        <f t="array" ref="AB100">MIN(IF(Vlookup!$B$3:$B$70&gt;'Valve Schedule'!AA100,Vlookup!$B$3:$B$70))</f>
        <v>1.6</v>
      </c>
      <c r="AC100" s="107" t="str">
        <f t="shared" si="18"/>
        <v>0.51.6</v>
      </c>
      <c r="AD100" s="99">
        <f>IFERROR(VLOOKUP($F100,Vlookup!$A:$K,2,FALSE),"-")</f>
        <v>1.6</v>
      </c>
      <c r="AE100" s="103">
        <f t="shared" si="20"/>
        <v>1.5609560690259943</v>
      </c>
      <c r="AF100" s="103">
        <f t="shared" si="17"/>
        <v>2.5650666614507998</v>
      </c>
      <c r="AG100" s="99">
        <v>200</v>
      </c>
      <c r="AH100" s="110"/>
      <c r="AJ100" s="5" t="str">
        <f t="shared" si="22"/>
        <v>171A-10303S</v>
      </c>
      <c r="AK100" s="5" t="str">
        <f t="shared" si="23"/>
        <v>=TAG : VV-3-3-01</v>
      </c>
    </row>
    <row r="101" spans="1:37">
      <c r="A101" s="126" t="s">
        <v>789</v>
      </c>
      <c r="B101" s="18" t="s">
        <v>877</v>
      </c>
      <c r="C101" s="99" t="s">
        <v>568</v>
      </c>
      <c r="D101" s="127">
        <v>53</v>
      </c>
      <c r="E101" s="127" t="s">
        <v>579</v>
      </c>
      <c r="F101" s="100" t="str">
        <f>IFERROR(VLOOKUP(AC101,Vlookup!$M$1:$N$112,2, FALSE),"-")</f>
        <v>599-10300S</v>
      </c>
      <c r="G101" s="99" t="str">
        <f>IF(ISNUMBER(T101),VLOOKUP($E101,'Actuator Reference'!A:B, 2, FALSE),"-")</f>
        <v>GDE131.1P</v>
      </c>
      <c r="H101" s="99" t="str">
        <f>IF(VLOOKUP(A101,Schedule!$A:$AA,20,FALSE)="NO","2W Mod.",IF(VLOOKUP(A101,Schedule!$A:$AA,20,FALSE)="YES","3W Mod.","Check"))</f>
        <v>2W Mod.</v>
      </c>
      <c r="I101" s="99" t="str">
        <f>IFERROR(VLOOKUP($F101,Vlookup!$A:$K,11,FALSE),"-")</f>
        <v>Ball-Powermite</v>
      </c>
      <c r="J101" s="99" t="str">
        <f>IFERROR(VLOOKUP($F101,Vlookup!$A:$K,7,FALSE),"-")</f>
        <v>NSR</v>
      </c>
      <c r="K101" s="102"/>
      <c r="L101" s="102"/>
      <c r="M101" s="102"/>
      <c r="N101" s="102"/>
      <c r="O101" s="102"/>
      <c r="P101" s="128">
        <v>0.75</v>
      </c>
      <c r="Q101" s="101" t="str">
        <f>IFERROR(VLOOKUP($F101,Vlookup!$A:$K,3,FALSE),"-")</f>
        <v>0.5</v>
      </c>
      <c r="R101" s="1"/>
      <c r="S101" s="103">
        <v>3</v>
      </c>
      <c r="T101" s="105">
        <f>IF(VLOOKUP($A101,Schedule!$A:$Q,16,FALSE)=0,"-",(VLOOKUP($A101,Schedule!$A:$Q,16,FALSE)))</f>
        <v>0.3</v>
      </c>
      <c r="U101" s="104">
        <f t="shared" si="15"/>
        <v>0.21786615754206884</v>
      </c>
      <c r="V101" s="108"/>
      <c r="W101" s="104"/>
      <c r="X101" s="104">
        <f t="shared" si="19"/>
        <v>0</v>
      </c>
      <c r="Y101" s="108"/>
      <c r="Z101" s="106">
        <f t="shared" si="21"/>
        <v>0.5</v>
      </c>
      <c r="AA101" s="103">
        <f t="shared" si="16"/>
        <v>0.17320508075688773</v>
      </c>
      <c r="AB101" s="107">
        <f t="array" ref="AB101">MIN(IF(Vlookup!$B$3:$B$70&gt;'Valve Schedule'!AA101,Vlookup!$B$3:$B$70))</f>
        <v>0.4</v>
      </c>
      <c r="AC101" s="107" t="str">
        <f t="shared" si="18"/>
        <v>0.50.4</v>
      </c>
      <c r="AD101" s="99">
        <f>IFERROR(VLOOKUP($F101,Vlookup!$A:$K,2,FALSE),"-")</f>
        <v>0.4</v>
      </c>
      <c r="AE101" s="103">
        <f t="shared" si="20"/>
        <v>0.39445671620662148</v>
      </c>
      <c r="AF101" s="103">
        <f t="shared" si="17"/>
        <v>0.5784206637854068</v>
      </c>
      <c r="AG101" s="99">
        <v>200</v>
      </c>
      <c r="AH101" s="110"/>
      <c r="AJ101" s="5" t="str">
        <f t="shared" si="22"/>
        <v>171A-10300S</v>
      </c>
      <c r="AK101" s="5" t="str">
        <f t="shared" si="23"/>
        <v>=TAG : VV-3-3-02</v>
      </c>
    </row>
    <row r="102" spans="1:37">
      <c r="A102" s="126" t="s">
        <v>790</v>
      </c>
      <c r="B102" s="18" t="s">
        <v>878</v>
      </c>
      <c r="C102" s="99" t="s">
        <v>568</v>
      </c>
      <c r="D102" s="127">
        <v>54</v>
      </c>
      <c r="E102" s="127" t="s">
        <v>579</v>
      </c>
      <c r="F102" s="100" t="str">
        <f>IFERROR(VLOOKUP(AC102,Vlookup!$M$1:$N$112,2, FALSE),"-")</f>
        <v>599-10300S</v>
      </c>
      <c r="G102" s="99" t="str">
        <f>IF(ISNUMBER(T102),VLOOKUP($E102,'Actuator Reference'!A:B, 2, FALSE),"-")</f>
        <v>GDE131.1P</v>
      </c>
      <c r="H102" s="99" t="str">
        <f>IF(VLOOKUP(A102,Schedule!$A:$AA,20,FALSE)="NO","2W Mod.",IF(VLOOKUP(A102,Schedule!$A:$AA,20,FALSE)="YES","3W Mod.","Check"))</f>
        <v>2W Mod.</v>
      </c>
      <c r="I102" s="99" t="str">
        <f>IFERROR(VLOOKUP($F102,Vlookup!$A:$K,11,FALSE),"-")</f>
        <v>Ball-Powermite</v>
      </c>
      <c r="J102" s="99" t="str">
        <f>IFERROR(VLOOKUP($F102,Vlookup!$A:$K,7,FALSE),"-")</f>
        <v>NSR</v>
      </c>
      <c r="K102" s="102"/>
      <c r="L102" s="102"/>
      <c r="M102" s="102"/>
      <c r="N102" s="102"/>
      <c r="O102" s="102"/>
      <c r="P102" s="128">
        <v>0.75</v>
      </c>
      <c r="Q102" s="101" t="str">
        <f>IFERROR(VLOOKUP($F102,Vlookup!$A:$K,3,FALSE),"-")</f>
        <v>0.5</v>
      </c>
      <c r="R102" s="1"/>
      <c r="S102" s="103">
        <v>3</v>
      </c>
      <c r="T102" s="105">
        <f>IF(VLOOKUP($A102,Schedule!$A:$Q,16,FALSE)=0,"-",(VLOOKUP($A102,Schedule!$A:$Q,16,FALSE)))</f>
        <v>0.6</v>
      </c>
      <c r="U102" s="104">
        <f t="shared" si="15"/>
        <v>0.43573231508413768</v>
      </c>
      <c r="V102" s="108"/>
      <c r="W102" s="104"/>
      <c r="X102" s="104">
        <f t="shared" si="19"/>
        <v>0</v>
      </c>
      <c r="Y102" s="108"/>
      <c r="Z102" s="106">
        <f t="shared" si="21"/>
        <v>0.5</v>
      </c>
      <c r="AA102" s="103">
        <f t="shared" si="16"/>
        <v>0.34641016151377546</v>
      </c>
      <c r="AB102" s="107">
        <f t="array" ref="AB102">MIN(IF(Vlookup!$B$3:$B$70&gt;'Valve Schedule'!AA102,Vlookup!$B$3:$B$70))</f>
        <v>0.4</v>
      </c>
      <c r="AC102" s="107" t="str">
        <f t="shared" si="18"/>
        <v>0.50.4</v>
      </c>
      <c r="AD102" s="99">
        <f>IFERROR(VLOOKUP($F102,Vlookup!$A:$K,2,FALSE),"-")</f>
        <v>0.4</v>
      </c>
      <c r="AE102" s="103">
        <f t="shared" si="20"/>
        <v>0.39445671620662148</v>
      </c>
      <c r="AF102" s="103">
        <f t="shared" si="17"/>
        <v>2.3136826551416272</v>
      </c>
      <c r="AG102" s="99">
        <v>200</v>
      </c>
      <c r="AH102" s="110"/>
      <c r="AJ102" s="5" t="str">
        <f t="shared" si="22"/>
        <v>171A-10300S</v>
      </c>
      <c r="AK102" s="5" t="str">
        <f t="shared" si="23"/>
        <v>=TAG : VV-3-3-03</v>
      </c>
    </row>
    <row r="103" spans="1:37">
      <c r="A103" s="126" t="s">
        <v>791</v>
      </c>
      <c r="B103" s="18" t="s">
        <v>879</v>
      </c>
      <c r="C103" s="99" t="s">
        <v>568</v>
      </c>
      <c r="D103" s="127">
        <v>55</v>
      </c>
      <c r="E103" s="127" t="s">
        <v>579</v>
      </c>
      <c r="F103" s="100" t="str">
        <f>IFERROR(VLOOKUP(AC103,Vlookup!$M$1:$N$112,2, FALSE),"-")</f>
        <v>599-10300S</v>
      </c>
      <c r="G103" s="99" t="str">
        <f>IF(ISNUMBER(T103),VLOOKUP($E103,'Actuator Reference'!A:B, 2, FALSE),"-")</f>
        <v>GDE131.1P</v>
      </c>
      <c r="H103" s="99" t="str">
        <f>IF(VLOOKUP(A103,Schedule!$A:$AA,20,FALSE)="NO","2W Mod.",IF(VLOOKUP(A103,Schedule!$A:$AA,20,FALSE)="YES","3W Mod.","Check"))</f>
        <v>2W Mod.</v>
      </c>
      <c r="I103" s="99" t="str">
        <f>IFERROR(VLOOKUP($F103,Vlookup!$A:$K,11,FALSE),"-")</f>
        <v>Ball-Powermite</v>
      </c>
      <c r="J103" s="99" t="str">
        <f>IFERROR(VLOOKUP($F103,Vlookup!$A:$K,7,FALSE),"-")</f>
        <v>NSR</v>
      </c>
      <c r="K103" s="102"/>
      <c r="L103" s="102"/>
      <c r="M103" s="102"/>
      <c r="N103" s="102"/>
      <c r="O103" s="102"/>
      <c r="P103" s="128">
        <v>0.75</v>
      </c>
      <c r="Q103" s="101" t="str">
        <f>IFERROR(VLOOKUP($F103,Vlookup!$A:$K,3,FALSE),"-")</f>
        <v>0.5</v>
      </c>
      <c r="R103" s="1"/>
      <c r="S103" s="103">
        <v>3</v>
      </c>
      <c r="T103" s="105">
        <f>IF(VLOOKUP($A103,Schedule!$A:$Q,16,FALSE)=0,"-",(VLOOKUP($A103,Schedule!$A:$Q,16,FALSE)))</f>
        <v>0.4</v>
      </c>
      <c r="U103" s="104">
        <f t="shared" si="15"/>
        <v>0.29048821005609182</v>
      </c>
      <c r="V103" s="108"/>
      <c r="W103" s="104"/>
      <c r="X103" s="104">
        <f t="shared" si="19"/>
        <v>0</v>
      </c>
      <c r="Y103" s="108"/>
      <c r="Z103" s="106">
        <f t="shared" si="21"/>
        <v>0.5</v>
      </c>
      <c r="AA103" s="103">
        <f t="shared" si="16"/>
        <v>0.23094010767585033</v>
      </c>
      <c r="AB103" s="107">
        <f t="array" ref="AB103">MIN(IF(Vlookup!$B$3:$B$70&gt;'Valve Schedule'!AA103,Vlookup!$B$3:$B$70))</f>
        <v>0.4</v>
      </c>
      <c r="AC103" s="107" t="str">
        <f t="shared" si="18"/>
        <v>0.50.4</v>
      </c>
      <c r="AD103" s="99">
        <f>IFERROR(VLOOKUP($F103,Vlookup!$A:$K,2,FALSE),"-")</f>
        <v>0.4</v>
      </c>
      <c r="AE103" s="103">
        <f t="shared" si="20"/>
        <v>0.39445671620662148</v>
      </c>
      <c r="AF103" s="103">
        <f t="shared" si="17"/>
        <v>1.0283034022851676</v>
      </c>
      <c r="AG103" s="99">
        <v>200</v>
      </c>
      <c r="AH103" s="110"/>
      <c r="AJ103" s="5" t="str">
        <f t="shared" si="22"/>
        <v>171A-10300S</v>
      </c>
      <c r="AK103" s="5" t="str">
        <f t="shared" si="23"/>
        <v>=TAG : VV-3-3-04</v>
      </c>
    </row>
    <row r="104" spans="1:37">
      <c r="A104" s="126" t="s">
        <v>792</v>
      </c>
      <c r="B104" s="18" t="s">
        <v>880</v>
      </c>
      <c r="C104" s="99" t="s">
        <v>568</v>
      </c>
      <c r="D104" s="127">
        <v>56</v>
      </c>
      <c r="E104" s="127" t="s">
        <v>579</v>
      </c>
      <c r="F104" s="100" t="s">
        <v>523</v>
      </c>
      <c r="G104" s="99" t="str">
        <f>IF(ISNUMBER(T104),VLOOKUP($E104,'Actuator Reference'!A:B, 2, FALSE),"-")</f>
        <v>GDE131.1P</v>
      </c>
      <c r="H104" s="99" t="str">
        <f>IF(VLOOKUP(A104,Schedule!$A:$AA,20,FALSE)="NO","2W Mod.",IF(VLOOKUP(A104,Schedule!$A:$AA,20,FALSE)="YES","3W Mod.","Check"))</f>
        <v>2W Mod.</v>
      </c>
      <c r="I104" s="99" t="str">
        <f>IFERROR(VLOOKUP($F104,Vlookup!$A:$K,11,FALSE),"-")</f>
        <v>Ball-Powermite</v>
      </c>
      <c r="J104" s="99" t="str">
        <f>IFERROR(VLOOKUP($F104,Vlookup!$A:$K,7,FALSE),"-")</f>
        <v>NSR</v>
      </c>
      <c r="K104" s="102"/>
      <c r="L104" s="102"/>
      <c r="M104" s="102"/>
      <c r="N104" s="102"/>
      <c r="O104" s="102"/>
      <c r="P104" s="128">
        <f>VLOOKUP(A104,Schedule!A:V, 19, FALSE)</f>
        <v>0.5</v>
      </c>
      <c r="Q104" s="101" t="str">
        <f>IFERROR(VLOOKUP($F104,Vlookup!$A:$K,3,FALSE),"-")</f>
        <v>0.5</v>
      </c>
      <c r="R104" s="1"/>
      <c r="S104" s="103">
        <v>3</v>
      </c>
      <c r="T104" s="105">
        <f>IF(VLOOKUP($A104,Schedule!$A:$Q,16,FALSE)=0,"-",(VLOOKUP($A104,Schedule!$A:$Q,16,FALSE)))</f>
        <v>3</v>
      </c>
      <c r="U104" s="104">
        <f t="shared" si="15"/>
        <v>4.9019885446965494</v>
      </c>
      <c r="V104" s="108"/>
      <c r="W104" s="104"/>
      <c r="X104" s="104">
        <f t="shared" si="19"/>
        <v>0</v>
      </c>
      <c r="Y104" s="108"/>
      <c r="Z104" s="106">
        <f t="shared" si="21"/>
        <v>0.25</v>
      </c>
      <c r="AA104" s="103">
        <f t="shared" si="16"/>
        <v>1.7320508075688774</v>
      </c>
      <c r="AB104" s="107">
        <f t="array" ref="AB104">MIN(IF(Vlookup!$B$3:$B$70&gt;'Valve Schedule'!AA104,Vlookup!$B$3:$B$70))</f>
        <v>2.5</v>
      </c>
      <c r="AC104" s="107" t="str">
        <f t="shared" si="18"/>
        <v>0.252.5</v>
      </c>
      <c r="AD104" s="99">
        <f>IFERROR(VLOOKUP($F104,Vlookup!$A:$K,2,FALSE),"-")</f>
        <v>2.5</v>
      </c>
      <c r="AE104" s="103">
        <f t="shared" si="20"/>
        <v>2.492</v>
      </c>
      <c r="AF104" s="103">
        <f t="shared" si="17"/>
        <v>1.4492604263015645</v>
      </c>
      <c r="AG104" s="99">
        <v>200</v>
      </c>
      <c r="AH104" s="110"/>
      <c r="AJ104" s="5" t="str">
        <f t="shared" si="22"/>
        <v>171A-10304S</v>
      </c>
      <c r="AK104" s="5" t="str">
        <f t="shared" si="23"/>
        <v>=TAG : VV-3-3-05</v>
      </c>
    </row>
    <row r="105" spans="1:37">
      <c r="A105" s="126" t="s">
        <v>793</v>
      </c>
      <c r="B105" s="18" t="s">
        <v>881</v>
      </c>
      <c r="C105" s="99" t="s">
        <v>568</v>
      </c>
      <c r="D105" s="127">
        <v>57</v>
      </c>
      <c r="E105" s="127" t="s">
        <v>579</v>
      </c>
      <c r="F105" s="100" t="str">
        <f>IFERROR(VLOOKUP(AC105,Vlookup!$M$1:$N$112,2, FALSE),"-")</f>
        <v>599-10300S</v>
      </c>
      <c r="G105" s="99" t="str">
        <f>IF(ISNUMBER(T105),VLOOKUP($E105,'Actuator Reference'!A:B, 2, FALSE),"-")</f>
        <v>GDE131.1P</v>
      </c>
      <c r="H105" s="99" t="str">
        <f>IF(VLOOKUP(A105,Schedule!$A:$AA,20,FALSE)="NO","2W Mod.",IF(VLOOKUP(A105,Schedule!$A:$AA,20,FALSE)="YES","3W Mod.","Check"))</f>
        <v>2W Mod.</v>
      </c>
      <c r="I105" s="99" t="str">
        <f>IFERROR(VLOOKUP($F105,Vlookup!$A:$K,11,FALSE),"-")</f>
        <v>Ball-Powermite</v>
      </c>
      <c r="J105" s="99" t="str">
        <f>IFERROR(VLOOKUP($F105,Vlookup!$A:$K,7,FALSE),"-")</f>
        <v>NSR</v>
      </c>
      <c r="K105" s="102"/>
      <c r="L105" s="102"/>
      <c r="M105" s="102"/>
      <c r="N105" s="102"/>
      <c r="O105" s="102"/>
      <c r="P105" s="128">
        <v>0.75</v>
      </c>
      <c r="Q105" s="101" t="str">
        <f>IFERROR(VLOOKUP($F105,Vlookup!$A:$K,3,FALSE),"-")</f>
        <v>0.5</v>
      </c>
      <c r="R105" s="1"/>
      <c r="S105" s="103">
        <v>3</v>
      </c>
      <c r="T105" s="105">
        <f>IF(VLOOKUP($A105,Schedule!$A:$Q,16,FALSE)=0,"-",(VLOOKUP($A105,Schedule!$A:$Q,16,FALSE)))</f>
        <v>0.4</v>
      </c>
      <c r="U105" s="104">
        <f t="shared" si="15"/>
        <v>0.29048821005609182</v>
      </c>
      <c r="V105" s="108"/>
      <c r="W105" s="104"/>
      <c r="X105" s="104">
        <f t="shared" si="19"/>
        <v>0</v>
      </c>
      <c r="Y105" s="108"/>
      <c r="Z105" s="106">
        <f t="shared" si="21"/>
        <v>0.5</v>
      </c>
      <c r="AA105" s="103">
        <f t="shared" si="16"/>
        <v>0.23094010767585033</v>
      </c>
      <c r="AB105" s="107">
        <f t="array" ref="AB105">MIN(IF(Vlookup!$B$3:$B$70&gt;'Valve Schedule'!AA105,Vlookup!$B$3:$B$70))</f>
        <v>0.4</v>
      </c>
      <c r="AC105" s="107" t="str">
        <f t="shared" si="18"/>
        <v>0.50.4</v>
      </c>
      <c r="AD105" s="99">
        <f>IFERROR(VLOOKUP($F105,Vlookup!$A:$K,2,FALSE),"-")</f>
        <v>0.4</v>
      </c>
      <c r="AE105" s="103">
        <f t="shared" si="20"/>
        <v>0.39445671620662148</v>
      </c>
      <c r="AF105" s="103">
        <f t="shared" si="17"/>
        <v>1.0283034022851676</v>
      </c>
      <c r="AG105" s="99">
        <v>200</v>
      </c>
      <c r="AH105" s="110"/>
      <c r="AJ105" s="5" t="str">
        <f t="shared" si="22"/>
        <v>171A-10300S</v>
      </c>
      <c r="AK105" s="5" t="str">
        <f t="shared" si="23"/>
        <v>=TAG : VV-3-3-06</v>
      </c>
    </row>
    <row r="106" spans="1:37">
      <c r="A106" s="126" t="s">
        <v>794</v>
      </c>
      <c r="B106" s="18" t="s">
        <v>882</v>
      </c>
      <c r="C106" s="99" t="s">
        <v>568</v>
      </c>
      <c r="D106" s="127">
        <v>58</v>
      </c>
      <c r="E106" s="127" t="s">
        <v>579</v>
      </c>
      <c r="F106" s="100" t="str">
        <f>IFERROR(VLOOKUP(AC106,Vlookup!$M$1:$N$112,2, FALSE),"-")</f>
        <v>599-10302S</v>
      </c>
      <c r="G106" s="99" t="str">
        <f>IF(ISNUMBER(T106),VLOOKUP($E106,'Actuator Reference'!A:B, 2, FALSE),"-")</f>
        <v>GDE131.1P</v>
      </c>
      <c r="H106" s="99" t="str">
        <f>IF(VLOOKUP(A106,Schedule!$A:$AA,20,FALSE)="NO","2W Mod.",IF(VLOOKUP(A106,Schedule!$A:$AA,20,FALSE)="YES","3W Mod.","Check"))</f>
        <v>2W Mod.</v>
      </c>
      <c r="I106" s="99" t="str">
        <f>IFERROR(VLOOKUP($F106,Vlookup!$A:$K,11,FALSE),"-")</f>
        <v>Ball-Powermite</v>
      </c>
      <c r="J106" s="99" t="str">
        <f>IFERROR(VLOOKUP($F106,Vlookup!$A:$K,7,FALSE),"-")</f>
        <v>NSR</v>
      </c>
      <c r="K106" s="102"/>
      <c r="L106" s="102"/>
      <c r="M106" s="102"/>
      <c r="N106" s="102"/>
      <c r="O106" s="102"/>
      <c r="P106" s="128">
        <f>VLOOKUP(A106,Schedule!A:V, 19, FALSE)</f>
        <v>0.75</v>
      </c>
      <c r="Q106" s="101" t="str">
        <f>IFERROR(VLOOKUP($F106,Vlookup!$A:$K,3,FALSE),"-")</f>
        <v>0.5</v>
      </c>
      <c r="R106" s="1"/>
      <c r="S106" s="103">
        <v>3</v>
      </c>
      <c r="T106" s="105">
        <f>IF(VLOOKUP($A106,Schedule!$A:$Q,16,FALSE)=0,"-",(VLOOKUP($A106,Schedule!$A:$Q,16,FALSE)))</f>
        <v>1.5</v>
      </c>
      <c r="U106" s="104">
        <f t="shared" si="15"/>
        <v>1.0893307877103444</v>
      </c>
      <c r="V106" s="108"/>
      <c r="W106" s="104"/>
      <c r="X106" s="104">
        <f t="shared" si="19"/>
        <v>0</v>
      </c>
      <c r="Y106" s="108"/>
      <c r="Z106" s="106">
        <f t="shared" si="21"/>
        <v>0.5</v>
      </c>
      <c r="AA106" s="103">
        <f t="shared" si="16"/>
        <v>0.86602540378443871</v>
      </c>
      <c r="AB106" s="107">
        <f t="array" ref="AB106">MIN(IF(Vlookup!$B$3:$B$70&gt;'Valve Schedule'!AA106,Vlookup!$B$3:$B$70))</f>
        <v>1</v>
      </c>
      <c r="AC106" s="107" t="str">
        <f t="shared" si="18"/>
        <v>0.51</v>
      </c>
      <c r="AD106" s="99">
        <f>IFERROR(VLOOKUP($F106,Vlookup!$A:$K,2,FALSE),"-")</f>
        <v>1</v>
      </c>
      <c r="AE106" s="103">
        <f t="shared" si="20"/>
        <v>0.98614179051655371</v>
      </c>
      <c r="AF106" s="103">
        <f t="shared" si="17"/>
        <v>2.3136826551416272</v>
      </c>
      <c r="AG106" s="99">
        <v>200</v>
      </c>
      <c r="AH106" s="110"/>
      <c r="AJ106" s="5" t="str">
        <f t="shared" si="22"/>
        <v>171A-10302S</v>
      </c>
      <c r="AK106" s="5" t="str">
        <f t="shared" si="23"/>
        <v>=TAG : VV-3-3-07</v>
      </c>
    </row>
    <row r="107" spans="1:37">
      <c r="A107" s="126" t="s">
        <v>795</v>
      </c>
      <c r="B107" s="18" t="s">
        <v>883</v>
      </c>
      <c r="C107" s="99" t="s">
        <v>568</v>
      </c>
      <c r="D107" s="127">
        <v>59</v>
      </c>
      <c r="E107" s="127" t="s">
        <v>579</v>
      </c>
      <c r="F107" s="100" t="str">
        <f>IFERROR(VLOOKUP(AC107,Vlookup!$M$1:$N$112,2, FALSE),"-")</f>
        <v>599-10300S</v>
      </c>
      <c r="G107" s="99" t="str">
        <f>IF(ISNUMBER(T107),VLOOKUP($E107,'Actuator Reference'!A:B, 2, FALSE),"-")</f>
        <v>GDE131.1P</v>
      </c>
      <c r="H107" s="99" t="str">
        <f>IF(VLOOKUP(A107,Schedule!$A:$AA,20,FALSE)="NO","2W Mod.",IF(VLOOKUP(A107,Schedule!$A:$AA,20,FALSE)="YES","3W Mod.","Check"))</f>
        <v>2W Mod.</v>
      </c>
      <c r="I107" s="99" t="str">
        <f>IFERROR(VLOOKUP($F107,Vlookup!$A:$K,11,FALSE),"-")</f>
        <v>Ball-Powermite</v>
      </c>
      <c r="J107" s="99" t="str">
        <f>IFERROR(VLOOKUP($F107,Vlookup!$A:$K,7,FALSE),"-")</f>
        <v>NSR</v>
      </c>
      <c r="K107" s="102"/>
      <c r="L107" s="102"/>
      <c r="M107" s="102"/>
      <c r="N107" s="102"/>
      <c r="O107" s="102"/>
      <c r="P107" s="128">
        <v>0.75</v>
      </c>
      <c r="Q107" s="101" t="str">
        <f>IFERROR(VLOOKUP($F107,Vlookup!$A:$K,3,FALSE),"-")</f>
        <v>0.5</v>
      </c>
      <c r="R107" s="1"/>
      <c r="S107" s="103">
        <v>3</v>
      </c>
      <c r="T107" s="105">
        <f>IF(VLOOKUP($A107,Schedule!$A:$Q,16,FALSE)=0,"-",(VLOOKUP($A107,Schedule!$A:$Q,16,FALSE)))</f>
        <v>0.3</v>
      </c>
      <c r="U107" s="104">
        <f t="shared" si="15"/>
        <v>0.21786615754206884</v>
      </c>
      <c r="V107" s="108"/>
      <c r="W107" s="104"/>
      <c r="X107" s="104">
        <f t="shared" si="19"/>
        <v>0</v>
      </c>
      <c r="Y107" s="108"/>
      <c r="Z107" s="106">
        <f t="shared" si="21"/>
        <v>0.5</v>
      </c>
      <c r="AA107" s="103">
        <f t="shared" si="16"/>
        <v>0.17320508075688773</v>
      </c>
      <c r="AB107" s="107">
        <f t="array" ref="AB107">MIN(IF(Vlookup!$B$3:$B$70&gt;'Valve Schedule'!AA107,Vlookup!$B$3:$B$70))</f>
        <v>0.4</v>
      </c>
      <c r="AC107" s="107" t="str">
        <f t="shared" si="18"/>
        <v>0.50.4</v>
      </c>
      <c r="AD107" s="99">
        <f>IFERROR(VLOOKUP($F107,Vlookup!$A:$K,2,FALSE),"-")</f>
        <v>0.4</v>
      </c>
      <c r="AE107" s="103">
        <f t="shared" si="20"/>
        <v>0.39445671620662148</v>
      </c>
      <c r="AF107" s="103">
        <f t="shared" si="17"/>
        <v>0.5784206637854068</v>
      </c>
      <c r="AG107" s="99">
        <v>200</v>
      </c>
      <c r="AH107" s="110"/>
      <c r="AJ107" s="5" t="str">
        <f t="shared" si="22"/>
        <v>171A-10300S</v>
      </c>
      <c r="AK107" s="5" t="str">
        <f t="shared" si="23"/>
        <v>=TAG : VV-3-3-08</v>
      </c>
    </row>
    <row r="108" spans="1:37">
      <c r="A108" s="126" t="s">
        <v>796</v>
      </c>
      <c r="B108" s="18" t="s">
        <v>884</v>
      </c>
      <c r="C108" s="99" t="s">
        <v>568</v>
      </c>
      <c r="D108" s="127">
        <v>60</v>
      </c>
      <c r="E108" s="127" t="s">
        <v>579</v>
      </c>
      <c r="F108" s="100" t="s">
        <v>925</v>
      </c>
      <c r="G108" s="99" t="str">
        <f>IF(ISNUMBER(T108),VLOOKUP($E108,'Actuator Reference'!A:B, 2, FALSE),"-")</f>
        <v>GDE131.1P</v>
      </c>
      <c r="H108" s="99" t="str">
        <f>IF(VLOOKUP(A108,Schedule!$A:$AA,20,FALSE)="NO","2W Mod.",IF(VLOOKUP(A108,Schedule!$A:$AA,20,FALSE)="YES","3W Mod.","Check"))</f>
        <v>3W Mod.</v>
      </c>
      <c r="I108" s="99" t="str">
        <f>IFERROR(VLOOKUP($F108,Vlookup!$A:$K,11,FALSE),"-")</f>
        <v>Ball-Powermite</v>
      </c>
      <c r="J108" s="99" t="str">
        <f>IFERROR(VLOOKUP($F108,Vlookup!$A:$K,7,FALSE),"-")</f>
        <v>NSR</v>
      </c>
      <c r="K108" s="102"/>
      <c r="L108" s="102"/>
      <c r="M108" s="102"/>
      <c r="N108" s="102"/>
      <c r="O108" s="102"/>
      <c r="P108" s="128">
        <f>VLOOKUP(A108,Schedule!A:V, 19, FALSE)</f>
        <v>1.25</v>
      </c>
      <c r="Q108" s="101" t="str">
        <f>IFERROR(VLOOKUP($F108,Vlookup!$A:$K,3,FALSE),"-")</f>
        <v>0.5</v>
      </c>
      <c r="R108" s="1"/>
      <c r="S108" s="103">
        <v>3</v>
      </c>
      <c r="T108" s="105">
        <f>IF(VLOOKUP($A108,Schedule!$A:$Q,16,FALSE)=0,"-",(VLOOKUP($A108,Schedule!$A:$Q,16,FALSE)))</f>
        <v>0.7</v>
      </c>
      <c r="U108" s="104">
        <f t="shared" si="15"/>
        <v>0.18300757233533779</v>
      </c>
      <c r="V108" s="108"/>
      <c r="W108" s="104"/>
      <c r="X108" s="104">
        <f t="shared" si="19"/>
        <v>0</v>
      </c>
      <c r="Y108" s="108"/>
      <c r="Z108" s="106">
        <f t="shared" si="21"/>
        <v>0.75</v>
      </c>
      <c r="AA108" s="103">
        <f t="shared" si="16"/>
        <v>0.40414518843273806</v>
      </c>
      <c r="AB108" s="107">
        <f t="array" ref="AB108">MIN(IF(Vlookup!$B$3:$B$70&gt;'Valve Schedule'!AA108,Vlookup!$B$3:$B$70))</f>
        <v>0.63</v>
      </c>
      <c r="AC108" s="107" t="str">
        <f t="shared" si="18"/>
        <v>0.750.63</v>
      </c>
      <c r="AD108" s="99" t="str">
        <f>IFERROR(VLOOKUP($F108,Vlookup!$A:$K,2,FALSE),"-")</f>
        <v>0.63</v>
      </c>
      <c r="AE108" s="103">
        <f t="shared" si="20"/>
        <v>0.60805460478593643</v>
      </c>
      <c r="AF108" s="103">
        <f t="shared" si="17"/>
        <v>1.3252899864806174</v>
      </c>
      <c r="AG108" s="99">
        <v>200</v>
      </c>
      <c r="AH108" s="99" t="s">
        <v>928</v>
      </c>
      <c r="AJ108" s="5" t="str">
        <f t="shared" si="22"/>
        <v>171A-10351S</v>
      </c>
      <c r="AK108" s="5" t="str">
        <f t="shared" si="23"/>
        <v>=TAG : VV-3-3-09</v>
      </c>
    </row>
    <row r="109" spans="1:37">
      <c r="A109" s="126" t="s">
        <v>797</v>
      </c>
      <c r="B109" s="18" t="s">
        <v>885</v>
      </c>
      <c r="C109" s="99" t="s">
        <v>568</v>
      </c>
      <c r="D109" s="127">
        <v>61</v>
      </c>
      <c r="E109" s="127" t="s">
        <v>579</v>
      </c>
      <c r="F109" s="100" t="str">
        <f>IFERROR(VLOOKUP(AC109,Vlookup!$M$1:$N$112,2, FALSE),"-")</f>
        <v>599-10303S</v>
      </c>
      <c r="G109" s="99" t="str">
        <f>IF(ISNUMBER(T109),VLOOKUP($E109,'Actuator Reference'!A:B, 2, FALSE),"-")</f>
        <v>GDE131.1P</v>
      </c>
      <c r="H109" s="99" t="str">
        <f>IF(VLOOKUP(A109,Schedule!$A:$AA,20,FALSE)="NO","2W Mod.",IF(VLOOKUP(A109,Schedule!$A:$AA,20,FALSE)="YES","3W Mod.","Check"))</f>
        <v>2W Mod.</v>
      </c>
      <c r="I109" s="99" t="str">
        <f>IFERROR(VLOOKUP($F109,Vlookup!$A:$K,11,FALSE),"-")</f>
        <v>Ball-Powermite</v>
      </c>
      <c r="J109" s="99" t="str">
        <f>IFERROR(VLOOKUP($F109,Vlookup!$A:$K,7,FALSE),"-")</f>
        <v>NSR</v>
      </c>
      <c r="K109" s="102"/>
      <c r="L109" s="102"/>
      <c r="M109" s="102"/>
      <c r="N109" s="102"/>
      <c r="O109" s="102"/>
      <c r="P109" s="128">
        <v>1</v>
      </c>
      <c r="Q109" s="101" t="str">
        <f>IFERROR(VLOOKUP($F109,Vlookup!$A:$K,3,FALSE),"-")</f>
        <v>0.5</v>
      </c>
      <c r="R109" s="1"/>
      <c r="S109" s="103">
        <v>3</v>
      </c>
      <c r="T109" s="105">
        <f>IF(VLOOKUP($A109,Schedule!$A:$Q,16,FALSE)=0,"-",(VLOOKUP($A109,Schedule!$A:$Q,16,FALSE)))</f>
        <v>2.2999999999999998</v>
      </c>
      <c r="U109" s="104">
        <f t="shared" si="15"/>
        <v>0.93954780440017183</v>
      </c>
      <c r="V109" s="108"/>
      <c r="W109" s="104"/>
      <c r="X109" s="104">
        <f t="shared" si="19"/>
        <v>0</v>
      </c>
      <c r="Y109" s="108"/>
      <c r="Z109" s="106">
        <f t="shared" si="21"/>
        <v>0.5</v>
      </c>
      <c r="AA109" s="103">
        <f t="shared" si="16"/>
        <v>1.3279056191361391</v>
      </c>
      <c r="AB109" s="107">
        <f t="array" ref="AB109">MIN(IF(Vlookup!$B$3:$B$70&gt;'Valve Schedule'!AA109,Vlookup!$B$3:$B$70))</f>
        <v>1.6</v>
      </c>
      <c r="AC109" s="107" t="str">
        <f t="shared" si="18"/>
        <v>0.51.6</v>
      </c>
      <c r="AD109" s="99">
        <f>IFERROR(VLOOKUP($F109,Vlookup!$A:$K,2,FALSE),"-")</f>
        <v>1.6</v>
      </c>
      <c r="AE109" s="103">
        <f t="shared" si="20"/>
        <v>1.5609560690259943</v>
      </c>
      <c r="AF109" s="103">
        <f t="shared" si="17"/>
        <v>2.1710724222519566</v>
      </c>
      <c r="AG109" s="99">
        <v>200</v>
      </c>
      <c r="AH109" s="110"/>
      <c r="AJ109" s="5" t="str">
        <f t="shared" si="22"/>
        <v>171A-10303S</v>
      </c>
      <c r="AK109" s="5" t="str">
        <f t="shared" si="23"/>
        <v>=TAG : VV-3-3-10</v>
      </c>
    </row>
    <row r="110" spans="1:37">
      <c r="A110" s="126" t="s">
        <v>798</v>
      </c>
      <c r="B110" s="18" t="s">
        <v>886</v>
      </c>
      <c r="C110" s="99" t="s">
        <v>568</v>
      </c>
      <c r="D110" s="127">
        <v>62</v>
      </c>
      <c r="E110" s="127" t="s">
        <v>579</v>
      </c>
      <c r="F110" s="100" t="s">
        <v>919</v>
      </c>
      <c r="G110" s="99" t="str">
        <f>IF(ISNUMBER(T110),VLOOKUP($E110,'Actuator Reference'!A:B, 2, FALSE),"-")</f>
        <v>GDE131.1P</v>
      </c>
      <c r="H110" s="99" t="str">
        <f>IF(VLOOKUP(A110,Schedule!$A:$AA,20,FALSE)="NO","2W Mod.",IF(VLOOKUP(A110,Schedule!$A:$AA,20,FALSE)="YES","3W Mod.","Check"))</f>
        <v>3W Mod.</v>
      </c>
      <c r="I110" s="99" t="str">
        <f>IFERROR(VLOOKUP($F110,Vlookup!$A:$K,11,FALSE),"-")</f>
        <v>Ball-Powermite</v>
      </c>
      <c r="J110" s="99" t="str">
        <f>IFERROR(VLOOKUP($F110,Vlookup!$A:$K,7,FALSE),"-")</f>
        <v>NSR</v>
      </c>
      <c r="K110" s="102"/>
      <c r="L110" s="102"/>
      <c r="M110" s="102"/>
      <c r="N110" s="102"/>
      <c r="O110" s="102"/>
      <c r="P110" s="128">
        <f>VLOOKUP(A110,Schedule!A:V, 19, FALSE)</f>
        <v>1</v>
      </c>
      <c r="Q110" s="101" t="str">
        <f>IFERROR(VLOOKUP($F110,Vlookup!$A:$K,3,FALSE),"-")</f>
        <v>0.5</v>
      </c>
      <c r="R110" s="1"/>
      <c r="S110" s="103">
        <v>3</v>
      </c>
      <c r="T110" s="105">
        <f>IF(VLOOKUP($A110,Schedule!$A:$Q,16,FALSE)=0,"-",(VLOOKUP($A110,Schedule!$A:$Q,16,FALSE)))</f>
        <v>2.4</v>
      </c>
      <c r="U110" s="104">
        <f t="shared" si="15"/>
        <v>0.98039770893930978</v>
      </c>
      <c r="V110" s="108"/>
      <c r="W110" s="104"/>
      <c r="X110" s="104">
        <f t="shared" si="19"/>
        <v>0</v>
      </c>
      <c r="Y110" s="108"/>
      <c r="Z110" s="106">
        <f t="shared" si="21"/>
        <v>0.5</v>
      </c>
      <c r="AA110" s="103">
        <f t="shared" si="16"/>
        <v>1.3856406460551018</v>
      </c>
      <c r="AB110" s="107">
        <f t="array" ref="AB110">MIN(IF(Vlookup!$B$3:$B$70&gt;'Valve Schedule'!AA110,Vlookup!$B$3:$B$70))</f>
        <v>1.6</v>
      </c>
      <c r="AC110" s="107" t="str">
        <f t="shared" si="18"/>
        <v>0.51.6</v>
      </c>
      <c r="AD110" s="99" t="str">
        <f>IFERROR(VLOOKUP($F110,Vlookup!$A:$K,2,FALSE),"-")</f>
        <v>1.6</v>
      </c>
      <c r="AE110" s="103">
        <f t="shared" si="20"/>
        <v>1.5609560690259943</v>
      </c>
      <c r="AF110" s="103">
        <f t="shared" si="17"/>
        <v>2.3639654351930566</v>
      </c>
      <c r="AG110" s="99">
        <v>200</v>
      </c>
      <c r="AH110" s="99" t="s">
        <v>928</v>
      </c>
      <c r="AJ110" s="5" t="str">
        <f t="shared" si="22"/>
        <v>171A-10353S</v>
      </c>
      <c r="AK110" s="5" t="str">
        <f t="shared" si="23"/>
        <v>=TAG : VV-3-3-11</v>
      </c>
    </row>
    <row r="111" spans="1:37">
      <c r="A111" s="126" t="s">
        <v>799</v>
      </c>
      <c r="B111" s="18" t="s">
        <v>887</v>
      </c>
      <c r="C111" s="99" t="s">
        <v>568</v>
      </c>
      <c r="D111" s="127">
        <v>63</v>
      </c>
      <c r="E111" s="127" t="s">
        <v>579</v>
      </c>
      <c r="F111" s="100" t="str">
        <f>IFERROR(VLOOKUP(AC111,Vlookup!$M$1:$N$112,2, FALSE),"-")</f>
        <v>599-10303S</v>
      </c>
      <c r="G111" s="99" t="str">
        <f>IF(ISNUMBER(T111),VLOOKUP($E111,'Actuator Reference'!A:B, 2, FALSE),"-")</f>
        <v>GDE131.1P</v>
      </c>
      <c r="H111" s="99" t="str">
        <f>IF(VLOOKUP(A111,Schedule!$A:$AA,20,FALSE)="NO","2W Mod.",IF(VLOOKUP(A111,Schedule!$A:$AA,20,FALSE)="YES","3W Mod.","Check"))</f>
        <v>2W Mod.</v>
      </c>
      <c r="I111" s="99" t="str">
        <f>IFERROR(VLOOKUP($F111,Vlookup!$A:$K,11,FALSE),"-")</f>
        <v>Ball-Powermite</v>
      </c>
      <c r="J111" s="99" t="str">
        <f>IFERROR(VLOOKUP($F111,Vlookup!$A:$K,7,FALSE),"-")</f>
        <v>NSR</v>
      </c>
      <c r="K111" s="102"/>
      <c r="L111" s="102"/>
      <c r="M111" s="102"/>
      <c r="N111" s="102"/>
      <c r="O111" s="102"/>
      <c r="P111" s="128">
        <f>VLOOKUP(A111,Schedule!A:V, 19, FALSE)</f>
        <v>1</v>
      </c>
      <c r="Q111" s="101" t="str">
        <f>IFERROR(VLOOKUP($F111,Vlookup!$A:$K,3,FALSE),"-")</f>
        <v>0.5</v>
      </c>
      <c r="R111" s="1"/>
      <c r="S111" s="103">
        <v>3</v>
      </c>
      <c r="T111" s="105">
        <f>IF(VLOOKUP($A111,Schedule!$A:$Q,16,FALSE)=0,"-",(VLOOKUP($A111,Schedule!$A:$Q,16,FALSE)))</f>
        <v>2.1</v>
      </c>
      <c r="U111" s="104">
        <f t="shared" si="15"/>
        <v>0.85784799532189615</v>
      </c>
      <c r="V111" s="108"/>
      <c r="W111" s="104"/>
      <c r="X111" s="104">
        <f t="shared" si="19"/>
        <v>0</v>
      </c>
      <c r="Y111" s="108"/>
      <c r="Z111" s="106">
        <f t="shared" si="21"/>
        <v>0.5</v>
      </c>
      <c r="AA111" s="103">
        <f t="shared" si="16"/>
        <v>1.2124355652982142</v>
      </c>
      <c r="AB111" s="107">
        <f t="array" ref="AB111">MIN(IF(Vlookup!$B$3:$B$70&gt;'Valve Schedule'!AA111,Vlookup!$B$3:$B$70))</f>
        <v>1.6</v>
      </c>
      <c r="AC111" s="107" t="str">
        <f t="shared" si="18"/>
        <v>0.51.6</v>
      </c>
      <c r="AD111" s="99">
        <f>IFERROR(VLOOKUP($F111,Vlookup!$A:$K,2,FALSE),"-")</f>
        <v>1.6</v>
      </c>
      <c r="AE111" s="103">
        <f t="shared" si="20"/>
        <v>1.5609560690259943</v>
      </c>
      <c r="AF111" s="103">
        <f t="shared" si="17"/>
        <v>1.8099110363196844</v>
      </c>
      <c r="AG111" s="99">
        <v>200</v>
      </c>
      <c r="AH111" s="110"/>
      <c r="AJ111" s="5" t="str">
        <f t="shared" si="22"/>
        <v>171A-10303S</v>
      </c>
      <c r="AK111" s="5" t="str">
        <f t="shared" si="23"/>
        <v>=TAG : VV-3-3-12</v>
      </c>
    </row>
    <row r="112" spans="1:37">
      <c r="A112" s="126" t="s">
        <v>800</v>
      </c>
      <c r="B112" s="18" t="s">
        <v>888</v>
      </c>
      <c r="C112" s="99" t="s">
        <v>568</v>
      </c>
      <c r="D112" s="127">
        <v>64</v>
      </c>
      <c r="E112" s="127" t="s">
        <v>579</v>
      </c>
      <c r="F112" s="100" t="str">
        <f>IFERROR(VLOOKUP(AC112,Vlookup!$M$1:$N$112,2, FALSE),"-")</f>
        <v>599-10303S</v>
      </c>
      <c r="G112" s="99" t="str">
        <f>IF(ISNUMBER(T112),VLOOKUP($E112,'Actuator Reference'!A:B, 2, FALSE),"-")</f>
        <v>GDE131.1P</v>
      </c>
      <c r="H112" s="99" t="str">
        <f>IF(VLOOKUP(A112,Schedule!$A:$AA,20,FALSE)="NO","2W Mod.",IF(VLOOKUP(A112,Schedule!$A:$AA,20,FALSE)="YES","3W Mod.","Check"))</f>
        <v>2W Mod.</v>
      </c>
      <c r="I112" s="99" t="str">
        <f>IFERROR(VLOOKUP($F112,Vlookup!$A:$K,11,FALSE),"-")</f>
        <v>Ball-Powermite</v>
      </c>
      <c r="J112" s="99" t="str">
        <f>IFERROR(VLOOKUP($F112,Vlookup!$A:$K,7,FALSE),"-")</f>
        <v>NSR</v>
      </c>
      <c r="K112" s="102"/>
      <c r="L112" s="102"/>
      <c r="M112" s="102"/>
      <c r="N112" s="102"/>
      <c r="O112" s="102"/>
      <c r="P112" s="128">
        <v>1</v>
      </c>
      <c r="Q112" s="101" t="str">
        <f>IFERROR(VLOOKUP($F112,Vlookup!$A:$K,3,FALSE),"-")</f>
        <v>0.5</v>
      </c>
      <c r="R112" s="1"/>
      <c r="S112" s="103">
        <v>3</v>
      </c>
      <c r="T112" s="105">
        <f>IF(VLOOKUP($A112,Schedule!$A:$Q,16,FALSE)=0,"-",(VLOOKUP($A112,Schedule!$A:$Q,16,FALSE)))</f>
        <v>2.2000000000000002</v>
      </c>
      <c r="U112" s="104">
        <f t="shared" si="15"/>
        <v>0.89869789986103399</v>
      </c>
      <c r="V112" s="108"/>
      <c r="W112" s="104"/>
      <c r="X112" s="104">
        <f t="shared" si="19"/>
        <v>0</v>
      </c>
      <c r="Y112" s="108"/>
      <c r="Z112" s="106">
        <f t="shared" si="21"/>
        <v>0.5</v>
      </c>
      <c r="AA112" s="103">
        <f t="shared" si="16"/>
        <v>1.2701705922171769</v>
      </c>
      <c r="AB112" s="107">
        <f t="array" ref="AB112">MIN(IF(Vlookup!$B$3:$B$70&gt;'Valve Schedule'!AA112,Vlookup!$B$3:$B$70))</f>
        <v>1.6</v>
      </c>
      <c r="AC112" s="107" t="str">
        <f t="shared" si="18"/>
        <v>0.51.6</v>
      </c>
      <c r="AD112" s="99">
        <f>IFERROR(VLOOKUP($F112,Vlookup!$A:$K,2,FALSE),"-")</f>
        <v>1.6</v>
      </c>
      <c r="AE112" s="103">
        <f t="shared" si="20"/>
        <v>1.5609560690259943</v>
      </c>
      <c r="AF112" s="103">
        <f t="shared" si="17"/>
        <v>1.9863876226274995</v>
      </c>
      <c r="AG112" s="99">
        <v>200</v>
      </c>
      <c r="AH112" s="110"/>
      <c r="AJ112" s="5" t="str">
        <f t="shared" si="22"/>
        <v>171A-10303S</v>
      </c>
      <c r="AK112" s="5" t="str">
        <f t="shared" si="23"/>
        <v>=TAG : VV-3-3-13</v>
      </c>
    </row>
    <row r="113" spans="1:37">
      <c r="A113" s="126" t="s">
        <v>801</v>
      </c>
      <c r="B113" s="18" t="s">
        <v>889</v>
      </c>
      <c r="C113" s="99" t="s">
        <v>568</v>
      </c>
      <c r="D113" s="127">
        <v>65</v>
      </c>
      <c r="E113" s="127" t="s">
        <v>579</v>
      </c>
      <c r="F113" s="100" t="str">
        <f>IFERROR(VLOOKUP(AC113,Vlookup!$M$1:$N$112,2, FALSE),"-")</f>
        <v>599-10303S</v>
      </c>
      <c r="G113" s="99" t="str">
        <f>IF(ISNUMBER(T113),VLOOKUP($E113,'Actuator Reference'!A:B, 2, FALSE),"-")</f>
        <v>GDE131.1P</v>
      </c>
      <c r="H113" s="99" t="str">
        <f>IF(VLOOKUP(A113,Schedule!$A:$AA,20,FALSE)="NO","2W Mod.",IF(VLOOKUP(A113,Schedule!$A:$AA,20,FALSE)="YES","3W Mod.","Check"))</f>
        <v>2W Mod.</v>
      </c>
      <c r="I113" s="99" t="str">
        <f>IFERROR(VLOOKUP($F113,Vlookup!$A:$K,11,FALSE),"-")</f>
        <v>Ball-Powermite</v>
      </c>
      <c r="J113" s="99" t="str">
        <f>IFERROR(VLOOKUP($F113,Vlookup!$A:$K,7,FALSE),"-")</f>
        <v>NSR</v>
      </c>
      <c r="K113" s="102"/>
      <c r="L113" s="102"/>
      <c r="M113" s="102"/>
      <c r="N113" s="102"/>
      <c r="O113" s="102"/>
      <c r="P113" s="128">
        <v>1</v>
      </c>
      <c r="Q113" s="101" t="str">
        <f>IFERROR(VLOOKUP($F113,Vlookup!$A:$K,3,FALSE),"-")</f>
        <v>0.5</v>
      </c>
      <c r="R113" s="1"/>
      <c r="S113" s="103">
        <v>3</v>
      </c>
      <c r="T113" s="105">
        <f>IF(VLOOKUP($A113,Schedule!$A:$Q,16,FALSE)=0,"-",(VLOOKUP($A113,Schedule!$A:$Q,16,FALSE)))</f>
        <v>2.1</v>
      </c>
      <c r="U113" s="104">
        <f t="shared" si="15"/>
        <v>0.85784799532189615</v>
      </c>
      <c r="V113" s="108"/>
      <c r="W113" s="104"/>
      <c r="X113" s="104">
        <f t="shared" si="19"/>
        <v>0</v>
      </c>
      <c r="Y113" s="108"/>
      <c r="Z113" s="106">
        <f t="shared" si="21"/>
        <v>0.5</v>
      </c>
      <c r="AA113" s="103">
        <f t="shared" si="16"/>
        <v>1.2124355652982142</v>
      </c>
      <c r="AB113" s="107">
        <f t="array" ref="AB113">MIN(IF(Vlookup!$B$3:$B$70&gt;'Valve Schedule'!AA113,Vlookup!$B$3:$B$70))</f>
        <v>1.6</v>
      </c>
      <c r="AC113" s="107" t="str">
        <f t="shared" si="18"/>
        <v>0.51.6</v>
      </c>
      <c r="AD113" s="99">
        <f>IFERROR(VLOOKUP($F113,Vlookup!$A:$K,2,FALSE),"-")</f>
        <v>1.6</v>
      </c>
      <c r="AE113" s="103">
        <f t="shared" si="20"/>
        <v>1.5609560690259943</v>
      </c>
      <c r="AF113" s="103">
        <f t="shared" si="17"/>
        <v>1.8099110363196844</v>
      </c>
      <c r="AG113" s="99">
        <v>200</v>
      </c>
      <c r="AH113" s="110"/>
      <c r="AJ113" s="5" t="str">
        <f t="shared" si="22"/>
        <v>171A-10303S</v>
      </c>
      <c r="AK113" s="5" t="str">
        <f t="shared" si="23"/>
        <v>=TAG : VV-3-3-14</v>
      </c>
    </row>
    <row r="114" spans="1:37">
      <c r="A114" s="126" t="s">
        <v>802</v>
      </c>
      <c r="B114" s="18" t="s">
        <v>890</v>
      </c>
      <c r="C114" s="99" t="s">
        <v>568</v>
      </c>
      <c r="D114" s="127">
        <v>66</v>
      </c>
      <c r="E114" s="127" t="s">
        <v>579</v>
      </c>
      <c r="F114" s="100" t="str">
        <f>IFERROR(VLOOKUP(AC114,Vlookup!$M$1:$N$112,2, FALSE),"-")</f>
        <v>599-10301S</v>
      </c>
      <c r="G114" s="99" t="str">
        <f>IF(ISNUMBER(T114),VLOOKUP($E114,'Actuator Reference'!A:B, 2, FALSE),"-")</f>
        <v>GDE131.1P</v>
      </c>
      <c r="H114" s="99" t="str">
        <f>IF(VLOOKUP(A114,Schedule!$A:$AA,20,FALSE)="NO","2W Mod.",IF(VLOOKUP(A114,Schedule!$A:$AA,20,FALSE)="YES","3W Mod.","Check"))</f>
        <v>2W Mod.</v>
      </c>
      <c r="I114" s="99" t="str">
        <f>IFERROR(VLOOKUP($F114,Vlookup!$A:$K,11,FALSE),"-")</f>
        <v>Ball-Powermite</v>
      </c>
      <c r="J114" s="99" t="str">
        <f>IFERROR(VLOOKUP($F114,Vlookup!$A:$K,7,FALSE),"-")</f>
        <v>NSR</v>
      </c>
      <c r="K114" s="102"/>
      <c r="L114" s="102"/>
      <c r="M114" s="102"/>
      <c r="N114" s="102"/>
      <c r="O114" s="102"/>
      <c r="P114" s="128">
        <v>0.75</v>
      </c>
      <c r="Q114" s="101" t="str">
        <f>IFERROR(VLOOKUP($F114,Vlookup!$A:$K,3,FALSE),"-")</f>
        <v>0.5</v>
      </c>
      <c r="R114" s="1"/>
      <c r="S114" s="103">
        <v>3</v>
      </c>
      <c r="T114" s="105">
        <f>IF(VLOOKUP($A114,Schedule!$A:$Q,16,FALSE)=0,"-",(VLOOKUP($A114,Schedule!$A:$Q,16,FALSE)))</f>
        <v>0.7</v>
      </c>
      <c r="U114" s="104">
        <f t="shared" ref="U114:U142" si="24">IFERROR(T114/60*0.133681/(PI()*(P114/2/12)^2),"-")</f>
        <v>0.50835436759816055</v>
      </c>
      <c r="V114" s="108"/>
      <c r="W114" s="104"/>
      <c r="X114" s="104">
        <f t="shared" si="19"/>
        <v>0</v>
      </c>
      <c r="Y114" s="108"/>
      <c r="Z114" s="106">
        <f t="shared" si="21"/>
        <v>0.5</v>
      </c>
      <c r="AA114" s="103">
        <f t="shared" ref="AA114:AA142" si="25">IFERROR(T114/(SQRT(S114)),"-")</f>
        <v>0.40414518843273806</v>
      </c>
      <c r="AB114" s="107">
        <f t="array" ref="AB114">MIN(IF(Vlookup!$B$3:$B$70&gt;'Valve Schedule'!AA114,Vlookup!$B$3:$B$70))</f>
        <v>0.63</v>
      </c>
      <c r="AC114" s="107" t="str">
        <f t="shared" ref="AC114:AC142" si="26">CONCATENATE(Z114,AB114)</f>
        <v>0.50.63</v>
      </c>
      <c r="AD114" s="99">
        <f>IFERROR(VLOOKUP($F114,Vlookup!$A:$K,2,FALSE),"-")</f>
        <v>0.63</v>
      </c>
      <c r="AE114" s="103">
        <f t="shared" si="20"/>
        <v>0.62126932802542889</v>
      </c>
      <c r="AF114" s="103">
        <f t="shared" ref="AF114:AF142" si="27">IFERROR((T114/AE114)^2,"-")</f>
        <v>1.2695103731915645</v>
      </c>
      <c r="AG114" s="99">
        <v>200</v>
      </c>
      <c r="AH114" s="110"/>
      <c r="AJ114" s="5" t="str">
        <f t="shared" si="22"/>
        <v>171A-10301S</v>
      </c>
      <c r="AK114" s="5" t="str">
        <f t="shared" si="23"/>
        <v>=TAG : VV-3-3-15</v>
      </c>
    </row>
    <row r="115" spans="1:37">
      <c r="A115" s="126" t="s">
        <v>803</v>
      </c>
      <c r="B115" s="18" t="s">
        <v>891</v>
      </c>
      <c r="C115" s="99" t="s">
        <v>568</v>
      </c>
      <c r="D115" s="127">
        <v>67</v>
      </c>
      <c r="E115" s="127" t="s">
        <v>579</v>
      </c>
      <c r="F115" s="100" t="str">
        <f>IFERROR(VLOOKUP(AC115,Vlookup!$M$1:$N$112,2, FALSE),"-")</f>
        <v>599-10301S</v>
      </c>
      <c r="G115" s="99" t="str">
        <f>IF(ISNUMBER(T115),VLOOKUP($E115,'Actuator Reference'!A:B, 2, FALSE),"-")</f>
        <v>GDE131.1P</v>
      </c>
      <c r="H115" s="99" t="str">
        <f>IF(VLOOKUP(A115,Schedule!$A:$AA,20,FALSE)="NO","2W Mod.",IF(VLOOKUP(A115,Schedule!$A:$AA,20,FALSE)="YES","3W Mod.","Check"))</f>
        <v>2W Mod.</v>
      </c>
      <c r="I115" s="99" t="str">
        <f>IFERROR(VLOOKUP($F115,Vlookup!$A:$K,11,FALSE),"-")</f>
        <v>Ball-Powermite</v>
      </c>
      <c r="J115" s="99" t="str">
        <f>IFERROR(VLOOKUP($F115,Vlookup!$A:$K,7,FALSE),"-")</f>
        <v>NSR</v>
      </c>
      <c r="K115" s="102"/>
      <c r="L115" s="102"/>
      <c r="M115" s="102"/>
      <c r="N115" s="102"/>
      <c r="O115" s="102"/>
      <c r="P115" s="128">
        <v>0.75</v>
      </c>
      <c r="Q115" s="101" t="str">
        <f>IFERROR(VLOOKUP($F115,Vlookup!$A:$K,3,FALSE),"-")</f>
        <v>0.5</v>
      </c>
      <c r="R115" s="1"/>
      <c r="S115" s="103">
        <v>3</v>
      </c>
      <c r="T115" s="105">
        <f>IF(VLOOKUP($A115,Schedule!$A:$Q,16,FALSE)=0,"-",(VLOOKUP($A115,Schedule!$A:$Q,16,FALSE)))</f>
        <v>0.7</v>
      </c>
      <c r="U115" s="104">
        <f t="shared" si="24"/>
        <v>0.50835436759816055</v>
      </c>
      <c r="V115" s="108"/>
      <c r="W115" s="104"/>
      <c r="X115" s="104">
        <f t="shared" si="19"/>
        <v>0</v>
      </c>
      <c r="Y115" s="108"/>
      <c r="Z115" s="106">
        <f t="shared" si="21"/>
        <v>0.5</v>
      </c>
      <c r="AA115" s="103">
        <f t="shared" si="25"/>
        <v>0.40414518843273806</v>
      </c>
      <c r="AB115" s="107">
        <f t="array" ref="AB115">MIN(IF(Vlookup!$B$3:$B$70&gt;'Valve Schedule'!AA115,Vlookup!$B$3:$B$70))</f>
        <v>0.63</v>
      </c>
      <c r="AC115" s="107" t="str">
        <f t="shared" si="26"/>
        <v>0.50.63</v>
      </c>
      <c r="AD115" s="99">
        <f>IFERROR(VLOOKUP($F115,Vlookup!$A:$K,2,FALSE),"-")</f>
        <v>0.63</v>
      </c>
      <c r="AE115" s="103">
        <f t="shared" si="20"/>
        <v>0.62126932802542889</v>
      </c>
      <c r="AF115" s="103">
        <f t="shared" si="27"/>
        <v>1.2695103731915645</v>
      </c>
      <c r="AG115" s="99">
        <v>200</v>
      </c>
      <c r="AH115" s="110"/>
      <c r="AJ115" s="5" t="str">
        <f t="shared" si="22"/>
        <v>171A-10301S</v>
      </c>
      <c r="AK115" s="5" t="str">
        <f t="shared" si="23"/>
        <v>=TAG : VV-3-3-16</v>
      </c>
    </row>
    <row r="116" spans="1:37">
      <c r="A116" s="126" t="s">
        <v>804</v>
      </c>
      <c r="B116" s="18" t="s">
        <v>892</v>
      </c>
      <c r="C116" s="99" t="s">
        <v>568</v>
      </c>
      <c r="D116" s="127">
        <v>68</v>
      </c>
      <c r="E116" s="127" t="s">
        <v>579</v>
      </c>
      <c r="F116" s="100" t="str">
        <f>IFERROR(VLOOKUP(AC116,Vlookup!$M$1:$N$112,2, FALSE),"-")</f>
        <v>599-10301S</v>
      </c>
      <c r="G116" s="99" t="str">
        <f>IF(ISNUMBER(T116),VLOOKUP($E116,'Actuator Reference'!A:B, 2, FALSE),"-")</f>
        <v>GDE131.1P</v>
      </c>
      <c r="H116" s="99" t="str">
        <f>IF(VLOOKUP(A116,Schedule!$A:$AA,20,FALSE)="NO","2W Mod.",IF(VLOOKUP(A116,Schedule!$A:$AA,20,FALSE)="YES","3W Mod.","Check"))</f>
        <v>2W Mod.</v>
      </c>
      <c r="I116" s="99" t="str">
        <f>IFERROR(VLOOKUP($F116,Vlookup!$A:$K,11,FALSE),"-")</f>
        <v>Ball-Powermite</v>
      </c>
      <c r="J116" s="99" t="str">
        <f>IFERROR(VLOOKUP($F116,Vlookup!$A:$K,7,FALSE),"-")</f>
        <v>NSR</v>
      </c>
      <c r="K116" s="102"/>
      <c r="L116" s="102"/>
      <c r="M116" s="102"/>
      <c r="N116" s="102"/>
      <c r="O116" s="102"/>
      <c r="P116" s="128">
        <v>0.75</v>
      </c>
      <c r="Q116" s="101" t="str">
        <f>IFERROR(VLOOKUP($F116,Vlookup!$A:$K,3,FALSE),"-")</f>
        <v>0.5</v>
      </c>
      <c r="R116" s="1"/>
      <c r="S116" s="103">
        <v>3</v>
      </c>
      <c r="T116" s="105">
        <f>IF(VLOOKUP($A116,Schedule!$A:$Q,16,FALSE)=0,"-",(VLOOKUP($A116,Schedule!$A:$Q,16,FALSE)))</f>
        <v>0.7</v>
      </c>
      <c r="U116" s="104">
        <f t="shared" si="24"/>
        <v>0.50835436759816055</v>
      </c>
      <c r="V116" s="108"/>
      <c r="W116" s="104"/>
      <c r="X116" s="104">
        <f t="shared" si="19"/>
        <v>0</v>
      </c>
      <c r="Y116" s="108"/>
      <c r="Z116" s="106">
        <f t="shared" si="21"/>
        <v>0.5</v>
      </c>
      <c r="AA116" s="103">
        <f t="shared" si="25"/>
        <v>0.40414518843273806</v>
      </c>
      <c r="AB116" s="107">
        <f t="array" ref="AB116">MIN(IF(Vlookup!$B$3:$B$70&gt;'Valve Schedule'!AA116,Vlookup!$B$3:$B$70))</f>
        <v>0.63</v>
      </c>
      <c r="AC116" s="107" t="str">
        <f t="shared" si="26"/>
        <v>0.50.63</v>
      </c>
      <c r="AD116" s="99">
        <f>IFERROR(VLOOKUP($F116,Vlookup!$A:$K,2,FALSE),"-")</f>
        <v>0.63</v>
      </c>
      <c r="AE116" s="103">
        <f t="shared" si="20"/>
        <v>0.62126932802542889</v>
      </c>
      <c r="AF116" s="103">
        <f t="shared" si="27"/>
        <v>1.2695103731915645</v>
      </c>
      <c r="AG116" s="99">
        <v>200</v>
      </c>
      <c r="AH116" s="110"/>
      <c r="AJ116" s="5" t="str">
        <f t="shared" si="22"/>
        <v>171A-10301S</v>
      </c>
      <c r="AK116" s="5" t="str">
        <f t="shared" si="23"/>
        <v>=TAG : VV-3-3-17</v>
      </c>
    </row>
    <row r="117" spans="1:37">
      <c r="A117" s="126" t="s">
        <v>805</v>
      </c>
      <c r="B117" s="18" t="s">
        <v>893</v>
      </c>
      <c r="C117" s="99" t="s">
        <v>568</v>
      </c>
      <c r="D117" s="127">
        <v>69</v>
      </c>
      <c r="E117" s="127" t="s">
        <v>579</v>
      </c>
      <c r="F117" s="100" t="str">
        <f>IFERROR(VLOOKUP(AC117,Vlookup!$M$1:$N$112,2, FALSE),"-")</f>
        <v>599-10303S</v>
      </c>
      <c r="G117" s="99" t="str">
        <f>IF(ISNUMBER(T117),VLOOKUP($E117,'Actuator Reference'!A:B, 2, FALSE),"-")</f>
        <v>GDE131.1P</v>
      </c>
      <c r="H117" s="99" t="str">
        <f>IF(VLOOKUP(A117,Schedule!$A:$AA,20,FALSE)="NO","2W Mod.",IF(VLOOKUP(A117,Schedule!$A:$AA,20,FALSE)="YES","3W Mod.","Check"))</f>
        <v>2W Mod.</v>
      </c>
      <c r="I117" s="99" t="str">
        <f>IFERROR(VLOOKUP($F117,Vlookup!$A:$K,11,FALSE),"-")</f>
        <v>Ball-Powermite</v>
      </c>
      <c r="J117" s="99" t="str">
        <f>IFERROR(VLOOKUP($F117,Vlookup!$A:$K,7,FALSE),"-")</f>
        <v>NSR</v>
      </c>
      <c r="K117" s="102"/>
      <c r="L117" s="102"/>
      <c r="M117" s="102"/>
      <c r="N117" s="102"/>
      <c r="O117" s="102"/>
      <c r="P117" s="128">
        <v>1</v>
      </c>
      <c r="Q117" s="101" t="str">
        <f>IFERROR(VLOOKUP($F117,Vlookup!$A:$K,3,FALSE),"-")</f>
        <v>0.5</v>
      </c>
      <c r="R117" s="1"/>
      <c r="S117" s="103">
        <v>3</v>
      </c>
      <c r="T117" s="105">
        <f>IF(VLOOKUP($A117,Schedule!$A:$Q,16,FALSE)=0,"-",(VLOOKUP($A117,Schedule!$A:$Q,16,FALSE)))</f>
        <v>1.9</v>
      </c>
      <c r="U117" s="104">
        <f t="shared" si="24"/>
        <v>0.77614818624362014</v>
      </c>
      <c r="V117" s="108"/>
      <c r="W117" s="104"/>
      <c r="X117" s="104">
        <f t="shared" si="19"/>
        <v>0</v>
      </c>
      <c r="Y117" s="108"/>
      <c r="Z117" s="106">
        <f t="shared" si="21"/>
        <v>0.5</v>
      </c>
      <c r="AA117" s="103">
        <f t="shared" si="25"/>
        <v>1.096965511460289</v>
      </c>
      <c r="AB117" s="107">
        <f t="array" ref="AB117">MIN(IF(Vlookup!$B$3:$B$70&gt;'Valve Schedule'!AA117,Vlookup!$B$3:$B$70))</f>
        <v>1.6</v>
      </c>
      <c r="AC117" s="107" t="str">
        <f t="shared" si="26"/>
        <v>0.51.6</v>
      </c>
      <c r="AD117" s="99">
        <f>IFERROR(VLOOKUP($F117,Vlookup!$A:$K,2,FALSE),"-")</f>
        <v>1.6</v>
      </c>
      <c r="AE117" s="103">
        <f t="shared" si="20"/>
        <v>1.5609560690259943</v>
      </c>
      <c r="AF117" s="103">
        <f t="shared" si="27"/>
        <v>1.4815825036539818</v>
      </c>
      <c r="AG117" s="99">
        <v>200</v>
      </c>
      <c r="AH117" s="110"/>
      <c r="AJ117" s="5" t="str">
        <f t="shared" si="22"/>
        <v>171A-10303S</v>
      </c>
      <c r="AK117" s="5" t="str">
        <f t="shared" si="23"/>
        <v>=TAG : VV-3-3-18</v>
      </c>
    </row>
    <row r="118" spans="1:37">
      <c r="A118" s="126" t="s">
        <v>806</v>
      </c>
      <c r="B118" s="18" t="s">
        <v>894</v>
      </c>
      <c r="C118" s="99" t="s">
        <v>568</v>
      </c>
      <c r="D118" s="127">
        <v>70</v>
      </c>
      <c r="E118" s="127" t="s">
        <v>579</v>
      </c>
      <c r="F118" s="100" t="str">
        <f>IFERROR(VLOOKUP(AC118,Vlookup!$M$1:$N$112,2, FALSE),"-")</f>
        <v>599-10303S</v>
      </c>
      <c r="G118" s="99" t="str">
        <f>IF(ISNUMBER(T118),VLOOKUP($E118,'Actuator Reference'!A:B, 2, FALSE),"-")</f>
        <v>GDE131.1P</v>
      </c>
      <c r="H118" s="99" t="str">
        <f>IF(VLOOKUP(A118,Schedule!$A:$AA,20,FALSE)="NO","2W Mod.",IF(VLOOKUP(A118,Schedule!$A:$AA,20,FALSE)="YES","3W Mod.","Check"))</f>
        <v>2W Mod.</v>
      </c>
      <c r="I118" s="99" t="str">
        <f>IFERROR(VLOOKUP($F118,Vlookup!$A:$K,11,FALSE),"-")</f>
        <v>Ball-Powermite</v>
      </c>
      <c r="J118" s="99" t="str">
        <f>IFERROR(VLOOKUP($F118,Vlookup!$A:$K,7,FALSE),"-")</f>
        <v>NSR</v>
      </c>
      <c r="K118" s="102"/>
      <c r="L118" s="102"/>
      <c r="M118" s="102"/>
      <c r="N118" s="102"/>
      <c r="O118" s="102"/>
      <c r="P118" s="128">
        <f>VLOOKUP(A118,Schedule!A:V, 19, FALSE)</f>
        <v>0.75</v>
      </c>
      <c r="Q118" s="101" t="str">
        <f>IFERROR(VLOOKUP($F118,Vlookup!$A:$K,3,FALSE),"-")</f>
        <v>0.5</v>
      </c>
      <c r="R118" s="1"/>
      <c r="S118" s="103">
        <v>3</v>
      </c>
      <c r="T118" s="105">
        <f>IF(VLOOKUP($A118,Schedule!$A:$Q,16,FALSE)=0,"-",(VLOOKUP($A118,Schedule!$A:$Q,16,FALSE)))</f>
        <v>1.9</v>
      </c>
      <c r="U118" s="104">
        <f t="shared" si="24"/>
        <v>1.3798189977664359</v>
      </c>
      <c r="V118" s="108"/>
      <c r="W118" s="104"/>
      <c r="X118" s="104">
        <f t="shared" si="19"/>
        <v>0</v>
      </c>
      <c r="Y118" s="108"/>
      <c r="Z118" s="106">
        <f t="shared" si="21"/>
        <v>0.5</v>
      </c>
      <c r="AA118" s="103">
        <f t="shared" si="25"/>
        <v>1.096965511460289</v>
      </c>
      <c r="AB118" s="107">
        <f t="array" ref="AB118">MIN(IF(Vlookup!$B$3:$B$70&gt;'Valve Schedule'!AA118,Vlookup!$B$3:$B$70))</f>
        <v>1.6</v>
      </c>
      <c r="AC118" s="107" t="str">
        <f t="shared" si="26"/>
        <v>0.51.6</v>
      </c>
      <c r="AD118" s="99">
        <f>IFERROR(VLOOKUP($F118,Vlookup!$A:$K,2,FALSE),"-")</f>
        <v>1.6</v>
      </c>
      <c r="AE118" s="103">
        <f t="shared" si="20"/>
        <v>1.5778268648264859</v>
      </c>
      <c r="AF118" s="103">
        <f t="shared" si="27"/>
        <v>1.4500684696286932</v>
      </c>
      <c r="AG118" s="99">
        <v>200</v>
      </c>
      <c r="AH118" s="110"/>
      <c r="AJ118" s="5" t="str">
        <f t="shared" si="22"/>
        <v>171A-10303S</v>
      </c>
      <c r="AK118" s="5" t="str">
        <f t="shared" si="23"/>
        <v>=TAG : VV-3-3-19</v>
      </c>
    </row>
    <row r="119" spans="1:37">
      <c r="A119" s="126" t="s">
        <v>807</v>
      </c>
      <c r="B119" s="18" t="s">
        <v>895</v>
      </c>
      <c r="C119" s="99" t="s">
        <v>568</v>
      </c>
      <c r="D119" s="127">
        <v>71</v>
      </c>
      <c r="E119" s="127" t="s">
        <v>579</v>
      </c>
      <c r="F119" s="100" t="s">
        <v>523</v>
      </c>
      <c r="G119" s="99" t="str">
        <f>IF(ISNUMBER(T119),VLOOKUP($E119,'Actuator Reference'!A:B, 2, FALSE),"-")</f>
        <v>GDE131.1P</v>
      </c>
      <c r="H119" s="99" t="str">
        <f>IF(VLOOKUP(A119,Schedule!$A:$AA,20,FALSE)="NO","2W Mod.",IF(VLOOKUP(A119,Schedule!$A:$AA,20,FALSE)="YES","3W Mod.","Check"))</f>
        <v>2W Mod.</v>
      </c>
      <c r="I119" s="99" t="str">
        <f>IFERROR(VLOOKUP($F119,Vlookup!$A:$K,11,FALSE),"-")</f>
        <v>Ball-Powermite</v>
      </c>
      <c r="J119" s="99" t="str">
        <f>IFERROR(VLOOKUP($F119,Vlookup!$A:$K,7,FALSE),"-")</f>
        <v>NSR</v>
      </c>
      <c r="K119" s="102"/>
      <c r="L119" s="102"/>
      <c r="M119" s="102"/>
      <c r="N119" s="102"/>
      <c r="O119" s="102"/>
      <c r="P119" s="128">
        <v>1.25</v>
      </c>
      <c r="Q119" s="101" t="str">
        <f>IFERROR(VLOOKUP($F119,Vlookup!$A:$K,3,FALSE),"-")</f>
        <v>0.5</v>
      </c>
      <c r="R119" s="1"/>
      <c r="S119" s="103">
        <v>3</v>
      </c>
      <c r="T119" s="105">
        <f>IF(VLOOKUP($A119,Schedule!$A:$Q,16,FALSE)=0,"-",(VLOOKUP($A119,Schedule!$A:$Q,16,FALSE)))</f>
        <v>4.0999999999999996</v>
      </c>
      <c r="U119" s="104">
        <f t="shared" si="24"/>
        <v>1.0719014951069785</v>
      </c>
      <c r="V119" s="108"/>
      <c r="W119" s="104"/>
      <c r="X119" s="104">
        <f t="shared" si="19"/>
        <v>0</v>
      </c>
      <c r="Y119" s="108"/>
      <c r="Z119" s="106">
        <f t="shared" si="21"/>
        <v>0.75</v>
      </c>
      <c r="AA119" s="103">
        <f t="shared" si="25"/>
        <v>2.3671361036774656</v>
      </c>
      <c r="AB119" s="107">
        <f t="array" ref="AB119">MIN(IF(Vlookup!$B$3:$B$70&gt;'Valve Schedule'!AA119,Vlookup!$B$3:$B$70))</f>
        <v>2.5</v>
      </c>
      <c r="AC119" s="107" t="str">
        <f t="shared" si="26"/>
        <v>0.752.5</v>
      </c>
      <c r="AD119" s="99">
        <f>IFERROR(VLOOKUP($F119,Vlookup!$A:$K,2,FALSE),"-")</f>
        <v>2.5</v>
      </c>
      <c r="AE119" s="103">
        <f t="shared" si="20"/>
        <v>2.4129150983568906</v>
      </c>
      <c r="AF119" s="103">
        <f t="shared" si="27"/>
        <v>2.8872449575869976</v>
      </c>
      <c r="AG119" s="99">
        <v>200</v>
      </c>
      <c r="AH119" s="110"/>
      <c r="AJ119" s="5" t="str">
        <f t="shared" si="22"/>
        <v>171A-10304S</v>
      </c>
      <c r="AK119" s="5" t="str">
        <f t="shared" si="23"/>
        <v>=TAG : VV-4-3-01</v>
      </c>
    </row>
    <row r="120" spans="1:37">
      <c r="A120" s="126" t="s">
        <v>808</v>
      </c>
      <c r="B120" s="18" t="s">
        <v>896</v>
      </c>
      <c r="C120" s="99" t="s">
        <v>568</v>
      </c>
      <c r="D120" s="127">
        <v>72</v>
      </c>
      <c r="E120" s="127" t="s">
        <v>579</v>
      </c>
      <c r="F120" s="100" t="str">
        <f>IFERROR(VLOOKUP(AC120,Vlookup!$M$1:$N$112,2, FALSE),"-")</f>
        <v>599-10300S</v>
      </c>
      <c r="G120" s="99" t="str">
        <f>IF(ISNUMBER(T120),VLOOKUP($E120,'Actuator Reference'!A:B, 2, FALSE),"-")</f>
        <v>GDE131.1P</v>
      </c>
      <c r="H120" s="99" t="str">
        <f>IF(VLOOKUP(A120,Schedule!$A:$AA,20,FALSE)="NO","2W Mod.",IF(VLOOKUP(A120,Schedule!$A:$AA,20,FALSE)="YES","3W Mod.","Check"))</f>
        <v>2W Mod.</v>
      </c>
      <c r="I120" s="99" t="str">
        <f>IFERROR(VLOOKUP($F120,Vlookup!$A:$K,11,FALSE),"-")</f>
        <v>Ball-Powermite</v>
      </c>
      <c r="J120" s="99" t="str">
        <f>IFERROR(VLOOKUP($F120,Vlookup!$A:$K,7,FALSE),"-")</f>
        <v>NSR</v>
      </c>
      <c r="K120" s="102"/>
      <c r="L120" s="102"/>
      <c r="M120" s="102"/>
      <c r="N120" s="102"/>
      <c r="O120" s="102"/>
      <c r="P120" s="128">
        <v>0.75</v>
      </c>
      <c r="Q120" s="101" t="str">
        <f>IFERROR(VLOOKUP($F120,Vlookup!$A:$K,3,FALSE),"-")</f>
        <v>0.5</v>
      </c>
      <c r="R120" s="1"/>
      <c r="S120" s="103">
        <v>3</v>
      </c>
      <c r="T120" s="105">
        <f>IF(VLOOKUP($A120,Schedule!$A:$Q,16,FALSE)=0,"-",(VLOOKUP($A120,Schedule!$A:$Q,16,FALSE)))</f>
        <v>0.5</v>
      </c>
      <c r="U120" s="104">
        <f t="shared" si="24"/>
        <v>0.36311026257011475</v>
      </c>
      <c r="V120" s="108"/>
      <c r="W120" s="104"/>
      <c r="X120" s="104">
        <f t="shared" si="19"/>
        <v>0</v>
      </c>
      <c r="Y120" s="108"/>
      <c r="Z120" s="106">
        <f t="shared" si="21"/>
        <v>0.5</v>
      </c>
      <c r="AA120" s="103">
        <f t="shared" si="25"/>
        <v>0.28867513459481292</v>
      </c>
      <c r="AB120" s="107">
        <f t="array" ref="AB120">MIN(IF(Vlookup!$B$3:$B$70&gt;'Valve Schedule'!AA120,Vlookup!$B$3:$B$70))</f>
        <v>0.4</v>
      </c>
      <c r="AC120" s="107" t="str">
        <f t="shared" si="26"/>
        <v>0.50.4</v>
      </c>
      <c r="AD120" s="99">
        <f>IFERROR(VLOOKUP($F120,Vlookup!$A:$K,2,FALSE),"-")</f>
        <v>0.4</v>
      </c>
      <c r="AE120" s="103">
        <f t="shared" si="20"/>
        <v>0.39445671620662148</v>
      </c>
      <c r="AF120" s="103">
        <f t="shared" si="27"/>
        <v>1.6067240660705742</v>
      </c>
      <c r="AG120" s="99">
        <v>200</v>
      </c>
      <c r="AH120" s="110"/>
      <c r="AJ120" s="5" t="str">
        <f t="shared" si="22"/>
        <v>171A-10300S</v>
      </c>
      <c r="AK120" s="5" t="str">
        <f t="shared" si="23"/>
        <v>=TAG : VV-4-3-02</v>
      </c>
    </row>
    <row r="121" spans="1:37">
      <c r="A121" s="126" t="s">
        <v>809</v>
      </c>
      <c r="B121" s="18" t="s">
        <v>897</v>
      </c>
      <c r="C121" s="99" t="s">
        <v>568</v>
      </c>
      <c r="D121" s="127">
        <v>73</v>
      </c>
      <c r="E121" s="127" t="s">
        <v>579</v>
      </c>
      <c r="F121" s="100" t="str">
        <f>IFERROR(VLOOKUP(AC121,Vlookup!$M$1:$N$112,2, FALSE),"-")</f>
        <v>599-10300S</v>
      </c>
      <c r="G121" s="99" t="str">
        <f>IF(ISNUMBER(T121),VLOOKUP($E121,'Actuator Reference'!A:B, 2, FALSE),"-")</f>
        <v>GDE131.1P</v>
      </c>
      <c r="H121" s="99" t="str">
        <f>IF(VLOOKUP(A121,Schedule!$A:$AA,20,FALSE)="NO","2W Mod.",IF(VLOOKUP(A121,Schedule!$A:$AA,20,FALSE)="YES","3W Mod.","Check"))</f>
        <v>2W Mod.</v>
      </c>
      <c r="I121" s="99" t="str">
        <f>IFERROR(VLOOKUP($F121,Vlookup!$A:$K,11,FALSE),"-")</f>
        <v>Ball-Powermite</v>
      </c>
      <c r="J121" s="99" t="str">
        <f>IFERROR(VLOOKUP($F121,Vlookup!$A:$K,7,FALSE),"-")</f>
        <v>NSR</v>
      </c>
      <c r="K121" s="102"/>
      <c r="L121" s="102"/>
      <c r="M121" s="102"/>
      <c r="N121" s="102"/>
      <c r="O121" s="102"/>
      <c r="P121" s="128">
        <v>0.75</v>
      </c>
      <c r="Q121" s="101" t="str">
        <f>IFERROR(VLOOKUP($F121,Vlookup!$A:$K,3,FALSE),"-")</f>
        <v>0.5</v>
      </c>
      <c r="R121" s="1"/>
      <c r="S121" s="103">
        <v>3</v>
      </c>
      <c r="T121" s="105">
        <f>IF(VLOOKUP($A121,Schedule!$A:$Q,16,FALSE)=0,"-",(VLOOKUP($A121,Schedule!$A:$Q,16,FALSE)))</f>
        <v>0.4</v>
      </c>
      <c r="U121" s="104">
        <f t="shared" si="24"/>
        <v>0.29048821005609182</v>
      </c>
      <c r="V121" s="108"/>
      <c r="W121" s="104"/>
      <c r="X121" s="104">
        <f t="shared" si="19"/>
        <v>0</v>
      </c>
      <c r="Y121" s="108"/>
      <c r="Z121" s="106">
        <f t="shared" si="21"/>
        <v>0.5</v>
      </c>
      <c r="AA121" s="103">
        <f t="shared" si="25"/>
        <v>0.23094010767585033</v>
      </c>
      <c r="AB121" s="107">
        <f t="array" ref="AB121">MIN(IF(Vlookup!$B$3:$B$70&gt;'Valve Schedule'!AA121,Vlookup!$B$3:$B$70))</f>
        <v>0.4</v>
      </c>
      <c r="AC121" s="107" t="str">
        <f t="shared" si="26"/>
        <v>0.50.4</v>
      </c>
      <c r="AD121" s="99">
        <f>IFERROR(VLOOKUP($F121,Vlookup!$A:$K,2,FALSE),"-")</f>
        <v>0.4</v>
      </c>
      <c r="AE121" s="103">
        <f t="shared" si="20"/>
        <v>0.39445671620662148</v>
      </c>
      <c r="AF121" s="103">
        <f t="shared" si="27"/>
        <v>1.0283034022851676</v>
      </c>
      <c r="AG121" s="99">
        <v>200</v>
      </c>
      <c r="AH121" s="110"/>
      <c r="AJ121" s="5" t="str">
        <f t="shared" si="22"/>
        <v>171A-10300S</v>
      </c>
      <c r="AK121" s="5" t="str">
        <f t="shared" si="23"/>
        <v>=TAG : VV-4-3-03</v>
      </c>
    </row>
    <row r="122" spans="1:37">
      <c r="A122" s="126" t="s">
        <v>810</v>
      </c>
      <c r="B122" s="18" t="s">
        <v>898</v>
      </c>
      <c r="C122" s="99" t="s">
        <v>568</v>
      </c>
      <c r="D122" s="127">
        <v>74</v>
      </c>
      <c r="E122" s="127" t="s">
        <v>579</v>
      </c>
      <c r="F122" s="100" t="str">
        <f>IFERROR(VLOOKUP(AC122,Vlookup!$M$1:$N$112,2, FALSE),"-")</f>
        <v>599-10300S</v>
      </c>
      <c r="G122" s="99" t="str">
        <f>IF(ISNUMBER(T122),VLOOKUP($E122,'Actuator Reference'!A:B, 2, FALSE),"-")</f>
        <v>GDE131.1P</v>
      </c>
      <c r="H122" s="99" t="str">
        <f>IF(VLOOKUP(A122,Schedule!$A:$AA,20,FALSE)="NO","2W Mod.",IF(VLOOKUP(A122,Schedule!$A:$AA,20,FALSE)="YES","3W Mod.","Check"))</f>
        <v>2W Mod.</v>
      </c>
      <c r="I122" s="99" t="str">
        <f>IFERROR(VLOOKUP($F122,Vlookup!$A:$K,11,FALSE),"-")</f>
        <v>Ball-Powermite</v>
      </c>
      <c r="J122" s="99" t="str">
        <f>IFERROR(VLOOKUP($F122,Vlookup!$A:$K,7,FALSE),"-")</f>
        <v>NSR</v>
      </c>
      <c r="K122" s="102"/>
      <c r="L122" s="102"/>
      <c r="M122" s="102"/>
      <c r="N122" s="102"/>
      <c r="O122" s="102"/>
      <c r="P122" s="128">
        <v>0.75</v>
      </c>
      <c r="Q122" s="101" t="str">
        <f>IFERROR(VLOOKUP($F122,Vlookup!$A:$K,3,FALSE),"-")</f>
        <v>0.5</v>
      </c>
      <c r="R122" s="1"/>
      <c r="S122" s="103">
        <v>3</v>
      </c>
      <c r="T122" s="105">
        <f>IF(VLOOKUP($A122,Schedule!$A:$Q,16,FALSE)=0,"-",(VLOOKUP($A122,Schedule!$A:$Q,16,FALSE)))</f>
        <v>0.5</v>
      </c>
      <c r="U122" s="104">
        <f t="shared" si="24"/>
        <v>0.36311026257011475</v>
      </c>
      <c r="V122" s="108"/>
      <c r="W122" s="104"/>
      <c r="X122" s="104">
        <f t="shared" si="19"/>
        <v>0</v>
      </c>
      <c r="Y122" s="108"/>
      <c r="Z122" s="106">
        <f t="shared" si="21"/>
        <v>0.5</v>
      </c>
      <c r="AA122" s="103">
        <f t="shared" si="25"/>
        <v>0.28867513459481292</v>
      </c>
      <c r="AB122" s="107">
        <f t="array" ref="AB122">MIN(IF(Vlookup!$B$3:$B$70&gt;'Valve Schedule'!AA122,Vlookup!$B$3:$B$70))</f>
        <v>0.4</v>
      </c>
      <c r="AC122" s="107" t="str">
        <f t="shared" si="26"/>
        <v>0.50.4</v>
      </c>
      <c r="AD122" s="99">
        <f>IFERROR(VLOOKUP($F122,Vlookup!$A:$K,2,FALSE),"-")</f>
        <v>0.4</v>
      </c>
      <c r="AE122" s="103">
        <f t="shared" si="20"/>
        <v>0.39445671620662148</v>
      </c>
      <c r="AF122" s="103">
        <f t="shared" si="27"/>
        <v>1.6067240660705742</v>
      </c>
      <c r="AG122" s="99">
        <v>200</v>
      </c>
      <c r="AH122" s="110"/>
      <c r="AJ122" s="5" t="str">
        <f t="shared" si="22"/>
        <v>171A-10300S</v>
      </c>
      <c r="AK122" s="5" t="str">
        <f t="shared" si="23"/>
        <v>=TAG : VV-4-3-04</v>
      </c>
    </row>
    <row r="123" spans="1:37">
      <c r="A123" s="126" t="s">
        <v>811</v>
      </c>
      <c r="B123" s="18" t="s">
        <v>899</v>
      </c>
      <c r="C123" s="99" t="s">
        <v>568</v>
      </c>
      <c r="D123" s="127">
        <v>75</v>
      </c>
      <c r="E123" s="127" t="s">
        <v>579</v>
      </c>
      <c r="F123" s="100" t="str">
        <f>IFERROR(VLOOKUP(AC123,Vlookup!$M$1:$N$112,2, FALSE),"-")</f>
        <v>599-10304S</v>
      </c>
      <c r="G123" s="99" t="str">
        <f>IF(ISNUMBER(T123),VLOOKUP($E123,'Actuator Reference'!A:B, 2, FALSE),"-")</f>
        <v>GDE131.1P</v>
      </c>
      <c r="H123" s="99" t="str">
        <f>IF(VLOOKUP(A123,Schedule!$A:$AA,20,FALSE)="NO","2W Mod.",IF(VLOOKUP(A123,Schedule!$A:$AA,20,FALSE)="YES","3W Mod.","Check"))</f>
        <v>2W Mod.</v>
      </c>
      <c r="I123" s="99" t="str">
        <f>IFERROR(VLOOKUP($F123,Vlookup!$A:$K,11,FALSE),"-")</f>
        <v>Ball-Powermite</v>
      </c>
      <c r="J123" s="99" t="str">
        <f>IFERROR(VLOOKUP($F123,Vlookup!$A:$K,7,FALSE),"-")</f>
        <v>NSR</v>
      </c>
      <c r="K123" s="102"/>
      <c r="L123" s="102"/>
      <c r="M123" s="102"/>
      <c r="N123" s="102"/>
      <c r="O123" s="102"/>
      <c r="P123" s="128">
        <v>1</v>
      </c>
      <c r="Q123" s="101" t="str">
        <f>IFERROR(VLOOKUP($F123,Vlookup!$A:$K,3,FALSE),"-")</f>
        <v>0.5</v>
      </c>
      <c r="R123" s="1"/>
      <c r="S123" s="103">
        <v>3</v>
      </c>
      <c r="T123" s="105">
        <f>IF(VLOOKUP($A123,Schedule!$A:$Q,16,FALSE)=0,"-",(VLOOKUP($A123,Schedule!$A:$Q,16,FALSE)))</f>
        <v>3.8</v>
      </c>
      <c r="U123" s="104">
        <f t="shared" si="24"/>
        <v>1.5522963724872403</v>
      </c>
      <c r="V123" s="108"/>
      <c r="W123" s="104"/>
      <c r="X123" s="104">
        <f t="shared" si="19"/>
        <v>0</v>
      </c>
      <c r="Y123" s="108"/>
      <c r="Z123" s="106">
        <f t="shared" si="21"/>
        <v>0.5</v>
      </c>
      <c r="AA123" s="103">
        <f t="shared" si="25"/>
        <v>2.193931022920578</v>
      </c>
      <c r="AB123" s="107">
        <f t="array" ref="AB123">MIN(IF(Vlookup!$B$3:$B$70&gt;'Valve Schedule'!AA123,Vlookup!$B$3:$B$70))</f>
        <v>2.5</v>
      </c>
      <c r="AC123" s="107" t="str">
        <f t="shared" si="26"/>
        <v>0.52.5</v>
      </c>
      <c r="AD123" s="99">
        <f>IFERROR(VLOOKUP($F123,Vlookup!$A:$K,2,FALSE),"-")</f>
        <v>2.5</v>
      </c>
      <c r="AE123" s="103">
        <f t="shared" si="20"/>
        <v>2.4389938578531161</v>
      </c>
      <c r="AF123" s="103">
        <f t="shared" si="27"/>
        <v>2.4274247739866834</v>
      </c>
      <c r="AG123" s="99">
        <v>200</v>
      </c>
      <c r="AH123" s="110"/>
      <c r="AJ123" s="5" t="str">
        <f t="shared" si="22"/>
        <v>171A-10304S</v>
      </c>
      <c r="AK123" s="5" t="str">
        <f t="shared" si="23"/>
        <v>=TAG : VV-4-3-05</v>
      </c>
    </row>
    <row r="124" spans="1:37">
      <c r="A124" s="126" t="s">
        <v>812</v>
      </c>
      <c r="B124" s="18" t="s">
        <v>900</v>
      </c>
      <c r="C124" s="99" t="s">
        <v>568</v>
      </c>
      <c r="D124" s="127">
        <v>76</v>
      </c>
      <c r="E124" s="127" t="s">
        <v>579</v>
      </c>
      <c r="F124" s="100" t="str">
        <f>IFERROR(VLOOKUP(AC124,Vlookup!$M$1:$N$112,2, FALSE),"-")</f>
        <v>599-10304S</v>
      </c>
      <c r="G124" s="99" t="str">
        <f>IF(ISNUMBER(T124),VLOOKUP($E124,'Actuator Reference'!A:B, 2, FALSE),"-")</f>
        <v>GDE131.1P</v>
      </c>
      <c r="H124" s="99" t="str">
        <f>IF(VLOOKUP(A124,Schedule!$A:$AA,20,FALSE)="NO","2W Mod.",IF(VLOOKUP(A124,Schedule!$A:$AA,20,FALSE)="YES","3W Mod.","Check"))</f>
        <v>2W Mod.</v>
      </c>
      <c r="I124" s="99" t="str">
        <f>IFERROR(VLOOKUP($F124,Vlookup!$A:$K,11,FALSE),"-")</f>
        <v>Ball-Powermite</v>
      </c>
      <c r="J124" s="99" t="str">
        <f>IFERROR(VLOOKUP($F124,Vlookup!$A:$K,7,FALSE),"-")</f>
        <v>NSR</v>
      </c>
      <c r="K124" s="102"/>
      <c r="L124" s="102"/>
      <c r="M124" s="102"/>
      <c r="N124" s="102"/>
      <c r="O124" s="102"/>
      <c r="P124" s="128">
        <v>1</v>
      </c>
      <c r="Q124" s="101" t="str">
        <f>IFERROR(VLOOKUP($F124,Vlookup!$A:$K,3,FALSE),"-")</f>
        <v>0.5</v>
      </c>
      <c r="R124" s="1"/>
      <c r="S124" s="103">
        <v>3</v>
      </c>
      <c r="T124" s="105">
        <f>IF(VLOOKUP($A124,Schedule!$A:$Q,16,FALSE)=0,"-",(VLOOKUP($A124,Schedule!$A:$Q,16,FALSE)))</f>
        <v>3.4</v>
      </c>
      <c r="U124" s="104">
        <f t="shared" si="24"/>
        <v>1.3888967543306889</v>
      </c>
      <c r="V124" s="108"/>
      <c r="W124" s="104"/>
      <c r="X124" s="104">
        <f t="shared" si="19"/>
        <v>0</v>
      </c>
      <c r="Y124" s="108"/>
      <c r="Z124" s="106">
        <f t="shared" si="21"/>
        <v>0.5</v>
      </c>
      <c r="AA124" s="103">
        <f t="shared" si="25"/>
        <v>1.9629909152447276</v>
      </c>
      <c r="AB124" s="107">
        <f t="array" ref="AB124">MIN(IF(Vlookup!$B$3:$B$70&gt;'Valve Schedule'!AA124,Vlookup!$B$3:$B$70))</f>
        <v>2.5</v>
      </c>
      <c r="AC124" s="107" t="str">
        <f t="shared" si="26"/>
        <v>0.52.5</v>
      </c>
      <c r="AD124" s="99">
        <f>IFERROR(VLOOKUP($F124,Vlookup!$A:$K,2,FALSE),"-")</f>
        <v>2.5</v>
      </c>
      <c r="AE124" s="103">
        <f t="shared" si="20"/>
        <v>2.4389938578531161</v>
      </c>
      <c r="AF124" s="103">
        <f t="shared" si="27"/>
        <v>1.9432846528591456</v>
      </c>
      <c r="AG124" s="99">
        <v>200</v>
      </c>
      <c r="AH124" s="110"/>
      <c r="AJ124" s="5" t="str">
        <f t="shared" si="22"/>
        <v>171A-10304S</v>
      </c>
      <c r="AK124" s="5" t="str">
        <f t="shared" si="23"/>
        <v>=TAG : VV-4-3-06</v>
      </c>
    </row>
    <row r="125" spans="1:37">
      <c r="A125" s="126" t="s">
        <v>813</v>
      </c>
      <c r="B125" s="18" t="s">
        <v>901</v>
      </c>
      <c r="C125" s="99" t="s">
        <v>568</v>
      </c>
      <c r="D125" s="127">
        <v>77</v>
      </c>
      <c r="E125" s="127" t="s">
        <v>579</v>
      </c>
      <c r="F125" s="100" t="str">
        <f>IFERROR(VLOOKUP(AC125,Vlookup!$M$1:$N$112,2, FALSE),"-")</f>
        <v>599-10304S</v>
      </c>
      <c r="G125" s="99" t="str">
        <f>IF(ISNUMBER(T125),VLOOKUP($E125,'Actuator Reference'!A:B, 2, FALSE),"-")</f>
        <v>GDE131.1P</v>
      </c>
      <c r="H125" s="99" t="str">
        <f>IF(VLOOKUP(A125,Schedule!$A:$AA,20,FALSE)="NO","2W Mod.",IF(VLOOKUP(A125,Schedule!$A:$AA,20,FALSE)="YES","3W Mod.","Check"))</f>
        <v>2W Mod.</v>
      </c>
      <c r="I125" s="99" t="str">
        <f>IFERROR(VLOOKUP($F125,Vlookup!$A:$K,11,FALSE),"-")</f>
        <v>Ball-Powermite</v>
      </c>
      <c r="J125" s="99" t="str">
        <f>IFERROR(VLOOKUP($F125,Vlookup!$A:$K,7,FALSE),"-")</f>
        <v>NSR</v>
      </c>
      <c r="K125" s="102"/>
      <c r="L125" s="102"/>
      <c r="M125" s="102"/>
      <c r="N125" s="102"/>
      <c r="O125" s="102"/>
      <c r="P125" s="128">
        <v>1</v>
      </c>
      <c r="Q125" s="101" t="str">
        <f>IFERROR(VLOOKUP($F125,Vlookup!$A:$K,3,FALSE),"-")</f>
        <v>0.5</v>
      </c>
      <c r="R125" s="1"/>
      <c r="S125" s="103">
        <v>3</v>
      </c>
      <c r="T125" s="105">
        <f>IF(VLOOKUP($A125,Schedule!$A:$Q,16,FALSE)=0,"-",(VLOOKUP($A125,Schedule!$A:$Q,16,FALSE)))</f>
        <v>3.4</v>
      </c>
      <c r="U125" s="104">
        <f t="shared" si="24"/>
        <v>1.3888967543306889</v>
      </c>
      <c r="V125" s="108"/>
      <c r="W125" s="104"/>
      <c r="X125" s="104">
        <f t="shared" si="19"/>
        <v>0</v>
      </c>
      <c r="Y125" s="108"/>
      <c r="Z125" s="106">
        <f t="shared" si="21"/>
        <v>0.5</v>
      </c>
      <c r="AA125" s="103">
        <f t="shared" si="25"/>
        <v>1.9629909152447276</v>
      </c>
      <c r="AB125" s="107">
        <f t="array" ref="AB125">MIN(IF(Vlookup!$B$3:$B$70&gt;'Valve Schedule'!AA125,Vlookup!$B$3:$B$70))</f>
        <v>2.5</v>
      </c>
      <c r="AC125" s="107" t="str">
        <f t="shared" si="26"/>
        <v>0.52.5</v>
      </c>
      <c r="AD125" s="99">
        <f>IFERROR(VLOOKUP($F125,Vlookup!$A:$K,2,FALSE),"-")</f>
        <v>2.5</v>
      </c>
      <c r="AE125" s="103">
        <f t="shared" si="20"/>
        <v>2.4389938578531161</v>
      </c>
      <c r="AF125" s="103">
        <f t="shared" si="27"/>
        <v>1.9432846528591456</v>
      </c>
      <c r="AG125" s="99">
        <v>200</v>
      </c>
      <c r="AH125" s="110"/>
      <c r="AJ125" s="5" t="str">
        <f t="shared" si="22"/>
        <v>171A-10304S</v>
      </c>
      <c r="AK125" s="5" t="str">
        <f t="shared" si="23"/>
        <v>=TAG : VV-4-3-07</v>
      </c>
    </row>
    <row r="126" spans="1:37">
      <c r="A126" s="126" t="s">
        <v>814</v>
      </c>
      <c r="B126" s="18" t="s">
        <v>902</v>
      </c>
      <c r="C126" s="99" t="s">
        <v>568</v>
      </c>
      <c r="D126" s="127">
        <v>78</v>
      </c>
      <c r="E126" s="127" t="s">
        <v>579</v>
      </c>
      <c r="F126" s="100" t="str">
        <f>IFERROR(VLOOKUP(AC126,Vlookup!$M$1:$N$112,2, FALSE),"-")</f>
        <v>599-10303S</v>
      </c>
      <c r="G126" s="99" t="str">
        <f>IF(ISNUMBER(T126),VLOOKUP($E126,'Actuator Reference'!A:B, 2, FALSE),"-")</f>
        <v>GDE131.1P</v>
      </c>
      <c r="H126" s="99" t="str">
        <f>IF(VLOOKUP(A126,Schedule!$A:$AA,20,FALSE)="NO","2W Mod.",IF(VLOOKUP(A126,Schedule!$A:$AA,20,FALSE)="YES","3W Mod.","Check"))</f>
        <v>2W Mod.</v>
      </c>
      <c r="I126" s="99" t="str">
        <f>IFERROR(VLOOKUP($F126,Vlookup!$A:$K,11,FALSE),"-")</f>
        <v>Ball-Powermite</v>
      </c>
      <c r="J126" s="99" t="str">
        <f>IFERROR(VLOOKUP($F126,Vlookup!$A:$K,7,FALSE),"-")</f>
        <v>NSR</v>
      </c>
      <c r="K126" s="102"/>
      <c r="L126" s="102"/>
      <c r="M126" s="102"/>
      <c r="N126" s="102"/>
      <c r="O126" s="102"/>
      <c r="P126" s="128">
        <f>VLOOKUP(A126,Schedule!A:V, 19, FALSE)</f>
        <v>1</v>
      </c>
      <c r="Q126" s="101" t="str">
        <f>IFERROR(VLOOKUP($F126,Vlookup!$A:$K,3,FALSE),"-")</f>
        <v>0.5</v>
      </c>
      <c r="R126" s="1"/>
      <c r="S126" s="103">
        <v>3</v>
      </c>
      <c r="T126" s="105">
        <f>IF(VLOOKUP($A126,Schedule!$A:$Q,16,FALSE)=0,"-",(VLOOKUP($A126,Schedule!$A:$Q,16,FALSE)))</f>
        <v>2.5</v>
      </c>
      <c r="U126" s="104">
        <f t="shared" si="24"/>
        <v>1.0212476134784476</v>
      </c>
      <c r="V126" s="108"/>
      <c r="W126" s="104"/>
      <c r="X126" s="104">
        <f t="shared" si="19"/>
        <v>0</v>
      </c>
      <c r="Y126" s="108"/>
      <c r="Z126" s="106">
        <f t="shared" si="21"/>
        <v>0.5</v>
      </c>
      <c r="AA126" s="103">
        <f t="shared" si="25"/>
        <v>1.4433756729740645</v>
      </c>
      <c r="AB126" s="107">
        <f t="array" ref="AB126">MIN(IF(Vlookup!$B$3:$B$70&gt;'Valve Schedule'!AA126,Vlookup!$B$3:$B$70))</f>
        <v>1.6</v>
      </c>
      <c r="AC126" s="107" t="str">
        <f t="shared" si="26"/>
        <v>0.51.6</v>
      </c>
      <c r="AD126" s="99">
        <f>IFERROR(VLOOKUP($F126,Vlookup!$A:$K,2,FALSE),"-")</f>
        <v>1.6</v>
      </c>
      <c r="AE126" s="103">
        <f t="shared" si="20"/>
        <v>1.5609560690259943</v>
      </c>
      <c r="AF126" s="103">
        <f t="shared" si="27"/>
        <v>2.5650666614507998</v>
      </c>
      <c r="AG126" s="99">
        <v>200</v>
      </c>
      <c r="AH126" s="110"/>
      <c r="AJ126" s="5" t="str">
        <f t="shared" si="22"/>
        <v>171A-10303S</v>
      </c>
      <c r="AK126" s="5" t="str">
        <f t="shared" si="23"/>
        <v>=TAG : VV-4-3-08</v>
      </c>
    </row>
    <row r="127" spans="1:37">
      <c r="A127" s="126" t="s">
        <v>815</v>
      </c>
      <c r="B127" s="18" t="s">
        <v>903</v>
      </c>
      <c r="C127" s="99" t="s">
        <v>568</v>
      </c>
      <c r="D127" s="127">
        <v>79</v>
      </c>
      <c r="E127" s="127" t="s">
        <v>579</v>
      </c>
      <c r="F127" s="100" t="str">
        <f>IFERROR(VLOOKUP(AC127,Vlookup!$M$1:$N$112,2, FALSE),"-")</f>
        <v>599-10301S</v>
      </c>
      <c r="G127" s="99" t="str">
        <f>IF(ISNUMBER(T127),VLOOKUP($E127,'Actuator Reference'!A:B, 2, FALSE),"-")</f>
        <v>GDE131.1P</v>
      </c>
      <c r="H127" s="99" t="str">
        <f>IF(VLOOKUP(A127,Schedule!$A:$AA,20,FALSE)="NO","2W Mod.",IF(VLOOKUP(A127,Schedule!$A:$AA,20,FALSE)="YES","3W Mod.","Check"))</f>
        <v>2W Mod.</v>
      </c>
      <c r="I127" s="99" t="str">
        <f>IFERROR(VLOOKUP($F127,Vlookup!$A:$K,11,FALSE),"-")</f>
        <v>Ball-Powermite</v>
      </c>
      <c r="J127" s="99" t="str">
        <f>IFERROR(VLOOKUP($F127,Vlookup!$A:$K,7,FALSE),"-")</f>
        <v>NSR</v>
      </c>
      <c r="K127" s="102"/>
      <c r="L127" s="102"/>
      <c r="M127" s="102"/>
      <c r="N127" s="102"/>
      <c r="O127" s="102"/>
      <c r="P127" s="128">
        <v>0.75</v>
      </c>
      <c r="Q127" s="101" t="str">
        <f>IFERROR(VLOOKUP($F127,Vlookup!$A:$K,3,FALSE),"-")</f>
        <v>0.5</v>
      </c>
      <c r="R127" s="1"/>
      <c r="S127" s="103">
        <v>3</v>
      </c>
      <c r="T127" s="105">
        <f>IF(VLOOKUP($A127,Schedule!$A:$Q,16,FALSE)=0,"-",(VLOOKUP($A127,Schedule!$A:$Q,16,FALSE)))</f>
        <v>0.7</v>
      </c>
      <c r="U127" s="104">
        <f t="shared" si="24"/>
        <v>0.50835436759816055</v>
      </c>
      <c r="V127" s="108"/>
      <c r="W127" s="104"/>
      <c r="X127" s="104">
        <f t="shared" si="19"/>
        <v>0</v>
      </c>
      <c r="Y127" s="108"/>
      <c r="Z127" s="106">
        <f t="shared" si="21"/>
        <v>0.5</v>
      </c>
      <c r="AA127" s="103">
        <f t="shared" si="25"/>
        <v>0.40414518843273806</v>
      </c>
      <c r="AB127" s="107">
        <f t="array" ref="AB127">MIN(IF(Vlookup!$B$3:$B$70&gt;'Valve Schedule'!AA127,Vlookup!$B$3:$B$70))</f>
        <v>0.63</v>
      </c>
      <c r="AC127" s="107" t="str">
        <f t="shared" si="26"/>
        <v>0.50.63</v>
      </c>
      <c r="AD127" s="99">
        <f>IFERROR(VLOOKUP($F127,Vlookup!$A:$K,2,FALSE),"-")</f>
        <v>0.63</v>
      </c>
      <c r="AE127" s="103">
        <f t="shared" si="20"/>
        <v>0.62126932802542889</v>
      </c>
      <c r="AF127" s="103">
        <f t="shared" si="27"/>
        <v>1.2695103731915645</v>
      </c>
      <c r="AG127" s="99">
        <v>200</v>
      </c>
      <c r="AH127" s="110"/>
      <c r="AJ127" s="5" t="str">
        <f t="shared" si="22"/>
        <v>171A-10301S</v>
      </c>
      <c r="AK127" s="5" t="str">
        <f t="shared" si="23"/>
        <v>=TAG : VV-4-3-09</v>
      </c>
    </row>
    <row r="128" spans="1:37">
      <c r="A128" s="126" t="s">
        <v>816</v>
      </c>
      <c r="B128" s="18" t="s">
        <v>904</v>
      </c>
      <c r="C128" s="99" t="s">
        <v>568</v>
      </c>
      <c r="D128" s="127">
        <v>80</v>
      </c>
      <c r="E128" s="127" t="s">
        <v>579</v>
      </c>
      <c r="F128" s="100" t="str">
        <f>IFERROR(VLOOKUP(AC128,Vlookup!$M$1:$N$112,2, FALSE),"-")</f>
        <v>599-10300S</v>
      </c>
      <c r="G128" s="99" t="str">
        <f>IF(ISNUMBER(T128),VLOOKUP($E128,'Actuator Reference'!A:B, 2, FALSE),"-")</f>
        <v>GDE131.1P</v>
      </c>
      <c r="H128" s="99" t="str">
        <f>IF(VLOOKUP(A128,Schedule!$A:$AA,20,FALSE)="NO","2W Mod.",IF(VLOOKUP(A128,Schedule!$A:$AA,20,FALSE)="YES","3W Mod.","Check"))</f>
        <v>2W Mod.</v>
      </c>
      <c r="I128" s="99" t="str">
        <f>IFERROR(VLOOKUP($F128,Vlookup!$A:$K,11,FALSE),"-")</f>
        <v>Ball-Powermite</v>
      </c>
      <c r="J128" s="99" t="str">
        <f>IFERROR(VLOOKUP($F128,Vlookup!$A:$K,7,FALSE),"-")</f>
        <v>NSR</v>
      </c>
      <c r="K128" s="102"/>
      <c r="L128" s="102"/>
      <c r="M128" s="102"/>
      <c r="N128" s="102"/>
      <c r="O128" s="102"/>
      <c r="P128" s="128">
        <v>0.75</v>
      </c>
      <c r="Q128" s="101" t="str">
        <f>IFERROR(VLOOKUP($F128,Vlookup!$A:$K,3,FALSE),"-")</f>
        <v>0.5</v>
      </c>
      <c r="R128" s="1"/>
      <c r="S128" s="103">
        <v>3</v>
      </c>
      <c r="T128" s="105">
        <f>IF(VLOOKUP($A128,Schedule!$A:$Q,16,FALSE)=0,"-",(VLOOKUP($A128,Schedule!$A:$Q,16,FALSE)))</f>
        <v>0.6</v>
      </c>
      <c r="U128" s="104">
        <f t="shared" si="24"/>
        <v>0.43573231508413768</v>
      </c>
      <c r="V128" s="108"/>
      <c r="W128" s="104"/>
      <c r="X128" s="104">
        <f t="shared" si="19"/>
        <v>0</v>
      </c>
      <c r="Y128" s="108"/>
      <c r="Z128" s="106">
        <f t="shared" si="21"/>
        <v>0.5</v>
      </c>
      <c r="AA128" s="103">
        <f t="shared" si="25"/>
        <v>0.34641016151377546</v>
      </c>
      <c r="AB128" s="107">
        <f t="array" ref="AB128">MIN(IF(Vlookup!$B$3:$B$70&gt;'Valve Schedule'!AA128,Vlookup!$B$3:$B$70))</f>
        <v>0.4</v>
      </c>
      <c r="AC128" s="107" t="str">
        <f t="shared" si="26"/>
        <v>0.50.4</v>
      </c>
      <c r="AD128" s="99">
        <f>IFERROR(VLOOKUP($F128,Vlookup!$A:$K,2,FALSE),"-")</f>
        <v>0.4</v>
      </c>
      <c r="AE128" s="103">
        <f t="shared" si="20"/>
        <v>0.39445671620662148</v>
      </c>
      <c r="AF128" s="103">
        <f t="shared" si="27"/>
        <v>2.3136826551416272</v>
      </c>
      <c r="AG128" s="99">
        <v>200</v>
      </c>
      <c r="AH128" s="110"/>
      <c r="AJ128" s="5" t="str">
        <f t="shared" si="22"/>
        <v>171A-10300S</v>
      </c>
      <c r="AK128" s="5" t="str">
        <f t="shared" si="23"/>
        <v>=TAG : VV-4-3-10</v>
      </c>
    </row>
    <row r="129" spans="1:37">
      <c r="A129" s="126" t="s">
        <v>817</v>
      </c>
      <c r="B129" s="18" t="s">
        <v>905</v>
      </c>
      <c r="C129" s="99" t="s">
        <v>568</v>
      </c>
      <c r="D129" s="127">
        <v>81</v>
      </c>
      <c r="E129" s="127" t="s">
        <v>579</v>
      </c>
      <c r="F129" s="100" t="str">
        <f>IFERROR(VLOOKUP(AC129,Vlookup!$M$1:$N$112,2, FALSE),"-")</f>
        <v>599-10303S</v>
      </c>
      <c r="G129" s="99" t="str">
        <f>IF(ISNUMBER(T129),VLOOKUP($E129,'Actuator Reference'!A:B, 2, FALSE),"-")</f>
        <v>GDE131.1P</v>
      </c>
      <c r="H129" s="99" t="str">
        <f>IF(VLOOKUP(A129,Schedule!$A:$AA,20,FALSE)="NO","2W Mod.",IF(VLOOKUP(A129,Schedule!$A:$AA,20,FALSE)="YES","3W Mod.","Check"))</f>
        <v>2W Mod.</v>
      </c>
      <c r="I129" s="99" t="str">
        <f>IFERROR(VLOOKUP($F129,Vlookup!$A:$K,11,FALSE),"-")</f>
        <v>Ball-Powermite</v>
      </c>
      <c r="J129" s="99" t="str">
        <f>IFERROR(VLOOKUP($F129,Vlookup!$A:$K,7,FALSE),"-")</f>
        <v>NSR</v>
      </c>
      <c r="K129" s="102"/>
      <c r="L129" s="102"/>
      <c r="M129" s="102"/>
      <c r="N129" s="102"/>
      <c r="O129" s="102"/>
      <c r="P129" s="128">
        <v>1</v>
      </c>
      <c r="Q129" s="101" t="str">
        <f>IFERROR(VLOOKUP($F129,Vlookup!$A:$K,3,FALSE),"-")</f>
        <v>0.5</v>
      </c>
      <c r="R129" s="1"/>
      <c r="S129" s="103">
        <v>3</v>
      </c>
      <c r="T129" s="105">
        <f>IF(VLOOKUP($A129,Schedule!$A:$Q,16,FALSE)=0,"-",(VLOOKUP($A129,Schedule!$A:$Q,16,FALSE)))</f>
        <v>2.2999999999999998</v>
      </c>
      <c r="U129" s="104">
        <f t="shared" si="24"/>
        <v>0.93954780440017183</v>
      </c>
      <c r="V129" s="108"/>
      <c r="W129" s="104"/>
      <c r="X129" s="104">
        <f t="shared" si="19"/>
        <v>0</v>
      </c>
      <c r="Y129" s="108"/>
      <c r="Z129" s="106">
        <f t="shared" si="21"/>
        <v>0.5</v>
      </c>
      <c r="AA129" s="103">
        <f t="shared" si="25"/>
        <v>1.3279056191361391</v>
      </c>
      <c r="AB129" s="107">
        <f t="array" ref="AB129">MIN(IF(Vlookup!$B$3:$B$70&gt;'Valve Schedule'!AA129,Vlookup!$B$3:$B$70))</f>
        <v>1.6</v>
      </c>
      <c r="AC129" s="107" t="str">
        <f t="shared" si="26"/>
        <v>0.51.6</v>
      </c>
      <c r="AD129" s="99">
        <f>IFERROR(VLOOKUP($F129,Vlookup!$A:$K,2,FALSE),"-")</f>
        <v>1.6</v>
      </c>
      <c r="AE129" s="103">
        <f t="shared" si="20"/>
        <v>1.5609560690259943</v>
      </c>
      <c r="AF129" s="103">
        <f t="shared" si="27"/>
        <v>2.1710724222519566</v>
      </c>
      <c r="AG129" s="99">
        <v>200</v>
      </c>
      <c r="AH129" s="110"/>
      <c r="AJ129" s="5" t="str">
        <f t="shared" si="22"/>
        <v>171A-10303S</v>
      </c>
      <c r="AK129" s="5" t="str">
        <f t="shared" si="23"/>
        <v>=TAG : VV-4-3-11</v>
      </c>
    </row>
    <row r="130" spans="1:37">
      <c r="A130" s="126" t="s">
        <v>818</v>
      </c>
      <c r="B130" s="18" t="s">
        <v>906</v>
      </c>
      <c r="C130" s="99" t="s">
        <v>568</v>
      </c>
      <c r="D130" s="127">
        <v>82</v>
      </c>
      <c r="E130" s="127" t="s">
        <v>579</v>
      </c>
      <c r="F130" s="100" t="str">
        <f>IFERROR(VLOOKUP(AC130,Vlookup!$M$1:$N$112,2, FALSE),"-")</f>
        <v>599-10302S</v>
      </c>
      <c r="G130" s="99" t="str">
        <f>IF(ISNUMBER(T130),VLOOKUP($E130,'Actuator Reference'!A:B, 2, FALSE),"-")</f>
        <v>GDE131.1P</v>
      </c>
      <c r="H130" s="99" t="str">
        <f>IF(VLOOKUP(A130,Schedule!$A:$AA,20,FALSE)="NO","2W Mod.",IF(VLOOKUP(A130,Schedule!$A:$AA,20,FALSE)="YES","3W Mod.","Check"))</f>
        <v>2W Mod.</v>
      </c>
      <c r="I130" s="99" t="str">
        <f>IFERROR(VLOOKUP($F130,Vlookup!$A:$K,11,FALSE),"-")</f>
        <v>Ball-Powermite</v>
      </c>
      <c r="J130" s="99" t="str">
        <f>IFERROR(VLOOKUP($F130,Vlookup!$A:$K,7,FALSE),"-")</f>
        <v>NSR</v>
      </c>
      <c r="K130" s="102"/>
      <c r="L130" s="102"/>
      <c r="M130" s="102"/>
      <c r="N130" s="102"/>
      <c r="O130" s="102"/>
      <c r="P130" s="128">
        <v>1</v>
      </c>
      <c r="Q130" s="101" t="str">
        <f>IFERROR(VLOOKUP($F130,Vlookup!$A:$K,3,FALSE),"-")</f>
        <v>0.5</v>
      </c>
      <c r="R130" s="1"/>
      <c r="S130" s="103">
        <v>3</v>
      </c>
      <c r="T130" s="105">
        <f>IF(VLOOKUP($A130,Schedule!$A:$Q,16,FALSE)=0,"-",(VLOOKUP($A130,Schedule!$A:$Q,16,FALSE)))</f>
        <v>1.3</v>
      </c>
      <c r="U130" s="104">
        <f t="shared" si="24"/>
        <v>0.53104875900879278</v>
      </c>
      <c r="V130" s="108"/>
      <c r="W130" s="104"/>
      <c r="X130" s="104">
        <f t="shared" si="19"/>
        <v>0</v>
      </c>
      <c r="Y130" s="108"/>
      <c r="Z130" s="106">
        <f t="shared" si="21"/>
        <v>0.5</v>
      </c>
      <c r="AA130" s="103">
        <f t="shared" si="25"/>
        <v>0.75055534994651352</v>
      </c>
      <c r="AB130" s="107">
        <f t="array" ref="AB130">MIN(IF(Vlookup!$B$3:$B$70&gt;'Valve Schedule'!AA130,Vlookup!$B$3:$B$70))</f>
        <v>1</v>
      </c>
      <c r="AC130" s="107" t="str">
        <f t="shared" si="26"/>
        <v>0.51</v>
      </c>
      <c r="AD130" s="99">
        <f>IFERROR(VLOOKUP($F130,Vlookup!$A:$K,2,FALSE),"-")</f>
        <v>1</v>
      </c>
      <c r="AE130" s="103">
        <f t="shared" si="20"/>
        <v>0.97559754314124636</v>
      </c>
      <c r="AF130" s="103">
        <f t="shared" si="27"/>
        <v>1.7756007046561191</v>
      </c>
      <c r="AG130" s="99">
        <v>200</v>
      </c>
      <c r="AH130" s="110"/>
      <c r="AJ130" s="5" t="str">
        <f t="shared" si="22"/>
        <v>171A-10302S</v>
      </c>
      <c r="AK130" s="5" t="str">
        <f t="shared" si="23"/>
        <v>=TAG : VV-4-3-12</v>
      </c>
    </row>
    <row r="131" spans="1:37">
      <c r="A131" s="126" t="s">
        <v>819</v>
      </c>
      <c r="B131" s="18" t="s">
        <v>907</v>
      </c>
      <c r="C131" s="99" t="s">
        <v>568</v>
      </c>
      <c r="D131" s="127">
        <v>83</v>
      </c>
      <c r="E131" s="127" t="s">
        <v>579</v>
      </c>
      <c r="F131" s="100" t="str">
        <f>IFERROR(VLOOKUP(AC131,Vlookup!$M$1:$N$112,2, FALSE),"-")</f>
        <v>599-10302S</v>
      </c>
      <c r="G131" s="99" t="str">
        <f>IF(ISNUMBER(T131),VLOOKUP($E131,'Actuator Reference'!A:B, 2, FALSE),"-")</f>
        <v>GDE131.1P</v>
      </c>
      <c r="H131" s="99" t="str">
        <f>IF(VLOOKUP(A131,Schedule!$A:$AA,20,FALSE)="NO","2W Mod.",IF(VLOOKUP(A131,Schedule!$A:$AA,20,FALSE)="YES","3W Mod.","Check"))</f>
        <v>2W Mod.</v>
      </c>
      <c r="I131" s="99" t="str">
        <f>IFERROR(VLOOKUP($F131,Vlookup!$A:$K,11,FALSE),"-")</f>
        <v>Ball-Powermite</v>
      </c>
      <c r="J131" s="99" t="str">
        <f>IFERROR(VLOOKUP($F131,Vlookup!$A:$K,7,FALSE),"-")</f>
        <v>NSR</v>
      </c>
      <c r="K131" s="102"/>
      <c r="L131" s="102"/>
      <c r="M131" s="102"/>
      <c r="N131" s="102"/>
      <c r="O131" s="102"/>
      <c r="P131" s="128">
        <v>1</v>
      </c>
      <c r="Q131" s="101" t="str">
        <f>IFERROR(VLOOKUP($F131,Vlookup!$A:$K,3,FALSE),"-")</f>
        <v>0.5</v>
      </c>
      <c r="R131" s="1"/>
      <c r="S131" s="103">
        <v>3</v>
      </c>
      <c r="T131" s="105">
        <f>IF(VLOOKUP($A131,Schedule!$A:$Q,16,FALSE)=0,"-",(VLOOKUP($A131,Schedule!$A:$Q,16,FALSE)))</f>
        <v>1.3</v>
      </c>
      <c r="U131" s="104">
        <f t="shared" si="24"/>
        <v>0.53104875900879278</v>
      </c>
      <c r="V131" s="108"/>
      <c r="W131" s="104"/>
      <c r="X131" s="104">
        <f t="shared" si="19"/>
        <v>0</v>
      </c>
      <c r="Y131" s="108"/>
      <c r="Z131" s="106">
        <f t="shared" si="21"/>
        <v>0.5</v>
      </c>
      <c r="AA131" s="103">
        <f t="shared" si="25"/>
        <v>0.75055534994651352</v>
      </c>
      <c r="AB131" s="107">
        <f t="array" ref="AB131">MIN(IF(Vlookup!$B$3:$B$70&gt;'Valve Schedule'!AA131,Vlookup!$B$3:$B$70))</f>
        <v>1</v>
      </c>
      <c r="AC131" s="107" t="str">
        <f t="shared" si="26"/>
        <v>0.51</v>
      </c>
      <c r="AD131" s="99">
        <f>IFERROR(VLOOKUP($F131,Vlookup!$A:$K,2,FALSE),"-")</f>
        <v>1</v>
      </c>
      <c r="AE131" s="103">
        <f t="shared" si="20"/>
        <v>0.97559754314124636</v>
      </c>
      <c r="AF131" s="103">
        <f t="shared" si="27"/>
        <v>1.7756007046561191</v>
      </c>
      <c r="AG131" s="99">
        <v>200</v>
      </c>
      <c r="AH131" s="110"/>
      <c r="AJ131" s="5" t="str">
        <f t="shared" si="22"/>
        <v>171A-10302S</v>
      </c>
      <c r="AK131" s="5" t="str">
        <f t="shared" si="23"/>
        <v>=TAG : VV-4-3-13</v>
      </c>
    </row>
    <row r="132" spans="1:37">
      <c r="A132" s="126" t="s">
        <v>820</v>
      </c>
      <c r="B132" s="18" t="s">
        <v>908</v>
      </c>
      <c r="C132" s="99" t="s">
        <v>568</v>
      </c>
      <c r="D132" s="127">
        <v>84</v>
      </c>
      <c r="E132" s="127" t="s">
        <v>579</v>
      </c>
      <c r="F132" s="100" t="str">
        <f>IFERROR(VLOOKUP(AC132,Vlookup!$M$1:$N$112,2, FALSE),"-")</f>
        <v>599-10301S</v>
      </c>
      <c r="G132" s="99" t="str">
        <f>IF(ISNUMBER(T132),VLOOKUP($E132,'Actuator Reference'!A:B, 2, FALSE),"-")</f>
        <v>GDE131.1P</v>
      </c>
      <c r="H132" s="99" t="str">
        <f>IF(VLOOKUP(A132,Schedule!$A:$AA,20,FALSE)="NO","2W Mod.",IF(VLOOKUP(A132,Schedule!$A:$AA,20,FALSE)="YES","3W Mod.","Check"))</f>
        <v>2W Mod.</v>
      </c>
      <c r="I132" s="99" t="str">
        <f>IFERROR(VLOOKUP($F132,Vlookup!$A:$K,11,FALSE),"-")</f>
        <v>Ball-Powermite</v>
      </c>
      <c r="J132" s="99" t="str">
        <f>IFERROR(VLOOKUP($F132,Vlookup!$A:$K,7,FALSE),"-")</f>
        <v>NSR</v>
      </c>
      <c r="K132" s="102"/>
      <c r="L132" s="102"/>
      <c r="M132" s="102"/>
      <c r="N132" s="102"/>
      <c r="O132" s="102"/>
      <c r="P132" s="128">
        <f>VLOOKUP(A132,Schedule!A:V, 19, FALSE)</f>
        <v>0.75</v>
      </c>
      <c r="Q132" s="101" t="str">
        <f>IFERROR(VLOOKUP($F132,Vlookup!$A:$K,3,FALSE),"-")</f>
        <v>0.5</v>
      </c>
      <c r="R132" s="1"/>
      <c r="S132" s="103">
        <v>3</v>
      </c>
      <c r="T132" s="105">
        <f>IF(VLOOKUP($A132,Schedule!$A:$Q,16,FALSE)=0,"-",(VLOOKUP($A132,Schedule!$A:$Q,16,FALSE)))</f>
        <v>0.8</v>
      </c>
      <c r="U132" s="104">
        <f t="shared" si="24"/>
        <v>0.58097642011218364</v>
      </c>
      <c r="V132" s="108"/>
      <c r="W132" s="104"/>
      <c r="X132" s="104">
        <f t="shared" si="19"/>
        <v>0</v>
      </c>
      <c r="Y132" s="108"/>
      <c r="Z132" s="106">
        <f t="shared" si="21"/>
        <v>0.5</v>
      </c>
      <c r="AA132" s="103">
        <f t="shared" si="25"/>
        <v>0.46188021535170065</v>
      </c>
      <c r="AB132" s="107">
        <f t="array" ref="AB132">MIN(IF(Vlookup!$B$3:$B$70&gt;'Valve Schedule'!AA132,Vlookup!$B$3:$B$70))</f>
        <v>0.63</v>
      </c>
      <c r="AC132" s="107" t="str">
        <f t="shared" si="26"/>
        <v>0.50.63</v>
      </c>
      <c r="AD132" s="99">
        <f>IFERROR(VLOOKUP($F132,Vlookup!$A:$K,2,FALSE),"-")</f>
        <v>0.63</v>
      </c>
      <c r="AE132" s="103">
        <f t="shared" si="20"/>
        <v>0.62126932802542889</v>
      </c>
      <c r="AF132" s="103">
        <f t="shared" si="27"/>
        <v>1.6581359976379619</v>
      </c>
      <c r="AG132" s="99">
        <v>200</v>
      </c>
      <c r="AH132" s="110"/>
      <c r="AJ132" s="5" t="str">
        <f t="shared" si="22"/>
        <v>171A-10301S</v>
      </c>
      <c r="AK132" s="5" t="str">
        <f t="shared" si="23"/>
        <v>=TAG : VV-4-3-14</v>
      </c>
    </row>
    <row r="133" spans="1:37">
      <c r="A133" s="126" t="s">
        <v>821</v>
      </c>
      <c r="B133" s="18" t="s">
        <v>909</v>
      </c>
      <c r="C133" s="99" t="s">
        <v>568</v>
      </c>
      <c r="D133" s="127">
        <v>85</v>
      </c>
      <c r="E133" s="127" t="s">
        <v>579</v>
      </c>
      <c r="F133" s="100" t="str">
        <f>IFERROR(VLOOKUP(AC133,Vlookup!$M$1:$N$112,2, FALSE),"-")</f>
        <v>599-10303S</v>
      </c>
      <c r="G133" s="99" t="str">
        <f>IF(ISNUMBER(T133),VLOOKUP($E133,'Actuator Reference'!A:B, 2, FALSE),"-")</f>
        <v>GDE131.1P</v>
      </c>
      <c r="H133" s="99" t="str">
        <f>IF(VLOOKUP(A133,Schedule!$A:$AA,20,FALSE)="NO","2W Mod.",IF(VLOOKUP(A133,Schedule!$A:$AA,20,FALSE)="YES","3W Mod.","Check"))</f>
        <v>2W Mod.</v>
      </c>
      <c r="I133" s="99" t="str">
        <f>IFERROR(VLOOKUP($F133,Vlookup!$A:$K,11,FALSE),"-")</f>
        <v>Ball-Powermite</v>
      </c>
      <c r="J133" s="99" t="str">
        <f>IFERROR(VLOOKUP($F133,Vlookup!$A:$K,7,FALSE),"-")</f>
        <v>NSR</v>
      </c>
      <c r="K133" s="102"/>
      <c r="L133" s="102"/>
      <c r="M133" s="102"/>
      <c r="N133" s="102"/>
      <c r="O133" s="102"/>
      <c r="P133" s="128">
        <v>1</v>
      </c>
      <c r="Q133" s="101" t="str">
        <f>IFERROR(VLOOKUP($F133,Vlookup!$A:$K,3,FALSE),"-")</f>
        <v>0.5</v>
      </c>
      <c r="R133" s="1"/>
      <c r="S133" s="103">
        <v>3</v>
      </c>
      <c r="T133" s="105">
        <f>IF(VLOOKUP($A133,Schedule!$A:$Q,16,FALSE)=0,"-",(VLOOKUP($A133,Schedule!$A:$Q,16,FALSE)))</f>
        <v>2.2999999999999998</v>
      </c>
      <c r="U133" s="104">
        <f t="shared" si="24"/>
        <v>0.93954780440017183</v>
      </c>
      <c r="V133" s="108"/>
      <c r="W133" s="104"/>
      <c r="X133" s="104">
        <f t="shared" si="19"/>
        <v>0</v>
      </c>
      <c r="Y133" s="108"/>
      <c r="Z133" s="106">
        <f t="shared" si="21"/>
        <v>0.5</v>
      </c>
      <c r="AA133" s="103">
        <f t="shared" si="25"/>
        <v>1.3279056191361391</v>
      </c>
      <c r="AB133" s="107">
        <f t="array" ref="AB133">MIN(IF(Vlookup!$B$3:$B$70&gt;'Valve Schedule'!AA133,Vlookup!$B$3:$B$70))</f>
        <v>1.6</v>
      </c>
      <c r="AC133" s="107" t="str">
        <f t="shared" si="26"/>
        <v>0.51.6</v>
      </c>
      <c r="AD133" s="99">
        <f>IFERROR(VLOOKUP($F133,Vlookup!$A:$K,2,FALSE),"-")</f>
        <v>1.6</v>
      </c>
      <c r="AE133" s="103">
        <f t="shared" si="20"/>
        <v>1.5609560690259943</v>
      </c>
      <c r="AF133" s="103">
        <f t="shared" si="27"/>
        <v>2.1710724222519566</v>
      </c>
      <c r="AG133" s="99">
        <v>200</v>
      </c>
      <c r="AH133" s="110"/>
      <c r="AJ133" s="5" t="str">
        <f t="shared" si="22"/>
        <v>171A-10303S</v>
      </c>
      <c r="AK133" s="5" t="str">
        <f t="shared" si="23"/>
        <v>=TAG : VV-4-3-15</v>
      </c>
    </row>
    <row r="134" spans="1:37">
      <c r="A134" s="126" t="s">
        <v>822</v>
      </c>
      <c r="B134" s="18" t="s">
        <v>910</v>
      </c>
      <c r="C134" s="99" t="s">
        <v>568</v>
      </c>
      <c r="D134" s="127">
        <v>86</v>
      </c>
      <c r="E134" s="127" t="s">
        <v>579</v>
      </c>
      <c r="F134" s="100" t="str">
        <f>IFERROR(VLOOKUP(AC134,Vlookup!$M$1:$N$112,2, FALSE),"-")</f>
        <v>599-10300S</v>
      </c>
      <c r="G134" s="99" t="str">
        <f>IF(ISNUMBER(T134),VLOOKUP($E134,'Actuator Reference'!A:B, 2, FALSE),"-")</f>
        <v>GDE131.1P</v>
      </c>
      <c r="H134" s="99" t="str">
        <f>IF(VLOOKUP(A134,Schedule!$A:$AA,20,FALSE)="NO","2W Mod.",IF(VLOOKUP(A134,Schedule!$A:$AA,20,FALSE)="YES","3W Mod.","Check"))</f>
        <v>2W Mod.</v>
      </c>
      <c r="I134" s="99" t="str">
        <f>IFERROR(VLOOKUP($F134,Vlookup!$A:$K,11,FALSE),"-")</f>
        <v>Ball-Powermite</v>
      </c>
      <c r="J134" s="99" t="str">
        <f>IFERROR(VLOOKUP($F134,Vlookup!$A:$K,7,FALSE),"-")</f>
        <v>NSR</v>
      </c>
      <c r="K134" s="102"/>
      <c r="L134" s="102"/>
      <c r="M134" s="102"/>
      <c r="N134" s="102"/>
      <c r="O134" s="102"/>
      <c r="P134" s="128">
        <v>0.75</v>
      </c>
      <c r="Q134" s="101" t="str">
        <f>IFERROR(VLOOKUP($F134,Vlookup!$A:$K,3,FALSE),"-")</f>
        <v>0.5</v>
      </c>
      <c r="R134" s="1"/>
      <c r="S134" s="103">
        <v>3</v>
      </c>
      <c r="T134" s="105">
        <f>IF(VLOOKUP($A134,Schedule!$A:$Q,16,FALSE)=0,"-",(VLOOKUP($A134,Schedule!$A:$Q,16,FALSE)))</f>
        <v>0.5</v>
      </c>
      <c r="U134" s="104">
        <f t="shared" si="24"/>
        <v>0.36311026257011475</v>
      </c>
      <c r="V134" s="108"/>
      <c r="W134" s="104"/>
      <c r="X134" s="104">
        <f t="shared" si="19"/>
        <v>0</v>
      </c>
      <c r="Y134" s="108"/>
      <c r="Z134" s="106">
        <f t="shared" si="21"/>
        <v>0.5</v>
      </c>
      <c r="AA134" s="103">
        <f t="shared" si="25"/>
        <v>0.28867513459481292</v>
      </c>
      <c r="AB134" s="107">
        <f t="array" ref="AB134">MIN(IF(Vlookup!$B$3:$B$70&gt;'Valve Schedule'!AA134,Vlookup!$B$3:$B$70))</f>
        <v>0.4</v>
      </c>
      <c r="AC134" s="107" t="str">
        <f t="shared" si="26"/>
        <v>0.50.4</v>
      </c>
      <c r="AD134" s="99">
        <f>IFERROR(VLOOKUP($F134,Vlookup!$A:$K,2,FALSE),"-")</f>
        <v>0.4</v>
      </c>
      <c r="AE134" s="103">
        <f t="shared" si="20"/>
        <v>0.39445671620662148</v>
      </c>
      <c r="AF134" s="103">
        <f t="shared" si="27"/>
        <v>1.6067240660705742</v>
      </c>
      <c r="AG134" s="99">
        <v>200</v>
      </c>
      <c r="AH134" s="110"/>
      <c r="AJ134" s="5" t="str">
        <f t="shared" si="22"/>
        <v>171A-10300S</v>
      </c>
      <c r="AK134" s="5" t="str">
        <f t="shared" si="23"/>
        <v>=TAG : VV-4-3-16</v>
      </c>
    </row>
    <row r="135" spans="1:37">
      <c r="A135" s="126" t="s">
        <v>823</v>
      </c>
      <c r="B135" s="18" t="s">
        <v>911</v>
      </c>
      <c r="C135" s="99" t="s">
        <v>568</v>
      </c>
      <c r="D135" s="127">
        <v>87</v>
      </c>
      <c r="E135" s="127" t="s">
        <v>579</v>
      </c>
      <c r="F135" s="100" t="str">
        <f>IFERROR(VLOOKUP(AC135,Vlookup!$M$1:$N$112,2, FALSE),"-")</f>
        <v>599-10302S</v>
      </c>
      <c r="G135" s="99" t="str">
        <f>IF(ISNUMBER(T135),VLOOKUP($E135,'Actuator Reference'!A:B, 2, FALSE),"-")</f>
        <v>GDE131.1P</v>
      </c>
      <c r="H135" s="99" t="str">
        <f>IF(VLOOKUP(A135,Schedule!$A:$AA,20,FALSE)="NO","2W Mod.",IF(VLOOKUP(A135,Schedule!$A:$AA,20,FALSE)="YES","3W Mod.","Check"))</f>
        <v>2W Mod.</v>
      </c>
      <c r="I135" s="99" t="str">
        <f>IFERROR(VLOOKUP($F135,Vlookup!$A:$K,11,FALSE),"-")</f>
        <v>Ball-Powermite</v>
      </c>
      <c r="J135" s="99" t="str">
        <f>IFERROR(VLOOKUP($F135,Vlookup!$A:$K,7,FALSE),"-")</f>
        <v>NSR</v>
      </c>
      <c r="K135" s="102"/>
      <c r="L135" s="102"/>
      <c r="M135" s="102"/>
      <c r="N135" s="102"/>
      <c r="O135" s="102"/>
      <c r="P135" s="128">
        <v>1</v>
      </c>
      <c r="Q135" s="101" t="str">
        <f>IFERROR(VLOOKUP($F135,Vlookup!$A:$K,3,FALSE),"-")</f>
        <v>0.5</v>
      </c>
      <c r="R135" s="1"/>
      <c r="S135" s="103">
        <v>3</v>
      </c>
      <c r="T135" s="105">
        <f>IF(VLOOKUP($A135,Schedule!$A:$Q,16,FALSE)=0,"-",(VLOOKUP($A135,Schedule!$A:$Q,16,FALSE)))</f>
        <v>1.6</v>
      </c>
      <c r="U135" s="104">
        <f t="shared" si="24"/>
        <v>0.65359847262620663</v>
      </c>
      <c r="V135" s="108"/>
      <c r="W135" s="104"/>
      <c r="X135" s="104">
        <f t="shared" si="19"/>
        <v>0</v>
      </c>
      <c r="Y135" s="108"/>
      <c r="Z135" s="106">
        <f t="shared" si="21"/>
        <v>0.5</v>
      </c>
      <c r="AA135" s="103">
        <f t="shared" si="25"/>
        <v>0.9237604307034013</v>
      </c>
      <c r="AB135" s="107">
        <f t="array" ref="AB135">MIN(IF(Vlookup!$B$3:$B$70&gt;'Valve Schedule'!AA135,Vlookup!$B$3:$B$70))</f>
        <v>1</v>
      </c>
      <c r="AC135" s="107" t="str">
        <f t="shared" si="26"/>
        <v>0.51</v>
      </c>
      <c r="AD135" s="99">
        <f>IFERROR(VLOOKUP($F135,Vlookup!$A:$K,2,FALSE),"-")</f>
        <v>1</v>
      </c>
      <c r="AE135" s="103">
        <f t="shared" si="20"/>
        <v>0.97559754314124636</v>
      </c>
      <c r="AF135" s="103">
        <f t="shared" si="27"/>
        <v>2.6896673395974346</v>
      </c>
      <c r="AG135" s="99">
        <v>200</v>
      </c>
      <c r="AH135" s="110"/>
      <c r="AJ135" s="5" t="str">
        <f t="shared" si="22"/>
        <v>171A-10302S</v>
      </c>
      <c r="AK135" s="5" t="str">
        <f t="shared" si="23"/>
        <v>=TAG : VV-4-3-17</v>
      </c>
    </row>
    <row r="136" spans="1:37" s="131" customFormat="1">
      <c r="A136" s="132" t="s">
        <v>824</v>
      </c>
      <c r="B136" s="133" t="s">
        <v>912</v>
      </c>
      <c r="C136" s="134" t="s">
        <v>568</v>
      </c>
      <c r="D136" s="135">
        <v>88</v>
      </c>
      <c r="E136" s="135" t="s">
        <v>579</v>
      </c>
      <c r="F136" s="136" t="str">
        <f>IFERROR(VLOOKUP(AC136,Vlookup!$M$1:$N$112,2, FALSE),"-")</f>
        <v>599-10300S</v>
      </c>
      <c r="G136" s="134" t="str">
        <f>IF(ISNUMBER(T136),VLOOKUP($E136,'Actuator Reference'!A:B, 2, FALSE),"-")</f>
        <v>GDE131.1P</v>
      </c>
      <c r="H136" s="134" t="str">
        <f>IF(VLOOKUP(A136,Schedule!$A:$AA,20,FALSE)="NO","2W Mod.",IF(VLOOKUP(A136,Schedule!$A:$AA,20,FALSE)="YES","3W Mod.","Check"))</f>
        <v>2W Mod.</v>
      </c>
      <c r="I136" s="134" t="str">
        <f>IFERROR(VLOOKUP($F136,Vlookup!$A:$K,11,FALSE),"-")</f>
        <v>Ball-Powermite</v>
      </c>
      <c r="J136" s="134" t="str">
        <f>IFERROR(VLOOKUP($F136,Vlookup!$A:$K,7,FALSE),"-")</f>
        <v>NSR</v>
      </c>
      <c r="K136" s="137"/>
      <c r="L136" s="137"/>
      <c r="M136" s="137"/>
      <c r="N136" s="137"/>
      <c r="O136" s="137"/>
      <c r="P136" s="138">
        <v>0.75</v>
      </c>
      <c r="Q136" s="139" t="str">
        <f>IFERROR(VLOOKUP($F136,Vlookup!$A:$K,3,FALSE),"-")</f>
        <v>0.5</v>
      </c>
      <c r="R136" s="140"/>
      <c r="S136" s="141">
        <v>3</v>
      </c>
      <c r="T136" s="142">
        <f>IF(VLOOKUP($A136,Schedule!$A:$Q,16,FALSE)=0,"-",(VLOOKUP($A136,Schedule!$A:$Q,16,FALSE)))</f>
        <v>0.5</v>
      </c>
      <c r="U136" s="143">
        <f t="shared" si="24"/>
        <v>0.36311026257011475</v>
      </c>
      <c r="V136" s="144"/>
      <c r="W136" s="143"/>
      <c r="X136" s="143">
        <f t="shared" si="19"/>
        <v>0</v>
      </c>
      <c r="Y136" s="144"/>
      <c r="Z136" s="143">
        <f t="shared" si="21"/>
        <v>0.5</v>
      </c>
      <c r="AA136" s="141">
        <f t="shared" si="25"/>
        <v>0.28867513459481292</v>
      </c>
      <c r="AB136" s="141">
        <f t="array" ref="AB136">MIN(IF(Vlookup!$B$3:$B$70&gt;'Valve Schedule'!AA136,Vlookup!$B$3:$B$70))</f>
        <v>0.4</v>
      </c>
      <c r="AC136" s="141" t="str">
        <f t="shared" si="26"/>
        <v>0.50.4</v>
      </c>
      <c r="AD136" s="134">
        <f>IFERROR(VLOOKUP($F136,Vlookup!$A:$K,2,FALSE),"-")</f>
        <v>0.4</v>
      </c>
      <c r="AE136" s="141">
        <f t="shared" si="20"/>
        <v>0.39445671620662148</v>
      </c>
      <c r="AF136" s="141">
        <f t="shared" si="27"/>
        <v>1.6067240660705742</v>
      </c>
      <c r="AG136" s="134">
        <v>200</v>
      </c>
      <c r="AH136" s="145" t="s">
        <v>932</v>
      </c>
      <c r="AJ136" s="5" t="str">
        <f t="shared" si="22"/>
        <v>171A-10300S</v>
      </c>
      <c r="AK136" s="5" t="str">
        <f t="shared" si="23"/>
        <v>=TAG : VV-4-3-18</v>
      </c>
    </row>
    <row r="137" spans="1:37">
      <c r="A137" s="126" t="s">
        <v>825</v>
      </c>
      <c r="B137" s="18" t="s">
        <v>913</v>
      </c>
      <c r="C137" s="99" t="s">
        <v>568</v>
      </c>
      <c r="D137" s="127">
        <v>89</v>
      </c>
      <c r="E137" s="127" t="s">
        <v>579</v>
      </c>
      <c r="F137" s="100" t="str">
        <f>IFERROR(VLOOKUP(AC137,Vlookup!$M$1:$N$112,2, FALSE),"-")</f>
        <v>599-10300S</v>
      </c>
      <c r="G137" s="99" t="str">
        <f>IF(ISNUMBER(T137),VLOOKUP($E137,'Actuator Reference'!A:B, 2, FALSE),"-")</f>
        <v>GDE131.1P</v>
      </c>
      <c r="H137" s="99" t="str">
        <f>IF(VLOOKUP(A137,Schedule!$A:$AA,20,FALSE)="NO","2W Mod.",IF(VLOOKUP(A137,Schedule!$A:$AA,20,FALSE)="YES","3W Mod.","Check"))</f>
        <v>2W Mod.</v>
      </c>
      <c r="I137" s="99" t="str">
        <f>IFERROR(VLOOKUP($F137,Vlookup!$A:$K,11,FALSE),"-")</f>
        <v>Ball-Powermite</v>
      </c>
      <c r="J137" s="99" t="str">
        <f>IFERROR(VLOOKUP($F137,Vlookup!$A:$K,7,FALSE),"-")</f>
        <v>NSR</v>
      </c>
      <c r="K137" s="102"/>
      <c r="L137" s="102"/>
      <c r="M137" s="102"/>
      <c r="N137" s="102"/>
      <c r="O137" s="102"/>
      <c r="P137" s="128">
        <v>0.75</v>
      </c>
      <c r="Q137" s="101" t="str">
        <f>IFERROR(VLOOKUP($F137,Vlookup!$A:$K,3,FALSE),"-")</f>
        <v>0.5</v>
      </c>
      <c r="R137" s="1"/>
      <c r="S137" s="103">
        <v>3</v>
      </c>
      <c r="T137" s="105">
        <f>IF(VLOOKUP($A137,Schedule!$A:$Q,16,FALSE)=0,"-",(VLOOKUP($A137,Schedule!$A:$Q,16,FALSE)))</f>
        <v>0.5</v>
      </c>
      <c r="U137" s="104">
        <f t="shared" si="24"/>
        <v>0.36311026257011475</v>
      </c>
      <c r="V137" s="108"/>
      <c r="W137" s="104"/>
      <c r="X137" s="104">
        <f t="shared" si="19"/>
        <v>0</v>
      </c>
      <c r="Y137" s="108"/>
      <c r="Z137" s="106">
        <f t="shared" si="21"/>
        <v>0.5</v>
      </c>
      <c r="AA137" s="103">
        <f t="shared" si="25"/>
        <v>0.28867513459481292</v>
      </c>
      <c r="AB137" s="107">
        <f t="array" ref="AB137">MIN(IF(Vlookup!$B$3:$B$70&gt;'Valve Schedule'!AA137,Vlookup!$B$3:$B$70))</f>
        <v>0.4</v>
      </c>
      <c r="AC137" s="107" t="str">
        <f t="shared" si="26"/>
        <v>0.50.4</v>
      </c>
      <c r="AD137" s="99">
        <f>IFERROR(VLOOKUP($F137,Vlookup!$A:$K,2,FALSE),"-")</f>
        <v>0.4</v>
      </c>
      <c r="AE137" s="103">
        <f t="shared" si="20"/>
        <v>0.39445671620662148</v>
      </c>
      <c r="AF137" s="103">
        <f t="shared" si="27"/>
        <v>1.6067240660705742</v>
      </c>
      <c r="AG137" s="99">
        <v>200</v>
      </c>
      <c r="AH137" s="110"/>
      <c r="AJ137" s="5" t="str">
        <f t="shared" si="22"/>
        <v>171A-10300S</v>
      </c>
      <c r="AK137" s="5" t="str">
        <f t="shared" si="23"/>
        <v>=TAG : VV-4-3-19</v>
      </c>
    </row>
    <row r="138" spans="1:37">
      <c r="A138" s="126" t="s">
        <v>826</v>
      </c>
      <c r="B138" s="18" t="s">
        <v>914</v>
      </c>
      <c r="C138" s="99" t="s">
        <v>568</v>
      </c>
      <c r="D138" s="127">
        <v>90</v>
      </c>
      <c r="E138" s="127" t="s">
        <v>579</v>
      </c>
      <c r="F138" s="100" t="str">
        <f>IFERROR(VLOOKUP(AC138,Vlookup!$M$1:$N$112,2, FALSE),"-")</f>
        <v>599-10300S</v>
      </c>
      <c r="G138" s="99" t="str">
        <f>IF(ISNUMBER(T138),VLOOKUP($E138,'Actuator Reference'!A:B, 2, FALSE),"-")</f>
        <v>GDE131.1P</v>
      </c>
      <c r="H138" s="99" t="str">
        <f>IF(VLOOKUP(A138,Schedule!$A:$AA,20,FALSE)="NO","2W Mod.",IF(VLOOKUP(A138,Schedule!$A:$AA,20,FALSE)="YES","3W Mod.","Check"))</f>
        <v>2W Mod.</v>
      </c>
      <c r="I138" s="99" t="str">
        <f>IFERROR(VLOOKUP($F138,Vlookup!$A:$K,11,FALSE),"-")</f>
        <v>Ball-Powermite</v>
      </c>
      <c r="J138" s="99" t="str">
        <f>IFERROR(VLOOKUP($F138,Vlookup!$A:$K,7,FALSE),"-")</f>
        <v>NSR</v>
      </c>
      <c r="K138" s="102"/>
      <c r="L138" s="102"/>
      <c r="M138" s="102"/>
      <c r="N138" s="102"/>
      <c r="O138" s="102"/>
      <c r="P138" s="128">
        <v>0.75</v>
      </c>
      <c r="Q138" s="101" t="str">
        <f>IFERROR(VLOOKUP($F138,Vlookup!$A:$K,3,FALSE),"-")</f>
        <v>0.5</v>
      </c>
      <c r="R138" s="1"/>
      <c r="S138" s="103">
        <v>3</v>
      </c>
      <c r="T138" s="105">
        <f>IF(VLOOKUP($A138,Schedule!$A:$Q,16,FALSE)=0,"-",(VLOOKUP($A138,Schedule!$A:$Q,16,FALSE)))</f>
        <v>0.4</v>
      </c>
      <c r="U138" s="104">
        <f t="shared" si="24"/>
        <v>0.29048821005609182</v>
      </c>
      <c r="V138" s="108"/>
      <c r="W138" s="104"/>
      <c r="X138" s="104">
        <f t="shared" si="19"/>
        <v>0</v>
      </c>
      <c r="Y138" s="108"/>
      <c r="Z138" s="106">
        <f t="shared" si="21"/>
        <v>0.5</v>
      </c>
      <c r="AA138" s="103">
        <f t="shared" si="25"/>
        <v>0.23094010767585033</v>
      </c>
      <c r="AB138" s="107">
        <f t="array" ref="AB138">MIN(IF(Vlookup!$B$3:$B$70&gt;'Valve Schedule'!AA138,Vlookup!$B$3:$B$70))</f>
        <v>0.4</v>
      </c>
      <c r="AC138" s="107" t="str">
        <f t="shared" si="26"/>
        <v>0.50.4</v>
      </c>
      <c r="AD138" s="99">
        <f>IFERROR(VLOOKUP($F138,Vlookup!$A:$K,2,FALSE),"-")</f>
        <v>0.4</v>
      </c>
      <c r="AE138" s="103">
        <f t="shared" si="20"/>
        <v>0.39445671620662148</v>
      </c>
      <c r="AF138" s="103">
        <f t="shared" si="27"/>
        <v>1.0283034022851676</v>
      </c>
      <c r="AG138" s="99">
        <v>200</v>
      </c>
      <c r="AH138" s="110"/>
      <c r="AJ138" s="5" t="str">
        <f t="shared" si="22"/>
        <v>171A-10300S</v>
      </c>
      <c r="AK138" s="5" t="str">
        <f t="shared" si="23"/>
        <v>=TAG : VV-4-3-20</v>
      </c>
    </row>
    <row r="139" spans="1:37">
      <c r="A139" s="126" t="s">
        <v>827</v>
      </c>
      <c r="B139" s="18" t="s">
        <v>915</v>
      </c>
      <c r="C139" s="99" t="s">
        <v>568</v>
      </c>
      <c r="D139" s="127">
        <v>91</v>
      </c>
      <c r="E139" s="127" t="s">
        <v>579</v>
      </c>
      <c r="F139" s="100" t="str">
        <f>IFERROR(VLOOKUP(AC139,Vlookup!$M$1:$N$112,2, FALSE),"-")</f>
        <v>599-10303S</v>
      </c>
      <c r="G139" s="99" t="str">
        <f>IF(ISNUMBER(T139),VLOOKUP($E139,'Actuator Reference'!A:B, 2, FALSE),"-")</f>
        <v>GDE131.1P</v>
      </c>
      <c r="H139" s="99" t="str">
        <f>IF(VLOOKUP(A139,Schedule!$A:$AA,20,FALSE)="NO","2W Mod.",IF(VLOOKUP(A139,Schedule!$A:$AA,20,FALSE)="YES","3W Mod.","Check"))</f>
        <v>2W Mod.</v>
      </c>
      <c r="I139" s="99" t="str">
        <f>IFERROR(VLOOKUP($F139,Vlookup!$A:$K,11,FALSE),"-")</f>
        <v>Ball-Powermite</v>
      </c>
      <c r="J139" s="99" t="str">
        <f>IFERROR(VLOOKUP($F139,Vlookup!$A:$K,7,FALSE),"-")</f>
        <v>NSR</v>
      </c>
      <c r="K139" s="102"/>
      <c r="L139" s="102"/>
      <c r="M139" s="102"/>
      <c r="N139" s="102"/>
      <c r="O139" s="102"/>
      <c r="P139" s="128">
        <v>1</v>
      </c>
      <c r="Q139" s="101" t="str">
        <f>IFERROR(VLOOKUP($F139,Vlookup!$A:$K,3,FALSE),"-")</f>
        <v>0.5</v>
      </c>
      <c r="R139" s="1"/>
      <c r="S139" s="103">
        <v>3</v>
      </c>
      <c r="T139" s="105">
        <f>IF(VLOOKUP($A139,Schedule!$A:$Q,16,FALSE)=0,"-",(VLOOKUP($A139,Schedule!$A:$Q,16,FALSE)))</f>
        <v>2</v>
      </c>
      <c r="U139" s="104">
        <f t="shared" si="24"/>
        <v>0.8169980907827582</v>
      </c>
      <c r="V139" s="108"/>
      <c r="W139" s="104"/>
      <c r="X139" s="104">
        <f t="shared" ref="X139:X142" si="28">IFERROR($W139/60*0.133681/(PI()*($P139/2/12)^2),"-")</f>
        <v>0</v>
      </c>
      <c r="Y139" s="108"/>
      <c r="Z139" s="106">
        <f t="shared" si="21"/>
        <v>0.5</v>
      </c>
      <c r="AA139" s="103">
        <f t="shared" si="25"/>
        <v>1.1547005383792517</v>
      </c>
      <c r="AB139" s="107">
        <f t="array" ref="AB139">MIN(IF(Vlookup!$B$3:$B$70&gt;'Valve Schedule'!AA139,Vlookup!$B$3:$B$70))</f>
        <v>1.6</v>
      </c>
      <c r="AC139" s="107" t="str">
        <f t="shared" si="26"/>
        <v>0.51.6</v>
      </c>
      <c r="AD139" s="99">
        <f>IFERROR(VLOOKUP($F139,Vlookup!$A:$K,2,FALSE),"-")</f>
        <v>1.6</v>
      </c>
      <c r="AE139" s="103">
        <f t="shared" ref="AE139:AE140" si="29">(0.9968*EXP(-0.043*(P139-Q139)))*AD139</f>
        <v>1.5609560690259943</v>
      </c>
      <c r="AF139" s="103">
        <f t="shared" si="27"/>
        <v>1.6416426633285117</v>
      </c>
      <c r="AG139" s="99">
        <v>200</v>
      </c>
      <c r="AH139" s="110"/>
      <c r="AJ139" s="5" t="str">
        <f t="shared" si="22"/>
        <v>171A-10303S</v>
      </c>
      <c r="AK139" s="5" t="str">
        <f t="shared" si="23"/>
        <v>=TAG : VV-4-3-21</v>
      </c>
    </row>
    <row r="140" spans="1:37">
      <c r="A140" s="126" t="s">
        <v>828</v>
      </c>
      <c r="B140" s="18" t="s">
        <v>916</v>
      </c>
      <c r="C140" s="99" t="s">
        <v>568</v>
      </c>
      <c r="D140" s="127">
        <v>92</v>
      </c>
      <c r="E140" s="127" t="s">
        <v>579</v>
      </c>
      <c r="F140" s="100" t="str">
        <f>IFERROR(VLOOKUP(AC140,Vlookup!$M$1:$N$112,2, FALSE),"-")</f>
        <v>599-10300S</v>
      </c>
      <c r="G140" s="99" t="str">
        <f>IF(ISNUMBER(T140),VLOOKUP($E140,'Actuator Reference'!A:B, 2, FALSE),"-")</f>
        <v>GDE131.1P</v>
      </c>
      <c r="H140" s="99" t="str">
        <f>IF(VLOOKUP(A140,Schedule!$A:$AA,20,FALSE)="NO","2W Mod.",IF(VLOOKUP(A140,Schedule!$A:$AA,20,FALSE)="YES","3W Mod.","Check"))</f>
        <v>2W Mod.</v>
      </c>
      <c r="I140" s="99" t="str">
        <f>IFERROR(VLOOKUP($F140,Vlookup!$A:$K,11,FALSE),"-")</f>
        <v>Ball-Powermite</v>
      </c>
      <c r="J140" s="99" t="str">
        <f>IFERROR(VLOOKUP($F140,Vlookup!$A:$K,7,FALSE),"-")</f>
        <v>NSR</v>
      </c>
      <c r="K140" s="102"/>
      <c r="L140" s="102"/>
      <c r="M140" s="102"/>
      <c r="N140" s="102"/>
      <c r="O140" s="102"/>
      <c r="P140" s="128">
        <v>0.75</v>
      </c>
      <c r="Q140" s="101" t="str">
        <f>IFERROR(VLOOKUP($F140,Vlookup!$A:$K,3,FALSE),"-")</f>
        <v>0.5</v>
      </c>
      <c r="R140" s="1"/>
      <c r="S140" s="103">
        <v>3</v>
      </c>
      <c r="T140" s="105">
        <f>IF(VLOOKUP($A140,Schedule!$A:$Q,16,FALSE)=0,"-",(VLOOKUP($A140,Schedule!$A:$Q,16,FALSE)))</f>
        <v>0.4</v>
      </c>
      <c r="U140" s="104">
        <f t="shared" si="24"/>
        <v>0.29048821005609182</v>
      </c>
      <c r="V140" s="108"/>
      <c r="W140" s="104"/>
      <c r="X140" s="104">
        <f t="shared" si="28"/>
        <v>0</v>
      </c>
      <c r="Y140" s="108"/>
      <c r="Z140" s="106">
        <f t="shared" ref="Z140:Z142" si="30">IF( AND( AB140 &lt; 6.3, CEILING(P140-0.25,0.25) &gt; 0.5 ), CEILING(P140-0.25, 0.25) - 0.25, CEILING(P140-0.25, 0.25))</f>
        <v>0.5</v>
      </c>
      <c r="AA140" s="103">
        <f t="shared" si="25"/>
        <v>0.23094010767585033</v>
      </c>
      <c r="AB140" s="107">
        <f t="array" ref="AB140">MIN(IF(Vlookup!$B$3:$B$70&gt;'Valve Schedule'!AA140,Vlookup!$B$3:$B$70))</f>
        <v>0.4</v>
      </c>
      <c r="AC140" s="107" t="str">
        <f t="shared" si="26"/>
        <v>0.50.4</v>
      </c>
      <c r="AD140" s="99">
        <f>IFERROR(VLOOKUP($F140,Vlookup!$A:$K,2,FALSE),"-")</f>
        <v>0.4</v>
      </c>
      <c r="AE140" s="103">
        <f t="shared" si="29"/>
        <v>0.39445671620662148</v>
      </c>
      <c r="AF140" s="103">
        <f t="shared" si="27"/>
        <v>1.0283034022851676</v>
      </c>
      <c r="AG140" s="99">
        <v>200</v>
      </c>
      <c r="AH140" s="110"/>
      <c r="AJ140" s="5" t="str">
        <f t="shared" ref="AJ140:AJ142" si="31">E140 &amp; "-" &amp; RIGHT(F140, 6)</f>
        <v>171A-10300S</v>
      </c>
      <c r="AK140" s="5" t="str">
        <f t="shared" ref="AK140:AK142" si="32">"=TAG : " &amp; A140</f>
        <v>=TAG : VV-4-3-22</v>
      </c>
    </row>
    <row r="141" spans="1:37">
      <c r="A141" s="126" t="s">
        <v>829</v>
      </c>
      <c r="B141" s="18" t="s">
        <v>29</v>
      </c>
      <c r="C141" s="99" t="s">
        <v>29</v>
      </c>
      <c r="D141" s="127" t="s">
        <v>29</v>
      </c>
      <c r="E141" s="127" t="s">
        <v>29</v>
      </c>
      <c r="F141" s="100" t="str">
        <f>IFERROR(VLOOKUP(AC141,Vlookup!$M$1:$N$112,2, FALSE),"-")</f>
        <v>-</v>
      </c>
      <c r="G141" s="99" t="str">
        <f>IF(ISNUMBER(T141),VLOOKUP($E141,'Actuator Reference'!A:B, 2, FALSE),"-")</f>
        <v>-</v>
      </c>
      <c r="H141" s="99" t="s">
        <v>29</v>
      </c>
      <c r="I141" s="99" t="str">
        <f>IFERROR(VLOOKUP($F141,Vlookup!$A:$K,11,FALSE),"-")</f>
        <v>-</v>
      </c>
      <c r="J141" s="99" t="str">
        <f>IFERROR(VLOOKUP($F141,Vlookup!$A:$K,7,FALSE),"-")</f>
        <v>-</v>
      </c>
      <c r="K141" s="102"/>
      <c r="L141" s="102"/>
      <c r="M141" s="102"/>
      <c r="N141" s="102"/>
      <c r="O141" s="102"/>
      <c r="P141" s="128" t="s">
        <v>29</v>
      </c>
      <c r="Q141" s="101" t="str">
        <f>IFERROR(VLOOKUP($F141,Vlookup!$A:$K,3,FALSE),"-")</f>
        <v>-</v>
      </c>
      <c r="R141" s="1"/>
      <c r="S141" s="103" t="s">
        <v>29</v>
      </c>
      <c r="T141" s="105" t="s">
        <v>29</v>
      </c>
      <c r="U141" s="104" t="str">
        <f t="shared" si="24"/>
        <v>-</v>
      </c>
      <c r="V141" s="108"/>
      <c r="W141" s="104"/>
      <c r="X141" s="104" t="str">
        <f t="shared" si="28"/>
        <v>-</v>
      </c>
      <c r="Y141" s="108"/>
      <c r="Z141" s="104" t="e">
        <f t="shared" si="30"/>
        <v>#VALUE!</v>
      </c>
      <c r="AA141" s="103" t="str">
        <f t="shared" si="25"/>
        <v>-</v>
      </c>
      <c r="AB141" s="103">
        <f t="array" ref="AB141">MIN(IF(Vlookup!$B$3:$B$70&gt;'Valve Schedule'!AA141,Vlookup!$B$3:$B$70))</f>
        <v>0</v>
      </c>
      <c r="AC141" s="103" t="e">
        <f t="shared" si="26"/>
        <v>#VALUE!</v>
      </c>
      <c r="AD141" s="99" t="str">
        <f>IFERROR(VLOOKUP($F141,Vlookup!$A:$K,2,FALSE),"-")</f>
        <v>-</v>
      </c>
      <c r="AE141" s="103" t="s">
        <v>29</v>
      </c>
      <c r="AF141" s="103" t="str">
        <f t="shared" si="27"/>
        <v>-</v>
      </c>
      <c r="AG141" s="99" t="s">
        <v>29</v>
      </c>
      <c r="AH141" s="110" t="s">
        <v>933</v>
      </c>
      <c r="AJ141" s="5" t="str">
        <f t="shared" si="31"/>
        <v>---</v>
      </c>
      <c r="AK141" s="5" t="str">
        <f t="shared" si="32"/>
        <v>=TAG : VVE-3-3-01</v>
      </c>
    </row>
    <row r="142" spans="1:37">
      <c r="A142" s="126" t="s">
        <v>830</v>
      </c>
      <c r="B142" s="18" t="s">
        <v>29</v>
      </c>
      <c r="C142" s="99" t="s">
        <v>29</v>
      </c>
      <c r="D142" s="127" t="s">
        <v>29</v>
      </c>
      <c r="E142" s="127" t="s">
        <v>29</v>
      </c>
      <c r="F142" s="100" t="str">
        <f>IFERROR(VLOOKUP(AC142,Vlookup!$M$1:$N$112,2, FALSE),"-")</f>
        <v>-</v>
      </c>
      <c r="G142" s="99" t="str">
        <f>IF(ISNUMBER(T142),VLOOKUP($E142,'Actuator Reference'!A:B, 2, FALSE),"-")</f>
        <v>-</v>
      </c>
      <c r="H142" s="99" t="s">
        <v>29</v>
      </c>
      <c r="I142" s="99" t="str">
        <f>IFERROR(VLOOKUP($F142,Vlookup!$A:$K,11,FALSE),"-")</f>
        <v>-</v>
      </c>
      <c r="J142" s="99" t="str">
        <f>IFERROR(VLOOKUP($F142,Vlookup!$A:$K,7,FALSE),"-")</f>
        <v>-</v>
      </c>
      <c r="K142" s="102"/>
      <c r="L142" s="102"/>
      <c r="M142" s="102"/>
      <c r="N142" s="102"/>
      <c r="O142" s="102"/>
      <c r="P142" s="128" t="s">
        <v>29</v>
      </c>
      <c r="Q142" s="101" t="str">
        <f>IFERROR(VLOOKUP($F142,Vlookup!$A:$K,3,FALSE),"-")</f>
        <v>-</v>
      </c>
      <c r="R142" s="1"/>
      <c r="S142" s="103" t="s">
        <v>29</v>
      </c>
      <c r="T142" s="105" t="s">
        <v>29</v>
      </c>
      <c r="U142" s="104" t="str">
        <f t="shared" si="24"/>
        <v>-</v>
      </c>
      <c r="V142" s="108"/>
      <c r="W142" s="104"/>
      <c r="X142" s="104" t="str">
        <f t="shared" si="28"/>
        <v>-</v>
      </c>
      <c r="Y142" s="108"/>
      <c r="Z142" s="104" t="e">
        <f t="shared" si="30"/>
        <v>#VALUE!</v>
      </c>
      <c r="AA142" s="103" t="str">
        <f t="shared" si="25"/>
        <v>-</v>
      </c>
      <c r="AB142" s="103">
        <f t="array" ref="AB142">MIN(IF(Vlookup!$B$3:$B$70&gt;'Valve Schedule'!AA142,Vlookup!$B$3:$B$70))</f>
        <v>0</v>
      </c>
      <c r="AC142" s="103" t="e">
        <f t="shared" si="26"/>
        <v>#VALUE!</v>
      </c>
      <c r="AD142" s="99" t="str">
        <f>IFERROR(VLOOKUP($F142,Vlookup!$A:$K,2,FALSE),"-")</f>
        <v>-</v>
      </c>
      <c r="AE142" s="103" t="s">
        <v>29</v>
      </c>
      <c r="AF142" s="103" t="str">
        <f t="shared" si="27"/>
        <v>-</v>
      </c>
      <c r="AG142" s="99" t="s">
        <v>29</v>
      </c>
      <c r="AH142" s="110" t="s">
        <v>933</v>
      </c>
      <c r="AJ142" s="5" t="str">
        <f t="shared" si="31"/>
        <v>---</v>
      </c>
      <c r="AK142" s="5" t="str">
        <f t="shared" si="32"/>
        <v>=TAG : VVE-4-3-01</v>
      </c>
    </row>
    <row r="143" spans="1:37">
      <c r="C143" s="15"/>
      <c r="D143" s="14"/>
      <c r="E143" s="14"/>
      <c r="F143" s="43"/>
      <c r="G143" s="15"/>
      <c r="H143" s="15"/>
      <c r="I143" s="15"/>
      <c r="J143" s="15"/>
      <c r="K143" s="1"/>
      <c r="L143" s="1"/>
      <c r="M143" s="1"/>
      <c r="N143" s="1"/>
      <c r="Z143" s="66"/>
      <c r="AC143" s="17"/>
    </row>
    <row r="144" spans="1:37">
      <c r="C144" s="1"/>
      <c r="D144" s="45" t="s">
        <v>30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Z144" s="66"/>
      <c r="AC144" s="17"/>
    </row>
    <row r="145" spans="3:29">
      <c r="C145" s="8"/>
      <c r="D145" s="45" t="s">
        <v>31</v>
      </c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Z145" s="66"/>
      <c r="AC145" s="17"/>
    </row>
    <row r="146" spans="3:29">
      <c r="C146" s="1"/>
      <c r="D146" s="45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Z146" s="66"/>
      <c r="AC146" s="17"/>
    </row>
    <row r="147" spans="3:29">
      <c r="C147" s="1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Z147" s="66"/>
      <c r="AC147" s="17"/>
    </row>
    <row r="148" spans="3:29">
      <c r="C148" s="1"/>
      <c r="D148" s="1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Z148" s="66"/>
      <c r="AC148" s="17"/>
    </row>
    <row r="149" spans="3:29">
      <c r="C149" s="1"/>
      <c r="D149" s="19"/>
      <c r="E149" s="1"/>
      <c r="F149" s="1"/>
      <c r="G149" s="1"/>
      <c r="H149" s="1"/>
      <c r="I149" s="1"/>
      <c r="J149" s="1"/>
      <c r="K149" s="1"/>
      <c r="L149" s="1"/>
      <c r="M149" s="1"/>
      <c r="N149" s="1"/>
      <c r="Z149" s="66"/>
      <c r="AC149" s="17"/>
    </row>
    <row r="150" spans="3:29">
      <c r="C150" s="1"/>
      <c r="E150" s="19"/>
      <c r="F150" s="1"/>
      <c r="G150" s="1"/>
      <c r="H150" s="1"/>
      <c r="I150" s="1"/>
      <c r="J150" s="1"/>
      <c r="K150" s="1"/>
      <c r="L150" s="1"/>
      <c r="M150" s="1"/>
      <c r="N150" s="1"/>
      <c r="Z150" s="66"/>
      <c r="AC150" s="17"/>
    </row>
    <row r="151" spans="3:29">
      <c r="Z151" s="66"/>
      <c r="AC151" s="17"/>
    </row>
    <row r="152" spans="3:29">
      <c r="Z152" s="66"/>
      <c r="AC152" s="17"/>
    </row>
    <row r="153" spans="3:29">
      <c r="Z153" s="66"/>
      <c r="AC153" s="17"/>
    </row>
    <row r="154" spans="3:29">
      <c r="Z154" s="66"/>
      <c r="AC154" s="17"/>
    </row>
    <row r="155" spans="3:29">
      <c r="Z155" s="66"/>
      <c r="AC155" s="17"/>
    </row>
    <row r="156" spans="3:29">
      <c r="Z156" s="66"/>
      <c r="AC156" s="17"/>
    </row>
    <row r="157" spans="3:29">
      <c r="Z157" s="66"/>
      <c r="AC157" s="17"/>
    </row>
    <row r="158" spans="3:29">
      <c r="Z158" s="66"/>
      <c r="AC158" s="17"/>
    </row>
    <row r="159" spans="3:29">
      <c r="Z159" s="66"/>
      <c r="AC159" s="17"/>
    </row>
    <row r="160" spans="3:29">
      <c r="Z160" s="66"/>
      <c r="AC160" s="17"/>
    </row>
    <row r="161" spans="26:29">
      <c r="Z161" s="66"/>
      <c r="AC161" s="17"/>
    </row>
    <row r="162" spans="26:29">
      <c r="Z162" s="66"/>
      <c r="AC162" s="17"/>
    </row>
    <row r="163" spans="26:29">
      <c r="Z163" s="66"/>
      <c r="AC163" s="17"/>
    </row>
    <row r="164" spans="26:29">
      <c r="Z164" s="66"/>
      <c r="AC164" s="17"/>
    </row>
    <row r="165" spans="26:29">
      <c r="Z165" s="66"/>
      <c r="AC165" s="17"/>
    </row>
    <row r="166" spans="26:29">
      <c r="Z166" s="66"/>
      <c r="AC166" s="17"/>
    </row>
    <row r="167" spans="26:29">
      <c r="Z167" s="66"/>
      <c r="AC167" s="17"/>
    </row>
    <row r="168" spans="26:29">
      <c r="Z168" s="66"/>
      <c r="AC168" s="17"/>
    </row>
    <row r="169" spans="26:29">
      <c r="Z169" s="66"/>
      <c r="AC169" s="17"/>
    </row>
    <row r="170" spans="26:29">
      <c r="Z170" s="66"/>
      <c r="AC170" s="17"/>
    </row>
    <row r="171" spans="26:29">
      <c r="Z171" s="66"/>
      <c r="AC171" s="17"/>
    </row>
    <row r="172" spans="26:29">
      <c r="Z172" s="66"/>
      <c r="AC172" s="17"/>
    </row>
    <row r="173" spans="26:29">
      <c r="Z173" s="66"/>
      <c r="AC173" s="17"/>
    </row>
    <row r="174" spans="26:29">
      <c r="Z174" s="66"/>
      <c r="AC174" s="17"/>
    </row>
    <row r="175" spans="26:29">
      <c r="Z175" s="66"/>
      <c r="AC175" s="17"/>
    </row>
    <row r="176" spans="26:29">
      <c r="Z176" s="66"/>
      <c r="AC176" s="17"/>
    </row>
    <row r="177" spans="26:29">
      <c r="Z177" s="66"/>
      <c r="AC177" s="17"/>
    </row>
    <row r="178" spans="26:29">
      <c r="Z178" s="66"/>
      <c r="AC178" s="17"/>
    </row>
    <row r="179" spans="26:29">
      <c r="Z179" s="66"/>
      <c r="AC179" s="17"/>
    </row>
    <row r="180" spans="26:29">
      <c r="Z180" s="66"/>
      <c r="AC180" s="17"/>
    </row>
    <row r="181" spans="26:29">
      <c r="Z181" s="66"/>
      <c r="AC181" s="17"/>
    </row>
    <row r="182" spans="26:29">
      <c r="Z182" s="66"/>
      <c r="AC182" s="17"/>
    </row>
    <row r="183" spans="26:29">
      <c r="Z183" s="66"/>
      <c r="AC183" s="17"/>
    </row>
    <row r="184" spans="26:29">
      <c r="Z184" s="66"/>
      <c r="AC184" s="17"/>
    </row>
    <row r="185" spans="26:29">
      <c r="Z185" s="66"/>
      <c r="AC185" s="17"/>
    </row>
    <row r="186" spans="26:29">
      <c r="Z186" s="66"/>
      <c r="AC186" s="17"/>
    </row>
    <row r="187" spans="26:29">
      <c r="Z187" s="66"/>
      <c r="AC187" s="17"/>
    </row>
    <row r="188" spans="26:29">
      <c r="Z188" s="66"/>
      <c r="AC188" s="17"/>
    </row>
    <row r="189" spans="26:29">
      <c r="Z189" s="66"/>
      <c r="AC189" s="17"/>
    </row>
    <row r="190" spans="26:29">
      <c r="Z190" s="66"/>
      <c r="AC190" s="17"/>
    </row>
    <row r="191" spans="26:29">
      <c r="Z191" s="66"/>
      <c r="AC191" s="17"/>
    </row>
    <row r="192" spans="26:29">
      <c r="Z192" s="66"/>
      <c r="AC192" s="17"/>
    </row>
    <row r="193" spans="26:29">
      <c r="Z193" s="66"/>
      <c r="AC193" s="17"/>
    </row>
    <row r="194" spans="26:29">
      <c r="Z194" s="66"/>
      <c r="AC194" s="17"/>
    </row>
    <row r="195" spans="26:29">
      <c r="Z195" s="66"/>
      <c r="AC195" s="17"/>
    </row>
    <row r="196" spans="26:29">
      <c r="Z196" s="66"/>
      <c r="AC196" s="17"/>
    </row>
    <row r="197" spans="26:29">
      <c r="Z197" s="66"/>
      <c r="AC197" s="17"/>
    </row>
    <row r="198" spans="26:29">
      <c r="Z198" s="66"/>
      <c r="AC198" s="17"/>
    </row>
    <row r="199" spans="26:29">
      <c r="Z199" s="66"/>
      <c r="AC199" s="17"/>
    </row>
    <row r="200" spans="26:29">
      <c r="Z200" s="66"/>
      <c r="AC200" s="17"/>
    </row>
    <row r="201" spans="26:29">
      <c r="Z201" s="66"/>
      <c r="AC201" s="17"/>
    </row>
    <row r="202" spans="26:29">
      <c r="Z202" s="66"/>
      <c r="AC202" s="17"/>
    </row>
    <row r="203" spans="26:29">
      <c r="Z203" s="66"/>
      <c r="AC203" s="17"/>
    </row>
    <row r="204" spans="26:29">
      <c r="Z204" s="66"/>
      <c r="AC204" s="17"/>
    </row>
    <row r="205" spans="26:29">
      <c r="Z205" s="66"/>
      <c r="AC205" s="17"/>
    </row>
    <row r="206" spans="26:29">
      <c r="Z206" s="66"/>
      <c r="AC206" s="17"/>
    </row>
    <row r="207" spans="26:29">
      <c r="Z207" s="66"/>
      <c r="AC207" s="17"/>
    </row>
    <row r="208" spans="26:29">
      <c r="Z208" s="66"/>
      <c r="AC208" s="17"/>
    </row>
    <row r="209" spans="26:29">
      <c r="Z209" s="66"/>
      <c r="AC209" s="17"/>
    </row>
    <row r="210" spans="26:29">
      <c r="Z210" s="66"/>
      <c r="AC210" s="17"/>
    </row>
    <row r="211" spans="26:29">
      <c r="Z211" s="66"/>
      <c r="AC211" s="17"/>
    </row>
    <row r="212" spans="26:29">
      <c r="Z212" s="66"/>
      <c r="AC212" s="17"/>
    </row>
    <row r="213" spans="26:29">
      <c r="Z213" s="66"/>
      <c r="AC213" s="17"/>
    </row>
    <row r="214" spans="26:29">
      <c r="Z214" s="66"/>
      <c r="AC214" s="17"/>
    </row>
    <row r="215" spans="26:29">
      <c r="Z215" s="66"/>
      <c r="AC215" s="17"/>
    </row>
    <row r="216" spans="26:29">
      <c r="Z216" s="66"/>
      <c r="AC216" s="17"/>
    </row>
    <row r="217" spans="26:29">
      <c r="Z217" s="66"/>
      <c r="AC217" s="17"/>
    </row>
    <row r="218" spans="26:29">
      <c r="Z218" s="66"/>
      <c r="AC218" s="17"/>
    </row>
    <row r="219" spans="26:29">
      <c r="Z219" s="66"/>
      <c r="AC219" s="17"/>
    </row>
    <row r="220" spans="26:29">
      <c r="Z220" s="66"/>
      <c r="AC220" s="17"/>
    </row>
    <row r="221" spans="26:29">
      <c r="Z221" s="66"/>
      <c r="AC221" s="17"/>
    </row>
    <row r="222" spans="26:29">
      <c r="Z222" s="66"/>
      <c r="AC222" s="17"/>
    </row>
    <row r="223" spans="26:29">
      <c r="Z223" s="66"/>
      <c r="AC223" s="17"/>
    </row>
    <row r="224" spans="26:29">
      <c r="Z224" s="66"/>
      <c r="AC224" s="17"/>
    </row>
    <row r="225" spans="26:29">
      <c r="Z225" s="66"/>
      <c r="AC225" s="17"/>
    </row>
    <row r="226" spans="26:29">
      <c r="Z226" s="66"/>
    </row>
    <row r="227" spans="26:29">
      <c r="Z227" s="66"/>
    </row>
    <row r="228" spans="26:29">
      <c r="Z228" s="66"/>
    </row>
    <row r="229" spans="26:29">
      <c r="Z229" s="66"/>
    </row>
    <row r="230" spans="26:29">
      <c r="Z230" s="66"/>
    </row>
    <row r="231" spans="26:29">
      <c r="Z231" s="66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142">
    <cfRule type="cellIs" dxfId="2" priority="5" operator="greaterThan">
      <formula>$S$10</formula>
    </cfRule>
  </conditionalFormatting>
  <conditionalFormatting sqref="AC143:AC231">
    <cfRule type="cellIs" dxfId="1" priority="3" operator="lessThan">
      <formula>0</formula>
    </cfRule>
  </conditionalFormatting>
  <conditionalFormatting sqref="H10:H142">
    <cfRule type="expression" dxfId="0" priority="1">
      <formula>$H10="3W Mod."</formula>
    </cfRule>
  </conditionalFormatting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opLeftCell="A7" workbookViewId="0">
      <selection activeCell="C42" sqref="C42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customWidth="1"/>
    <col min="14" max="14" width="16.28515625" customWidth="1"/>
  </cols>
  <sheetData>
    <row r="1" spans="1:22">
      <c r="A1" s="70" t="s">
        <v>627</v>
      </c>
      <c r="B1" s="70"/>
      <c r="C1" s="70"/>
      <c r="D1" s="70"/>
      <c r="M1" s="70" t="s">
        <v>630</v>
      </c>
      <c r="N1" s="70"/>
    </row>
    <row r="2" spans="1:22">
      <c r="A2" s="21" t="s">
        <v>32</v>
      </c>
      <c r="B2" s="21" t="s">
        <v>33</v>
      </c>
      <c r="C2" s="21" t="s">
        <v>34</v>
      </c>
      <c r="D2" s="21" t="s">
        <v>35</v>
      </c>
      <c r="E2" s="21" t="s">
        <v>36</v>
      </c>
      <c r="F2" s="21" t="s">
        <v>37</v>
      </c>
      <c r="G2" s="21" t="s">
        <v>38</v>
      </c>
      <c r="H2" s="21" t="s">
        <v>39</v>
      </c>
      <c r="I2" s="21" t="s">
        <v>40</v>
      </c>
      <c r="J2" s="21" t="s">
        <v>41</v>
      </c>
      <c r="K2" s="21" t="s">
        <v>42</v>
      </c>
      <c r="L2" s="21"/>
      <c r="M2" s="57" t="s">
        <v>631</v>
      </c>
      <c r="N2" s="56" t="s">
        <v>626</v>
      </c>
      <c r="O2" s="55"/>
      <c r="P2" s="27"/>
      <c r="Q2" s="27"/>
      <c r="R2" s="27"/>
      <c r="S2" s="27"/>
      <c r="T2" s="27"/>
      <c r="U2" s="27"/>
      <c r="V2" s="27"/>
    </row>
    <row r="3" spans="1:22">
      <c r="A3" s="32" t="s">
        <v>519</v>
      </c>
      <c r="B3" s="54">
        <v>0.4</v>
      </c>
      <c r="C3" s="33" t="s">
        <v>45</v>
      </c>
      <c r="D3" s="34" t="s">
        <v>46</v>
      </c>
      <c r="E3" s="34" t="s">
        <v>158</v>
      </c>
      <c r="F3" s="33" t="s">
        <v>48</v>
      </c>
      <c r="G3" s="34" t="s">
        <v>571</v>
      </c>
      <c r="H3" s="33" t="s">
        <v>330</v>
      </c>
      <c r="I3" s="34">
        <v>200</v>
      </c>
      <c r="J3" s="34" t="s">
        <v>486</v>
      </c>
      <c r="K3" s="33" t="s">
        <v>437</v>
      </c>
      <c r="L3" s="33"/>
      <c r="M3" s="34" t="str">
        <f>CONCATENATE(C3,B3)</f>
        <v>0.50.4</v>
      </c>
      <c r="N3" s="28" t="str">
        <f>A3</f>
        <v>599-10300S</v>
      </c>
      <c r="O3" s="28"/>
      <c r="P3" s="28"/>
      <c r="Q3" s="27"/>
      <c r="R3" s="1"/>
      <c r="S3" s="1"/>
      <c r="T3" s="1"/>
      <c r="U3" s="1"/>
      <c r="V3" s="1"/>
    </row>
    <row r="4" spans="1:22">
      <c r="A4" s="32" t="s">
        <v>520</v>
      </c>
      <c r="B4" s="54">
        <v>0.63</v>
      </c>
      <c r="C4" s="33" t="s">
        <v>45</v>
      </c>
      <c r="D4" s="34" t="s">
        <v>46</v>
      </c>
      <c r="E4" s="34" t="s">
        <v>158</v>
      </c>
      <c r="F4" s="33" t="s">
        <v>48</v>
      </c>
      <c r="G4" s="34" t="s">
        <v>571</v>
      </c>
      <c r="H4" s="33" t="s">
        <v>330</v>
      </c>
      <c r="I4" s="34">
        <v>200</v>
      </c>
      <c r="J4" s="34" t="s">
        <v>486</v>
      </c>
      <c r="K4" s="33" t="s">
        <v>437</v>
      </c>
      <c r="L4" s="33"/>
      <c r="M4" s="34" t="str">
        <f t="shared" ref="M4:M67" si="0">CONCATENATE(C4,B4)</f>
        <v>0.50.63</v>
      </c>
      <c r="N4" s="28" t="str">
        <f t="shared" ref="N4:N67" si="1">A4</f>
        <v>599-10301S</v>
      </c>
      <c r="O4" s="28"/>
      <c r="P4" s="28"/>
      <c r="Q4" s="27"/>
      <c r="R4" s="1"/>
      <c r="S4" s="1"/>
      <c r="T4" s="1"/>
      <c r="U4" s="1"/>
      <c r="V4" s="1"/>
    </row>
    <row r="5" spans="1:22">
      <c r="A5" s="32" t="s">
        <v>521</v>
      </c>
      <c r="B5" s="54">
        <v>1</v>
      </c>
      <c r="C5" s="33" t="s">
        <v>45</v>
      </c>
      <c r="D5" s="34" t="s">
        <v>46</v>
      </c>
      <c r="E5" s="34" t="s">
        <v>158</v>
      </c>
      <c r="F5" s="33" t="s">
        <v>48</v>
      </c>
      <c r="G5" s="34" t="s">
        <v>571</v>
      </c>
      <c r="H5" s="33" t="s">
        <v>330</v>
      </c>
      <c r="I5" s="34">
        <v>200</v>
      </c>
      <c r="J5" s="34" t="s">
        <v>486</v>
      </c>
      <c r="K5" s="33" t="s">
        <v>437</v>
      </c>
      <c r="L5" s="33"/>
      <c r="M5" s="34" t="str">
        <f t="shared" si="0"/>
        <v>0.51</v>
      </c>
      <c r="N5" s="28" t="str">
        <f t="shared" si="1"/>
        <v>599-10302S</v>
      </c>
      <c r="O5" s="28"/>
      <c r="P5" s="28"/>
      <c r="Q5" s="27"/>
      <c r="R5" s="1"/>
      <c r="S5" s="1"/>
      <c r="T5" s="1"/>
      <c r="U5" s="1"/>
      <c r="V5" s="1"/>
    </row>
    <row r="6" spans="1:22">
      <c r="A6" s="32" t="s">
        <v>522</v>
      </c>
      <c r="B6" s="54">
        <v>1.6</v>
      </c>
      <c r="C6" s="33" t="s">
        <v>45</v>
      </c>
      <c r="D6" s="34" t="s">
        <v>46</v>
      </c>
      <c r="E6" s="34" t="s">
        <v>158</v>
      </c>
      <c r="F6" s="33" t="s">
        <v>48</v>
      </c>
      <c r="G6" s="34" t="s">
        <v>571</v>
      </c>
      <c r="H6" s="33" t="s">
        <v>330</v>
      </c>
      <c r="I6" s="34">
        <v>200</v>
      </c>
      <c r="J6" s="34" t="s">
        <v>486</v>
      </c>
      <c r="K6" s="33" t="s">
        <v>437</v>
      </c>
      <c r="L6" s="33"/>
      <c r="M6" s="34" t="str">
        <f t="shared" si="0"/>
        <v>0.51.6</v>
      </c>
      <c r="N6" s="28" t="str">
        <f t="shared" si="1"/>
        <v>599-10303S</v>
      </c>
      <c r="O6" s="28"/>
      <c r="P6" s="29"/>
      <c r="Q6" s="28"/>
      <c r="R6" s="28"/>
      <c r="S6" s="28"/>
      <c r="T6" s="28"/>
      <c r="U6" s="28"/>
      <c r="V6" s="27"/>
    </row>
    <row r="7" spans="1:22">
      <c r="A7" s="32" t="s">
        <v>523</v>
      </c>
      <c r="B7" s="54">
        <v>2.5</v>
      </c>
      <c r="C7" s="33" t="s">
        <v>45</v>
      </c>
      <c r="D7" s="34" t="s">
        <v>46</v>
      </c>
      <c r="E7" s="34" t="s">
        <v>158</v>
      </c>
      <c r="F7" s="33" t="s">
        <v>48</v>
      </c>
      <c r="G7" s="34" t="s">
        <v>571</v>
      </c>
      <c r="H7" s="33" t="s">
        <v>330</v>
      </c>
      <c r="I7" s="34">
        <v>200</v>
      </c>
      <c r="J7" s="34" t="s">
        <v>486</v>
      </c>
      <c r="K7" s="33" t="s">
        <v>437</v>
      </c>
      <c r="L7" s="33"/>
      <c r="M7" s="34" t="str">
        <f t="shared" si="0"/>
        <v>0.52.5</v>
      </c>
      <c r="N7" s="28" t="str">
        <f t="shared" si="1"/>
        <v>599-10304S</v>
      </c>
      <c r="O7" s="1"/>
      <c r="P7" s="1"/>
      <c r="Q7" s="1"/>
      <c r="R7" s="1"/>
      <c r="S7" s="1"/>
      <c r="T7" s="1"/>
      <c r="U7" s="1"/>
      <c r="V7" s="1"/>
    </row>
    <row r="8" spans="1:22">
      <c r="A8" s="32" t="s">
        <v>524</v>
      </c>
      <c r="B8" s="54">
        <v>4</v>
      </c>
      <c r="C8" s="33" t="s">
        <v>45</v>
      </c>
      <c r="D8" s="34" t="s">
        <v>46</v>
      </c>
      <c r="E8" s="34" t="s">
        <v>158</v>
      </c>
      <c r="F8" s="33" t="s">
        <v>48</v>
      </c>
      <c r="G8" s="34" t="s">
        <v>571</v>
      </c>
      <c r="H8" s="33" t="s">
        <v>330</v>
      </c>
      <c r="I8" s="34">
        <v>200</v>
      </c>
      <c r="J8" s="34" t="s">
        <v>486</v>
      </c>
      <c r="K8" s="33" t="s">
        <v>437</v>
      </c>
      <c r="L8" s="33"/>
      <c r="M8" s="34" t="str">
        <f t="shared" si="0"/>
        <v>0.54</v>
      </c>
      <c r="N8" s="28" t="str">
        <f t="shared" si="1"/>
        <v>599-10305S</v>
      </c>
    </row>
    <row r="9" spans="1:22">
      <c r="A9" s="32" t="s">
        <v>525</v>
      </c>
      <c r="B9" s="54">
        <v>6.3</v>
      </c>
      <c r="C9" s="33" t="s">
        <v>45</v>
      </c>
      <c r="D9" s="34" t="s">
        <v>46</v>
      </c>
      <c r="E9" s="34" t="s">
        <v>158</v>
      </c>
      <c r="F9" s="33" t="s">
        <v>48</v>
      </c>
      <c r="G9" s="34" t="s">
        <v>571</v>
      </c>
      <c r="H9" s="33" t="s">
        <v>330</v>
      </c>
      <c r="I9" s="34">
        <v>200</v>
      </c>
      <c r="J9" s="34" t="s">
        <v>486</v>
      </c>
      <c r="K9" s="33" t="s">
        <v>437</v>
      </c>
      <c r="L9" s="33"/>
      <c r="M9" s="34" t="str">
        <f t="shared" si="0"/>
        <v>0.56.3</v>
      </c>
      <c r="N9" s="28" t="str">
        <f t="shared" si="1"/>
        <v>599-10306S</v>
      </c>
    </row>
    <row r="10" spans="1:22">
      <c r="A10" s="32"/>
      <c r="B10" s="54"/>
      <c r="C10" s="33"/>
      <c r="D10" s="34"/>
      <c r="E10" s="34"/>
      <c r="F10" s="33"/>
      <c r="G10" s="34"/>
      <c r="H10" s="33"/>
      <c r="I10" s="34"/>
      <c r="J10" s="34"/>
      <c r="K10" s="33"/>
      <c r="L10" s="33"/>
      <c r="M10" s="34"/>
      <c r="N10" s="28"/>
    </row>
    <row r="11" spans="1:22">
      <c r="A11" s="32" t="s">
        <v>526</v>
      </c>
      <c r="B11" s="54">
        <v>6.3</v>
      </c>
      <c r="C11" s="33" t="s">
        <v>57</v>
      </c>
      <c r="D11" s="34" t="s">
        <v>46</v>
      </c>
      <c r="E11" s="34" t="s">
        <v>158</v>
      </c>
      <c r="F11" s="33" t="s">
        <v>48</v>
      </c>
      <c r="G11" s="34" t="s">
        <v>571</v>
      </c>
      <c r="H11" s="33" t="s">
        <v>330</v>
      </c>
      <c r="I11" s="34">
        <v>200</v>
      </c>
      <c r="J11" s="34" t="s">
        <v>486</v>
      </c>
      <c r="K11" s="33" t="s">
        <v>437</v>
      </c>
      <c r="L11" s="33"/>
      <c r="M11" s="34" t="str">
        <f t="shared" si="0"/>
        <v>0.756.3</v>
      </c>
      <c r="N11" s="28" t="str">
        <f t="shared" si="1"/>
        <v>599-10308S</v>
      </c>
    </row>
    <row r="12" spans="1:22">
      <c r="A12" s="32" t="s">
        <v>527</v>
      </c>
      <c r="B12" s="54">
        <v>10</v>
      </c>
      <c r="C12" s="33" t="s">
        <v>57</v>
      </c>
      <c r="D12" s="34" t="s">
        <v>46</v>
      </c>
      <c r="E12" s="34" t="s">
        <v>158</v>
      </c>
      <c r="F12" s="33" t="s">
        <v>48</v>
      </c>
      <c r="G12" s="34" t="s">
        <v>571</v>
      </c>
      <c r="H12" s="33" t="s">
        <v>330</v>
      </c>
      <c r="I12" s="34">
        <v>200</v>
      </c>
      <c r="J12" s="34" t="s">
        <v>486</v>
      </c>
      <c r="K12" s="33" t="s">
        <v>437</v>
      </c>
      <c r="L12" s="33"/>
      <c r="M12" s="34" t="str">
        <f t="shared" si="0"/>
        <v>0.7510</v>
      </c>
      <c r="N12" s="28" t="str">
        <f t="shared" si="1"/>
        <v>599-10309S</v>
      </c>
    </row>
    <row r="13" spans="1:22">
      <c r="A13" s="32" t="s">
        <v>528</v>
      </c>
      <c r="B13" s="54">
        <v>16</v>
      </c>
      <c r="C13" s="33" t="s">
        <v>57</v>
      </c>
      <c r="D13" s="34" t="s">
        <v>46</v>
      </c>
      <c r="E13" s="34" t="s">
        <v>158</v>
      </c>
      <c r="F13" s="33" t="s">
        <v>48</v>
      </c>
      <c r="G13" s="34" t="s">
        <v>571</v>
      </c>
      <c r="H13" s="33" t="s">
        <v>330</v>
      </c>
      <c r="I13" s="34">
        <v>200</v>
      </c>
      <c r="J13" s="34" t="s">
        <v>486</v>
      </c>
      <c r="K13" s="33" t="s">
        <v>437</v>
      </c>
      <c r="L13" s="33"/>
      <c r="M13" s="34" t="str">
        <f t="shared" si="0"/>
        <v>0.7516</v>
      </c>
      <c r="N13" s="28" t="str">
        <f t="shared" si="1"/>
        <v>599-10310S</v>
      </c>
    </row>
    <row r="14" spans="1:22">
      <c r="A14" s="32"/>
      <c r="B14" s="54"/>
      <c r="C14" s="33"/>
      <c r="D14" s="34"/>
      <c r="E14" s="34"/>
      <c r="F14" s="33"/>
      <c r="G14" s="34"/>
      <c r="H14" s="33"/>
      <c r="I14" s="34"/>
      <c r="J14" s="34"/>
      <c r="K14" s="33"/>
      <c r="L14" s="33"/>
      <c r="M14" s="34"/>
      <c r="N14" s="28"/>
    </row>
    <row r="15" spans="1:22">
      <c r="A15" s="32" t="s">
        <v>529</v>
      </c>
      <c r="B15" s="54">
        <v>10</v>
      </c>
      <c r="C15" s="33" t="s">
        <v>60</v>
      </c>
      <c r="D15" s="34" t="s">
        <v>46</v>
      </c>
      <c r="E15" s="34" t="s">
        <v>158</v>
      </c>
      <c r="F15" s="34" t="s">
        <v>48</v>
      </c>
      <c r="G15" s="34" t="s">
        <v>571</v>
      </c>
      <c r="H15" s="33" t="s">
        <v>330</v>
      </c>
      <c r="I15" s="34">
        <v>200</v>
      </c>
      <c r="J15" s="34" t="s">
        <v>486</v>
      </c>
      <c r="K15" s="33" t="s">
        <v>437</v>
      </c>
      <c r="L15" s="33"/>
      <c r="M15" s="34" t="str">
        <f t="shared" si="0"/>
        <v>110</v>
      </c>
      <c r="N15" s="28" t="str">
        <f t="shared" si="1"/>
        <v>599-10312S</v>
      </c>
    </row>
    <row r="16" spans="1:22">
      <c r="A16" s="32" t="s">
        <v>530</v>
      </c>
      <c r="B16" s="54">
        <v>16</v>
      </c>
      <c r="C16" s="33" t="s">
        <v>60</v>
      </c>
      <c r="D16" s="34" t="s">
        <v>46</v>
      </c>
      <c r="E16" s="34" t="s">
        <v>158</v>
      </c>
      <c r="F16" s="34" t="s">
        <v>48</v>
      </c>
      <c r="G16" s="34" t="s">
        <v>571</v>
      </c>
      <c r="H16" s="33" t="s">
        <v>330</v>
      </c>
      <c r="I16" s="34">
        <v>201</v>
      </c>
      <c r="J16" s="34" t="s">
        <v>486</v>
      </c>
      <c r="K16" s="33" t="s">
        <v>437</v>
      </c>
      <c r="L16" s="33"/>
      <c r="M16" s="34" t="str">
        <f t="shared" si="0"/>
        <v>116</v>
      </c>
      <c r="N16" s="28" t="str">
        <f t="shared" si="1"/>
        <v>599-10313S</v>
      </c>
    </row>
    <row r="17" spans="1:14">
      <c r="A17" s="32" t="s">
        <v>531</v>
      </c>
      <c r="B17" s="54">
        <v>25</v>
      </c>
      <c r="C17" s="33" t="s">
        <v>60</v>
      </c>
      <c r="D17" s="34" t="s">
        <v>46</v>
      </c>
      <c r="E17" s="34" t="s">
        <v>158</v>
      </c>
      <c r="F17" s="34" t="s">
        <v>48</v>
      </c>
      <c r="G17" s="34" t="s">
        <v>571</v>
      </c>
      <c r="H17" s="33" t="s">
        <v>330</v>
      </c>
      <c r="I17" s="34">
        <v>202</v>
      </c>
      <c r="J17" s="34" t="s">
        <v>486</v>
      </c>
      <c r="K17" s="33" t="s">
        <v>437</v>
      </c>
      <c r="L17" s="33"/>
      <c r="M17" s="34" t="str">
        <f t="shared" si="0"/>
        <v>125</v>
      </c>
      <c r="N17" s="28" t="str">
        <f t="shared" si="1"/>
        <v>599-10314S</v>
      </c>
    </row>
    <row r="18" spans="1:14">
      <c r="A18" s="32" t="s">
        <v>532</v>
      </c>
      <c r="B18" s="54">
        <v>40</v>
      </c>
      <c r="C18" s="33" t="s">
        <v>60</v>
      </c>
      <c r="D18" s="34" t="s">
        <v>46</v>
      </c>
      <c r="E18" s="34" t="s">
        <v>158</v>
      </c>
      <c r="F18" s="34" t="s">
        <v>48</v>
      </c>
      <c r="G18" s="34" t="s">
        <v>571</v>
      </c>
      <c r="H18" s="33" t="s">
        <v>330</v>
      </c>
      <c r="I18" s="34">
        <v>203</v>
      </c>
      <c r="J18" s="34" t="s">
        <v>486</v>
      </c>
      <c r="K18" s="33" t="s">
        <v>437</v>
      </c>
      <c r="L18" s="33"/>
      <c r="M18" s="34" t="str">
        <f t="shared" si="0"/>
        <v>140</v>
      </c>
      <c r="N18" s="28" t="str">
        <f t="shared" si="1"/>
        <v>599-10315S</v>
      </c>
    </row>
    <row r="19" spans="1:14">
      <c r="A19" s="32"/>
      <c r="B19" s="54"/>
      <c r="C19" s="33"/>
      <c r="D19" s="34"/>
      <c r="E19" s="34"/>
      <c r="F19" s="34"/>
      <c r="G19" s="34"/>
      <c r="H19" s="33"/>
      <c r="I19" s="34"/>
      <c r="J19" s="34"/>
      <c r="K19" s="33"/>
      <c r="L19" s="33"/>
      <c r="M19" s="34"/>
      <c r="N19" s="28"/>
    </row>
    <row r="20" spans="1:14">
      <c r="A20" s="32" t="s">
        <v>540</v>
      </c>
      <c r="B20" s="54">
        <v>16</v>
      </c>
      <c r="C20" s="33" t="s">
        <v>226</v>
      </c>
      <c r="D20" s="34" t="s">
        <v>46</v>
      </c>
      <c r="E20" s="34" t="s">
        <v>158</v>
      </c>
      <c r="F20" s="34" t="s">
        <v>48</v>
      </c>
      <c r="G20" s="34" t="s">
        <v>571</v>
      </c>
      <c r="H20" s="33" t="s">
        <v>330</v>
      </c>
      <c r="I20" s="34">
        <v>205</v>
      </c>
      <c r="J20" s="34" t="s">
        <v>486</v>
      </c>
      <c r="K20" s="33" t="s">
        <v>437</v>
      </c>
      <c r="L20" s="33"/>
      <c r="M20" s="34" t="str">
        <f t="shared" si="0"/>
        <v>1.2516</v>
      </c>
      <c r="N20" s="28" t="str">
        <f t="shared" si="1"/>
        <v>599-10317S</v>
      </c>
    </row>
    <row r="21" spans="1:14">
      <c r="A21" s="32" t="s">
        <v>541</v>
      </c>
      <c r="B21" s="54">
        <v>25</v>
      </c>
      <c r="C21" s="33" t="s">
        <v>226</v>
      </c>
      <c r="D21" s="34" t="s">
        <v>46</v>
      </c>
      <c r="E21" s="34" t="s">
        <v>158</v>
      </c>
      <c r="F21" s="34" t="s">
        <v>48</v>
      </c>
      <c r="G21" s="34" t="s">
        <v>571</v>
      </c>
      <c r="H21" s="33" t="s">
        <v>330</v>
      </c>
      <c r="I21" s="34">
        <v>206</v>
      </c>
      <c r="J21" s="34" t="s">
        <v>486</v>
      </c>
      <c r="K21" s="33" t="s">
        <v>437</v>
      </c>
      <c r="L21" s="33"/>
      <c r="M21" s="34" t="str">
        <f t="shared" si="0"/>
        <v>1.2525</v>
      </c>
      <c r="N21" s="28" t="str">
        <f t="shared" si="1"/>
        <v>599-10318S</v>
      </c>
    </row>
    <row r="22" spans="1:14">
      <c r="A22" s="32" t="s">
        <v>542</v>
      </c>
      <c r="B22" s="54">
        <v>40</v>
      </c>
      <c r="C22" s="33" t="s">
        <v>226</v>
      </c>
      <c r="D22" s="34" t="s">
        <v>46</v>
      </c>
      <c r="E22" s="34" t="s">
        <v>158</v>
      </c>
      <c r="F22" s="34" t="s">
        <v>48</v>
      </c>
      <c r="G22" s="34" t="s">
        <v>571</v>
      </c>
      <c r="H22" s="33" t="s">
        <v>330</v>
      </c>
      <c r="I22" s="34">
        <v>207</v>
      </c>
      <c r="J22" s="34" t="s">
        <v>486</v>
      </c>
      <c r="K22" s="33" t="s">
        <v>437</v>
      </c>
      <c r="L22" s="33"/>
      <c r="M22" s="34" t="str">
        <f t="shared" si="0"/>
        <v>1.2540</v>
      </c>
      <c r="N22" s="28" t="str">
        <f t="shared" si="1"/>
        <v>599-10319S</v>
      </c>
    </row>
    <row r="23" spans="1:14">
      <c r="A23" s="32" t="s">
        <v>543</v>
      </c>
      <c r="B23" s="54">
        <v>63</v>
      </c>
      <c r="C23" s="33" t="s">
        <v>226</v>
      </c>
      <c r="D23" s="34" t="s">
        <v>46</v>
      </c>
      <c r="E23" s="34" t="s">
        <v>158</v>
      </c>
      <c r="F23" s="34" t="s">
        <v>48</v>
      </c>
      <c r="G23" s="34" t="s">
        <v>571</v>
      </c>
      <c r="H23" s="33" t="s">
        <v>330</v>
      </c>
      <c r="I23" s="34">
        <v>208</v>
      </c>
      <c r="J23" s="34" t="s">
        <v>486</v>
      </c>
      <c r="K23" s="33" t="s">
        <v>437</v>
      </c>
      <c r="L23" s="33"/>
      <c r="M23" s="34" t="str">
        <f t="shared" si="0"/>
        <v>1.2563</v>
      </c>
      <c r="N23" s="28" t="str">
        <f t="shared" si="1"/>
        <v>599-10320S</v>
      </c>
    </row>
    <row r="24" spans="1:14">
      <c r="A24" s="32"/>
      <c r="B24" s="54"/>
      <c r="C24" s="33"/>
      <c r="D24" s="34"/>
      <c r="E24" s="34"/>
      <c r="F24" s="34"/>
      <c r="G24" s="34"/>
      <c r="H24" s="33"/>
      <c r="I24" s="34"/>
      <c r="J24" s="34"/>
      <c r="K24" s="33"/>
      <c r="L24" s="33"/>
      <c r="M24" s="34"/>
      <c r="N24" s="28"/>
    </row>
    <row r="25" spans="1:14">
      <c r="A25" s="32" t="s">
        <v>544</v>
      </c>
      <c r="B25" s="54">
        <v>25</v>
      </c>
      <c r="C25" s="33" t="s">
        <v>231</v>
      </c>
      <c r="D25" s="34" t="s">
        <v>46</v>
      </c>
      <c r="E25" s="34" t="s">
        <v>158</v>
      </c>
      <c r="F25" s="34" t="s">
        <v>48</v>
      </c>
      <c r="G25" s="34" t="s">
        <v>571</v>
      </c>
      <c r="H25" s="33" t="s">
        <v>330</v>
      </c>
      <c r="I25" s="34">
        <v>210</v>
      </c>
      <c r="J25" s="34" t="s">
        <v>486</v>
      </c>
      <c r="K25" s="33" t="s">
        <v>437</v>
      </c>
      <c r="L25" s="33"/>
      <c r="M25" s="34" t="str">
        <f t="shared" si="0"/>
        <v>1.525</v>
      </c>
      <c r="N25" s="28" t="str">
        <f t="shared" si="1"/>
        <v>599-10322S</v>
      </c>
    </row>
    <row r="26" spans="1:14">
      <c r="A26" s="32" t="s">
        <v>545</v>
      </c>
      <c r="B26" s="54">
        <v>40</v>
      </c>
      <c r="C26" s="33" t="s">
        <v>231</v>
      </c>
      <c r="D26" s="34" t="s">
        <v>46</v>
      </c>
      <c r="E26" s="34" t="s">
        <v>158</v>
      </c>
      <c r="F26" s="34" t="s">
        <v>48</v>
      </c>
      <c r="G26" s="34" t="s">
        <v>571</v>
      </c>
      <c r="H26" s="33" t="s">
        <v>330</v>
      </c>
      <c r="I26" s="34">
        <v>211</v>
      </c>
      <c r="J26" s="34" t="s">
        <v>486</v>
      </c>
      <c r="K26" s="33" t="s">
        <v>437</v>
      </c>
      <c r="L26" s="33"/>
      <c r="M26" s="34" t="str">
        <f t="shared" si="0"/>
        <v>1.540</v>
      </c>
      <c r="N26" s="28" t="str">
        <f t="shared" si="1"/>
        <v>599-10323S</v>
      </c>
    </row>
    <row r="27" spans="1:14">
      <c r="A27" s="32"/>
      <c r="B27" s="54"/>
      <c r="C27" s="33"/>
      <c r="D27" s="34"/>
      <c r="E27" s="34"/>
      <c r="F27" s="34"/>
      <c r="G27" s="34"/>
      <c r="H27" s="33"/>
      <c r="I27" s="34"/>
      <c r="J27" s="34"/>
      <c r="K27" s="33"/>
      <c r="L27" s="33"/>
      <c r="M27" s="34"/>
      <c r="N27" s="28"/>
    </row>
    <row r="28" spans="1:14">
      <c r="A28" s="32" t="s">
        <v>546</v>
      </c>
      <c r="B28" s="54">
        <v>100</v>
      </c>
      <c r="C28" s="33" t="s">
        <v>231</v>
      </c>
      <c r="D28" s="34" t="s">
        <v>46</v>
      </c>
      <c r="E28" s="34" t="s">
        <v>158</v>
      </c>
      <c r="F28" s="34" t="s">
        <v>48</v>
      </c>
      <c r="G28" s="34" t="s">
        <v>571</v>
      </c>
      <c r="H28" s="33" t="s">
        <v>330</v>
      </c>
      <c r="I28" s="34">
        <v>213</v>
      </c>
      <c r="J28" s="34" t="s">
        <v>486</v>
      </c>
      <c r="K28" s="33" t="s">
        <v>437</v>
      </c>
      <c r="L28" s="33"/>
      <c r="M28" s="34" t="str">
        <f t="shared" si="0"/>
        <v>1.5100</v>
      </c>
      <c r="N28" s="28" t="str">
        <f t="shared" si="1"/>
        <v>599-10325S</v>
      </c>
    </row>
    <row r="29" spans="1:14">
      <c r="A29" s="32"/>
      <c r="B29" s="54"/>
      <c r="C29" s="33"/>
      <c r="D29" s="34"/>
      <c r="E29" s="34"/>
      <c r="F29" s="34"/>
      <c r="G29" s="34"/>
      <c r="H29" s="33"/>
      <c r="I29" s="34"/>
      <c r="J29" s="34"/>
      <c r="K29" s="33"/>
      <c r="L29" s="33"/>
      <c r="M29" s="34"/>
      <c r="N29" s="28"/>
    </row>
    <row r="30" spans="1:14">
      <c r="A30" s="32" t="s">
        <v>547</v>
      </c>
      <c r="B30" s="54">
        <v>40</v>
      </c>
      <c r="C30" s="33" t="s">
        <v>244</v>
      </c>
      <c r="D30" s="34" t="s">
        <v>46</v>
      </c>
      <c r="E30" s="34" t="s">
        <v>158</v>
      </c>
      <c r="F30" s="34" t="s">
        <v>48</v>
      </c>
      <c r="G30" s="34" t="s">
        <v>571</v>
      </c>
      <c r="H30" s="33" t="s">
        <v>330</v>
      </c>
      <c r="I30" s="34">
        <v>215</v>
      </c>
      <c r="J30" s="34" t="s">
        <v>486</v>
      </c>
      <c r="K30" s="33" t="s">
        <v>437</v>
      </c>
      <c r="L30" s="33"/>
      <c r="M30" s="34" t="str">
        <f t="shared" si="0"/>
        <v>240</v>
      </c>
      <c r="N30" s="28" t="str">
        <f t="shared" si="1"/>
        <v>599-10327S</v>
      </c>
    </row>
    <row r="31" spans="1:14">
      <c r="A31" s="32" t="s">
        <v>548</v>
      </c>
      <c r="B31" s="54">
        <v>63</v>
      </c>
      <c r="C31" s="33" t="s">
        <v>244</v>
      </c>
      <c r="D31" s="34" t="s">
        <v>46</v>
      </c>
      <c r="E31" s="34" t="s">
        <v>158</v>
      </c>
      <c r="F31" s="34" t="s">
        <v>48</v>
      </c>
      <c r="G31" s="34" t="s">
        <v>571</v>
      </c>
      <c r="H31" s="33" t="s">
        <v>330</v>
      </c>
      <c r="I31" s="34">
        <v>216</v>
      </c>
      <c r="J31" s="34" t="s">
        <v>486</v>
      </c>
      <c r="K31" s="33" t="s">
        <v>437</v>
      </c>
      <c r="L31" s="33"/>
      <c r="M31" s="34" t="str">
        <f t="shared" si="0"/>
        <v>263</v>
      </c>
      <c r="N31" s="28" t="str">
        <f t="shared" si="1"/>
        <v>599-10328S</v>
      </c>
    </row>
    <row r="32" spans="1:14">
      <c r="A32" s="32"/>
      <c r="B32" s="54"/>
      <c r="C32" s="33"/>
      <c r="D32" s="34"/>
      <c r="E32" s="34"/>
      <c r="F32" s="34"/>
      <c r="G32" s="34"/>
      <c r="H32" s="33"/>
      <c r="I32" s="34"/>
      <c r="J32" s="34"/>
      <c r="K32" s="33"/>
      <c r="L32" s="33"/>
      <c r="M32" s="34"/>
      <c r="N32" s="28"/>
    </row>
    <row r="33" spans="1:14">
      <c r="A33" s="32" t="s">
        <v>549</v>
      </c>
      <c r="B33" s="54">
        <v>160</v>
      </c>
      <c r="C33" s="33" t="s">
        <v>244</v>
      </c>
      <c r="D33" s="34" t="s">
        <v>46</v>
      </c>
      <c r="E33" s="34" t="s">
        <v>158</v>
      </c>
      <c r="F33" s="34" t="s">
        <v>48</v>
      </c>
      <c r="G33" s="34" t="s">
        <v>571</v>
      </c>
      <c r="H33" s="33" t="s">
        <v>330</v>
      </c>
      <c r="I33" s="34">
        <v>218</v>
      </c>
      <c r="J33" s="34" t="s">
        <v>486</v>
      </c>
      <c r="K33" s="33" t="s">
        <v>437</v>
      </c>
      <c r="L33" s="33"/>
      <c r="M33" s="34" t="str">
        <f t="shared" si="0"/>
        <v>2160</v>
      </c>
      <c r="N33" s="28" t="str">
        <f t="shared" si="1"/>
        <v>599-10330S</v>
      </c>
    </row>
    <row r="34" spans="1:14">
      <c r="A34" s="1"/>
      <c r="B34" s="1"/>
      <c r="C34" s="1"/>
      <c r="D34" s="1"/>
      <c r="E34" s="1"/>
      <c r="F34" s="1"/>
      <c r="G34" s="1"/>
      <c r="H34" s="1"/>
      <c r="M34" s="34" t="str">
        <f t="shared" si="0"/>
        <v/>
      </c>
      <c r="N34" s="28">
        <f t="shared" si="1"/>
        <v>0</v>
      </c>
    </row>
    <row r="35" spans="1:14">
      <c r="A35" s="98" t="s">
        <v>917</v>
      </c>
      <c r="B35" s="98" t="s">
        <v>88</v>
      </c>
      <c r="C35" s="98" t="s">
        <v>45</v>
      </c>
      <c r="D35" s="34" t="s">
        <v>46</v>
      </c>
      <c r="E35" s="98" t="s">
        <v>158</v>
      </c>
      <c r="F35" s="98" t="s">
        <v>927</v>
      </c>
      <c r="G35" s="34" t="s">
        <v>571</v>
      </c>
      <c r="H35" s="20"/>
      <c r="I35" s="34">
        <v>200</v>
      </c>
      <c r="J35" s="34" t="s">
        <v>486</v>
      </c>
      <c r="K35" s="33" t="s">
        <v>437</v>
      </c>
      <c r="M35" s="34" t="str">
        <f t="shared" si="0"/>
        <v>0.50.4</v>
      </c>
      <c r="N35" s="28" t="str">
        <f t="shared" si="1"/>
        <v>599-10350S</v>
      </c>
    </row>
    <row r="36" spans="1:14">
      <c r="A36" s="98" t="s">
        <v>925</v>
      </c>
      <c r="B36" s="98" t="s">
        <v>91</v>
      </c>
      <c r="C36" s="98" t="s">
        <v>45</v>
      </c>
      <c r="D36" s="34" t="s">
        <v>46</v>
      </c>
      <c r="E36" s="98" t="s">
        <v>158</v>
      </c>
      <c r="F36" s="98" t="s">
        <v>927</v>
      </c>
      <c r="G36" s="34" t="s">
        <v>571</v>
      </c>
      <c r="H36" s="20"/>
      <c r="I36" s="34">
        <v>200</v>
      </c>
      <c r="J36" s="34" t="s">
        <v>486</v>
      </c>
      <c r="K36" s="33" t="s">
        <v>437</v>
      </c>
      <c r="M36" s="34" t="str">
        <f t="shared" si="0"/>
        <v>0.50.63</v>
      </c>
      <c r="N36" s="28" t="str">
        <f t="shared" si="1"/>
        <v>599-10351S</v>
      </c>
    </row>
    <row r="37" spans="1:14">
      <c r="A37" s="98" t="s">
        <v>918</v>
      </c>
      <c r="B37" s="98" t="s">
        <v>44</v>
      </c>
      <c r="C37" s="98" t="s">
        <v>45</v>
      </c>
      <c r="D37" s="34" t="s">
        <v>46</v>
      </c>
      <c r="E37" s="98" t="s">
        <v>158</v>
      </c>
      <c r="F37" s="98" t="s">
        <v>927</v>
      </c>
      <c r="G37" s="34" t="s">
        <v>571</v>
      </c>
      <c r="H37" s="20"/>
      <c r="I37" s="34">
        <v>200</v>
      </c>
      <c r="J37" s="34" t="s">
        <v>486</v>
      </c>
      <c r="K37" s="33" t="s">
        <v>437</v>
      </c>
      <c r="M37" s="34" t="str">
        <f t="shared" si="0"/>
        <v>0.51.0</v>
      </c>
      <c r="N37" s="28" t="str">
        <f t="shared" si="1"/>
        <v>599-10352S</v>
      </c>
    </row>
    <row r="38" spans="1:14">
      <c r="A38" s="98" t="s">
        <v>919</v>
      </c>
      <c r="B38" s="98" t="s">
        <v>100</v>
      </c>
      <c r="C38" s="98" t="s">
        <v>45</v>
      </c>
      <c r="D38" s="34" t="s">
        <v>46</v>
      </c>
      <c r="E38" s="98" t="s">
        <v>158</v>
      </c>
      <c r="F38" s="98" t="s">
        <v>927</v>
      </c>
      <c r="G38" s="34" t="s">
        <v>571</v>
      </c>
      <c r="H38" s="20"/>
      <c r="I38" s="34">
        <v>200</v>
      </c>
      <c r="J38" s="34" t="s">
        <v>486</v>
      </c>
      <c r="K38" s="33" t="s">
        <v>437</v>
      </c>
      <c r="M38" s="34" t="str">
        <f t="shared" si="0"/>
        <v>0.51.6</v>
      </c>
      <c r="N38" s="28" t="str">
        <f t="shared" si="1"/>
        <v>599-10353S</v>
      </c>
    </row>
    <row r="39" spans="1:14">
      <c r="A39" s="98" t="s">
        <v>926</v>
      </c>
      <c r="B39" s="98" t="s">
        <v>54</v>
      </c>
      <c r="C39" s="98" t="s">
        <v>45</v>
      </c>
      <c r="D39" s="34" t="s">
        <v>46</v>
      </c>
      <c r="E39" s="98" t="s">
        <v>158</v>
      </c>
      <c r="F39" s="98" t="s">
        <v>927</v>
      </c>
      <c r="G39" s="34" t="s">
        <v>571</v>
      </c>
      <c r="H39" s="20"/>
      <c r="I39" s="34">
        <v>200</v>
      </c>
      <c r="J39" s="34" t="s">
        <v>486</v>
      </c>
      <c r="K39" s="33" t="s">
        <v>437</v>
      </c>
      <c r="M39" s="34" t="str">
        <f t="shared" si="0"/>
        <v>0.52.5</v>
      </c>
      <c r="N39" s="28" t="str">
        <f t="shared" si="1"/>
        <v>599-10354S</v>
      </c>
    </row>
    <row r="40" spans="1:1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4" t="str">
        <f t="shared" si="0"/>
        <v/>
      </c>
      <c r="N40" s="28">
        <f t="shared" si="1"/>
        <v>0</v>
      </c>
    </row>
    <row r="41" spans="1:1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4" t="str">
        <f t="shared" si="0"/>
        <v/>
      </c>
      <c r="N41" s="28">
        <f t="shared" si="1"/>
        <v>0</v>
      </c>
    </row>
    <row r="42" spans="1:1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4" t="str">
        <f t="shared" si="0"/>
        <v/>
      </c>
      <c r="N42" s="28">
        <f t="shared" si="1"/>
        <v>0</v>
      </c>
    </row>
    <row r="43" spans="1:1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4" t="str">
        <f t="shared" si="0"/>
        <v/>
      </c>
      <c r="N43" s="28">
        <f t="shared" si="1"/>
        <v>0</v>
      </c>
    </row>
    <row r="44" spans="1:1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4" t="str">
        <f t="shared" si="0"/>
        <v/>
      </c>
      <c r="N44" s="28">
        <f t="shared" si="1"/>
        <v>0</v>
      </c>
    </row>
    <row r="45" spans="1:1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4" t="str">
        <f t="shared" si="0"/>
        <v/>
      </c>
      <c r="N45" s="28">
        <f t="shared" si="1"/>
        <v>0</v>
      </c>
    </row>
    <row r="46" spans="1:1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4" t="str">
        <f t="shared" si="0"/>
        <v/>
      </c>
      <c r="N46" s="28">
        <f t="shared" si="1"/>
        <v>0</v>
      </c>
    </row>
    <row r="47" spans="1:1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4" t="str">
        <f t="shared" si="0"/>
        <v/>
      </c>
      <c r="N47" s="28">
        <f t="shared" si="1"/>
        <v>0</v>
      </c>
    </row>
    <row r="48" spans="1:1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4" t="str">
        <f t="shared" si="0"/>
        <v/>
      </c>
      <c r="N48" s="28">
        <f t="shared" si="1"/>
        <v>0</v>
      </c>
    </row>
    <row r="49" spans="1:1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4" t="str">
        <f t="shared" si="0"/>
        <v/>
      </c>
      <c r="N49" s="28">
        <f t="shared" si="1"/>
        <v>0</v>
      </c>
    </row>
    <row r="50" spans="1:1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4" t="str">
        <f t="shared" si="0"/>
        <v/>
      </c>
      <c r="N50" s="28">
        <f t="shared" si="1"/>
        <v>0</v>
      </c>
    </row>
    <row r="51" spans="1:1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4" t="str">
        <f t="shared" si="0"/>
        <v/>
      </c>
      <c r="N51" s="28">
        <f t="shared" si="1"/>
        <v>0</v>
      </c>
    </row>
    <row r="52" spans="1:1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4" t="str">
        <f t="shared" si="0"/>
        <v/>
      </c>
      <c r="N52" s="28">
        <f t="shared" si="1"/>
        <v>0</v>
      </c>
    </row>
    <row r="53" spans="1:1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4" t="str">
        <f t="shared" si="0"/>
        <v/>
      </c>
      <c r="N53" s="28">
        <f t="shared" si="1"/>
        <v>0</v>
      </c>
    </row>
    <row r="54" spans="1:1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4" t="str">
        <f t="shared" si="0"/>
        <v/>
      </c>
      <c r="N54" s="28">
        <f t="shared" si="1"/>
        <v>0</v>
      </c>
    </row>
    <row r="55" spans="1:1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4" t="str">
        <f t="shared" si="0"/>
        <v/>
      </c>
      <c r="N55" s="28">
        <f t="shared" si="1"/>
        <v>0</v>
      </c>
    </row>
    <row r="56" spans="1:1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4" t="str">
        <f t="shared" si="0"/>
        <v/>
      </c>
      <c r="N56" s="28">
        <f t="shared" si="1"/>
        <v>0</v>
      </c>
    </row>
    <row r="57" spans="1:1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4" t="str">
        <f t="shared" si="0"/>
        <v/>
      </c>
      <c r="N57" s="28">
        <f t="shared" si="1"/>
        <v>0</v>
      </c>
    </row>
    <row r="58" spans="1:1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4" t="str">
        <f t="shared" si="0"/>
        <v/>
      </c>
      <c r="N58" s="28">
        <f t="shared" si="1"/>
        <v>0</v>
      </c>
    </row>
    <row r="59" spans="1:1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4" t="str">
        <f t="shared" si="0"/>
        <v/>
      </c>
      <c r="N59" s="28">
        <f t="shared" si="1"/>
        <v>0</v>
      </c>
    </row>
    <row r="60" spans="1:1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4" t="str">
        <f t="shared" si="0"/>
        <v/>
      </c>
      <c r="N60" s="28">
        <f t="shared" si="1"/>
        <v>0</v>
      </c>
    </row>
    <row r="61" spans="1:1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4" t="str">
        <f t="shared" si="0"/>
        <v/>
      </c>
      <c r="N61" s="28">
        <f t="shared" si="1"/>
        <v>0</v>
      </c>
    </row>
    <row r="62" spans="1:1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4" t="str">
        <f t="shared" si="0"/>
        <v/>
      </c>
      <c r="N62" s="28">
        <f t="shared" si="1"/>
        <v>0</v>
      </c>
    </row>
    <row r="63" spans="1:1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4" t="str">
        <f t="shared" si="0"/>
        <v/>
      </c>
      <c r="N63" s="28">
        <f t="shared" si="1"/>
        <v>0</v>
      </c>
    </row>
    <row r="64" spans="1:1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4" t="str">
        <f t="shared" si="0"/>
        <v/>
      </c>
      <c r="N64" s="28">
        <f t="shared" si="1"/>
        <v>0</v>
      </c>
    </row>
    <row r="65" spans="1:1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4" t="str">
        <f t="shared" si="0"/>
        <v/>
      </c>
      <c r="N65" s="28">
        <f t="shared" si="1"/>
        <v>0</v>
      </c>
    </row>
    <row r="66" spans="1:1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4" t="str">
        <f t="shared" si="0"/>
        <v/>
      </c>
      <c r="N66" s="28">
        <f t="shared" si="1"/>
        <v>0</v>
      </c>
    </row>
    <row r="67" spans="1:1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4" t="str">
        <f t="shared" si="0"/>
        <v/>
      </c>
      <c r="N67" s="28">
        <f t="shared" si="1"/>
        <v>0</v>
      </c>
    </row>
    <row r="68" spans="1:1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4" t="str">
        <f t="shared" ref="M68:M113" si="2">CONCATENATE(C68,B68)</f>
        <v/>
      </c>
      <c r="N68" s="28">
        <f t="shared" ref="N68:N113" si="3">A68</f>
        <v>0</v>
      </c>
    </row>
    <row r="69" spans="1:14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4" t="str">
        <f t="shared" si="2"/>
        <v/>
      </c>
      <c r="N69" s="28">
        <f t="shared" si="3"/>
        <v>0</v>
      </c>
    </row>
    <row r="70" spans="1:14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4" t="str">
        <f t="shared" si="2"/>
        <v/>
      </c>
      <c r="N70" s="28">
        <f t="shared" si="3"/>
        <v>0</v>
      </c>
    </row>
    <row r="71" spans="1:1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4" t="str">
        <f t="shared" si="2"/>
        <v/>
      </c>
      <c r="N71" s="28">
        <f t="shared" si="3"/>
        <v>0</v>
      </c>
    </row>
    <row r="72" spans="1:14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4" t="str">
        <f t="shared" si="2"/>
        <v/>
      </c>
      <c r="N72" s="28">
        <f t="shared" si="3"/>
        <v>0</v>
      </c>
    </row>
    <row r="73" spans="1:14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4" t="str">
        <f t="shared" si="2"/>
        <v/>
      </c>
      <c r="N73" s="28">
        <f t="shared" si="3"/>
        <v>0</v>
      </c>
    </row>
    <row r="74" spans="1:1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4" t="str">
        <f t="shared" si="2"/>
        <v/>
      </c>
      <c r="N74" s="28">
        <f t="shared" si="3"/>
        <v>0</v>
      </c>
    </row>
    <row r="75" spans="1:14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4" t="str">
        <f t="shared" si="2"/>
        <v/>
      </c>
      <c r="N75" s="28">
        <f t="shared" si="3"/>
        <v>0</v>
      </c>
    </row>
    <row r="76" spans="1:14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4" t="str">
        <f t="shared" si="2"/>
        <v/>
      </c>
      <c r="N76" s="28">
        <f t="shared" si="3"/>
        <v>0</v>
      </c>
    </row>
    <row r="77" spans="1:14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4" t="str">
        <f t="shared" si="2"/>
        <v/>
      </c>
      <c r="N77" s="28">
        <f t="shared" si="3"/>
        <v>0</v>
      </c>
    </row>
    <row r="78" spans="1:14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4" t="str">
        <f t="shared" si="2"/>
        <v/>
      </c>
      <c r="N78" s="28">
        <f t="shared" si="3"/>
        <v>0</v>
      </c>
    </row>
    <row r="79" spans="1:14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4" t="str">
        <f t="shared" si="2"/>
        <v/>
      </c>
      <c r="N79" s="28">
        <f t="shared" si="3"/>
        <v>0</v>
      </c>
    </row>
    <row r="80" spans="1:14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4" t="str">
        <f t="shared" si="2"/>
        <v/>
      </c>
      <c r="N80" s="28">
        <f t="shared" si="3"/>
        <v>0</v>
      </c>
    </row>
    <row r="81" spans="1:14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4" t="str">
        <f t="shared" si="2"/>
        <v/>
      </c>
      <c r="N81" s="28">
        <f t="shared" si="3"/>
        <v>0</v>
      </c>
    </row>
    <row r="82" spans="1:14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4" t="str">
        <f t="shared" si="2"/>
        <v/>
      </c>
      <c r="N82" s="28">
        <f t="shared" si="3"/>
        <v>0</v>
      </c>
    </row>
    <row r="83" spans="1:14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4" t="str">
        <f t="shared" si="2"/>
        <v/>
      </c>
      <c r="N83" s="28">
        <f t="shared" si="3"/>
        <v>0</v>
      </c>
    </row>
    <row r="84" spans="1:1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4" t="str">
        <f t="shared" si="2"/>
        <v/>
      </c>
      <c r="N84" s="28">
        <f t="shared" si="3"/>
        <v>0</v>
      </c>
    </row>
    <row r="85" spans="1:14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4" t="str">
        <f t="shared" si="2"/>
        <v/>
      </c>
      <c r="N85" s="28">
        <f t="shared" si="3"/>
        <v>0</v>
      </c>
    </row>
    <row r="86" spans="1:14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4" t="str">
        <f t="shared" si="2"/>
        <v/>
      </c>
      <c r="N86" s="28">
        <f t="shared" si="3"/>
        <v>0</v>
      </c>
    </row>
    <row r="87" spans="1:14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4" t="str">
        <f t="shared" si="2"/>
        <v/>
      </c>
      <c r="N87" s="28">
        <f t="shared" si="3"/>
        <v>0</v>
      </c>
    </row>
    <row r="88" spans="1:14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4" t="str">
        <f t="shared" si="2"/>
        <v/>
      </c>
      <c r="N88" s="28">
        <f t="shared" si="3"/>
        <v>0</v>
      </c>
    </row>
    <row r="89" spans="1:14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4" t="str">
        <f t="shared" si="2"/>
        <v/>
      </c>
      <c r="N89" s="28">
        <f t="shared" si="3"/>
        <v>0</v>
      </c>
    </row>
    <row r="90" spans="1:14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4" t="str">
        <f t="shared" si="2"/>
        <v/>
      </c>
      <c r="N90" s="28">
        <f t="shared" si="3"/>
        <v>0</v>
      </c>
    </row>
    <row r="91" spans="1:14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4" t="str">
        <f t="shared" si="2"/>
        <v/>
      </c>
      <c r="N91" s="28">
        <f t="shared" si="3"/>
        <v>0</v>
      </c>
    </row>
    <row r="92" spans="1:14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4" t="str">
        <f t="shared" si="2"/>
        <v/>
      </c>
      <c r="N92" s="28">
        <f t="shared" si="3"/>
        <v>0</v>
      </c>
    </row>
    <row r="93" spans="1:14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4" t="str">
        <f t="shared" si="2"/>
        <v/>
      </c>
      <c r="N93" s="28">
        <f t="shared" si="3"/>
        <v>0</v>
      </c>
    </row>
    <row r="94" spans="1:1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4" t="str">
        <f t="shared" si="2"/>
        <v/>
      </c>
      <c r="N94" s="28">
        <f t="shared" si="3"/>
        <v>0</v>
      </c>
    </row>
    <row r="95" spans="1:14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4" t="str">
        <f t="shared" si="2"/>
        <v/>
      </c>
      <c r="N95" s="28">
        <f t="shared" si="3"/>
        <v>0</v>
      </c>
    </row>
    <row r="96" spans="1:14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4" t="str">
        <f t="shared" si="2"/>
        <v/>
      </c>
      <c r="N96" s="28">
        <f t="shared" si="3"/>
        <v>0</v>
      </c>
    </row>
    <row r="97" spans="1:14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4" t="str">
        <f t="shared" si="2"/>
        <v/>
      </c>
      <c r="N97" s="28">
        <f t="shared" si="3"/>
        <v>0</v>
      </c>
    </row>
    <row r="98" spans="1:14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4" t="str">
        <f t="shared" si="2"/>
        <v/>
      </c>
      <c r="N98" s="28">
        <f t="shared" si="3"/>
        <v>0</v>
      </c>
    </row>
    <row r="99" spans="1:14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4" t="str">
        <f t="shared" si="2"/>
        <v/>
      </c>
      <c r="N99" s="28">
        <f t="shared" si="3"/>
        <v>0</v>
      </c>
    </row>
    <row r="100" spans="1:14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4" t="str">
        <f t="shared" si="2"/>
        <v/>
      </c>
      <c r="N100" s="28">
        <f t="shared" si="3"/>
        <v>0</v>
      </c>
    </row>
    <row r="101" spans="1:14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4" t="str">
        <f t="shared" si="2"/>
        <v/>
      </c>
      <c r="N101" s="28">
        <f t="shared" si="3"/>
        <v>0</v>
      </c>
    </row>
    <row r="102" spans="1:14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4" t="str">
        <f t="shared" si="2"/>
        <v/>
      </c>
      <c r="N102" s="28">
        <f t="shared" si="3"/>
        <v>0</v>
      </c>
    </row>
    <row r="103" spans="1:14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4" t="str">
        <f t="shared" si="2"/>
        <v/>
      </c>
      <c r="N103" s="28">
        <f t="shared" si="3"/>
        <v>0</v>
      </c>
    </row>
    <row r="104" spans="1:1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4" t="str">
        <f t="shared" si="2"/>
        <v/>
      </c>
      <c r="N104" s="28">
        <f t="shared" si="3"/>
        <v>0</v>
      </c>
    </row>
    <row r="105" spans="1:14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4" t="str">
        <f t="shared" si="2"/>
        <v/>
      </c>
      <c r="N105" s="28">
        <f t="shared" si="3"/>
        <v>0</v>
      </c>
    </row>
    <row r="106" spans="1:14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4" t="str">
        <f t="shared" si="2"/>
        <v/>
      </c>
      <c r="N106" s="28">
        <f t="shared" si="3"/>
        <v>0</v>
      </c>
    </row>
    <row r="107" spans="1:14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4" t="str">
        <f t="shared" si="2"/>
        <v/>
      </c>
      <c r="N107" s="28">
        <f t="shared" si="3"/>
        <v>0</v>
      </c>
    </row>
    <row r="108" spans="1:14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4" t="str">
        <f t="shared" si="2"/>
        <v/>
      </c>
      <c r="N108" s="28">
        <f t="shared" si="3"/>
        <v>0</v>
      </c>
    </row>
    <row r="109" spans="1:14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4" t="str">
        <f t="shared" si="2"/>
        <v/>
      </c>
      <c r="N109" s="28">
        <f t="shared" si="3"/>
        <v>0</v>
      </c>
    </row>
    <row r="110" spans="1:14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4" t="str">
        <f t="shared" si="2"/>
        <v/>
      </c>
      <c r="N110" s="28">
        <f t="shared" si="3"/>
        <v>0</v>
      </c>
    </row>
    <row r="111" spans="1:14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4" t="str">
        <f t="shared" si="2"/>
        <v/>
      </c>
      <c r="N111" s="28">
        <f t="shared" si="3"/>
        <v>0</v>
      </c>
    </row>
    <row r="112" spans="1:14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4" t="str">
        <f t="shared" si="2"/>
        <v/>
      </c>
      <c r="N112" s="28">
        <f t="shared" si="3"/>
        <v>0</v>
      </c>
    </row>
    <row r="113" spans="1:14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4" t="str">
        <f t="shared" si="2"/>
        <v/>
      </c>
      <c r="N113" s="28">
        <f t="shared" si="3"/>
        <v>0</v>
      </c>
    </row>
    <row r="114" spans="1: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27"/>
      <c r="N114" s="30"/>
    </row>
    <row r="115" spans="1:14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27"/>
      <c r="N115" s="30"/>
    </row>
    <row r="116" spans="1:14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27"/>
      <c r="N116" s="30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421" activePane="bottomLeft" state="frozen"/>
      <selection pane="bottomLeft" activeCell="C442" sqref="C442:C45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42" customFormat="1" ht="38.25">
      <c r="A1" s="40" t="s">
        <v>32</v>
      </c>
      <c r="B1" s="40" t="s">
        <v>33</v>
      </c>
      <c r="C1" s="40" t="s">
        <v>34</v>
      </c>
      <c r="D1" s="40" t="s">
        <v>35</v>
      </c>
      <c r="E1" s="40" t="s">
        <v>36</v>
      </c>
      <c r="F1" s="40" t="s">
        <v>37</v>
      </c>
      <c r="G1" s="40" t="s">
        <v>38</v>
      </c>
      <c r="H1" s="40" t="s">
        <v>39</v>
      </c>
      <c r="I1" s="40" t="s">
        <v>487</v>
      </c>
      <c r="J1" s="40" t="s">
        <v>41</v>
      </c>
      <c r="K1" s="40" t="s">
        <v>42</v>
      </c>
      <c r="L1" s="41"/>
    </row>
    <row r="2" spans="1:12">
      <c r="A2" s="20" t="s">
        <v>43</v>
      </c>
      <c r="B2" s="20" t="s">
        <v>44</v>
      </c>
      <c r="C2" s="20" t="s">
        <v>45</v>
      </c>
      <c r="D2" s="20" t="s">
        <v>46</v>
      </c>
      <c r="E2" s="20" t="s">
        <v>47</v>
      </c>
      <c r="F2" s="20" t="s">
        <v>48</v>
      </c>
      <c r="G2" s="20"/>
      <c r="H2" s="20" t="s">
        <v>49</v>
      </c>
      <c r="I2" s="20" t="s">
        <v>50</v>
      </c>
      <c r="J2" s="20" t="s">
        <v>51</v>
      </c>
      <c r="K2" s="20" t="s">
        <v>52</v>
      </c>
      <c r="L2" s="22"/>
    </row>
    <row r="3" spans="1:12">
      <c r="A3" s="20" t="s">
        <v>53</v>
      </c>
      <c r="B3" s="20" t="s">
        <v>54</v>
      </c>
      <c r="C3" s="20" t="s">
        <v>45</v>
      </c>
      <c r="D3" s="20" t="s">
        <v>46</v>
      </c>
      <c r="E3" s="20" t="s">
        <v>47</v>
      </c>
      <c r="F3" s="20" t="s">
        <v>48</v>
      </c>
      <c r="G3" s="20"/>
      <c r="H3" s="20" t="s">
        <v>49</v>
      </c>
      <c r="I3" s="20" t="s">
        <v>50</v>
      </c>
      <c r="J3" s="20" t="s">
        <v>51</v>
      </c>
      <c r="K3" s="20" t="s">
        <v>52</v>
      </c>
      <c r="L3" s="22"/>
    </row>
    <row r="4" spans="1:12">
      <c r="A4" s="20" t="s">
        <v>55</v>
      </c>
      <c r="B4" s="20" t="s">
        <v>56</v>
      </c>
      <c r="C4" s="20" t="s">
        <v>57</v>
      </c>
      <c r="D4" s="20" t="s">
        <v>46</v>
      </c>
      <c r="E4" s="20" t="s">
        <v>47</v>
      </c>
      <c r="F4" s="20" t="s">
        <v>48</v>
      </c>
      <c r="G4" s="20"/>
      <c r="H4" s="20" t="s">
        <v>49</v>
      </c>
      <c r="I4" s="20" t="s">
        <v>50</v>
      </c>
      <c r="J4" s="20" t="s">
        <v>51</v>
      </c>
      <c r="K4" s="20" t="s">
        <v>52</v>
      </c>
      <c r="L4" s="22"/>
    </row>
    <row r="5" spans="1:12">
      <c r="A5" s="20" t="s">
        <v>58</v>
      </c>
      <c r="B5" s="20" t="s">
        <v>59</v>
      </c>
      <c r="C5" s="20" t="s">
        <v>60</v>
      </c>
      <c r="D5" s="20" t="s">
        <v>46</v>
      </c>
      <c r="E5" s="20" t="s">
        <v>47</v>
      </c>
      <c r="F5" s="20" t="s">
        <v>48</v>
      </c>
      <c r="G5" s="20"/>
      <c r="H5" s="20" t="s">
        <v>49</v>
      </c>
      <c r="I5" s="20" t="s">
        <v>50</v>
      </c>
      <c r="J5" s="20" t="s">
        <v>51</v>
      </c>
      <c r="K5" s="20" t="s">
        <v>52</v>
      </c>
      <c r="L5" s="22"/>
    </row>
    <row r="6" spans="1:12">
      <c r="A6" s="20" t="s">
        <v>61</v>
      </c>
      <c r="B6" s="20" t="s">
        <v>62</v>
      </c>
      <c r="C6" s="20" t="s">
        <v>45</v>
      </c>
      <c r="D6" s="20" t="s">
        <v>46</v>
      </c>
      <c r="E6" s="20" t="s">
        <v>47</v>
      </c>
      <c r="F6" s="20" t="s">
        <v>48</v>
      </c>
      <c r="G6" s="20"/>
      <c r="H6" s="20" t="s">
        <v>49</v>
      </c>
      <c r="I6" s="20" t="s">
        <v>50</v>
      </c>
      <c r="J6" s="20" t="s">
        <v>51</v>
      </c>
      <c r="K6" s="20" t="s">
        <v>52</v>
      </c>
      <c r="L6" s="22"/>
    </row>
    <row r="7" spans="1:12">
      <c r="A7" s="20" t="s">
        <v>63</v>
      </c>
      <c r="B7" s="20" t="s">
        <v>44</v>
      </c>
      <c r="C7" s="20" t="s">
        <v>45</v>
      </c>
      <c r="D7" s="20" t="s">
        <v>46</v>
      </c>
      <c r="E7" s="20" t="s">
        <v>47</v>
      </c>
      <c r="F7" s="20" t="s">
        <v>48</v>
      </c>
      <c r="G7" s="20"/>
      <c r="H7" s="20" t="s">
        <v>49</v>
      </c>
      <c r="I7" s="20" t="s">
        <v>50</v>
      </c>
      <c r="J7" s="20" t="s">
        <v>64</v>
      </c>
      <c r="K7" s="20" t="s">
        <v>52</v>
      </c>
      <c r="L7" s="22"/>
    </row>
    <row r="8" spans="1:12">
      <c r="A8" s="20" t="s">
        <v>65</v>
      </c>
      <c r="B8" s="20" t="s">
        <v>54</v>
      </c>
      <c r="C8" s="20" t="s">
        <v>45</v>
      </c>
      <c r="D8" s="20" t="s">
        <v>46</v>
      </c>
      <c r="E8" s="20" t="s">
        <v>47</v>
      </c>
      <c r="F8" s="20" t="s">
        <v>48</v>
      </c>
      <c r="G8" s="20"/>
      <c r="H8" s="20" t="s">
        <v>49</v>
      </c>
      <c r="I8" s="20" t="s">
        <v>50</v>
      </c>
      <c r="J8" s="20" t="s">
        <v>64</v>
      </c>
      <c r="K8" s="20" t="s">
        <v>52</v>
      </c>
      <c r="L8" s="22"/>
    </row>
    <row r="9" spans="1:12">
      <c r="A9" s="20" t="s">
        <v>66</v>
      </c>
      <c r="B9" s="20" t="s">
        <v>56</v>
      </c>
      <c r="C9" s="20" t="s">
        <v>57</v>
      </c>
      <c r="D9" s="20" t="s">
        <v>46</v>
      </c>
      <c r="E9" s="20" t="s">
        <v>47</v>
      </c>
      <c r="F9" s="20" t="s">
        <v>48</v>
      </c>
      <c r="G9" s="20"/>
      <c r="H9" s="20" t="s">
        <v>49</v>
      </c>
      <c r="I9" s="20" t="s">
        <v>50</v>
      </c>
      <c r="J9" s="20" t="s">
        <v>64</v>
      </c>
      <c r="K9" s="20" t="s">
        <v>52</v>
      </c>
      <c r="L9" s="22"/>
    </row>
    <row r="10" spans="1:12">
      <c r="A10" s="20" t="s">
        <v>67</v>
      </c>
      <c r="B10" s="20" t="s">
        <v>59</v>
      </c>
      <c r="C10" s="20" t="s">
        <v>60</v>
      </c>
      <c r="D10" s="20" t="s">
        <v>46</v>
      </c>
      <c r="E10" s="20" t="s">
        <v>47</v>
      </c>
      <c r="F10" s="20" t="s">
        <v>48</v>
      </c>
      <c r="G10" s="20"/>
      <c r="H10" s="20" t="s">
        <v>49</v>
      </c>
      <c r="I10" s="20" t="s">
        <v>50</v>
      </c>
      <c r="J10" s="20" t="s">
        <v>64</v>
      </c>
      <c r="K10" s="20" t="s">
        <v>52</v>
      </c>
      <c r="L10" s="22"/>
    </row>
    <row r="11" spans="1:12">
      <c r="A11" s="20" t="s">
        <v>68</v>
      </c>
      <c r="B11" s="20" t="s">
        <v>62</v>
      </c>
      <c r="C11" s="20" t="s">
        <v>45</v>
      </c>
      <c r="D11" s="20" t="s">
        <v>46</v>
      </c>
      <c r="E11" s="20" t="s">
        <v>47</v>
      </c>
      <c r="F11" s="20" t="s">
        <v>48</v>
      </c>
      <c r="G11" s="20"/>
      <c r="H11" s="20" t="s">
        <v>49</v>
      </c>
      <c r="I11" s="20" t="s">
        <v>50</v>
      </c>
      <c r="J11" s="20" t="s">
        <v>64</v>
      </c>
      <c r="K11" s="20" t="s">
        <v>52</v>
      </c>
      <c r="L11" s="22"/>
    </row>
    <row r="12" spans="1:12">
      <c r="A12" s="20" t="s">
        <v>69</v>
      </c>
      <c r="B12" s="20" t="s">
        <v>44</v>
      </c>
      <c r="C12" s="20" t="s">
        <v>45</v>
      </c>
      <c r="D12" s="20" t="s">
        <v>46</v>
      </c>
      <c r="E12" s="20" t="s">
        <v>47</v>
      </c>
      <c r="F12" s="20" t="s">
        <v>70</v>
      </c>
      <c r="G12" s="20"/>
      <c r="H12" s="20" t="s">
        <v>49</v>
      </c>
      <c r="I12" s="20" t="s">
        <v>50</v>
      </c>
      <c r="J12" s="20" t="s">
        <v>51</v>
      </c>
      <c r="K12" s="20" t="s">
        <v>52</v>
      </c>
      <c r="L12" s="22"/>
    </row>
    <row r="13" spans="1:12">
      <c r="A13" s="20" t="s">
        <v>71</v>
      </c>
      <c r="B13" s="20" t="s">
        <v>54</v>
      </c>
      <c r="C13" s="20" t="s">
        <v>45</v>
      </c>
      <c r="D13" s="20" t="s">
        <v>46</v>
      </c>
      <c r="E13" s="20" t="s">
        <v>47</v>
      </c>
      <c r="F13" s="20" t="s">
        <v>70</v>
      </c>
      <c r="G13" s="20"/>
      <c r="H13" s="20" t="s">
        <v>49</v>
      </c>
      <c r="I13" s="20" t="s">
        <v>50</v>
      </c>
      <c r="J13" s="20" t="s">
        <v>51</v>
      </c>
      <c r="K13" s="20" t="s">
        <v>52</v>
      </c>
      <c r="L13" s="22"/>
    </row>
    <row r="14" spans="1:12">
      <c r="A14" s="20" t="s">
        <v>72</v>
      </c>
      <c r="B14" s="20" t="s">
        <v>56</v>
      </c>
      <c r="C14" s="20" t="s">
        <v>57</v>
      </c>
      <c r="D14" s="20" t="s">
        <v>46</v>
      </c>
      <c r="E14" s="20" t="s">
        <v>47</v>
      </c>
      <c r="F14" s="20" t="s">
        <v>70</v>
      </c>
      <c r="G14" s="20"/>
      <c r="H14" s="20" t="s">
        <v>49</v>
      </c>
      <c r="I14" s="20" t="s">
        <v>50</v>
      </c>
      <c r="J14" s="20" t="s">
        <v>51</v>
      </c>
      <c r="K14" s="20" t="s">
        <v>52</v>
      </c>
      <c r="L14" s="22"/>
    </row>
    <row r="15" spans="1:12">
      <c r="A15" s="20" t="s">
        <v>73</v>
      </c>
      <c r="B15" s="20" t="s">
        <v>74</v>
      </c>
      <c r="C15" s="20" t="s">
        <v>60</v>
      </c>
      <c r="D15" s="20" t="s">
        <v>46</v>
      </c>
      <c r="E15" s="20" t="s">
        <v>47</v>
      </c>
      <c r="F15" s="20" t="s">
        <v>70</v>
      </c>
      <c r="G15" s="20"/>
      <c r="H15" s="20" t="s">
        <v>49</v>
      </c>
      <c r="I15" s="20" t="s">
        <v>50</v>
      </c>
      <c r="J15" s="20" t="s">
        <v>51</v>
      </c>
      <c r="K15" s="20" t="s">
        <v>52</v>
      </c>
      <c r="L15" s="22"/>
    </row>
    <row r="16" spans="1:12">
      <c r="A16" s="20" t="s">
        <v>75</v>
      </c>
      <c r="B16" s="20" t="s">
        <v>62</v>
      </c>
      <c r="C16" s="20" t="s">
        <v>45</v>
      </c>
      <c r="D16" s="20" t="s">
        <v>46</v>
      </c>
      <c r="E16" s="20" t="s">
        <v>47</v>
      </c>
      <c r="F16" s="20" t="s">
        <v>70</v>
      </c>
      <c r="G16" s="20"/>
      <c r="H16" s="20" t="s">
        <v>49</v>
      </c>
      <c r="I16" s="20" t="s">
        <v>50</v>
      </c>
      <c r="J16" s="20" t="s">
        <v>51</v>
      </c>
      <c r="K16" s="20" t="s">
        <v>52</v>
      </c>
      <c r="L16" s="22"/>
    </row>
    <row r="17" spans="1:12">
      <c r="A17" s="20" t="s">
        <v>76</v>
      </c>
      <c r="B17" s="20" t="s">
        <v>44</v>
      </c>
      <c r="C17" s="20" t="s">
        <v>45</v>
      </c>
      <c r="D17" s="20" t="s">
        <v>46</v>
      </c>
      <c r="E17" s="20" t="s">
        <v>47</v>
      </c>
      <c r="F17" s="20" t="s">
        <v>70</v>
      </c>
      <c r="G17" s="20"/>
      <c r="H17" s="20" t="s">
        <v>49</v>
      </c>
      <c r="I17" s="20" t="s">
        <v>50</v>
      </c>
      <c r="J17" s="20" t="s">
        <v>64</v>
      </c>
      <c r="K17" s="20" t="s">
        <v>52</v>
      </c>
      <c r="L17" s="22"/>
    </row>
    <row r="18" spans="1:12">
      <c r="A18" s="20" t="s">
        <v>77</v>
      </c>
      <c r="B18" s="20" t="s">
        <v>54</v>
      </c>
      <c r="C18" s="20" t="s">
        <v>45</v>
      </c>
      <c r="D18" s="20" t="s">
        <v>46</v>
      </c>
      <c r="E18" s="20" t="s">
        <v>47</v>
      </c>
      <c r="F18" s="20" t="s">
        <v>70</v>
      </c>
      <c r="G18" s="20"/>
      <c r="H18" s="20" t="s">
        <v>49</v>
      </c>
      <c r="I18" s="20" t="s">
        <v>50</v>
      </c>
      <c r="J18" s="20" t="s">
        <v>64</v>
      </c>
      <c r="K18" s="20" t="s">
        <v>52</v>
      </c>
      <c r="L18" s="22"/>
    </row>
    <row r="19" spans="1:12">
      <c r="A19" s="20" t="s">
        <v>78</v>
      </c>
      <c r="B19" s="20" t="s">
        <v>56</v>
      </c>
      <c r="C19" s="20" t="s">
        <v>57</v>
      </c>
      <c r="D19" s="20" t="s">
        <v>46</v>
      </c>
      <c r="E19" s="20" t="s">
        <v>47</v>
      </c>
      <c r="F19" s="20" t="s">
        <v>70</v>
      </c>
      <c r="G19" s="20"/>
      <c r="H19" s="20" t="s">
        <v>49</v>
      </c>
      <c r="I19" s="20" t="s">
        <v>50</v>
      </c>
      <c r="J19" s="20" t="s">
        <v>64</v>
      </c>
      <c r="K19" s="20" t="s">
        <v>52</v>
      </c>
      <c r="L19" s="22"/>
    </row>
    <row r="20" spans="1:12">
      <c r="A20" s="20" t="s">
        <v>79</v>
      </c>
      <c r="B20" s="20" t="s">
        <v>59</v>
      </c>
      <c r="C20" s="20" t="s">
        <v>60</v>
      </c>
      <c r="D20" s="20" t="s">
        <v>46</v>
      </c>
      <c r="E20" s="20" t="s">
        <v>47</v>
      </c>
      <c r="F20" s="20" t="s">
        <v>70</v>
      </c>
      <c r="G20" s="20"/>
      <c r="H20" s="20" t="s">
        <v>49</v>
      </c>
      <c r="I20" s="20" t="s">
        <v>50</v>
      </c>
      <c r="J20" s="20" t="s">
        <v>64</v>
      </c>
      <c r="K20" s="20" t="s">
        <v>52</v>
      </c>
      <c r="L20" s="22"/>
    </row>
    <row r="21" spans="1:12">
      <c r="A21" s="20" t="s">
        <v>80</v>
      </c>
      <c r="B21" s="20" t="s">
        <v>62</v>
      </c>
      <c r="C21" s="20" t="s">
        <v>45</v>
      </c>
      <c r="D21" s="20" t="s">
        <v>46</v>
      </c>
      <c r="E21" s="20" t="s">
        <v>47</v>
      </c>
      <c r="F21" s="20" t="s">
        <v>70</v>
      </c>
      <c r="G21" s="20"/>
      <c r="H21" s="20" t="s">
        <v>49</v>
      </c>
      <c r="I21" s="20" t="s">
        <v>50</v>
      </c>
      <c r="J21" s="20" t="s">
        <v>64</v>
      </c>
      <c r="K21" s="20" t="s">
        <v>52</v>
      </c>
      <c r="L21" s="22"/>
    </row>
    <row r="22" spans="1:12">
      <c r="A22" s="20" t="s">
        <v>81</v>
      </c>
      <c r="B22" s="20" t="s">
        <v>59</v>
      </c>
      <c r="C22" s="20" t="s">
        <v>45</v>
      </c>
      <c r="D22" s="20" t="s">
        <v>46</v>
      </c>
      <c r="E22" s="20" t="s">
        <v>47</v>
      </c>
      <c r="F22" s="20" t="s">
        <v>48</v>
      </c>
      <c r="G22" s="20" t="s">
        <v>82</v>
      </c>
      <c r="H22" s="20" t="s">
        <v>49</v>
      </c>
      <c r="I22" s="20" t="s">
        <v>83</v>
      </c>
      <c r="J22" s="20" t="s">
        <v>84</v>
      </c>
      <c r="K22" s="20" t="s">
        <v>85</v>
      </c>
      <c r="L22" s="23" t="s">
        <v>86</v>
      </c>
    </row>
    <row r="23" spans="1:12">
      <c r="A23" s="20" t="s">
        <v>87</v>
      </c>
      <c r="B23" s="20" t="s">
        <v>88</v>
      </c>
      <c r="C23" s="20" t="s">
        <v>45</v>
      </c>
      <c r="D23" s="20" t="s">
        <v>46</v>
      </c>
      <c r="E23" s="20" t="s">
        <v>47</v>
      </c>
      <c r="F23" s="20" t="s">
        <v>48</v>
      </c>
      <c r="G23" s="20" t="s">
        <v>82</v>
      </c>
      <c r="H23" s="20" t="s">
        <v>49</v>
      </c>
      <c r="I23" s="20" t="s">
        <v>83</v>
      </c>
      <c r="J23" s="20" t="s">
        <v>89</v>
      </c>
      <c r="K23" s="20" t="s">
        <v>85</v>
      </c>
      <c r="L23" s="22"/>
    </row>
    <row r="24" spans="1:12">
      <c r="A24" s="20" t="s">
        <v>90</v>
      </c>
      <c r="B24" s="20" t="s">
        <v>91</v>
      </c>
      <c r="C24" s="20" t="s">
        <v>45</v>
      </c>
      <c r="D24" s="20" t="s">
        <v>46</v>
      </c>
      <c r="E24" s="20" t="s">
        <v>47</v>
      </c>
      <c r="F24" s="20" t="s">
        <v>48</v>
      </c>
      <c r="G24" s="20" t="s">
        <v>82</v>
      </c>
      <c r="H24" s="20" t="s">
        <v>49</v>
      </c>
      <c r="I24" s="20" t="s">
        <v>83</v>
      </c>
      <c r="J24" s="20" t="s">
        <v>84</v>
      </c>
      <c r="K24" s="20" t="s">
        <v>85</v>
      </c>
      <c r="L24" s="23" t="s">
        <v>92</v>
      </c>
    </row>
    <row r="25" spans="1:12">
      <c r="A25" s="20" t="s">
        <v>93</v>
      </c>
      <c r="B25" s="20" t="s">
        <v>91</v>
      </c>
      <c r="C25" s="20" t="s">
        <v>45</v>
      </c>
      <c r="D25" s="20" t="s">
        <v>46</v>
      </c>
      <c r="E25" s="20" t="s">
        <v>47</v>
      </c>
      <c r="F25" s="20" t="s">
        <v>48</v>
      </c>
      <c r="G25" s="20" t="s">
        <v>82</v>
      </c>
      <c r="H25" s="20" t="s">
        <v>49</v>
      </c>
      <c r="I25" s="20" t="s">
        <v>83</v>
      </c>
      <c r="J25" s="20" t="s">
        <v>89</v>
      </c>
      <c r="K25" s="20" t="s">
        <v>85</v>
      </c>
      <c r="L25" s="23" t="s">
        <v>94</v>
      </c>
    </row>
    <row r="26" spans="1:12">
      <c r="A26" s="20" t="s">
        <v>95</v>
      </c>
      <c r="B26" s="20" t="s">
        <v>60</v>
      </c>
      <c r="C26" s="20" t="s">
        <v>45</v>
      </c>
      <c r="D26" s="20" t="s">
        <v>46</v>
      </c>
      <c r="E26" s="20" t="s">
        <v>47</v>
      </c>
      <c r="F26" s="20" t="s">
        <v>48</v>
      </c>
      <c r="G26" s="20" t="s">
        <v>82</v>
      </c>
      <c r="H26" s="20" t="s">
        <v>49</v>
      </c>
      <c r="I26" s="20" t="s">
        <v>83</v>
      </c>
      <c r="J26" s="20" t="s">
        <v>84</v>
      </c>
      <c r="K26" s="20" t="s">
        <v>85</v>
      </c>
      <c r="L26" s="23" t="s">
        <v>96</v>
      </c>
    </row>
    <row r="27" spans="1:12">
      <c r="A27" s="20" t="s">
        <v>97</v>
      </c>
      <c r="B27" s="20" t="s">
        <v>60</v>
      </c>
      <c r="C27" s="20" t="s">
        <v>45</v>
      </c>
      <c r="D27" s="20" t="s">
        <v>46</v>
      </c>
      <c r="E27" s="20" t="s">
        <v>47</v>
      </c>
      <c r="F27" s="20" t="s">
        <v>48</v>
      </c>
      <c r="G27" s="20" t="s">
        <v>82</v>
      </c>
      <c r="H27" s="20" t="s">
        <v>49</v>
      </c>
      <c r="I27" s="20" t="s">
        <v>83</v>
      </c>
      <c r="J27" s="20" t="s">
        <v>89</v>
      </c>
      <c r="K27" s="20" t="s">
        <v>85</v>
      </c>
      <c r="L27" s="23" t="s">
        <v>98</v>
      </c>
    </row>
    <row r="28" spans="1:12">
      <c r="A28" s="20" t="s">
        <v>99</v>
      </c>
      <c r="B28" s="20" t="s">
        <v>100</v>
      </c>
      <c r="C28" s="20" t="s">
        <v>45</v>
      </c>
      <c r="D28" s="20" t="s">
        <v>46</v>
      </c>
      <c r="E28" s="20" t="s">
        <v>47</v>
      </c>
      <c r="F28" s="20" t="s">
        <v>48</v>
      </c>
      <c r="G28" s="20" t="s">
        <v>82</v>
      </c>
      <c r="H28" s="20" t="s">
        <v>49</v>
      </c>
      <c r="I28" s="20" t="s">
        <v>83</v>
      </c>
      <c r="J28" s="20" t="s">
        <v>84</v>
      </c>
      <c r="K28" s="20" t="s">
        <v>85</v>
      </c>
      <c r="L28" s="23" t="s">
        <v>101</v>
      </c>
    </row>
    <row r="29" spans="1:12">
      <c r="A29" s="20" t="s">
        <v>102</v>
      </c>
      <c r="B29" s="20" t="s">
        <v>100</v>
      </c>
      <c r="C29" s="20" t="s">
        <v>45</v>
      </c>
      <c r="D29" s="20" t="s">
        <v>46</v>
      </c>
      <c r="E29" s="20" t="s">
        <v>47</v>
      </c>
      <c r="F29" s="20" t="s">
        <v>48</v>
      </c>
      <c r="G29" s="20" t="s">
        <v>82</v>
      </c>
      <c r="H29" s="20" t="s">
        <v>49</v>
      </c>
      <c r="I29" s="20" t="s">
        <v>83</v>
      </c>
      <c r="J29" s="20" t="s">
        <v>89</v>
      </c>
      <c r="K29" s="20" t="s">
        <v>85</v>
      </c>
      <c r="L29" s="23" t="s">
        <v>103</v>
      </c>
    </row>
    <row r="30" spans="1:12">
      <c r="A30" s="20" t="s">
        <v>104</v>
      </c>
      <c r="B30" s="20" t="s">
        <v>54</v>
      </c>
      <c r="C30" s="20" t="s">
        <v>45</v>
      </c>
      <c r="D30" s="20" t="s">
        <v>46</v>
      </c>
      <c r="E30" s="20" t="s">
        <v>47</v>
      </c>
      <c r="F30" s="20" t="s">
        <v>48</v>
      </c>
      <c r="G30" s="20" t="s">
        <v>82</v>
      </c>
      <c r="H30" s="20" t="s">
        <v>49</v>
      </c>
      <c r="I30" s="20" t="s">
        <v>83</v>
      </c>
      <c r="J30" s="20" t="s">
        <v>84</v>
      </c>
      <c r="K30" s="20" t="s">
        <v>85</v>
      </c>
      <c r="L30" s="24"/>
    </row>
    <row r="31" spans="1:12">
      <c r="A31" s="20" t="s">
        <v>105</v>
      </c>
      <c r="B31" s="20" t="s">
        <v>54</v>
      </c>
      <c r="C31" s="20" t="s">
        <v>45</v>
      </c>
      <c r="D31" s="20" t="s">
        <v>46</v>
      </c>
      <c r="E31" s="20" t="s">
        <v>47</v>
      </c>
      <c r="F31" s="20" t="s">
        <v>48</v>
      </c>
      <c r="G31" s="20" t="s">
        <v>82</v>
      </c>
      <c r="H31" s="20" t="s">
        <v>49</v>
      </c>
      <c r="I31" s="20" t="s">
        <v>83</v>
      </c>
      <c r="J31" s="20" t="s">
        <v>89</v>
      </c>
      <c r="K31" s="20" t="s">
        <v>85</v>
      </c>
      <c r="L31" s="23" t="s">
        <v>106</v>
      </c>
    </row>
    <row r="32" spans="1:12">
      <c r="A32" s="20" t="s">
        <v>107</v>
      </c>
      <c r="B32" s="20" t="s">
        <v>108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82</v>
      </c>
      <c r="H32" s="20" t="s">
        <v>49</v>
      </c>
      <c r="I32" s="20" t="s">
        <v>83</v>
      </c>
      <c r="J32" s="20" t="s">
        <v>84</v>
      </c>
      <c r="K32" s="20" t="s">
        <v>85</v>
      </c>
      <c r="L32" s="23" t="s">
        <v>109</v>
      </c>
    </row>
    <row r="33" spans="1:12">
      <c r="A33" s="20" t="s">
        <v>110</v>
      </c>
      <c r="B33" s="20" t="s">
        <v>108</v>
      </c>
      <c r="C33" s="20" t="s">
        <v>45</v>
      </c>
      <c r="D33" s="20" t="s">
        <v>46</v>
      </c>
      <c r="E33" s="20" t="s">
        <v>47</v>
      </c>
      <c r="F33" s="20" t="s">
        <v>48</v>
      </c>
      <c r="G33" s="20" t="s">
        <v>82</v>
      </c>
      <c r="H33" s="20" t="s">
        <v>49</v>
      </c>
      <c r="I33" s="20" t="s">
        <v>83</v>
      </c>
      <c r="J33" s="20" t="s">
        <v>89</v>
      </c>
      <c r="K33" s="20" t="s">
        <v>85</v>
      </c>
      <c r="L33" s="24"/>
    </row>
    <row r="34" spans="1:12">
      <c r="A34" s="20" t="s">
        <v>111</v>
      </c>
      <c r="B34" s="20" t="s">
        <v>112</v>
      </c>
      <c r="C34" s="20" t="s">
        <v>57</v>
      </c>
      <c r="D34" s="20" t="s">
        <v>46</v>
      </c>
      <c r="E34" s="20" t="s">
        <v>47</v>
      </c>
      <c r="F34" s="20" t="s">
        <v>48</v>
      </c>
      <c r="G34" s="20" t="s">
        <v>82</v>
      </c>
      <c r="H34" s="20" t="s">
        <v>49</v>
      </c>
      <c r="I34" s="20" t="s">
        <v>83</v>
      </c>
      <c r="J34" s="20" t="s">
        <v>84</v>
      </c>
      <c r="K34" s="20" t="s">
        <v>85</v>
      </c>
      <c r="L34" s="23"/>
    </row>
    <row r="35" spans="1:12">
      <c r="A35" s="20" t="s">
        <v>113</v>
      </c>
      <c r="B35" s="20" t="s">
        <v>112</v>
      </c>
      <c r="C35" s="20" t="s">
        <v>57</v>
      </c>
      <c r="D35" s="20" t="s">
        <v>46</v>
      </c>
      <c r="E35" s="20" t="s">
        <v>47</v>
      </c>
      <c r="F35" s="20" t="s">
        <v>48</v>
      </c>
      <c r="G35" s="20" t="s">
        <v>82</v>
      </c>
      <c r="H35" s="20" t="s">
        <v>49</v>
      </c>
      <c r="I35" s="20" t="s">
        <v>83</v>
      </c>
      <c r="J35" s="20" t="s">
        <v>89</v>
      </c>
      <c r="K35" s="20" t="s">
        <v>85</v>
      </c>
      <c r="L35" s="23"/>
    </row>
    <row r="36" spans="1:12">
      <c r="A36" s="20" t="s">
        <v>114</v>
      </c>
      <c r="B36" s="20" t="s">
        <v>115</v>
      </c>
      <c r="C36" s="20" t="s">
        <v>60</v>
      </c>
      <c r="D36" s="20" t="s">
        <v>46</v>
      </c>
      <c r="E36" s="20" t="s">
        <v>47</v>
      </c>
      <c r="F36" s="20" t="s">
        <v>48</v>
      </c>
      <c r="G36" s="20" t="s">
        <v>82</v>
      </c>
      <c r="H36" s="20" t="s">
        <v>49</v>
      </c>
      <c r="I36" s="20" t="s">
        <v>83</v>
      </c>
      <c r="J36" s="20" t="s">
        <v>84</v>
      </c>
      <c r="K36" s="20" t="s">
        <v>85</v>
      </c>
      <c r="L36" s="22"/>
    </row>
    <row r="37" spans="1:12">
      <c r="A37" s="20" t="s">
        <v>116</v>
      </c>
      <c r="B37" s="20" t="s">
        <v>88</v>
      </c>
      <c r="C37" s="20" t="s">
        <v>45</v>
      </c>
      <c r="D37" s="20" t="s">
        <v>46</v>
      </c>
      <c r="E37" s="20" t="s">
        <v>47</v>
      </c>
      <c r="F37" s="20" t="s">
        <v>48</v>
      </c>
      <c r="G37" s="20" t="s">
        <v>117</v>
      </c>
      <c r="H37" s="20" t="s">
        <v>49</v>
      </c>
      <c r="I37" s="20" t="s">
        <v>83</v>
      </c>
      <c r="J37" s="20" t="s">
        <v>84</v>
      </c>
      <c r="K37" s="20" t="s">
        <v>85</v>
      </c>
      <c r="L37" s="25"/>
    </row>
    <row r="38" spans="1:12">
      <c r="A38" s="20" t="s">
        <v>118</v>
      </c>
      <c r="B38" s="20" t="s">
        <v>88</v>
      </c>
      <c r="C38" s="20" t="s">
        <v>45</v>
      </c>
      <c r="D38" s="20" t="s">
        <v>46</v>
      </c>
      <c r="E38" s="20" t="s">
        <v>47</v>
      </c>
      <c r="F38" s="20" t="s">
        <v>48</v>
      </c>
      <c r="G38" s="20" t="s">
        <v>117</v>
      </c>
      <c r="H38" s="20" t="s">
        <v>49</v>
      </c>
      <c r="I38" s="20" t="s">
        <v>83</v>
      </c>
      <c r="J38" s="20" t="s">
        <v>89</v>
      </c>
      <c r="K38" s="20" t="s">
        <v>85</v>
      </c>
      <c r="L38" s="25"/>
    </row>
    <row r="39" spans="1:12">
      <c r="A39" s="20" t="s">
        <v>119</v>
      </c>
      <c r="B39" s="20" t="s">
        <v>91</v>
      </c>
      <c r="C39" s="20" t="s">
        <v>45</v>
      </c>
      <c r="D39" s="20" t="s">
        <v>46</v>
      </c>
      <c r="E39" s="20" t="s">
        <v>47</v>
      </c>
      <c r="F39" s="20" t="s">
        <v>48</v>
      </c>
      <c r="G39" s="20" t="s">
        <v>117</v>
      </c>
      <c r="H39" s="20" t="s">
        <v>49</v>
      </c>
      <c r="I39" s="20" t="s">
        <v>83</v>
      </c>
      <c r="J39" s="20" t="s">
        <v>84</v>
      </c>
      <c r="K39" s="20" t="s">
        <v>85</v>
      </c>
      <c r="L39" s="25"/>
    </row>
    <row r="40" spans="1:12">
      <c r="A40" s="20" t="s">
        <v>120</v>
      </c>
      <c r="B40" s="20" t="s">
        <v>91</v>
      </c>
      <c r="C40" s="20" t="s">
        <v>45</v>
      </c>
      <c r="D40" s="20" t="s">
        <v>46</v>
      </c>
      <c r="E40" s="20" t="s">
        <v>47</v>
      </c>
      <c r="F40" s="20" t="s">
        <v>48</v>
      </c>
      <c r="G40" s="20" t="s">
        <v>117</v>
      </c>
      <c r="H40" s="20" t="s">
        <v>49</v>
      </c>
      <c r="I40" s="20" t="s">
        <v>83</v>
      </c>
      <c r="J40" s="20" t="s">
        <v>89</v>
      </c>
      <c r="K40" s="20" t="s">
        <v>85</v>
      </c>
      <c r="L40" s="25"/>
    </row>
    <row r="41" spans="1:12">
      <c r="A41" s="20" t="s">
        <v>121</v>
      </c>
      <c r="B41" s="20" t="s">
        <v>60</v>
      </c>
      <c r="C41" s="20" t="s">
        <v>45</v>
      </c>
      <c r="D41" s="20" t="s">
        <v>46</v>
      </c>
      <c r="E41" s="20" t="s">
        <v>47</v>
      </c>
      <c r="F41" s="20" t="s">
        <v>48</v>
      </c>
      <c r="G41" s="20" t="s">
        <v>117</v>
      </c>
      <c r="H41" s="20" t="s">
        <v>49</v>
      </c>
      <c r="I41" s="20" t="s">
        <v>83</v>
      </c>
      <c r="J41" s="20" t="s">
        <v>84</v>
      </c>
      <c r="K41" s="20" t="s">
        <v>85</v>
      </c>
      <c r="L41" s="25"/>
    </row>
    <row r="42" spans="1:12">
      <c r="A42" s="20" t="s">
        <v>122</v>
      </c>
      <c r="B42" s="20" t="s">
        <v>60</v>
      </c>
      <c r="C42" s="20" t="s">
        <v>45</v>
      </c>
      <c r="D42" s="20" t="s">
        <v>46</v>
      </c>
      <c r="E42" s="20" t="s">
        <v>47</v>
      </c>
      <c r="F42" s="20" t="s">
        <v>48</v>
      </c>
      <c r="G42" s="20" t="s">
        <v>117</v>
      </c>
      <c r="H42" s="20" t="s">
        <v>49</v>
      </c>
      <c r="I42" s="20" t="s">
        <v>83</v>
      </c>
      <c r="J42" s="20" t="s">
        <v>89</v>
      </c>
      <c r="K42" s="20" t="s">
        <v>85</v>
      </c>
      <c r="L42" s="25"/>
    </row>
    <row r="43" spans="1:12">
      <c r="A43" s="20" t="s">
        <v>123</v>
      </c>
      <c r="B43" s="20" t="s">
        <v>100</v>
      </c>
      <c r="C43" s="20" t="s">
        <v>45</v>
      </c>
      <c r="D43" s="20" t="s">
        <v>46</v>
      </c>
      <c r="E43" s="20" t="s">
        <v>47</v>
      </c>
      <c r="F43" s="20" t="s">
        <v>48</v>
      </c>
      <c r="G43" s="20" t="s">
        <v>117</v>
      </c>
      <c r="H43" s="20" t="s">
        <v>49</v>
      </c>
      <c r="I43" s="20" t="s">
        <v>83</v>
      </c>
      <c r="J43" s="20" t="s">
        <v>84</v>
      </c>
      <c r="K43" s="20" t="s">
        <v>85</v>
      </c>
      <c r="L43" s="25"/>
    </row>
    <row r="44" spans="1:12">
      <c r="A44" s="20" t="s">
        <v>124</v>
      </c>
      <c r="B44" s="20" t="s">
        <v>100</v>
      </c>
      <c r="C44" s="20" t="s">
        <v>45</v>
      </c>
      <c r="D44" s="20" t="s">
        <v>46</v>
      </c>
      <c r="E44" s="20" t="s">
        <v>47</v>
      </c>
      <c r="F44" s="20" t="s">
        <v>48</v>
      </c>
      <c r="G44" s="20" t="s">
        <v>117</v>
      </c>
      <c r="H44" s="20" t="s">
        <v>49</v>
      </c>
      <c r="I44" s="20" t="s">
        <v>83</v>
      </c>
      <c r="J44" s="20" t="s">
        <v>89</v>
      </c>
      <c r="K44" s="20" t="s">
        <v>85</v>
      </c>
      <c r="L44" s="25"/>
    </row>
    <row r="45" spans="1:12">
      <c r="A45" s="20" t="s">
        <v>125</v>
      </c>
      <c r="B45" s="20" t="s">
        <v>54</v>
      </c>
      <c r="C45" s="20" t="s">
        <v>45</v>
      </c>
      <c r="D45" s="20" t="s">
        <v>46</v>
      </c>
      <c r="E45" s="20" t="s">
        <v>47</v>
      </c>
      <c r="F45" s="20" t="s">
        <v>48</v>
      </c>
      <c r="G45" s="20" t="s">
        <v>117</v>
      </c>
      <c r="H45" s="20" t="s">
        <v>49</v>
      </c>
      <c r="I45" s="20" t="s">
        <v>83</v>
      </c>
      <c r="J45" s="20" t="s">
        <v>84</v>
      </c>
      <c r="K45" s="20" t="s">
        <v>85</v>
      </c>
      <c r="L45" s="25"/>
    </row>
    <row r="46" spans="1:12">
      <c r="A46" s="20" t="s">
        <v>126</v>
      </c>
      <c r="B46" s="20" t="s">
        <v>54</v>
      </c>
      <c r="C46" s="20" t="s">
        <v>45</v>
      </c>
      <c r="D46" s="20" t="s">
        <v>46</v>
      </c>
      <c r="E46" s="20" t="s">
        <v>47</v>
      </c>
      <c r="F46" s="20" t="s">
        <v>48</v>
      </c>
      <c r="G46" s="20" t="s">
        <v>117</v>
      </c>
      <c r="H46" s="20" t="s">
        <v>49</v>
      </c>
      <c r="I46" s="20" t="s">
        <v>83</v>
      </c>
      <c r="J46" s="20" t="s">
        <v>89</v>
      </c>
      <c r="K46" s="20" t="s">
        <v>85</v>
      </c>
      <c r="L46" s="25"/>
    </row>
    <row r="47" spans="1:12">
      <c r="A47" s="20" t="s">
        <v>127</v>
      </c>
      <c r="B47" s="20" t="s">
        <v>108</v>
      </c>
      <c r="C47" s="20" t="s">
        <v>45</v>
      </c>
      <c r="D47" s="20" t="s">
        <v>46</v>
      </c>
      <c r="E47" s="20" t="s">
        <v>47</v>
      </c>
      <c r="F47" s="20" t="s">
        <v>48</v>
      </c>
      <c r="G47" s="20" t="s">
        <v>117</v>
      </c>
      <c r="H47" s="20" t="s">
        <v>49</v>
      </c>
      <c r="I47" s="20" t="s">
        <v>83</v>
      </c>
      <c r="J47" s="20" t="s">
        <v>84</v>
      </c>
      <c r="K47" s="20" t="s">
        <v>85</v>
      </c>
      <c r="L47" s="25"/>
    </row>
    <row r="48" spans="1:12">
      <c r="A48" s="20" t="s">
        <v>128</v>
      </c>
      <c r="B48" s="20" t="s">
        <v>108</v>
      </c>
      <c r="C48" s="20" t="s">
        <v>45</v>
      </c>
      <c r="D48" s="20" t="s">
        <v>46</v>
      </c>
      <c r="E48" s="20" t="s">
        <v>47</v>
      </c>
      <c r="F48" s="20" t="s">
        <v>48</v>
      </c>
      <c r="G48" s="20" t="s">
        <v>117</v>
      </c>
      <c r="H48" s="20" t="s">
        <v>49</v>
      </c>
      <c r="I48" s="20" t="s">
        <v>83</v>
      </c>
      <c r="J48" s="20" t="s">
        <v>89</v>
      </c>
      <c r="K48" s="20" t="s">
        <v>85</v>
      </c>
      <c r="L48" s="25"/>
    </row>
    <row r="49" spans="1:12">
      <c r="A49" s="20" t="s">
        <v>129</v>
      </c>
      <c r="B49" s="20" t="s">
        <v>112</v>
      </c>
      <c r="C49" s="20" t="s">
        <v>57</v>
      </c>
      <c r="D49" s="20" t="s">
        <v>46</v>
      </c>
      <c r="E49" s="20" t="s">
        <v>47</v>
      </c>
      <c r="F49" s="20" t="s">
        <v>48</v>
      </c>
      <c r="G49" s="20" t="s">
        <v>117</v>
      </c>
      <c r="H49" s="20" t="s">
        <v>49</v>
      </c>
      <c r="I49" s="20" t="s">
        <v>83</v>
      </c>
      <c r="J49" s="20" t="s">
        <v>84</v>
      </c>
      <c r="K49" s="20" t="s">
        <v>85</v>
      </c>
      <c r="L49" s="25"/>
    </row>
    <row r="50" spans="1:12">
      <c r="A50" s="20" t="s">
        <v>130</v>
      </c>
      <c r="B50" s="20" t="s">
        <v>112</v>
      </c>
      <c r="C50" s="20" t="s">
        <v>57</v>
      </c>
      <c r="D50" s="20" t="s">
        <v>46</v>
      </c>
      <c r="E50" s="20" t="s">
        <v>47</v>
      </c>
      <c r="F50" s="20" t="s">
        <v>48</v>
      </c>
      <c r="G50" s="20" t="s">
        <v>117</v>
      </c>
      <c r="H50" s="20" t="s">
        <v>49</v>
      </c>
      <c r="I50" s="20" t="s">
        <v>83</v>
      </c>
      <c r="J50" s="20" t="s">
        <v>89</v>
      </c>
      <c r="K50" s="20" t="s">
        <v>85</v>
      </c>
      <c r="L50" s="25"/>
    </row>
    <row r="51" spans="1:12">
      <c r="A51" s="20" t="s">
        <v>131</v>
      </c>
      <c r="B51" s="20" t="s">
        <v>115</v>
      </c>
      <c r="C51" s="20" t="s">
        <v>60</v>
      </c>
      <c r="D51" s="20" t="s">
        <v>46</v>
      </c>
      <c r="E51" s="20" t="s">
        <v>47</v>
      </c>
      <c r="F51" s="20" t="s">
        <v>48</v>
      </c>
      <c r="G51" s="20" t="s">
        <v>117</v>
      </c>
      <c r="H51" s="20" t="s">
        <v>49</v>
      </c>
      <c r="I51" s="20" t="s">
        <v>83</v>
      </c>
      <c r="J51" s="20" t="s">
        <v>84</v>
      </c>
      <c r="K51" s="20" t="s">
        <v>85</v>
      </c>
      <c r="L51" s="25"/>
    </row>
    <row r="52" spans="1:12">
      <c r="A52" s="20" t="s">
        <v>132</v>
      </c>
      <c r="B52" s="20" t="s">
        <v>88</v>
      </c>
      <c r="C52" s="20" t="s">
        <v>45</v>
      </c>
      <c r="D52" s="20" t="s">
        <v>46</v>
      </c>
      <c r="E52" s="20" t="s">
        <v>47</v>
      </c>
      <c r="F52" s="20" t="s">
        <v>70</v>
      </c>
      <c r="G52" s="20" t="s">
        <v>133</v>
      </c>
      <c r="H52" s="20" t="s">
        <v>49</v>
      </c>
      <c r="I52" s="20" t="s">
        <v>83</v>
      </c>
      <c r="J52" s="20" t="s">
        <v>84</v>
      </c>
      <c r="K52" s="20" t="s">
        <v>85</v>
      </c>
      <c r="L52" s="25"/>
    </row>
    <row r="53" spans="1:12">
      <c r="A53" s="20" t="s">
        <v>134</v>
      </c>
      <c r="B53" s="20" t="s">
        <v>91</v>
      </c>
      <c r="C53" s="20" t="s">
        <v>45</v>
      </c>
      <c r="D53" s="20" t="s">
        <v>46</v>
      </c>
      <c r="E53" s="20" t="s">
        <v>47</v>
      </c>
      <c r="F53" s="20" t="s">
        <v>70</v>
      </c>
      <c r="G53" s="20" t="s">
        <v>133</v>
      </c>
      <c r="H53" s="20" t="s">
        <v>49</v>
      </c>
      <c r="I53" s="20" t="s">
        <v>83</v>
      </c>
      <c r="J53" s="20" t="s">
        <v>84</v>
      </c>
      <c r="K53" s="20" t="s">
        <v>85</v>
      </c>
      <c r="L53" s="25"/>
    </row>
    <row r="54" spans="1:12">
      <c r="A54" s="20" t="s">
        <v>135</v>
      </c>
      <c r="B54" s="20" t="s">
        <v>60</v>
      </c>
      <c r="C54" s="20" t="s">
        <v>45</v>
      </c>
      <c r="D54" s="20" t="s">
        <v>46</v>
      </c>
      <c r="E54" s="20" t="s">
        <v>47</v>
      </c>
      <c r="F54" s="20" t="s">
        <v>70</v>
      </c>
      <c r="G54" s="20" t="s">
        <v>133</v>
      </c>
      <c r="H54" s="20" t="s">
        <v>49</v>
      </c>
      <c r="I54" s="20" t="s">
        <v>83</v>
      </c>
      <c r="J54" s="20" t="s">
        <v>84</v>
      </c>
      <c r="K54" s="20" t="s">
        <v>85</v>
      </c>
      <c r="L54" s="25"/>
    </row>
    <row r="55" spans="1:12">
      <c r="A55" s="20" t="s">
        <v>136</v>
      </c>
      <c r="B55" s="20" t="s">
        <v>100</v>
      </c>
      <c r="C55" s="20" t="s">
        <v>45</v>
      </c>
      <c r="D55" s="20" t="s">
        <v>46</v>
      </c>
      <c r="E55" s="20" t="s">
        <v>47</v>
      </c>
      <c r="F55" s="20" t="s">
        <v>70</v>
      </c>
      <c r="G55" s="20" t="s">
        <v>133</v>
      </c>
      <c r="H55" s="20" t="s">
        <v>49</v>
      </c>
      <c r="I55" s="20" t="s">
        <v>83</v>
      </c>
      <c r="J55" s="20" t="s">
        <v>84</v>
      </c>
      <c r="K55" s="20" t="s">
        <v>85</v>
      </c>
      <c r="L55" s="25"/>
    </row>
    <row r="56" spans="1:12">
      <c r="A56" s="20" t="s">
        <v>137</v>
      </c>
      <c r="B56" s="20" t="s">
        <v>54</v>
      </c>
      <c r="C56" s="20" t="s">
        <v>45</v>
      </c>
      <c r="D56" s="20" t="s">
        <v>46</v>
      </c>
      <c r="E56" s="20" t="s">
        <v>47</v>
      </c>
      <c r="F56" s="20" t="s">
        <v>70</v>
      </c>
      <c r="G56" s="20" t="s">
        <v>133</v>
      </c>
      <c r="H56" s="20" t="s">
        <v>49</v>
      </c>
      <c r="I56" s="20" t="s">
        <v>83</v>
      </c>
      <c r="J56" s="20" t="s">
        <v>84</v>
      </c>
      <c r="K56" s="20" t="s">
        <v>85</v>
      </c>
      <c r="L56" s="25"/>
    </row>
    <row r="57" spans="1:12">
      <c r="A57" s="20" t="s">
        <v>138</v>
      </c>
      <c r="B57" s="20" t="s">
        <v>108</v>
      </c>
      <c r="C57" s="20" t="s">
        <v>45</v>
      </c>
      <c r="D57" s="20" t="s">
        <v>46</v>
      </c>
      <c r="E57" s="20" t="s">
        <v>47</v>
      </c>
      <c r="F57" s="20" t="s">
        <v>70</v>
      </c>
      <c r="G57" s="20" t="s">
        <v>133</v>
      </c>
      <c r="H57" s="20" t="s">
        <v>49</v>
      </c>
      <c r="I57" s="20" t="s">
        <v>83</v>
      </c>
      <c r="J57" s="20" t="s">
        <v>84</v>
      </c>
      <c r="K57" s="20" t="s">
        <v>85</v>
      </c>
      <c r="L57" s="25"/>
    </row>
    <row r="58" spans="1:12">
      <c r="A58" s="20" t="s">
        <v>139</v>
      </c>
      <c r="B58" s="20" t="s">
        <v>112</v>
      </c>
      <c r="C58" s="20" t="s">
        <v>57</v>
      </c>
      <c r="D58" s="20" t="s">
        <v>46</v>
      </c>
      <c r="E58" s="20" t="s">
        <v>47</v>
      </c>
      <c r="F58" s="20" t="s">
        <v>70</v>
      </c>
      <c r="G58" s="20" t="s">
        <v>133</v>
      </c>
      <c r="H58" s="20" t="s">
        <v>49</v>
      </c>
      <c r="I58" s="20" t="s">
        <v>83</v>
      </c>
      <c r="J58" s="20" t="s">
        <v>84</v>
      </c>
      <c r="K58" s="20" t="s">
        <v>85</v>
      </c>
      <c r="L58" s="25"/>
    </row>
    <row r="59" spans="1:12">
      <c r="A59" s="20" t="s">
        <v>140</v>
      </c>
      <c r="B59" s="20" t="s">
        <v>115</v>
      </c>
      <c r="C59" s="20" t="s">
        <v>60</v>
      </c>
      <c r="D59" s="20" t="s">
        <v>46</v>
      </c>
      <c r="E59" s="20" t="s">
        <v>47</v>
      </c>
      <c r="F59" s="20" t="s">
        <v>70</v>
      </c>
      <c r="G59" s="20" t="s">
        <v>133</v>
      </c>
      <c r="H59" s="20" t="s">
        <v>49</v>
      </c>
      <c r="I59" s="20" t="s">
        <v>83</v>
      </c>
      <c r="J59" s="20" t="s">
        <v>84</v>
      </c>
      <c r="K59" s="20" t="s">
        <v>85</v>
      </c>
      <c r="L59" s="25"/>
    </row>
    <row r="60" spans="1:12">
      <c r="A60" s="20" t="s">
        <v>141</v>
      </c>
      <c r="B60" s="20" t="s">
        <v>88</v>
      </c>
      <c r="C60" s="20" t="s">
        <v>45</v>
      </c>
      <c r="D60" s="20" t="s">
        <v>46</v>
      </c>
      <c r="E60" s="20" t="s">
        <v>47</v>
      </c>
      <c r="F60" s="20" t="s">
        <v>48</v>
      </c>
      <c r="G60" s="20" t="s">
        <v>82</v>
      </c>
      <c r="H60" s="20" t="s">
        <v>49</v>
      </c>
      <c r="I60" s="20" t="s">
        <v>83</v>
      </c>
      <c r="J60" s="20" t="s">
        <v>84</v>
      </c>
      <c r="K60" s="20" t="s">
        <v>142</v>
      </c>
      <c r="L60" s="25"/>
    </row>
    <row r="61" spans="1:12">
      <c r="A61" s="20" t="s">
        <v>143</v>
      </c>
      <c r="B61" s="20" t="s">
        <v>88</v>
      </c>
      <c r="C61" s="20" t="s">
        <v>45</v>
      </c>
      <c r="D61" s="20" t="s">
        <v>46</v>
      </c>
      <c r="E61" s="20" t="s">
        <v>47</v>
      </c>
      <c r="F61" s="20" t="s">
        <v>48</v>
      </c>
      <c r="G61" s="20" t="s">
        <v>82</v>
      </c>
      <c r="H61" s="20" t="s">
        <v>49</v>
      </c>
      <c r="I61" s="20" t="s">
        <v>83</v>
      </c>
      <c r="J61" s="20" t="s">
        <v>89</v>
      </c>
      <c r="K61" s="20" t="s">
        <v>142</v>
      </c>
      <c r="L61" s="25"/>
    </row>
    <row r="62" spans="1:12">
      <c r="A62" s="20" t="s">
        <v>144</v>
      </c>
      <c r="B62" s="20" t="s">
        <v>91</v>
      </c>
      <c r="C62" s="20" t="s">
        <v>45</v>
      </c>
      <c r="D62" s="20" t="s">
        <v>46</v>
      </c>
      <c r="E62" s="20" t="s">
        <v>47</v>
      </c>
      <c r="F62" s="20" t="s">
        <v>48</v>
      </c>
      <c r="G62" s="20" t="s">
        <v>82</v>
      </c>
      <c r="H62" s="20" t="s">
        <v>49</v>
      </c>
      <c r="I62" s="20" t="s">
        <v>83</v>
      </c>
      <c r="J62" s="20" t="s">
        <v>84</v>
      </c>
      <c r="K62" s="20" t="s">
        <v>142</v>
      </c>
      <c r="L62" s="25"/>
    </row>
    <row r="63" spans="1:12">
      <c r="A63" s="20" t="s">
        <v>145</v>
      </c>
      <c r="B63" s="20" t="s">
        <v>91</v>
      </c>
      <c r="C63" s="20" t="s">
        <v>45</v>
      </c>
      <c r="D63" s="20" t="s">
        <v>46</v>
      </c>
      <c r="E63" s="20" t="s">
        <v>47</v>
      </c>
      <c r="F63" s="20" t="s">
        <v>48</v>
      </c>
      <c r="G63" s="20" t="s">
        <v>82</v>
      </c>
      <c r="H63" s="20" t="s">
        <v>49</v>
      </c>
      <c r="I63" s="20" t="s">
        <v>83</v>
      </c>
      <c r="J63" s="20" t="s">
        <v>89</v>
      </c>
      <c r="K63" s="20" t="s">
        <v>142</v>
      </c>
      <c r="L63" s="25"/>
    </row>
    <row r="64" spans="1:12">
      <c r="A64" s="20" t="s">
        <v>146</v>
      </c>
      <c r="B64" s="20" t="s">
        <v>60</v>
      </c>
      <c r="C64" s="20" t="s">
        <v>45</v>
      </c>
      <c r="D64" s="20" t="s">
        <v>46</v>
      </c>
      <c r="E64" s="20" t="s">
        <v>47</v>
      </c>
      <c r="F64" s="20" t="s">
        <v>48</v>
      </c>
      <c r="G64" s="20" t="s">
        <v>82</v>
      </c>
      <c r="H64" s="20" t="s">
        <v>49</v>
      </c>
      <c r="I64" s="20" t="s">
        <v>83</v>
      </c>
      <c r="J64" s="20" t="s">
        <v>84</v>
      </c>
      <c r="K64" s="20" t="s">
        <v>142</v>
      </c>
      <c r="L64" s="25"/>
    </row>
    <row r="65" spans="1:12">
      <c r="A65" s="20" t="s">
        <v>147</v>
      </c>
      <c r="B65" s="20" t="s">
        <v>60</v>
      </c>
      <c r="C65" s="20" t="s">
        <v>45</v>
      </c>
      <c r="D65" s="20" t="s">
        <v>46</v>
      </c>
      <c r="E65" s="20" t="s">
        <v>47</v>
      </c>
      <c r="F65" s="20" t="s">
        <v>48</v>
      </c>
      <c r="G65" s="20" t="s">
        <v>82</v>
      </c>
      <c r="H65" s="20" t="s">
        <v>49</v>
      </c>
      <c r="I65" s="20" t="s">
        <v>83</v>
      </c>
      <c r="J65" s="20" t="s">
        <v>89</v>
      </c>
      <c r="K65" s="20" t="s">
        <v>142</v>
      </c>
      <c r="L65" s="25"/>
    </row>
    <row r="66" spans="1:12">
      <c r="A66" s="20" t="s">
        <v>148</v>
      </c>
      <c r="B66" s="20" t="s">
        <v>100</v>
      </c>
      <c r="C66" s="20" t="s">
        <v>45</v>
      </c>
      <c r="D66" s="20" t="s">
        <v>46</v>
      </c>
      <c r="E66" s="20" t="s">
        <v>47</v>
      </c>
      <c r="F66" s="20" t="s">
        <v>48</v>
      </c>
      <c r="G66" s="20" t="s">
        <v>82</v>
      </c>
      <c r="H66" s="20" t="s">
        <v>49</v>
      </c>
      <c r="I66" s="20" t="s">
        <v>83</v>
      </c>
      <c r="J66" s="20" t="s">
        <v>84</v>
      </c>
      <c r="K66" s="20" t="s">
        <v>142</v>
      </c>
      <c r="L66" s="25"/>
    </row>
    <row r="67" spans="1:12">
      <c r="A67" s="20" t="s">
        <v>149</v>
      </c>
      <c r="B67" s="20" t="s">
        <v>100</v>
      </c>
      <c r="C67" s="20" t="s">
        <v>45</v>
      </c>
      <c r="D67" s="20" t="s">
        <v>46</v>
      </c>
      <c r="E67" s="20" t="s">
        <v>47</v>
      </c>
      <c r="F67" s="20" t="s">
        <v>48</v>
      </c>
      <c r="G67" s="20" t="s">
        <v>82</v>
      </c>
      <c r="H67" s="20" t="s">
        <v>49</v>
      </c>
      <c r="I67" s="20" t="s">
        <v>83</v>
      </c>
      <c r="J67" s="20" t="s">
        <v>89</v>
      </c>
      <c r="K67" s="20" t="s">
        <v>142</v>
      </c>
      <c r="L67" s="25"/>
    </row>
    <row r="68" spans="1:12">
      <c r="A68" s="20" t="s">
        <v>150</v>
      </c>
      <c r="B68" s="20" t="s">
        <v>54</v>
      </c>
      <c r="C68" s="20" t="s">
        <v>45</v>
      </c>
      <c r="D68" s="20" t="s">
        <v>46</v>
      </c>
      <c r="E68" s="20" t="s">
        <v>47</v>
      </c>
      <c r="F68" s="20" t="s">
        <v>48</v>
      </c>
      <c r="G68" s="20" t="s">
        <v>82</v>
      </c>
      <c r="H68" s="20" t="s">
        <v>49</v>
      </c>
      <c r="I68" s="20" t="s">
        <v>83</v>
      </c>
      <c r="J68" s="20" t="s">
        <v>84</v>
      </c>
      <c r="K68" s="20" t="s">
        <v>142</v>
      </c>
      <c r="L68" s="25"/>
    </row>
    <row r="69" spans="1:12">
      <c r="A69" s="20" t="s">
        <v>151</v>
      </c>
      <c r="B69" s="20" t="s">
        <v>54</v>
      </c>
      <c r="C69" s="20" t="s">
        <v>45</v>
      </c>
      <c r="D69" s="20" t="s">
        <v>46</v>
      </c>
      <c r="E69" s="20" t="s">
        <v>47</v>
      </c>
      <c r="F69" s="20" t="s">
        <v>48</v>
      </c>
      <c r="G69" s="20" t="s">
        <v>82</v>
      </c>
      <c r="H69" s="20" t="s">
        <v>49</v>
      </c>
      <c r="I69" s="20" t="s">
        <v>83</v>
      </c>
      <c r="J69" s="20" t="s">
        <v>89</v>
      </c>
      <c r="K69" s="20" t="s">
        <v>142</v>
      </c>
      <c r="L69" s="25"/>
    </row>
    <row r="70" spans="1:12">
      <c r="A70" s="20" t="s">
        <v>152</v>
      </c>
      <c r="B70" s="20" t="s">
        <v>108</v>
      </c>
      <c r="C70" s="20" t="s">
        <v>45</v>
      </c>
      <c r="D70" s="20" t="s">
        <v>46</v>
      </c>
      <c r="E70" s="20" t="s">
        <v>47</v>
      </c>
      <c r="F70" s="20" t="s">
        <v>48</v>
      </c>
      <c r="G70" s="20" t="s">
        <v>82</v>
      </c>
      <c r="H70" s="20" t="s">
        <v>49</v>
      </c>
      <c r="I70" s="20" t="s">
        <v>83</v>
      </c>
      <c r="J70" s="20" t="s">
        <v>84</v>
      </c>
      <c r="K70" s="20" t="s">
        <v>142</v>
      </c>
      <c r="L70" s="25"/>
    </row>
    <row r="71" spans="1:12">
      <c r="A71" s="20" t="s">
        <v>153</v>
      </c>
      <c r="B71" s="20" t="s">
        <v>108</v>
      </c>
      <c r="C71" s="20" t="s">
        <v>45</v>
      </c>
      <c r="D71" s="20" t="s">
        <v>46</v>
      </c>
      <c r="E71" s="20" t="s">
        <v>47</v>
      </c>
      <c r="F71" s="20" t="s">
        <v>48</v>
      </c>
      <c r="G71" s="20" t="s">
        <v>82</v>
      </c>
      <c r="H71" s="20" t="s">
        <v>49</v>
      </c>
      <c r="I71" s="20" t="s">
        <v>83</v>
      </c>
      <c r="J71" s="20" t="s">
        <v>89</v>
      </c>
      <c r="K71" s="20" t="s">
        <v>142</v>
      </c>
      <c r="L71" s="25"/>
    </row>
    <row r="72" spans="1:12">
      <c r="A72" s="20" t="s">
        <v>154</v>
      </c>
      <c r="B72" s="20" t="s">
        <v>112</v>
      </c>
      <c r="C72" s="20" t="s">
        <v>57</v>
      </c>
      <c r="D72" s="20" t="s">
        <v>46</v>
      </c>
      <c r="E72" s="20" t="s">
        <v>47</v>
      </c>
      <c r="F72" s="20" t="s">
        <v>48</v>
      </c>
      <c r="G72" s="20" t="s">
        <v>82</v>
      </c>
      <c r="H72" s="20" t="s">
        <v>49</v>
      </c>
      <c r="I72" s="20" t="s">
        <v>83</v>
      </c>
      <c r="J72" s="20" t="s">
        <v>84</v>
      </c>
      <c r="K72" s="20" t="s">
        <v>142</v>
      </c>
      <c r="L72" s="25"/>
    </row>
    <row r="73" spans="1:12">
      <c r="A73" s="20" t="s">
        <v>155</v>
      </c>
      <c r="B73" s="20" t="s">
        <v>112</v>
      </c>
      <c r="C73" s="20" t="s">
        <v>57</v>
      </c>
      <c r="D73" s="20" t="s">
        <v>46</v>
      </c>
      <c r="E73" s="20" t="s">
        <v>47</v>
      </c>
      <c r="F73" s="20" t="s">
        <v>48</v>
      </c>
      <c r="G73" s="20" t="s">
        <v>82</v>
      </c>
      <c r="H73" s="20" t="s">
        <v>49</v>
      </c>
      <c r="I73" s="20" t="s">
        <v>83</v>
      </c>
      <c r="J73" s="20" t="s">
        <v>89</v>
      </c>
      <c r="K73" s="20" t="s">
        <v>142</v>
      </c>
      <c r="L73" s="25"/>
    </row>
    <row r="74" spans="1:12">
      <c r="A74" s="20" t="s">
        <v>156</v>
      </c>
      <c r="B74" s="20" t="s">
        <v>115</v>
      </c>
      <c r="C74" s="20" t="s">
        <v>60</v>
      </c>
      <c r="D74" s="20" t="s">
        <v>46</v>
      </c>
      <c r="E74" s="20" t="s">
        <v>47</v>
      </c>
      <c r="F74" s="20" t="s">
        <v>48</v>
      </c>
      <c r="G74" s="20" t="s">
        <v>82</v>
      </c>
      <c r="H74" s="20" t="s">
        <v>49</v>
      </c>
      <c r="I74" s="20" t="s">
        <v>83</v>
      </c>
      <c r="J74" s="20" t="s">
        <v>84</v>
      </c>
      <c r="K74" s="20" t="s">
        <v>142</v>
      </c>
      <c r="L74" s="25"/>
    </row>
    <row r="75" spans="1:12">
      <c r="A75" s="20" t="s">
        <v>157</v>
      </c>
      <c r="B75" s="20" t="s">
        <v>88</v>
      </c>
      <c r="C75" s="20" t="s">
        <v>45</v>
      </c>
      <c r="D75" s="20" t="s">
        <v>46</v>
      </c>
      <c r="E75" s="20" t="s">
        <v>158</v>
      </c>
      <c r="F75" s="20" t="s">
        <v>48</v>
      </c>
      <c r="G75" s="20" t="s">
        <v>82</v>
      </c>
      <c r="H75" s="20" t="s">
        <v>49</v>
      </c>
      <c r="I75" s="20" t="s">
        <v>83</v>
      </c>
      <c r="J75" s="20" t="s">
        <v>84</v>
      </c>
      <c r="K75" s="20" t="s">
        <v>142</v>
      </c>
      <c r="L75" s="25"/>
    </row>
    <row r="76" spans="1:12">
      <c r="A76" s="20" t="s">
        <v>159</v>
      </c>
      <c r="B76" s="20" t="s">
        <v>88</v>
      </c>
      <c r="C76" s="20" t="s">
        <v>45</v>
      </c>
      <c r="D76" s="20" t="s">
        <v>46</v>
      </c>
      <c r="E76" s="20" t="s">
        <v>158</v>
      </c>
      <c r="F76" s="20" t="s">
        <v>48</v>
      </c>
      <c r="G76" s="20" t="s">
        <v>82</v>
      </c>
      <c r="H76" s="20" t="s">
        <v>49</v>
      </c>
      <c r="I76" s="20" t="s">
        <v>83</v>
      </c>
      <c r="J76" s="20" t="s">
        <v>89</v>
      </c>
      <c r="K76" s="20" t="s">
        <v>142</v>
      </c>
      <c r="L76" s="25"/>
    </row>
    <row r="77" spans="1:12">
      <c r="A77" s="20" t="s">
        <v>160</v>
      </c>
      <c r="B77" s="20" t="s">
        <v>91</v>
      </c>
      <c r="C77" s="20" t="s">
        <v>45</v>
      </c>
      <c r="D77" s="20" t="s">
        <v>46</v>
      </c>
      <c r="E77" s="20" t="s">
        <v>158</v>
      </c>
      <c r="F77" s="20" t="s">
        <v>48</v>
      </c>
      <c r="G77" s="20" t="s">
        <v>82</v>
      </c>
      <c r="H77" s="20" t="s">
        <v>49</v>
      </c>
      <c r="I77" s="20" t="s">
        <v>83</v>
      </c>
      <c r="J77" s="20" t="s">
        <v>84</v>
      </c>
      <c r="K77" s="20" t="s">
        <v>142</v>
      </c>
      <c r="L77" s="25"/>
    </row>
    <row r="78" spans="1:12">
      <c r="A78" s="20" t="s">
        <v>161</v>
      </c>
      <c r="B78" s="20" t="s">
        <v>91</v>
      </c>
      <c r="C78" s="20" t="s">
        <v>45</v>
      </c>
      <c r="D78" s="20" t="s">
        <v>46</v>
      </c>
      <c r="E78" s="20" t="s">
        <v>158</v>
      </c>
      <c r="F78" s="20" t="s">
        <v>48</v>
      </c>
      <c r="G78" s="20" t="s">
        <v>82</v>
      </c>
      <c r="H78" s="20" t="s">
        <v>49</v>
      </c>
      <c r="I78" s="20" t="s">
        <v>83</v>
      </c>
      <c r="J78" s="20" t="s">
        <v>89</v>
      </c>
      <c r="K78" s="20" t="s">
        <v>142</v>
      </c>
      <c r="L78" s="25"/>
    </row>
    <row r="79" spans="1:12">
      <c r="A79" s="20" t="s">
        <v>162</v>
      </c>
      <c r="B79" s="20" t="s">
        <v>60</v>
      </c>
      <c r="C79" s="20" t="s">
        <v>45</v>
      </c>
      <c r="D79" s="20" t="s">
        <v>46</v>
      </c>
      <c r="E79" s="20" t="s">
        <v>158</v>
      </c>
      <c r="F79" s="20" t="s">
        <v>48</v>
      </c>
      <c r="G79" s="20" t="s">
        <v>82</v>
      </c>
      <c r="H79" s="20" t="s">
        <v>49</v>
      </c>
      <c r="I79" s="20" t="s">
        <v>83</v>
      </c>
      <c r="J79" s="20" t="s">
        <v>84</v>
      </c>
      <c r="K79" s="20" t="s">
        <v>142</v>
      </c>
      <c r="L79" s="25"/>
    </row>
    <row r="80" spans="1:12">
      <c r="A80" s="20" t="s">
        <v>163</v>
      </c>
      <c r="B80" s="20" t="s">
        <v>60</v>
      </c>
      <c r="C80" s="20" t="s">
        <v>45</v>
      </c>
      <c r="D80" s="20" t="s">
        <v>46</v>
      </c>
      <c r="E80" s="20" t="s">
        <v>158</v>
      </c>
      <c r="F80" s="20" t="s">
        <v>48</v>
      </c>
      <c r="G80" s="20" t="s">
        <v>82</v>
      </c>
      <c r="H80" s="20" t="s">
        <v>49</v>
      </c>
      <c r="I80" s="20" t="s">
        <v>83</v>
      </c>
      <c r="J80" s="20" t="s">
        <v>89</v>
      </c>
      <c r="K80" s="20" t="s">
        <v>142</v>
      </c>
      <c r="L80" s="25"/>
    </row>
    <row r="81" spans="1:12">
      <c r="A81" s="20" t="s">
        <v>164</v>
      </c>
      <c r="B81" s="20" t="s">
        <v>100</v>
      </c>
      <c r="C81" s="20" t="s">
        <v>45</v>
      </c>
      <c r="D81" s="20" t="s">
        <v>46</v>
      </c>
      <c r="E81" s="20" t="s">
        <v>158</v>
      </c>
      <c r="F81" s="20" t="s">
        <v>48</v>
      </c>
      <c r="G81" s="20" t="s">
        <v>82</v>
      </c>
      <c r="H81" s="20" t="s">
        <v>49</v>
      </c>
      <c r="I81" s="20" t="s">
        <v>83</v>
      </c>
      <c r="J81" s="20" t="s">
        <v>84</v>
      </c>
      <c r="K81" s="20" t="s">
        <v>142</v>
      </c>
      <c r="L81" s="25"/>
    </row>
    <row r="82" spans="1:12">
      <c r="A82" s="20" t="s">
        <v>165</v>
      </c>
      <c r="B82" s="20" t="s">
        <v>100</v>
      </c>
      <c r="C82" s="20" t="s">
        <v>45</v>
      </c>
      <c r="D82" s="20" t="s">
        <v>46</v>
      </c>
      <c r="E82" s="20" t="s">
        <v>158</v>
      </c>
      <c r="F82" s="20" t="s">
        <v>48</v>
      </c>
      <c r="G82" s="20" t="s">
        <v>82</v>
      </c>
      <c r="H82" s="20" t="s">
        <v>49</v>
      </c>
      <c r="I82" s="20" t="s">
        <v>83</v>
      </c>
      <c r="J82" s="20" t="s">
        <v>89</v>
      </c>
      <c r="K82" s="20" t="s">
        <v>142</v>
      </c>
      <c r="L82" s="25"/>
    </row>
    <row r="83" spans="1:12">
      <c r="A83" s="20" t="s">
        <v>166</v>
      </c>
      <c r="B83" s="20" t="s">
        <v>54</v>
      </c>
      <c r="C83" s="20" t="s">
        <v>45</v>
      </c>
      <c r="D83" s="20" t="s">
        <v>46</v>
      </c>
      <c r="E83" s="20" t="s">
        <v>158</v>
      </c>
      <c r="F83" s="20" t="s">
        <v>48</v>
      </c>
      <c r="G83" s="20" t="s">
        <v>82</v>
      </c>
      <c r="H83" s="20" t="s">
        <v>49</v>
      </c>
      <c r="I83" s="20" t="s">
        <v>83</v>
      </c>
      <c r="J83" s="20" t="s">
        <v>84</v>
      </c>
      <c r="K83" s="20" t="s">
        <v>142</v>
      </c>
      <c r="L83" s="25"/>
    </row>
    <row r="84" spans="1:12">
      <c r="A84" s="20" t="s">
        <v>167</v>
      </c>
      <c r="B84" s="20" t="s">
        <v>54</v>
      </c>
      <c r="C84" s="20" t="s">
        <v>45</v>
      </c>
      <c r="D84" s="20" t="s">
        <v>46</v>
      </c>
      <c r="E84" s="20" t="s">
        <v>158</v>
      </c>
      <c r="F84" s="20" t="s">
        <v>48</v>
      </c>
      <c r="G84" s="20" t="s">
        <v>82</v>
      </c>
      <c r="H84" s="20" t="s">
        <v>49</v>
      </c>
      <c r="I84" s="20" t="s">
        <v>83</v>
      </c>
      <c r="J84" s="20" t="s">
        <v>89</v>
      </c>
      <c r="K84" s="20" t="s">
        <v>142</v>
      </c>
      <c r="L84" s="25"/>
    </row>
    <row r="85" spans="1:12">
      <c r="A85" s="20" t="s">
        <v>168</v>
      </c>
      <c r="B85" s="20" t="s">
        <v>108</v>
      </c>
      <c r="C85" s="20" t="s">
        <v>45</v>
      </c>
      <c r="D85" s="20" t="s">
        <v>46</v>
      </c>
      <c r="E85" s="20" t="s">
        <v>158</v>
      </c>
      <c r="F85" s="20" t="s">
        <v>48</v>
      </c>
      <c r="G85" s="20" t="s">
        <v>82</v>
      </c>
      <c r="H85" s="20" t="s">
        <v>49</v>
      </c>
      <c r="I85" s="20" t="s">
        <v>83</v>
      </c>
      <c r="J85" s="20" t="s">
        <v>84</v>
      </c>
      <c r="K85" s="20" t="s">
        <v>142</v>
      </c>
      <c r="L85" s="25"/>
    </row>
    <row r="86" spans="1:12">
      <c r="A86" s="20" t="s">
        <v>169</v>
      </c>
      <c r="B86" s="20" t="s">
        <v>108</v>
      </c>
      <c r="C86" s="20" t="s">
        <v>45</v>
      </c>
      <c r="D86" s="20" t="s">
        <v>46</v>
      </c>
      <c r="E86" s="20" t="s">
        <v>158</v>
      </c>
      <c r="F86" s="20" t="s">
        <v>48</v>
      </c>
      <c r="G86" s="20" t="s">
        <v>82</v>
      </c>
      <c r="H86" s="20" t="s">
        <v>49</v>
      </c>
      <c r="I86" s="20" t="s">
        <v>83</v>
      </c>
      <c r="J86" s="20" t="s">
        <v>89</v>
      </c>
      <c r="K86" s="20" t="s">
        <v>142</v>
      </c>
      <c r="L86" s="25"/>
    </row>
    <row r="87" spans="1:12">
      <c r="A87" s="20" t="s">
        <v>170</v>
      </c>
      <c r="B87" s="20" t="s">
        <v>112</v>
      </c>
      <c r="C87" s="20" t="s">
        <v>57</v>
      </c>
      <c r="D87" s="20" t="s">
        <v>46</v>
      </c>
      <c r="E87" s="20" t="s">
        <v>158</v>
      </c>
      <c r="F87" s="20" t="s">
        <v>48</v>
      </c>
      <c r="G87" s="20" t="s">
        <v>82</v>
      </c>
      <c r="H87" s="20" t="s">
        <v>49</v>
      </c>
      <c r="I87" s="20" t="s">
        <v>83</v>
      </c>
      <c r="J87" s="20" t="s">
        <v>84</v>
      </c>
      <c r="K87" s="20" t="s">
        <v>142</v>
      </c>
      <c r="L87" s="25"/>
    </row>
    <row r="88" spans="1:12">
      <c r="A88" s="20" t="s">
        <v>171</v>
      </c>
      <c r="B88" s="20" t="s">
        <v>112</v>
      </c>
      <c r="C88" s="20" t="s">
        <v>57</v>
      </c>
      <c r="D88" s="20" t="s">
        <v>46</v>
      </c>
      <c r="E88" s="20" t="s">
        <v>158</v>
      </c>
      <c r="F88" s="20" t="s">
        <v>48</v>
      </c>
      <c r="G88" s="20" t="s">
        <v>82</v>
      </c>
      <c r="H88" s="20" t="s">
        <v>49</v>
      </c>
      <c r="I88" s="20" t="s">
        <v>83</v>
      </c>
      <c r="J88" s="20" t="s">
        <v>89</v>
      </c>
      <c r="K88" s="20" t="s">
        <v>142</v>
      </c>
      <c r="L88" s="25"/>
    </row>
    <row r="89" spans="1:12">
      <c r="A89" s="20" t="s">
        <v>172</v>
      </c>
      <c r="B89" s="20" t="s">
        <v>115</v>
      </c>
      <c r="C89" s="20" t="s">
        <v>60</v>
      </c>
      <c r="D89" s="20" t="s">
        <v>46</v>
      </c>
      <c r="E89" s="20" t="s">
        <v>158</v>
      </c>
      <c r="F89" s="20" t="s">
        <v>48</v>
      </c>
      <c r="G89" s="20" t="s">
        <v>82</v>
      </c>
      <c r="H89" s="20" t="s">
        <v>49</v>
      </c>
      <c r="I89" s="20" t="s">
        <v>83</v>
      </c>
      <c r="J89" s="20" t="s">
        <v>84</v>
      </c>
      <c r="K89" s="20" t="s">
        <v>142</v>
      </c>
      <c r="L89" s="25"/>
    </row>
    <row r="90" spans="1:12">
      <c r="A90" s="20" t="s">
        <v>173</v>
      </c>
      <c r="B90" s="20" t="s">
        <v>88</v>
      </c>
      <c r="C90" s="20" t="s">
        <v>45</v>
      </c>
      <c r="D90" s="20" t="s">
        <v>46</v>
      </c>
      <c r="E90" s="20" t="s">
        <v>47</v>
      </c>
      <c r="F90" s="20" t="s">
        <v>48</v>
      </c>
      <c r="G90" s="20" t="s">
        <v>117</v>
      </c>
      <c r="H90" s="20" t="s">
        <v>49</v>
      </c>
      <c r="I90" s="20" t="s">
        <v>83</v>
      </c>
      <c r="J90" s="20" t="s">
        <v>84</v>
      </c>
      <c r="K90" s="20" t="s">
        <v>142</v>
      </c>
      <c r="L90" s="25"/>
    </row>
    <row r="91" spans="1:12">
      <c r="A91" s="20" t="s">
        <v>174</v>
      </c>
      <c r="B91" s="20" t="s">
        <v>88</v>
      </c>
      <c r="C91" s="20" t="s">
        <v>45</v>
      </c>
      <c r="D91" s="20" t="s">
        <v>46</v>
      </c>
      <c r="E91" s="20" t="s">
        <v>47</v>
      </c>
      <c r="F91" s="20" t="s">
        <v>48</v>
      </c>
      <c r="G91" s="20" t="s">
        <v>117</v>
      </c>
      <c r="H91" s="20" t="s">
        <v>49</v>
      </c>
      <c r="I91" s="20" t="s">
        <v>83</v>
      </c>
      <c r="J91" s="20" t="s">
        <v>89</v>
      </c>
      <c r="K91" s="20" t="s">
        <v>142</v>
      </c>
      <c r="L91" s="25"/>
    </row>
    <row r="92" spans="1:12">
      <c r="A92" s="20" t="s">
        <v>175</v>
      </c>
      <c r="B92" s="20" t="s">
        <v>91</v>
      </c>
      <c r="C92" s="20" t="s">
        <v>45</v>
      </c>
      <c r="D92" s="20" t="s">
        <v>46</v>
      </c>
      <c r="E92" s="20" t="s">
        <v>47</v>
      </c>
      <c r="F92" s="20" t="s">
        <v>48</v>
      </c>
      <c r="G92" s="20" t="s">
        <v>117</v>
      </c>
      <c r="H92" s="20" t="s">
        <v>49</v>
      </c>
      <c r="I92" s="20" t="s">
        <v>83</v>
      </c>
      <c r="J92" s="20" t="s">
        <v>84</v>
      </c>
      <c r="K92" s="20" t="s">
        <v>142</v>
      </c>
      <c r="L92" s="25"/>
    </row>
    <row r="93" spans="1:12">
      <c r="A93" s="20" t="s">
        <v>176</v>
      </c>
      <c r="B93" s="20" t="s">
        <v>91</v>
      </c>
      <c r="C93" s="20" t="s">
        <v>45</v>
      </c>
      <c r="D93" s="20" t="s">
        <v>46</v>
      </c>
      <c r="E93" s="20" t="s">
        <v>47</v>
      </c>
      <c r="F93" s="20" t="s">
        <v>48</v>
      </c>
      <c r="G93" s="20" t="s">
        <v>117</v>
      </c>
      <c r="H93" s="20" t="s">
        <v>49</v>
      </c>
      <c r="I93" s="20" t="s">
        <v>83</v>
      </c>
      <c r="J93" s="20" t="s">
        <v>89</v>
      </c>
      <c r="K93" s="20" t="s">
        <v>142</v>
      </c>
      <c r="L93" s="25"/>
    </row>
    <row r="94" spans="1:12">
      <c r="A94" s="20" t="s">
        <v>177</v>
      </c>
      <c r="B94" s="20" t="s">
        <v>60</v>
      </c>
      <c r="C94" s="20" t="s">
        <v>45</v>
      </c>
      <c r="D94" s="20" t="s">
        <v>46</v>
      </c>
      <c r="E94" s="20" t="s">
        <v>47</v>
      </c>
      <c r="F94" s="20" t="s">
        <v>48</v>
      </c>
      <c r="G94" s="20" t="s">
        <v>117</v>
      </c>
      <c r="H94" s="20" t="s">
        <v>49</v>
      </c>
      <c r="I94" s="20" t="s">
        <v>83</v>
      </c>
      <c r="J94" s="20" t="s">
        <v>84</v>
      </c>
      <c r="K94" s="20" t="s">
        <v>142</v>
      </c>
      <c r="L94" s="25"/>
    </row>
    <row r="95" spans="1:12">
      <c r="A95" s="20" t="s">
        <v>178</v>
      </c>
      <c r="B95" s="20" t="s">
        <v>60</v>
      </c>
      <c r="C95" s="20" t="s">
        <v>45</v>
      </c>
      <c r="D95" s="20" t="s">
        <v>46</v>
      </c>
      <c r="E95" s="20" t="s">
        <v>47</v>
      </c>
      <c r="F95" s="20" t="s">
        <v>48</v>
      </c>
      <c r="G95" s="20" t="s">
        <v>117</v>
      </c>
      <c r="H95" s="20" t="s">
        <v>49</v>
      </c>
      <c r="I95" s="20" t="s">
        <v>83</v>
      </c>
      <c r="J95" s="20" t="s">
        <v>89</v>
      </c>
      <c r="K95" s="20" t="s">
        <v>142</v>
      </c>
      <c r="L95" s="25"/>
    </row>
    <row r="96" spans="1:12">
      <c r="A96" s="20" t="s">
        <v>179</v>
      </c>
      <c r="B96" s="20" t="s">
        <v>100</v>
      </c>
      <c r="C96" s="20" t="s">
        <v>45</v>
      </c>
      <c r="D96" s="20" t="s">
        <v>46</v>
      </c>
      <c r="E96" s="20" t="s">
        <v>47</v>
      </c>
      <c r="F96" s="20" t="s">
        <v>48</v>
      </c>
      <c r="G96" s="20" t="s">
        <v>117</v>
      </c>
      <c r="H96" s="20" t="s">
        <v>49</v>
      </c>
      <c r="I96" s="20" t="s">
        <v>83</v>
      </c>
      <c r="J96" s="20" t="s">
        <v>84</v>
      </c>
      <c r="K96" s="20" t="s">
        <v>142</v>
      </c>
      <c r="L96" s="25"/>
    </row>
    <row r="97" spans="1:12">
      <c r="A97" s="20" t="s">
        <v>180</v>
      </c>
      <c r="B97" s="20" t="s">
        <v>100</v>
      </c>
      <c r="C97" s="20" t="s">
        <v>45</v>
      </c>
      <c r="D97" s="20" t="s">
        <v>46</v>
      </c>
      <c r="E97" s="20" t="s">
        <v>47</v>
      </c>
      <c r="F97" s="20" t="s">
        <v>48</v>
      </c>
      <c r="G97" s="20" t="s">
        <v>117</v>
      </c>
      <c r="H97" s="20" t="s">
        <v>49</v>
      </c>
      <c r="I97" s="20" t="s">
        <v>83</v>
      </c>
      <c r="J97" s="20" t="s">
        <v>89</v>
      </c>
      <c r="K97" s="20" t="s">
        <v>142</v>
      </c>
      <c r="L97" s="25"/>
    </row>
    <row r="98" spans="1:12">
      <c r="A98" s="20" t="s">
        <v>181</v>
      </c>
      <c r="B98" s="20" t="s">
        <v>54</v>
      </c>
      <c r="C98" s="20" t="s">
        <v>45</v>
      </c>
      <c r="D98" s="20" t="s">
        <v>46</v>
      </c>
      <c r="E98" s="20" t="s">
        <v>47</v>
      </c>
      <c r="F98" s="20" t="s">
        <v>48</v>
      </c>
      <c r="G98" s="20" t="s">
        <v>117</v>
      </c>
      <c r="H98" s="20" t="s">
        <v>49</v>
      </c>
      <c r="I98" s="20" t="s">
        <v>83</v>
      </c>
      <c r="J98" s="20" t="s">
        <v>84</v>
      </c>
      <c r="K98" s="20" t="s">
        <v>142</v>
      </c>
      <c r="L98" s="25"/>
    </row>
    <row r="99" spans="1:12">
      <c r="A99" s="20" t="s">
        <v>182</v>
      </c>
      <c r="B99" s="20" t="s">
        <v>54</v>
      </c>
      <c r="C99" s="20" t="s">
        <v>45</v>
      </c>
      <c r="D99" s="20" t="s">
        <v>46</v>
      </c>
      <c r="E99" s="20" t="s">
        <v>47</v>
      </c>
      <c r="F99" s="20" t="s">
        <v>48</v>
      </c>
      <c r="G99" s="20" t="s">
        <v>117</v>
      </c>
      <c r="H99" s="20" t="s">
        <v>49</v>
      </c>
      <c r="I99" s="20" t="s">
        <v>83</v>
      </c>
      <c r="J99" s="20" t="s">
        <v>89</v>
      </c>
      <c r="K99" s="20" t="s">
        <v>142</v>
      </c>
      <c r="L99" s="25"/>
    </row>
    <row r="100" spans="1:12">
      <c r="A100" s="20" t="s">
        <v>183</v>
      </c>
      <c r="B100" s="20" t="s">
        <v>54</v>
      </c>
      <c r="C100" s="20" t="s">
        <v>45</v>
      </c>
      <c r="D100" s="20" t="s">
        <v>46</v>
      </c>
      <c r="E100" s="20" t="s">
        <v>47</v>
      </c>
      <c r="F100" s="20" t="s">
        <v>48</v>
      </c>
      <c r="G100" s="20" t="s">
        <v>117</v>
      </c>
      <c r="H100" s="20" t="s">
        <v>49</v>
      </c>
      <c r="I100" s="20" t="s">
        <v>83</v>
      </c>
      <c r="J100" s="20" t="s">
        <v>184</v>
      </c>
      <c r="K100" s="20" t="s">
        <v>142</v>
      </c>
      <c r="L100" s="25"/>
    </row>
    <row r="101" spans="1:12">
      <c r="A101" s="20" t="s">
        <v>185</v>
      </c>
      <c r="B101" s="20" t="s">
        <v>108</v>
      </c>
      <c r="C101" s="20" t="s">
        <v>45</v>
      </c>
      <c r="D101" s="20" t="s">
        <v>46</v>
      </c>
      <c r="E101" s="20" t="s">
        <v>47</v>
      </c>
      <c r="F101" s="20" t="s">
        <v>48</v>
      </c>
      <c r="G101" s="20" t="s">
        <v>117</v>
      </c>
      <c r="H101" s="20" t="s">
        <v>49</v>
      </c>
      <c r="I101" s="20" t="s">
        <v>83</v>
      </c>
      <c r="J101" s="20" t="s">
        <v>84</v>
      </c>
      <c r="K101" s="20" t="s">
        <v>142</v>
      </c>
      <c r="L101" s="25"/>
    </row>
    <row r="102" spans="1:12">
      <c r="A102" s="20" t="s">
        <v>186</v>
      </c>
      <c r="B102" s="20" t="s">
        <v>108</v>
      </c>
      <c r="C102" s="20" t="s">
        <v>45</v>
      </c>
      <c r="D102" s="20" t="s">
        <v>46</v>
      </c>
      <c r="E102" s="20" t="s">
        <v>47</v>
      </c>
      <c r="F102" s="20" t="s">
        <v>48</v>
      </c>
      <c r="G102" s="20" t="s">
        <v>117</v>
      </c>
      <c r="H102" s="20" t="s">
        <v>49</v>
      </c>
      <c r="I102" s="20" t="s">
        <v>83</v>
      </c>
      <c r="J102" s="20" t="s">
        <v>89</v>
      </c>
      <c r="K102" s="20" t="s">
        <v>142</v>
      </c>
      <c r="L102" s="25"/>
    </row>
    <row r="103" spans="1:12">
      <c r="A103" s="20" t="s">
        <v>187</v>
      </c>
      <c r="B103" s="20" t="s">
        <v>108</v>
      </c>
      <c r="C103" s="20" t="s">
        <v>45</v>
      </c>
      <c r="D103" s="20" t="s">
        <v>46</v>
      </c>
      <c r="E103" s="20" t="s">
        <v>47</v>
      </c>
      <c r="F103" s="20" t="s">
        <v>48</v>
      </c>
      <c r="G103" s="20" t="s">
        <v>117</v>
      </c>
      <c r="H103" s="20" t="s">
        <v>49</v>
      </c>
      <c r="I103" s="20" t="s">
        <v>83</v>
      </c>
      <c r="J103" s="20" t="s">
        <v>184</v>
      </c>
      <c r="K103" s="20" t="s">
        <v>142</v>
      </c>
      <c r="L103" s="25"/>
    </row>
    <row r="104" spans="1:12">
      <c r="A104" s="20" t="s">
        <v>188</v>
      </c>
      <c r="B104" s="20" t="s">
        <v>112</v>
      </c>
      <c r="C104" s="20" t="s">
        <v>57</v>
      </c>
      <c r="D104" s="20" t="s">
        <v>46</v>
      </c>
      <c r="E104" s="20" t="s">
        <v>47</v>
      </c>
      <c r="F104" s="20" t="s">
        <v>48</v>
      </c>
      <c r="G104" s="20" t="s">
        <v>117</v>
      </c>
      <c r="H104" s="20" t="s">
        <v>49</v>
      </c>
      <c r="I104" s="20" t="s">
        <v>83</v>
      </c>
      <c r="J104" s="20" t="s">
        <v>84</v>
      </c>
      <c r="K104" s="20" t="s">
        <v>142</v>
      </c>
      <c r="L104" s="25"/>
    </row>
    <row r="105" spans="1:12">
      <c r="A105" s="20" t="s">
        <v>189</v>
      </c>
      <c r="B105" s="20" t="s">
        <v>112</v>
      </c>
      <c r="C105" s="20" t="s">
        <v>57</v>
      </c>
      <c r="D105" s="20" t="s">
        <v>46</v>
      </c>
      <c r="E105" s="20" t="s">
        <v>47</v>
      </c>
      <c r="F105" s="20" t="s">
        <v>48</v>
      </c>
      <c r="G105" s="20" t="s">
        <v>117</v>
      </c>
      <c r="H105" s="20" t="s">
        <v>49</v>
      </c>
      <c r="I105" s="20" t="s">
        <v>83</v>
      </c>
      <c r="J105" s="20" t="s">
        <v>89</v>
      </c>
      <c r="K105" s="20" t="s">
        <v>142</v>
      </c>
      <c r="L105" s="25"/>
    </row>
    <row r="106" spans="1:12">
      <c r="A106" s="20" t="s">
        <v>190</v>
      </c>
      <c r="B106" s="20" t="s">
        <v>115</v>
      </c>
      <c r="C106" s="20" t="s">
        <v>60</v>
      </c>
      <c r="D106" s="20" t="s">
        <v>46</v>
      </c>
      <c r="E106" s="20" t="s">
        <v>47</v>
      </c>
      <c r="F106" s="20" t="s">
        <v>48</v>
      </c>
      <c r="G106" s="20" t="s">
        <v>117</v>
      </c>
      <c r="H106" s="20" t="s">
        <v>49</v>
      </c>
      <c r="I106" s="20" t="s">
        <v>83</v>
      </c>
      <c r="J106" s="20" t="s">
        <v>84</v>
      </c>
      <c r="K106" s="20" t="s">
        <v>142</v>
      </c>
      <c r="L106" s="25"/>
    </row>
    <row r="107" spans="1:12">
      <c r="A107" s="20" t="s">
        <v>191</v>
      </c>
      <c r="B107" s="20" t="s">
        <v>88</v>
      </c>
      <c r="C107" s="20" t="s">
        <v>45</v>
      </c>
      <c r="D107" s="20" t="s">
        <v>46</v>
      </c>
      <c r="E107" s="20" t="s">
        <v>158</v>
      </c>
      <c r="F107" s="20" t="s">
        <v>48</v>
      </c>
      <c r="G107" s="20" t="s">
        <v>117</v>
      </c>
      <c r="H107" s="20" t="s">
        <v>49</v>
      </c>
      <c r="I107" s="20" t="s">
        <v>83</v>
      </c>
      <c r="J107" s="20" t="s">
        <v>84</v>
      </c>
      <c r="K107" s="20" t="s">
        <v>142</v>
      </c>
      <c r="L107" s="25"/>
    </row>
    <row r="108" spans="1:12">
      <c r="A108" s="20" t="s">
        <v>192</v>
      </c>
      <c r="B108" s="20" t="s">
        <v>88</v>
      </c>
      <c r="C108" s="20" t="s">
        <v>45</v>
      </c>
      <c r="D108" s="20" t="s">
        <v>46</v>
      </c>
      <c r="E108" s="20" t="s">
        <v>158</v>
      </c>
      <c r="F108" s="20" t="s">
        <v>48</v>
      </c>
      <c r="G108" s="20" t="s">
        <v>117</v>
      </c>
      <c r="H108" s="20" t="s">
        <v>49</v>
      </c>
      <c r="I108" s="20" t="s">
        <v>83</v>
      </c>
      <c r="J108" s="20" t="s">
        <v>89</v>
      </c>
      <c r="K108" s="20" t="s">
        <v>142</v>
      </c>
      <c r="L108" s="25"/>
    </row>
    <row r="109" spans="1:12">
      <c r="A109" s="20" t="s">
        <v>193</v>
      </c>
      <c r="B109" s="20" t="s">
        <v>91</v>
      </c>
      <c r="C109" s="20" t="s">
        <v>45</v>
      </c>
      <c r="D109" s="20" t="s">
        <v>46</v>
      </c>
      <c r="E109" s="20" t="s">
        <v>158</v>
      </c>
      <c r="F109" s="20" t="s">
        <v>48</v>
      </c>
      <c r="G109" s="20" t="s">
        <v>117</v>
      </c>
      <c r="H109" s="20" t="s">
        <v>49</v>
      </c>
      <c r="I109" s="20" t="s">
        <v>83</v>
      </c>
      <c r="J109" s="20" t="s">
        <v>84</v>
      </c>
      <c r="K109" s="20" t="s">
        <v>142</v>
      </c>
      <c r="L109" s="25"/>
    </row>
    <row r="110" spans="1:12">
      <c r="A110" s="20" t="s">
        <v>194</v>
      </c>
      <c r="B110" s="20" t="s">
        <v>91</v>
      </c>
      <c r="C110" s="20" t="s">
        <v>45</v>
      </c>
      <c r="D110" s="20" t="s">
        <v>46</v>
      </c>
      <c r="E110" s="20" t="s">
        <v>158</v>
      </c>
      <c r="F110" s="20" t="s">
        <v>48</v>
      </c>
      <c r="G110" s="20" t="s">
        <v>117</v>
      </c>
      <c r="H110" s="20" t="s">
        <v>49</v>
      </c>
      <c r="I110" s="20" t="s">
        <v>83</v>
      </c>
      <c r="J110" s="20" t="s">
        <v>89</v>
      </c>
      <c r="K110" s="20" t="s">
        <v>142</v>
      </c>
      <c r="L110" s="25"/>
    </row>
    <row r="111" spans="1:12">
      <c r="A111" s="20" t="s">
        <v>195</v>
      </c>
      <c r="B111" s="20" t="s">
        <v>60</v>
      </c>
      <c r="C111" s="20" t="s">
        <v>45</v>
      </c>
      <c r="D111" s="20" t="s">
        <v>46</v>
      </c>
      <c r="E111" s="20" t="s">
        <v>158</v>
      </c>
      <c r="F111" s="20" t="s">
        <v>48</v>
      </c>
      <c r="G111" s="20" t="s">
        <v>117</v>
      </c>
      <c r="H111" s="20" t="s">
        <v>49</v>
      </c>
      <c r="I111" s="20" t="s">
        <v>83</v>
      </c>
      <c r="J111" s="20" t="s">
        <v>84</v>
      </c>
      <c r="K111" s="20" t="s">
        <v>142</v>
      </c>
      <c r="L111" s="25"/>
    </row>
    <row r="112" spans="1:12">
      <c r="A112" s="20" t="s">
        <v>196</v>
      </c>
      <c r="B112" s="20" t="s">
        <v>60</v>
      </c>
      <c r="C112" s="20" t="s">
        <v>45</v>
      </c>
      <c r="D112" s="20" t="s">
        <v>46</v>
      </c>
      <c r="E112" s="20" t="s">
        <v>158</v>
      </c>
      <c r="F112" s="20" t="s">
        <v>48</v>
      </c>
      <c r="G112" s="20" t="s">
        <v>117</v>
      </c>
      <c r="H112" s="20" t="s">
        <v>49</v>
      </c>
      <c r="I112" s="20" t="s">
        <v>83</v>
      </c>
      <c r="J112" s="20" t="s">
        <v>89</v>
      </c>
      <c r="K112" s="20" t="s">
        <v>142</v>
      </c>
      <c r="L112" s="25"/>
    </row>
    <row r="113" spans="1:12">
      <c r="A113" s="20" t="s">
        <v>197</v>
      </c>
      <c r="B113" s="20" t="s">
        <v>100</v>
      </c>
      <c r="C113" s="20" t="s">
        <v>45</v>
      </c>
      <c r="D113" s="20" t="s">
        <v>46</v>
      </c>
      <c r="E113" s="20" t="s">
        <v>158</v>
      </c>
      <c r="F113" s="20" t="s">
        <v>48</v>
      </c>
      <c r="G113" s="20" t="s">
        <v>117</v>
      </c>
      <c r="H113" s="20" t="s">
        <v>49</v>
      </c>
      <c r="I113" s="20" t="s">
        <v>83</v>
      </c>
      <c r="J113" s="20" t="s">
        <v>84</v>
      </c>
      <c r="K113" s="20" t="s">
        <v>142</v>
      </c>
      <c r="L113" s="25"/>
    </row>
    <row r="114" spans="1:12">
      <c r="A114" s="20" t="s">
        <v>198</v>
      </c>
      <c r="B114" s="20" t="s">
        <v>100</v>
      </c>
      <c r="C114" s="20" t="s">
        <v>45</v>
      </c>
      <c r="D114" s="20" t="s">
        <v>46</v>
      </c>
      <c r="E114" s="20" t="s">
        <v>158</v>
      </c>
      <c r="F114" s="20" t="s">
        <v>48</v>
      </c>
      <c r="G114" s="20" t="s">
        <v>117</v>
      </c>
      <c r="H114" s="20" t="s">
        <v>49</v>
      </c>
      <c r="I114" s="20" t="s">
        <v>83</v>
      </c>
      <c r="J114" s="20" t="s">
        <v>89</v>
      </c>
      <c r="K114" s="20" t="s">
        <v>142</v>
      </c>
      <c r="L114" s="25"/>
    </row>
    <row r="115" spans="1:12">
      <c r="A115" s="20" t="s">
        <v>199</v>
      </c>
      <c r="B115" s="20" t="s">
        <v>54</v>
      </c>
      <c r="C115" s="20" t="s">
        <v>45</v>
      </c>
      <c r="D115" s="20" t="s">
        <v>46</v>
      </c>
      <c r="E115" s="20" t="s">
        <v>158</v>
      </c>
      <c r="F115" s="20" t="s">
        <v>48</v>
      </c>
      <c r="G115" s="20" t="s">
        <v>117</v>
      </c>
      <c r="H115" s="20" t="s">
        <v>49</v>
      </c>
      <c r="I115" s="20" t="s">
        <v>83</v>
      </c>
      <c r="J115" s="20" t="s">
        <v>84</v>
      </c>
      <c r="K115" s="20" t="s">
        <v>142</v>
      </c>
      <c r="L115" s="25"/>
    </row>
    <row r="116" spans="1:12">
      <c r="A116" s="20" t="s">
        <v>200</v>
      </c>
      <c r="B116" s="20" t="s">
        <v>54</v>
      </c>
      <c r="C116" s="20" t="s">
        <v>45</v>
      </c>
      <c r="D116" s="20" t="s">
        <v>46</v>
      </c>
      <c r="E116" s="20" t="s">
        <v>158</v>
      </c>
      <c r="F116" s="20" t="s">
        <v>48</v>
      </c>
      <c r="G116" s="20" t="s">
        <v>117</v>
      </c>
      <c r="H116" s="20" t="s">
        <v>49</v>
      </c>
      <c r="I116" s="20" t="s">
        <v>83</v>
      </c>
      <c r="J116" s="20" t="s">
        <v>89</v>
      </c>
      <c r="K116" s="20" t="s">
        <v>142</v>
      </c>
      <c r="L116" s="25"/>
    </row>
    <row r="117" spans="1:12">
      <c r="A117" s="20" t="s">
        <v>201</v>
      </c>
      <c r="B117" s="20" t="s">
        <v>54</v>
      </c>
      <c r="C117" s="20" t="s">
        <v>45</v>
      </c>
      <c r="D117" s="20" t="s">
        <v>46</v>
      </c>
      <c r="E117" s="20" t="s">
        <v>158</v>
      </c>
      <c r="F117" s="20" t="s">
        <v>48</v>
      </c>
      <c r="G117" s="20" t="s">
        <v>117</v>
      </c>
      <c r="H117" s="20" t="s">
        <v>49</v>
      </c>
      <c r="I117" s="20" t="s">
        <v>83</v>
      </c>
      <c r="J117" s="20" t="s">
        <v>184</v>
      </c>
      <c r="K117" s="20" t="s">
        <v>142</v>
      </c>
      <c r="L117" s="25"/>
    </row>
    <row r="118" spans="1:12">
      <c r="A118" s="20" t="s">
        <v>202</v>
      </c>
      <c r="B118" s="20" t="s">
        <v>108</v>
      </c>
      <c r="C118" s="20" t="s">
        <v>45</v>
      </c>
      <c r="D118" s="20" t="s">
        <v>46</v>
      </c>
      <c r="E118" s="20" t="s">
        <v>158</v>
      </c>
      <c r="F118" s="20" t="s">
        <v>48</v>
      </c>
      <c r="G118" s="20" t="s">
        <v>117</v>
      </c>
      <c r="H118" s="20" t="s">
        <v>49</v>
      </c>
      <c r="I118" s="20" t="s">
        <v>83</v>
      </c>
      <c r="J118" s="20" t="s">
        <v>84</v>
      </c>
      <c r="K118" s="20" t="s">
        <v>142</v>
      </c>
      <c r="L118" s="25"/>
    </row>
    <row r="119" spans="1:12">
      <c r="A119" s="20" t="s">
        <v>203</v>
      </c>
      <c r="B119" s="20" t="s">
        <v>108</v>
      </c>
      <c r="C119" s="20" t="s">
        <v>45</v>
      </c>
      <c r="D119" s="20" t="s">
        <v>46</v>
      </c>
      <c r="E119" s="20" t="s">
        <v>158</v>
      </c>
      <c r="F119" s="20" t="s">
        <v>48</v>
      </c>
      <c r="G119" s="20" t="s">
        <v>117</v>
      </c>
      <c r="H119" s="20" t="s">
        <v>49</v>
      </c>
      <c r="I119" s="20" t="s">
        <v>83</v>
      </c>
      <c r="J119" s="20" t="s">
        <v>89</v>
      </c>
      <c r="K119" s="20" t="s">
        <v>142</v>
      </c>
      <c r="L119" s="25"/>
    </row>
    <row r="120" spans="1:12">
      <c r="A120" s="20" t="s">
        <v>204</v>
      </c>
      <c r="B120" s="20" t="s">
        <v>108</v>
      </c>
      <c r="C120" s="20" t="s">
        <v>45</v>
      </c>
      <c r="D120" s="20" t="s">
        <v>46</v>
      </c>
      <c r="E120" s="20" t="s">
        <v>158</v>
      </c>
      <c r="F120" s="20" t="s">
        <v>48</v>
      </c>
      <c r="G120" s="20" t="s">
        <v>117</v>
      </c>
      <c r="H120" s="20" t="s">
        <v>49</v>
      </c>
      <c r="I120" s="20" t="s">
        <v>83</v>
      </c>
      <c r="J120" s="20" t="s">
        <v>184</v>
      </c>
      <c r="K120" s="20" t="s">
        <v>142</v>
      </c>
      <c r="L120" s="25"/>
    </row>
    <row r="121" spans="1:12">
      <c r="A121" s="20" t="s">
        <v>205</v>
      </c>
      <c r="B121" s="20" t="s">
        <v>112</v>
      </c>
      <c r="C121" s="20" t="s">
        <v>57</v>
      </c>
      <c r="D121" s="20" t="s">
        <v>46</v>
      </c>
      <c r="E121" s="20" t="s">
        <v>158</v>
      </c>
      <c r="F121" s="20" t="s">
        <v>48</v>
      </c>
      <c r="G121" s="20" t="s">
        <v>117</v>
      </c>
      <c r="H121" s="20" t="s">
        <v>49</v>
      </c>
      <c r="I121" s="20" t="s">
        <v>83</v>
      </c>
      <c r="J121" s="20" t="s">
        <v>84</v>
      </c>
      <c r="K121" s="20" t="s">
        <v>142</v>
      </c>
      <c r="L121" s="25"/>
    </row>
    <row r="122" spans="1:12">
      <c r="A122" s="20" t="s">
        <v>206</v>
      </c>
      <c r="B122" s="20" t="s">
        <v>112</v>
      </c>
      <c r="C122" s="20" t="s">
        <v>57</v>
      </c>
      <c r="D122" s="20" t="s">
        <v>46</v>
      </c>
      <c r="E122" s="20" t="s">
        <v>158</v>
      </c>
      <c r="F122" s="20" t="s">
        <v>48</v>
      </c>
      <c r="G122" s="20" t="s">
        <v>117</v>
      </c>
      <c r="H122" s="20" t="s">
        <v>49</v>
      </c>
      <c r="I122" s="20" t="s">
        <v>83</v>
      </c>
      <c r="J122" s="20" t="s">
        <v>89</v>
      </c>
      <c r="K122" s="20" t="s">
        <v>142</v>
      </c>
      <c r="L122" s="25"/>
    </row>
    <row r="123" spans="1:12">
      <c r="A123" s="20" t="s">
        <v>207</v>
      </c>
      <c r="B123" s="20" t="s">
        <v>115</v>
      </c>
      <c r="C123" s="20" t="s">
        <v>60</v>
      </c>
      <c r="D123" s="20" t="s">
        <v>46</v>
      </c>
      <c r="E123" s="20" t="s">
        <v>158</v>
      </c>
      <c r="F123" s="20" t="s">
        <v>48</v>
      </c>
      <c r="G123" s="20" t="s">
        <v>117</v>
      </c>
      <c r="H123" s="20" t="s">
        <v>49</v>
      </c>
      <c r="I123" s="20" t="s">
        <v>83</v>
      </c>
      <c r="J123" s="20" t="s">
        <v>84</v>
      </c>
      <c r="K123" s="20" t="s">
        <v>142</v>
      </c>
      <c r="L123" s="25"/>
    </row>
    <row r="124" spans="1:12">
      <c r="A124" s="20" t="s">
        <v>208</v>
      </c>
      <c r="B124" s="20" t="s">
        <v>88</v>
      </c>
      <c r="C124" s="20" t="s">
        <v>45</v>
      </c>
      <c r="D124" s="20" t="s">
        <v>46</v>
      </c>
      <c r="E124" s="20" t="s">
        <v>47</v>
      </c>
      <c r="F124" s="20" t="s">
        <v>70</v>
      </c>
      <c r="G124" s="20" t="s">
        <v>133</v>
      </c>
      <c r="H124" s="20" t="s">
        <v>49</v>
      </c>
      <c r="I124" s="20" t="s">
        <v>83</v>
      </c>
      <c r="J124" s="20" t="s">
        <v>84</v>
      </c>
      <c r="K124" s="20" t="s">
        <v>142</v>
      </c>
      <c r="L124" s="25"/>
    </row>
    <row r="125" spans="1:12">
      <c r="A125" s="20" t="s">
        <v>209</v>
      </c>
      <c r="B125" s="20" t="s">
        <v>91</v>
      </c>
      <c r="C125" s="20" t="s">
        <v>45</v>
      </c>
      <c r="D125" s="20" t="s">
        <v>46</v>
      </c>
      <c r="E125" s="20" t="s">
        <v>47</v>
      </c>
      <c r="F125" s="20" t="s">
        <v>70</v>
      </c>
      <c r="G125" s="20" t="s">
        <v>133</v>
      </c>
      <c r="H125" s="20" t="s">
        <v>49</v>
      </c>
      <c r="I125" s="20" t="s">
        <v>83</v>
      </c>
      <c r="J125" s="20" t="s">
        <v>84</v>
      </c>
      <c r="K125" s="20" t="s">
        <v>142</v>
      </c>
      <c r="L125" s="25"/>
    </row>
    <row r="126" spans="1:12">
      <c r="A126" s="20" t="s">
        <v>210</v>
      </c>
      <c r="B126" s="20" t="s">
        <v>60</v>
      </c>
      <c r="C126" s="20" t="s">
        <v>45</v>
      </c>
      <c r="D126" s="20" t="s">
        <v>46</v>
      </c>
      <c r="E126" s="20" t="s">
        <v>47</v>
      </c>
      <c r="F126" s="20" t="s">
        <v>70</v>
      </c>
      <c r="G126" s="20" t="s">
        <v>133</v>
      </c>
      <c r="H126" s="20" t="s">
        <v>49</v>
      </c>
      <c r="I126" s="20" t="s">
        <v>83</v>
      </c>
      <c r="J126" s="20" t="s">
        <v>84</v>
      </c>
      <c r="K126" s="20" t="s">
        <v>142</v>
      </c>
      <c r="L126" s="25"/>
    </row>
    <row r="127" spans="1:12">
      <c r="A127" s="20" t="s">
        <v>211</v>
      </c>
      <c r="B127" s="20" t="s">
        <v>100</v>
      </c>
      <c r="C127" s="20" t="s">
        <v>45</v>
      </c>
      <c r="D127" s="20" t="s">
        <v>46</v>
      </c>
      <c r="E127" s="20" t="s">
        <v>47</v>
      </c>
      <c r="F127" s="20" t="s">
        <v>70</v>
      </c>
      <c r="G127" s="20" t="s">
        <v>133</v>
      </c>
      <c r="H127" s="20" t="s">
        <v>49</v>
      </c>
      <c r="I127" s="20" t="s">
        <v>83</v>
      </c>
      <c r="J127" s="20" t="s">
        <v>84</v>
      </c>
      <c r="K127" s="20" t="s">
        <v>142</v>
      </c>
      <c r="L127" s="25"/>
    </row>
    <row r="128" spans="1:12">
      <c r="A128" s="20" t="s">
        <v>212</v>
      </c>
      <c r="B128" s="20" t="s">
        <v>54</v>
      </c>
      <c r="C128" s="20" t="s">
        <v>45</v>
      </c>
      <c r="D128" s="20" t="s">
        <v>46</v>
      </c>
      <c r="E128" s="20" t="s">
        <v>47</v>
      </c>
      <c r="F128" s="20" t="s">
        <v>70</v>
      </c>
      <c r="G128" s="20" t="s">
        <v>133</v>
      </c>
      <c r="H128" s="20" t="s">
        <v>49</v>
      </c>
      <c r="I128" s="20" t="s">
        <v>83</v>
      </c>
      <c r="J128" s="20" t="s">
        <v>84</v>
      </c>
      <c r="K128" s="20" t="s">
        <v>142</v>
      </c>
      <c r="L128" s="25"/>
    </row>
    <row r="129" spans="1:12">
      <c r="A129" s="20" t="s">
        <v>213</v>
      </c>
      <c r="B129" s="20" t="s">
        <v>108</v>
      </c>
      <c r="C129" s="20" t="s">
        <v>45</v>
      </c>
      <c r="D129" s="20" t="s">
        <v>46</v>
      </c>
      <c r="E129" s="20" t="s">
        <v>47</v>
      </c>
      <c r="F129" s="20" t="s">
        <v>70</v>
      </c>
      <c r="G129" s="20" t="s">
        <v>133</v>
      </c>
      <c r="H129" s="20" t="s">
        <v>49</v>
      </c>
      <c r="I129" s="20" t="s">
        <v>83</v>
      </c>
      <c r="J129" s="20" t="s">
        <v>84</v>
      </c>
      <c r="K129" s="20" t="s">
        <v>142</v>
      </c>
      <c r="L129" s="25"/>
    </row>
    <row r="130" spans="1:12">
      <c r="A130" s="20" t="s">
        <v>214</v>
      </c>
      <c r="B130" s="20" t="s">
        <v>112</v>
      </c>
      <c r="C130" s="20" t="s">
        <v>57</v>
      </c>
      <c r="D130" s="20" t="s">
        <v>46</v>
      </c>
      <c r="E130" s="20" t="s">
        <v>47</v>
      </c>
      <c r="F130" s="20" t="s">
        <v>70</v>
      </c>
      <c r="G130" s="20" t="s">
        <v>133</v>
      </c>
      <c r="H130" s="20" t="s">
        <v>49</v>
      </c>
      <c r="I130" s="20" t="s">
        <v>83</v>
      </c>
      <c r="J130" s="20" t="s">
        <v>84</v>
      </c>
      <c r="K130" s="20" t="s">
        <v>142</v>
      </c>
      <c r="L130" s="25"/>
    </row>
    <row r="131" spans="1:12">
      <c r="A131" s="20" t="s">
        <v>215</v>
      </c>
      <c r="B131" s="20" t="s">
        <v>115</v>
      </c>
      <c r="C131" s="20" t="s">
        <v>60</v>
      </c>
      <c r="D131" s="20" t="s">
        <v>46</v>
      </c>
      <c r="E131" s="20" t="s">
        <v>47</v>
      </c>
      <c r="F131" s="20" t="s">
        <v>70</v>
      </c>
      <c r="G131" s="20" t="s">
        <v>133</v>
      </c>
      <c r="H131" s="20" t="s">
        <v>49</v>
      </c>
      <c r="I131" s="20" t="s">
        <v>83</v>
      </c>
      <c r="J131" s="20" t="s">
        <v>84</v>
      </c>
      <c r="K131" s="20" t="s">
        <v>142</v>
      </c>
      <c r="L131" s="25"/>
    </row>
    <row r="132" spans="1:12">
      <c r="A132" s="20" t="s">
        <v>216</v>
      </c>
      <c r="B132" s="20" t="s">
        <v>88</v>
      </c>
      <c r="C132" s="20" t="s">
        <v>45</v>
      </c>
      <c r="D132" s="20" t="s">
        <v>46</v>
      </c>
      <c r="E132" s="20" t="s">
        <v>158</v>
      </c>
      <c r="F132" s="20" t="s">
        <v>70</v>
      </c>
      <c r="G132" s="20" t="s">
        <v>133</v>
      </c>
      <c r="H132" s="20" t="s">
        <v>49</v>
      </c>
      <c r="I132" s="20" t="s">
        <v>83</v>
      </c>
      <c r="J132" s="20" t="s">
        <v>84</v>
      </c>
      <c r="K132" s="20" t="s">
        <v>142</v>
      </c>
      <c r="L132" s="25"/>
    </row>
    <row r="133" spans="1:12">
      <c r="A133" s="20" t="s">
        <v>217</v>
      </c>
      <c r="B133" s="20" t="s">
        <v>91</v>
      </c>
      <c r="C133" s="20" t="s">
        <v>45</v>
      </c>
      <c r="D133" s="20" t="s">
        <v>46</v>
      </c>
      <c r="E133" s="20" t="s">
        <v>158</v>
      </c>
      <c r="F133" s="20" t="s">
        <v>70</v>
      </c>
      <c r="G133" s="20" t="s">
        <v>133</v>
      </c>
      <c r="H133" s="20" t="s">
        <v>49</v>
      </c>
      <c r="I133" s="20" t="s">
        <v>83</v>
      </c>
      <c r="J133" s="20" t="s">
        <v>84</v>
      </c>
      <c r="K133" s="20" t="s">
        <v>142</v>
      </c>
      <c r="L133" s="25"/>
    </row>
    <row r="134" spans="1:12">
      <c r="A134" s="20" t="s">
        <v>218</v>
      </c>
      <c r="B134" s="20" t="s">
        <v>60</v>
      </c>
      <c r="C134" s="20" t="s">
        <v>45</v>
      </c>
      <c r="D134" s="20" t="s">
        <v>46</v>
      </c>
      <c r="E134" s="20" t="s">
        <v>158</v>
      </c>
      <c r="F134" s="20" t="s">
        <v>70</v>
      </c>
      <c r="G134" s="20" t="s">
        <v>133</v>
      </c>
      <c r="H134" s="20" t="s">
        <v>49</v>
      </c>
      <c r="I134" s="20" t="s">
        <v>83</v>
      </c>
      <c r="J134" s="20" t="s">
        <v>84</v>
      </c>
      <c r="K134" s="20" t="s">
        <v>142</v>
      </c>
      <c r="L134" s="25"/>
    </row>
    <row r="135" spans="1:12">
      <c r="A135" s="20" t="s">
        <v>219</v>
      </c>
      <c r="B135" s="20" t="s">
        <v>100</v>
      </c>
      <c r="C135" s="20" t="s">
        <v>45</v>
      </c>
      <c r="D135" s="20" t="s">
        <v>46</v>
      </c>
      <c r="E135" s="20" t="s">
        <v>158</v>
      </c>
      <c r="F135" s="20" t="s">
        <v>70</v>
      </c>
      <c r="G135" s="20" t="s">
        <v>133</v>
      </c>
      <c r="H135" s="20" t="s">
        <v>49</v>
      </c>
      <c r="I135" s="20" t="s">
        <v>83</v>
      </c>
      <c r="J135" s="20" t="s">
        <v>84</v>
      </c>
      <c r="K135" s="20" t="s">
        <v>142</v>
      </c>
      <c r="L135" s="25"/>
    </row>
    <row r="136" spans="1:12">
      <c r="A136" s="20" t="s">
        <v>220</v>
      </c>
      <c r="B136" s="20" t="s">
        <v>54</v>
      </c>
      <c r="C136" s="20" t="s">
        <v>45</v>
      </c>
      <c r="D136" s="20" t="s">
        <v>46</v>
      </c>
      <c r="E136" s="20" t="s">
        <v>158</v>
      </c>
      <c r="F136" s="20" t="s">
        <v>70</v>
      </c>
      <c r="G136" s="20" t="s">
        <v>133</v>
      </c>
      <c r="H136" s="20" t="s">
        <v>49</v>
      </c>
      <c r="I136" s="20" t="s">
        <v>83</v>
      </c>
      <c r="J136" s="20" t="s">
        <v>84</v>
      </c>
      <c r="K136" s="20" t="s">
        <v>142</v>
      </c>
      <c r="L136" s="25"/>
    </row>
    <row r="137" spans="1:12">
      <c r="A137" s="20" t="s">
        <v>221</v>
      </c>
      <c r="B137" s="20" t="s">
        <v>108</v>
      </c>
      <c r="C137" s="20" t="s">
        <v>45</v>
      </c>
      <c r="D137" s="20" t="s">
        <v>46</v>
      </c>
      <c r="E137" s="20" t="s">
        <v>158</v>
      </c>
      <c r="F137" s="20" t="s">
        <v>70</v>
      </c>
      <c r="G137" s="20" t="s">
        <v>133</v>
      </c>
      <c r="H137" s="20" t="s">
        <v>49</v>
      </c>
      <c r="I137" s="20" t="s">
        <v>83</v>
      </c>
      <c r="J137" s="20" t="s">
        <v>84</v>
      </c>
      <c r="K137" s="20" t="s">
        <v>142</v>
      </c>
      <c r="L137" s="25"/>
    </row>
    <row r="138" spans="1:12">
      <c r="A138" s="20" t="s">
        <v>222</v>
      </c>
      <c r="B138" s="20" t="s">
        <v>112</v>
      </c>
      <c r="C138" s="20" t="s">
        <v>57</v>
      </c>
      <c r="D138" s="20" t="s">
        <v>46</v>
      </c>
      <c r="E138" s="20" t="s">
        <v>158</v>
      </c>
      <c r="F138" s="20" t="s">
        <v>70</v>
      </c>
      <c r="G138" s="20" t="s">
        <v>133</v>
      </c>
      <c r="H138" s="20" t="s">
        <v>49</v>
      </c>
      <c r="I138" s="20" t="s">
        <v>83</v>
      </c>
      <c r="J138" s="20" t="s">
        <v>84</v>
      </c>
      <c r="K138" s="20" t="s">
        <v>142</v>
      </c>
      <c r="L138" s="25"/>
    </row>
    <row r="139" spans="1:12">
      <c r="A139" s="20" t="s">
        <v>223</v>
      </c>
      <c r="B139" s="20" t="s">
        <v>115</v>
      </c>
      <c r="C139" s="20" t="s">
        <v>60</v>
      </c>
      <c r="D139" s="20" t="s">
        <v>46</v>
      </c>
      <c r="E139" s="20" t="s">
        <v>158</v>
      </c>
      <c r="F139" s="20" t="s">
        <v>70</v>
      </c>
      <c r="G139" s="20" t="s">
        <v>133</v>
      </c>
      <c r="H139" s="20" t="s">
        <v>49</v>
      </c>
      <c r="I139" s="20" t="s">
        <v>83</v>
      </c>
      <c r="J139" s="20" t="s">
        <v>84</v>
      </c>
      <c r="K139" s="20" t="s">
        <v>142</v>
      </c>
      <c r="L139" s="25"/>
    </row>
    <row r="140" spans="1:12">
      <c r="A140" s="20" t="s">
        <v>224</v>
      </c>
      <c r="B140" s="20" t="s">
        <v>225</v>
      </c>
      <c r="C140" s="20" t="s">
        <v>226</v>
      </c>
      <c r="D140" s="20" t="s">
        <v>46</v>
      </c>
      <c r="E140" s="20" t="s">
        <v>47</v>
      </c>
      <c r="F140" s="20" t="s">
        <v>48</v>
      </c>
      <c r="G140" s="20" t="s">
        <v>117</v>
      </c>
      <c r="H140" s="20" t="s">
        <v>49</v>
      </c>
      <c r="I140" s="20" t="s">
        <v>83</v>
      </c>
      <c r="J140" s="20" t="s">
        <v>84</v>
      </c>
      <c r="K140" s="20" t="s">
        <v>142</v>
      </c>
      <c r="L140" s="25"/>
    </row>
    <row r="141" spans="1:12">
      <c r="A141" s="20" t="s">
        <v>227</v>
      </c>
      <c r="B141" s="20" t="s">
        <v>225</v>
      </c>
      <c r="C141" s="20" t="s">
        <v>226</v>
      </c>
      <c r="D141" s="20" t="s">
        <v>46</v>
      </c>
      <c r="E141" s="20" t="s">
        <v>47</v>
      </c>
      <c r="F141" s="20" t="s">
        <v>48</v>
      </c>
      <c r="G141" s="20" t="s">
        <v>82</v>
      </c>
      <c r="H141" s="20" t="s">
        <v>49</v>
      </c>
      <c r="I141" s="20" t="s">
        <v>83</v>
      </c>
      <c r="J141" s="20" t="s">
        <v>84</v>
      </c>
      <c r="K141" s="20" t="s">
        <v>142</v>
      </c>
      <c r="L141" s="25"/>
    </row>
    <row r="142" spans="1:12">
      <c r="A142" s="20" t="s">
        <v>228</v>
      </c>
      <c r="B142" s="20" t="s">
        <v>225</v>
      </c>
      <c r="C142" s="20" t="s">
        <v>226</v>
      </c>
      <c r="D142" s="20" t="s">
        <v>46</v>
      </c>
      <c r="E142" s="20" t="s">
        <v>47</v>
      </c>
      <c r="F142" s="20" t="s">
        <v>48</v>
      </c>
      <c r="G142" s="20" t="s">
        <v>133</v>
      </c>
      <c r="H142" s="20" t="s">
        <v>49</v>
      </c>
      <c r="I142" s="20" t="s">
        <v>83</v>
      </c>
      <c r="J142" s="20" t="s">
        <v>84</v>
      </c>
      <c r="K142" s="20" t="s">
        <v>142</v>
      </c>
      <c r="L142" s="25"/>
    </row>
    <row r="143" spans="1:12">
      <c r="A143" s="20" t="s">
        <v>229</v>
      </c>
      <c r="B143" s="20" t="s">
        <v>230</v>
      </c>
      <c r="C143" s="20" t="s">
        <v>231</v>
      </c>
      <c r="D143" s="20" t="s">
        <v>46</v>
      </c>
      <c r="E143" s="20" t="s">
        <v>47</v>
      </c>
      <c r="F143" s="20" t="s">
        <v>48</v>
      </c>
      <c r="G143" s="20" t="s">
        <v>117</v>
      </c>
      <c r="H143" s="20" t="s">
        <v>49</v>
      </c>
      <c r="I143" s="20" t="s">
        <v>83</v>
      </c>
      <c r="J143" s="20" t="s">
        <v>84</v>
      </c>
      <c r="K143" s="20" t="s">
        <v>142</v>
      </c>
      <c r="L143" s="25"/>
    </row>
    <row r="144" spans="1:12">
      <c r="A144" s="20" t="s">
        <v>232</v>
      </c>
      <c r="B144" s="20" t="s">
        <v>230</v>
      </c>
      <c r="C144" s="20" t="s">
        <v>231</v>
      </c>
      <c r="D144" s="20" t="s">
        <v>46</v>
      </c>
      <c r="E144" s="20" t="s">
        <v>47</v>
      </c>
      <c r="F144" s="20" t="s">
        <v>48</v>
      </c>
      <c r="G144" s="20" t="s">
        <v>82</v>
      </c>
      <c r="H144" s="20" t="s">
        <v>49</v>
      </c>
      <c r="I144" s="20" t="s">
        <v>83</v>
      </c>
      <c r="J144" s="20" t="s">
        <v>84</v>
      </c>
      <c r="K144" s="20" t="s">
        <v>142</v>
      </c>
      <c r="L144" s="25"/>
    </row>
    <row r="145" spans="1:12">
      <c r="A145" s="20" t="s">
        <v>233</v>
      </c>
      <c r="B145" s="20" t="s">
        <v>230</v>
      </c>
      <c r="C145" s="20" t="s">
        <v>231</v>
      </c>
      <c r="D145" s="20" t="s">
        <v>46</v>
      </c>
      <c r="E145" s="20" t="s">
        <v>47</v>
      </c>
      <c r="F145" s="20" t="s">
        <v>48</v>
      </c>
      <c r="G145" s="20" t="s">
        <v>133</v>
      </c>
      <c r="H145" s="20" t="s">
        <v>49</v>
      </c>
      <c r="I145" s="20">
        <v>250</v>
      </c>
      <c r="J145" s="20" t="s">
        <v>84</v>
      </c>
      <c r="K145" s="20" t="s">
        <v>142</v>
      </c>
      <c r="L145" s="25"/>
    </row>
    <row r="146" spans="1:12">
      <c r="A146" s="20" t="s">
        <v>234</v>
      </c>
      <c r="B146" s="20">
        <v>1</v>
      </c>
      <c r="C146" s="20">
        <v>0.5</v>
      </c>
      <c r="D146" s="20" t="s">
        <v>46</v>
      </c>
      <c r="E146" s="20" t="s">
        <v>158</v>
      </c>
      <c r="F146" s="20" t="s">
        <v>48</v>
      </c>
      <c r="G146" s="20" t="s">
        <v>117</v>
      </c>
      <c r="H146" s="20" t="s">
        <v>49</v>
      </c>
      <c r="I146" s="20">
        <v>250</v>
      </c>
      <c r="J146" s="20" t="s">
        <v>84</v>
      </c>
      <c r="K146" s="20" t="s">
        <v>235</v>
      </c>
      <c r="L146" s="25"/>
    </row>
    <row r="147" spans="1:12">
      <c r="A147" s="20" t="s">
        <v>236</v>
      </c>
      <c r="B147" s="20">
        <v>1.6</v>
      </c>
      <c r="C147" s="20">
        <v>0.5</v>
      </c>
      <c r="D147" s="20" t="s">
        <v>46</v>
      </c>
      <c r="E147" s="20" t="s">
        <v>158</v>
      </c>
      <c r="F147" s="20" t="s">
        <v>48</v>
      </c>
      <c r="G147" s="20" t="s">
        <v>117</v>
      </c>
      <c r="H147" s="20" t="s">
        <v>49</v>
      </c>
      <c r="I147" s="20">
        <v>250</v>
      </c>
      <c r="J147" s="20" t="s">
        <v>84</v>
      </c>
      <c r="K147" s="20" t="s">
        <v>235</v>
      </c>
      <c r="L147" s="25"/>
    </row>
    <row r="148" spans="1:12">
      <c r="A148" s="20" t="s">
        <v>237</v>
      </c>
      <c r="B148" s="20">
        <v>2.5</v>
      </c>
      <c r="C148" s="20">
        <v>0.5</v>
      </c>
      <c r="D148" s="20" t="s">
        <v>46</v>
      </c>
      <c r="E148" s="20" t="s">
        <v>158</v>
      </c>
      <c r="F148" s="20" t="s">
        <v>48</v>
      </c>
      <c r="G148" s="20" t="s">
        <v>117</v>
      </c>
      <c r="H148" s="20" t="s">
        <v>49</v>
      </c>
      <c r="I148" s="20">
        <v>250</v>
      </c>
      <c r="J148" s="20" t="s">
        <v>84</v>
      </c>
      <c r="K148" s="20" t="s">
        <v>235</v>
      </c>
      <c r="L148" s="25"/>
    </row>
    <row r="149" spans="1:12">
      <c r="A149" s="20" t="s">
        <v>238</v>
      </c>
      <c r="B149" s="20">
        <v>4</v>
      </c>
      <c r="C149" s="20" t="s">
        <v>45</v>
      </c>
      <c r="D149" s="20" t="s">
        <v>46</v>
      </c>
      <c r="E149" s="20" t="s">
        <v>158</v>
      </c>
      <c r="F149" s="20" t="s">
        <v>48</v>
      </c>
      <c r="G149" s="20" t="s">
        <v>117</v>
      </c>
      <c r="H149" s="20" t="s">
        <v>49</v>
      </c>
      <c r="I149" s="20">
        <v>250</v>
      </c>
      <c r="J149" s="20" t="s">
        <v>84</v>
      </c>
      <c r="K149" s="20" t="s">
        <v>235</v>
      </c>
      <c r="L149" s="25"/>
    </row>
    <row r="150" spans="1:12">
      <c r="A150" s="20" t="s">
        <v>239</v>
      </c>
      <c r="B150" s="20">
        <v>6.3</v>
      </c>
      <c r="C150" s="20" t="s">
        <v>57</v>
      </c>
      <c r="D150" s="20" t="s">
        <v>46</v>
      </c>
      <c r="E150" s="20" t="s">
        <v>158</v>
      </c>
      <c r="F150" s="20" t="s">
        <v>48</v>
      </c>
      <c r="G150" s="20" t="s">
        <v>117</v>
      </c>
      <c r="H150" s="20" t="s">
        <v>49</v>
      </c>
      <c r="I150" s="20">
        <v>250</v>
      </c>
      <c r="J150" s="20" t="s">
        <v>84</v>
      </c>
      <c r="K150" s="20" t="s">
        <v>235</v>
      </c>
      <c r="L150" s="25"/>
    </row>
    <row r="151" spans="1:12">
      <c r="A151" s="20" t="s">
        <v>240</v>
      </c>
      <c r="B151" s="20">
        <v>10</v>
      </c>
      <c r="C151" s="20" t="s">
        <v>60</v>
      </c>
      <c r="D151" s="20" t="s">
        <v>46</v>
      </c>
      <c r="E151" s="20" t="s">
        <v>158</v>
      </c>
      <c r="F151" s="20" t="s">
        <v>48</v>
      </c>
      <c r="G151" s="20" t="s">
        <v>117</v>
      </c>
      <c r="H151" s="20" t="s">
        <v>49</v>
      </c>
      <c r="I151" s="20">
        <v>250</v>
      </c>
      <c r="J151" s="20" t="s">
        <v>84</v>
      </c>
      <c r="K151" s="20" t="s">
        <v>235</v>
      </c>
      <c r="L151" s="25"/>
    </row>
    <row r="152" spans="1:12">
      <c r="A152" s="20" t="s">
        <v>241</v>
      </c>
      <c r="B152" s="20">
        <v>16</v>
      </c>
      <c r="C152" s="20" t="s">
        <v>226</v>
      </c>
      <c r="D152" s="20" t="s">
        <v>46</v>
      </c>
      <c r="E152" s="20" t="s">
        <v>158</v>
      </c>
      <c r="F152" s="20" t="s">
        <v>48</v>
      </c>
      <c r="G152" s="20" t="s">
        <v>117</v>
      </c>
      <c r="H152" s="20" t="s">
        <v>49</v>
      </c>
      <c r="I152" s="20">
        <v>250</v>
      </c>
      <c r="J152" s="20" t="s">
        <v>84</v>
      </c>
      <c r="K152" s="20" t="s">
        <v>235</v>
      </c>
      <c r="L152" s="25"/>
    </row>
    <row r="153" spans="1:12">
      <c r="A153" s="20" t="s">
        <v>242</v>
      </c>
      <c r="B153" s="20">
        <v>25</v>
      </c>
      <c r="C153" s="20" t="s">
        <v>231</v>
      </c>
      <c r="D153" s="20" t="s">
        <v>46</v>
      </c>
      <c r="E153" s="20" t="s">
        <v>158</v>
      </c>
      <c r="F153" s="20" t="s">
        <v>48</v>
      </c>
      <c r="G153" s="20" t="s">
        <v>117</v>
      </c>
      <c r="H153" s="20" t="s">
        <v>49</v>
      </c>
      <c r="I153" s="20">
        <v>250</v>
      </c>
      <c r="J153" s="20" t="s">
        <v>84</v>
      </c>
      <c r="K153" s="20" t="s">
        <v>235</v>
      </c>
      <c r="L153" s="25"/>
    </row>
    <row r="154" spans="1:12">
      <c r="A154" s="20" t="s">
        <v>243</v>
      </c>
      <c r="B154" s="20">
        <v>40</v>
      </c>
      <c r="C154" s="20" t="s">
        <v>244</v>
      </c>
      <c r="D154" s="20" t="s">
        <v>46</v>
      </c>
      <c r="E154" s="20" t="s">
        <v>158</v>
      </c>
      <c r="F154" s="20" t="s">
        <v>48</v>
      </c>
      <c r="G154" s="20" t="s">
        <v>117</v>
      </c>
      <c r="H154" s="20" t="s">
        <v>49</v>
      </c>
      <c r="I154" s="20">
        <v>250</v>
      </c>
      <c r="J154" s="20" t="s">
        <v>84</v>
      </c>
      <c r="K154" s="20" t="s">
        <v>235</v>
      </c>
      <c r="L154" s="25"/>
    </row>
    <row r="155" spans="1:12">
      <c r="A155" s="20" t="s">
        <v>245</v>
      </c>
      <c r="B155" s="20">
        <v>1</v>
      </c>
      <c r="C155" s="20">
        <v>0.5</v>
      </c>
      <c r="D155" s="20" t="s">
        <v>46</v>
      </c>
      <c r="E155" s="20" t="s">
        <v>158</v>
      </c>
      <c r="F155" s="20" t="s">
        <v>48</v>
      </c>
      <c r="G155" s="20" t="s">
        <v>82</v>
      </c>
      <c r="H155" s="20" t="s">
        <v>49</v>
      </c>
      <c r="I155" s="20">
        <v>250</v>
      </c>
      <c r="J155" s="20" t="s">
        <v>84</v>
      </c>
      <c r="K155" s="20" t="s">
        <v>235</v>
      </c>
      <c r="L155" s="25"/>
    </row>
    <row r="156" spans="1:12">
      <c r="A156" s="20" t="s">
        <v>246</v>
      </c>
      <c r="B156" s="20">
        <v>1.6</v>
      </c>
      <c r="C156" s="20">
        <v>0.5</v>
      </c>
      <c r="D156" s="20" t="s">
        <v>46</v>
      </c>
      <c r="E156" s="20" t="s">
        <v>158</v>
      </c>
      <c r="F156" s="20" t="s">
        <v>48</v>
      </c>
      <c r="G156" s="20" t="s">
        <v>82</v>
      </c>
      <c r="H156" s="20" t="s">
        <v>49</v>
      </c>
      <c r="I156" s="20">
        <v>250</v>
      </c>
      <c r="J156" s="20" t="s">
        <v>84</v>
      </c>
      <c r="K156" s="20" t="s">
        <v>235</v>
      </c>
      <c r="L156" s="25"/>
    </row>
    <row r="157" spans="1:12">
      <c r="A157" s="20" t="s">
        <v>247</v>
      </c>
      <c r="B157" s="20">
        <v>2.5</v>
      </c>
      <c r="C157" s="20">
        <v>0.5</v>
      </c>
      <c r="D157" s="20" t="s">
        <v>46</v>
      </c>
      <c r="E157" s="20" t="s">
        <v>158</v>
      </c>
      <c r="F157" s="20" t="s">
        <v>48</v>
      </c>
      <c r="G157" s="20" t="s">
        <v>82</v>
      </c>
      <c r="H157" s="20" t="s">
        <v>49</v>
      </c>
      <c r="I157" s="20">
        <v>250</v>
      </c>
      <c r="J157" s="20" t="s">
        <v>84</v>
      </c>
      <c r="K157" s="20" t="s">
        <v>235</v>
      </c>
      <c r="L157" s="25"/>
    </row>
    <row r="158" spans="1:12">
      <c r="A158" s="20" t="s">
        <v>248</v>
      </c>
      <c r="B158" s="20">
        <v>4</v>
      </c>
      <c r="C158" s="20" t="s">
        <v>45</v>
      </c>
      <c r="D158" s="20" t="s">
        <v>46</v>
      </c>
      <c r="E158" s="20" t="s">
        <v>158</v>
      </c>
      <c r="F158" s="20" t="s">
        <v>48</v>
      </c>
      <c r="G158" s="20" t="s">
        <v>82</v>
      </c>
      <c r="H158" s="20" t="s">
        <v>49</v>
      </c>
      <c r="I158" s="20">
        <v>250</v>
      </c>
      <c r="J158" s="20" t="s">
        <v>84</v>
      </c>
      <c r="K158" s="20" t="s">
        <v>235</v>
      </c>
      <c r="L158" s="25"/>
    </row>
    <row r="159" spans="1:12">
      <c r="A159" s="20" t="s">
        <v>249</v>
      </c>
      <c r="B159" s="20">
        <v>6.3</v>
      </c>
      <c r="C159" s="20" t="s">
        <v>57</v>
      </c>
      <c r="D159" s="20" t="s">
        <v>46</v>
      </c>
      <c r="E159" s="20" t="s">
        <v>158</v>
      </c>
      <c r="F159" s="20" t="s">
        <v>48</v>
      </c>
      <c r="G159" s="20" t="s">
        <v>82</v>
      </c>
      <c r="H159" s="20" t="s">
        <v>49</v>
      </c>
      <c r="I159" s="20">
        <v>250</v>
      </c>
      <c r="J159" s="20" t="s">
        <v>84</v>
      </c>
      <c r="K159" s="20" t="s">
        <v>235</v>
      </c>
      <c r="L159" s="25"/>
    </row>
    <row r="160" spans="1:12">
      <c r="A160" s="20" t="s">
        <v>250</v>
      </c>
      <c r="B160" s="20">
        <v>10</v>
      </c>
      <c r="C160" s="20" t="s">
        <v>60</v>
      </c>
      <c r="D160" s="20" t="s">
        <v>46</v>
      </c>
      <c r="E160" s="20" t="s">
        <v>158</v>
      </c>
      <c r="F160" s="20" t="s">
        <v>48</v>
      </c>
      <c r="G160" s="20" t="s">
        <v>82</v>
      </c>
      <c r="H160" s="20" t="s">
        <v>49</v>
      </c>
      <c r="I160" s="20">
        <v>250</v>
      </c>
      <c r="J160" s="20" t="s">
        <v>84</v>
      </c>
      <c r="K160" s="20" t="s">
        <v>235</v>
      </c>
      <c r="L160" s="25"/>
    </row>
    <row r="161" spans="1:12">
      <c r="A161" s="20" t="s">
        <v>251</v>
      </c>
      <c r="B161" s="20">
        <v>16</v>
      </c>
      <c r="C161" s="20" t="s">
        <v>226</v>
      </c>
      <c r="D161" s="20" t="s">
        <v>46</v>
      </c>
      <c r="E161" s="20" t="s">
        <v>158</v>
      </c>
      <c r="F161" s="20" t="s">
        <v>48</v>
      </c>
      <c r="G161" s="20" t="s">
        <v>82</v>
      </c>
      <c r="H161" s="20" t="s">
        <v>49</v>
      </c>
      <c r="I161" s="20">
        <v>250</v>
      </c>
      <c r="J161" s="20" t="s">
        <v>84</v>
      </c>
      <c r="K161" s="20" t="s">
        <v>235</v>
      </c>
      <c r="L161" s="25"/>
    </row>
    <row r="162" spans="1:12">
      <c r="A162" s="20" t="s">
        <v>252</v>
      </c>
      <c r="B162" s="20">
        <v>25</v>
      </c>
      <c r="C162" s="20" t="s">
        <v>231</v>
      </c>
      <c r="D162" s="20" t="s">
        <v>46</v>
      </c>
      <c r="E162" s="20" t="s">
        <v>158</v>
      </c>
      <c r="F162" s="20" t="s">
        <v>48</v>
      </c>
      <c r="G162" s="20" t="s">
        <v>82</v>
      </c>
      <c r="H162" s="20" t="s">
        <v>49</v>
      </c>
      <c r="I162" s="20">
        <v>250</v>
      </c>
      <c r="J162" s="20" t="s">
        <v>84</v>
      </c>
      <c r="K162" s="20" t="s">
        <v>235</v>
      </c>
      <c r="L162" s="25"/>
    </row>
    <row r="163" spans="1:12">
      <c r="A163" s="20" t="s">
        <v>253</v>
      </c>
      <c r="B163" s="20">
        <v>40</v>
      </c>
      <c r="C163" s="20" t="s">
        <v>244</v>
      </c>
      <c r="D163" s="20" t="s">
        <v>46</v>
      </c>
      <c r="E163" s="20" t="s">
        <v>158</v>
      </c>
      <c r="F163" s="20" t="s">
        <v>48</v>
      </c>
      <c r="G163" s="20" t="s">
        <v>82</v>
      </c>
      <c r="H163" s="20" t="s">
        <v>49</v>
      </c>
      <c r="I163" s="20">
        <v>250</v>
      </c>
      <c r="J163" s="20" t="s">
        <v>84</v>
      </c>
      <c r="K163" s="20" t="s">
        <v>235</v>
      </c>
      <c r="L163" s="25"/>
    </row>
    <row r="164" spans="1:12">
      <c r="A164" s="20" t="s">
        <v>254</v>
      </c>
      <c r="B164" s="20">
        <v>1</v>
      </c>
      <c r="C164" s="20">
        <v>0.5</v>
      </c>
      <c r="D164" s="20" t="s">
        <v>255</v>
      </c>
      <c r="E164" s="20" t="s">
        <v>158</v>
      </c>
      <c r="F164" s="20" t="s">
        <v>48</v>
      </c>
      <c r="G164" s="20" t="s">
        <v>117</v>
      </c>
      <c r="H164" s="20" t="s">
        <v>49</v>
      </c>
      <c r="I164" s="20">
        <v>250</v>
      </c>
      <c r="J164" s="20" t="s">
        <v>84</v>
      </c>
      <c r="K164" s="20" t="s">
        <v>235</v>
      </c>
      <c r="L164" s="25"/>
    </row>
    <row r="165" spans="1:12">
      <c r="A165" s="20" t="s">
        <v>256</v>
      </c>
      <c r="B165" s="20">
        <v>1.6</v>
      </c>
      <c r="C165" s="20">
        <v>0.5</v>
      </c>
      <c r="D165" s="20" t="s">
        <v>255</v>
      </c>
      <c r="E165" s="20" t="s">
        <v>158</v>
      </c>
      <c r="F165" s="20" t="s">
        <v>48</v>
      </c>
      <c r="G165" s="20" t="s">
        <v>117</v>
      </c>
      <c r="H165" s="20" t="s">
        <v>49</v>
      </c>
      <c r="I165" s="20">
        <v>250</v>
      </c>
      <c r="J165" s="20" t="s">
        <v>84</v>
      </c>
      <c r="K165" s="20" t="s">
        <v>235</v>
      </c>
      <c r="L165" s="25"/>
    </row>
    <row r="166" spans="1:12">
      <c r="A166" s="20" t="s">
        <v>257</v>
      </c>
      <c r="B166" s="20">
        <v>2.5</v>
      </c>
      <c r="C166" s="20">
        <v>0.5</v>
      </c>
      <c r="D166" s="20" t="s">
        <v>255</v>
      </c>
      <c r="E166" s="20" t="s">
        <v>158</v>
      </c>
      <c r="F166" s="20" t="s">
        <v>48</v>
      </c>
      <c r="G166" s="20" t="s">
        <v>117</v>
      </c>
      <c r="H166" s="20" t="s">
        <v>49</v>
      </c>
      <c r="I166" s="20">
        <v>250</v>
      </c>
      <c r="J166" s="20" t="s">
        <v>84</v>
      </c>
      <c r="K166" s="20" t="s">
        <v>235</v>
      </c>
      <c r="L166" s="25"/>
    </row>
    <row r="167" spans="1:12">
      <c r="A167" s="20" t="s">
        <v>258</v>
      </c>
      <c r="B167" s="20">
        <v>4</v>
      </c>
      <c r="C167" s="20" t="s">
        <v>45</v>
      </c>
      <c r="D167" s="20" t="s">
        <v>255</v>
      </c>
      <c r="E167" s="20" t="s">
        <v>158</v>
      </c>
      <c r="F167" s="20" t="s">
        <v>48</v>
      </c>
      <c r="G167" s="20" t="s">
        <v>117</v>
      </c>
      <c r="H167" s="20" t="s">
        <v>49</v>
      </c>
      <c r="I167" s="20">
        <v>250</v>
      </c>
      <c r="J167" s="20" t="s">
        <v>84</v>
      </c>
      <c r="K167" s="20" t="s">
        <v>235</v>
      </c>
      <c r="L167" s="25"/>
    </row>
    <row r="168" spans="1:12">
      <c r="A168" s="20" t="s">
        <v>259</v>
      </c>
      <c r="B168" s="20">
        <v>6.3</v>
      </c>
      <c r="C168" s="20" t="s">
        <v>57</v>
      </c>
      <c r="D168" s="20" t="s">
        <v>255</v>
      </c>
      <c r="E168" s="20" t="s">
        <v>158</v>
      </c>
      <c r="F168" s="20" t="s">
        <v>48</v>
      </c>
      <c r="G168" s="20" t="s">
        <v>117</v>
      </c>
      <c r="H168" s="20" t="s">
        <v>49</v>
      </c>
      <c r="I168" s="20">
        <v>250</v>
      </c>
      <c r="J168" s="20" t="s">
        <v>84</v>
      </c>
      <c r="K168" s="20" t="s">
        <v>235</v>
      </c>
      <c r="L168" s="25"/>
    </row>
    <row r="169" spans="1:12">
      <c r="A169" s="20" t="s">
        <v>260</v>
      </c>
      <c r="B169" s="20">
        <v>10</v>
      </c>
      <c r="C169" s="20" t="s">
        <v>60</v>
      </c>
      <c r="D169" s="20" t="s">
        <v>255</v>
      </c>
      <c r="E169" s="20" t="s">
        <v>158</v>
      </c>
      <c r="F169" s="20" t="s">
        <v>48</v>
      </c>
      <c r="G169" s="20" t="s">
        <v>117</v>
      </c>
      <c r="H169" s="20" t="s">
        <v>49</v>
      </c>
      <c r="I169" s="20">
        <v>250</v>
      </c>
      <c r="J169" s="20" t="s">
        <v>84</v>
      </c>
      <c r="K169" s="20" t="s">
        <v>235</v>
      </c>
      <c r="L169" s="25"/>
    </row>
    <row r="170" spans="1:12">
      <c r="A170" s="20" t="s">
        <v>261</v>
      </c>
      <c r="B170" s="20">
        <v>16</v>
      </c>
      <c r="C170" s="20" t="s">
        <v>226</v>
      </c>
      <c r="D170" s="20" t="s">
        <v>255</v>
      </c>
      <c r="E170" s="20" t="s">
        <v>158</v>
      </c>
      <c r="F170" s="20" t="s">
        <v>48</v>
      </c>
      <c r="G170" s="20" t="s">
        <v>117</v>
      </c>
      <c r="H170" s="20" t="s">
        <v>49</v>
      </c>
      <c r="I170" s="20">
        <v>250</v>
      </c>
      <c r="J170" s="20" t="s">
        <v>84</v>
      </c>
      <c r="K170" s="20" t="s">
        <v>235</v>
      </c>
      <c r="L170" s="25"/>
    </row>
    <row r="171" spans="1:12">
      <c r="A171" s="20" t="s">
        <v>262</v>
      </c>
      <c r="B171" s="20">
        <v>25</v>
      </c>
      <c r="C171" s="20" t="s">
        <v>231</v>
      </c>
      <c r="D171" s="20" t="s">
        <v>255</v>
      </c>
      <c r="E171" s="20" t="s">
        <v>158</v>
      </c>
      <c r="F171" s="20" t="s">
        <v>48</v>
      </c>
      <c r="G171" s="20" t="s">
        <v>117</v>
      </c>
      <c r="H171" s="20" t="s">
        <v>49</v>
      </c>
      <c r="I171" s="20">
        <v>250</v>
      </c>
      <c r="J171" s="20" t="s">
        <v>84</v>
      </c>
      <c r="K171" s="20" t="s">
        <v>235</v>
      </c>
      <c r="L171" s="25"/>
    </row>
    <row r="172" spans="1:12">
      <c r="A172" s="20" t="s">
        <v>263</v>
      </c>
      <c r="B172" s="20">
        <v>40</v>
      </c>
      <c r="C172" s="20" t="s">
        <v>244</v>
      </c>
      <c r="D172" s="20" t="s">
        <v>255</v>
      </c>
      <c r="E172" s="20" t="s">
        <v>158</v>
      </c>
      <c r="F172" s="20" t="s">
        <v>48</v>
      </c>
      <c r="G172" s="20" t="s">
        <v>117</v>
      </c>
      <c r="H172" s="20" t="s">
        <v>49</v>
      </c>
      <c r="I172" s="20">
        <v>250</v>
      </c>
      <c r="J172" s="20" t="s">
        <v>84</v>
      </c>
      <c r="K172" s="20" t="s">
        <v>235</v>
      </c>
      <c r="L172" s="25"/>
    </row>
    <row r="173" spans="1:12">
      <c r="A173" s="20" t="s">
        <v>264</v>
      </c>
      <c r="B173" s="20">
        <v>1</v>
      </c>
      <c r="C173" s="20">
        <v>0.5</v>
      </c>
      <c r="D173" s="20" t="s">
        <v>255</v>
      </c>
      <c r="E173" s="20" t="s">
        <v>158</v>
      </c>
      <c r="F173" s="20" t="s">
        <v>48</v>
      </c>
      <c r="G173" s="20" t="s">
        <v>82</v>
      </c>
      <c r="H173" s="20" t="s">
        <v>49</v>
      </c>
      <c r="I173" s="20">
        <v>250</v>
      </c>
      <c r="J173" s="20" t="s">
        <v>84</v>
      </c>
      <c r="K173" s="20" t="s">
        <v>235</v>
      </c>
      <c r="L173" s="25"/>
    </row>
    <row r="174" spans="1:12">
      <c r="A174" s="20" t="s">
        <v>265</v>
      </c>
      <c r="B174" s="20">
        <v>1.6</v>
      </c>
      <c r="C174" s="20">
        <v>0.5</v>
      </c>
      <c r="D174" s="20" t="s">
        <v>255</v>
      </c>
      <c r="E174" s="20" t="s">
        <v>158</v>
      </c>
      <c r="F174" s="20" t="s">
        <v>48</v>
      </c>
      <c r="G174" s="20" t="s">
        <v>82</v>
      </c>
      <c r="H174" s="20" t="s">
        <v>49</v>
      </c>
      <c r="I174" s="20">
        <v>250</v>
      </c>
      <c r="J174" s="20" t="s">
        <v>84</v>
      </c>
      <c r="K174" s="20" t="s">
        <v>235</v>
      </c>
      <c r="L174" s="25"/>
    </row>
    <row r="175" spans="1:12">
      <c r="A175" s="20" t="s">
        <v>266</v>
      </c>
      <c r="B175" s="20">
        <v>2.5</v>
      </c>
      <c r="C175" s="20">
        <v>0.5</v>
      </c>
      <c r="D175" s="20" t="s">
        <v>255</v>
      </c>
      <c r="E175" s="20" t="s">
        <v>158</v>
      </c>
      <c r="F175" s="20" t="s">
        <v>48</v>
      </c>
      <c r="G175" s="20" t="s">
        <v>82</v>
      </c>
      <c r="H175" s="20" t="s">
        <v>49</v>
      </c>
      <c r="I175" s="20">
        <v>250</v>
      </c>
      <c r="J175" s="20" t="s">
        <v>84</v>
      </c>
      <c r="K175" s="20" t="s">
        <v>235</v>
      </c>
      <c r="L175" s="25"/>
    </row>
    <row r="176" spans="1:12">
      <c r="A176" s="20" t="s">
        <v>267</v>
      </c>
      <c r="B176" s="20">
        <v>4</v>
      </c>
      <c r="C176" s="20" t="s">
        <v>45</v>
      </c>
      <c r="D176" s="20" t="s">
        <v>255</v>
      </c>
      <c r="E176" s="20" t="s">
        <v>158</v>
      </c>
      <c r="F176" s="20" t="s">
        <v>48</v>
      </c>
      <c r="G176" s="20" t="s">
        <v>82</v>
      </c>
      <c r="H176" s="20" t="s">
        <v>49</v>
      </c>
      <c r="I176" s="20">
        <v>250</v>
      </c>
      <c r="J176" s="20" t="s">
        <v>84</v>
      </c>
      <c r="K176" s="20" t="s">
        <v>235</v>
      </c>
      <c r="L176" s="25"/>
    </row>
    <row r="177" spans="1:12">
      <c r="A177" s="20" t="s">
        <v>268</v>
      </c>
      <c r="B177" s="20">
        <v>6.3</v>
      </c>
      <c r="C177" s="20" t="s">
        <v>57</v>
      </c>
      <c r="D177" s="20" t="s">
        <v>255</v>
      </c>
      <c r="E177" s="20" t="s">
        <v>158</v>
      </c>
      <c r="F177" s="20" t="s">
        <v>48</v>
      </c>
      <c r="G177" s="20" t="s">
        <v>82</v>
      </c>
      <c r="H177" s="20" t="s">
        <v>49</v>
      </c>
      <c r="I177" s="20">
        <v>250</v>
      </c>
      <c r="J177" s="20" t="s">
        <v>84</v>
      </c>
      <c r="K177" s="20" t="s">
        <v>235</v>
      </c>
      <c r="L177" s="25"/>
    </row>
    <row r="178" spans="1:12">
      <c r="A178" s="20" t="s">
        <v>269</v>
      </c>
      <c r="B178" s="20">
        <v>10</v>
      </c>
      <c r="C178" s="20" t="s">
        <v>60</v>
      </c>
      <c r="D178" s="20" t="s">
        <v>255</v>
      </c>
      <c r="E178" s="20" t="s">
        <v>158</v>
      </c>
      <c r="F178" s="20" t="s">
        <v>48</v>
      </c>
      <c r="G178" s="20" t="s">
        <v>82</v>
      </c>
      <c r="H178" s="20" t="s">
        <v>49</v>
      </c>
      <c r="I178" s="20">
        <v>250</v>
      </c>
      <c r="J178" s="20" t="s">
        <v>84</v>
      </c>
      <c r="K178" s="20" t="s">
        <v>235</v>
      </c>
      <c r="L178" s="25"/>
    </row>
    <row r="179" spans="1:12">
      <c r="A179" s="20" t="s">
        <v>270</v>
      </c>
      <c r="B179" s="20">
        <v>16</v>
      </c>
      <c r="C179" s="20" t="s">
        <v>226</v>
      </c>
      <c r="D179" s="20" t="s">
        <v>255</v>
      </c>
      <c r="E179" s="20" t="s">
        <v>158</v>
      </c>
      <c r="F179" s="20" t="s">
        <v>48</v>
      </c>
      <c r="G179" s="20" t="s">
        <v>82</v>
      </c>
      <c r="H179" s="20" t="s">
        <v>49</v>
      </c>
      <c r="I179" s="20">
        <v>250</v>
      </c>
      <c r="J179" s="20" t="s">
        <v>84</v>
      </c>
      <c r="K179" s="20" t="s">
        <v>235</v>
      </c>
      <c r="L179" s="25"/>
    </row>
    <row r="180" spans="1:12">
      <c r="A180" s="20" t="s">
        <v>271</v>
      </c>
      <c r="B180" s="20">
        <v>25</v>
      </c>
      <c r="C180" s="20" t="s">
        <v>231</v>
      </c>
      <c r="D180" s="20" t="s">
        <v>255</v>
      </c>
      <c r="E180" s="20" t="s">
        <v>158</v>
      </c>
      <c r="F180" s="20" t="s">
        <v>48</v>
      </c>
      <c r="G180" s="20" t="s">
        <v>82</v>
      </c>
      <c r="H180" s="20" t="s">
        <v>49</v>
      </c>
      <c r="I180" s="20">
        <v>250</v>
      </c>
      <c r="J180" s="20" t="s">
        <v>84</v>
      </c>
      <c r="K180" s="20" t="s">
        <v>235</v>
      </c>
      <c r="L180" s="25"/>
    </row>
    <row r="181" spans="1:12">
      <c r="A181" s="20" t="s">
        <v>272</v>
      </c>
      <c r="B181" s="20">
        <v>40</v>
      </c>
      <c r="C181" s="20" t="s">
        <v>244</v>
      </c>
      <c r="D181" s="20" t="s">
        <v>255</v>
      </c>
      <c r="E181" s="20" t="s">
        <v>158</v>
      </c>
      <c r="F181" s="20" t="s">
        <v>48</v>
      </c>
      <c r="G181" s="20" t="s">
        <v>82</v>
      </c>
      <c r="H181" s="20" t="s">
        <v>49</v>
      </c>
      <c r="I181" s="20">
        <v>250</v>
      </c>
      <c r="J181" s="20" t="s">
        <v>84</v>
      </c>
      <c r="K181" s="20" t="s">
        <v>235</v>
      </c>
      <c r="L181" s="25"/>
    </row>
    <row r="182" spans="1:12">
      <c r="A182" s="20" t="s">
        <v>273</v>
      </c>
      <c r="B182" s="20">
        <v>1</v>
      </c>
      <c r="C182" s="20">
        <v>0.5</v>
      </c>
      <c r="D182" s="20" t="s">
        <v>46</v>
      </c>
      <c r="E182" s="20" t="s">
        <v>158</v>
      </c>
      <c r="F182" s="20" t="s">
        <v>48</v>
      </c>
      <c r="G182" s="20" t="s">
        <v>117</v>
      </c>
      <c r="H182" s="20" t="s">
        <v>274</v>
      </c>
      <c r="I182" s="20">
        <v>250</v>
      </c>
      <c r="J182" s="20" t="s">
        <v>84</v>
      </c>
      <c r="K182" s="20" t="s">
        <v>235</v>
      </c>
      <c r="L182" s="25"/>
    </row>
    <row r="183" spans="1:12">
      <c r="A183" s="20" t="s">
        <v>275</v>
      </c>
      <c r="B183" s="20">
        <v>1.6</v>
      </c>
      <c r="C183" s="20">
        <v>0.5</v>
      </c>
      <c r="D183" s="20" t="s">
        <v>46</v>
      </c>
      <c r="E183" s="20" t="s">
        <v>158</v>
      </c>
      <c r="F183" s="20" t="s">
        <v>48</v>
      </c>
      <c r="G183" s="20" t="s">
        <v>117</v>
      </c>
      <c r="H183" s="20" t="s">
        <v>274</v>
      </c>
      <c r="I183" s="20">
        <v>250</v>
      </c>
      <c r="J183" s="20" t="s">
        <v>84</v>
      </c>
      <c r="K183" s="20" t="s">
        <v>235</v>
      </c>
      <c r="L183" s="25"/>
    </row>
    <row r="184" spans="1:12">
      <c r="A184" s="20" t="s">
        <v>276</v>
      </c>
      <c r="B184" s="20">
        <v>2.5</v>
      </c>
      <c r="C184" s="20">
        <v>0.5</v>
      </c>
      <c r="D184" s="20" t="s">
        <v>46</v>
      </c>
      <c r="E184" s="20" t="s">
        <v>158</v>
      </c>
      <c r="F184" s="20" t="s">
        <v>48</v>
      </c>
      <c r="G184" s="20" t="s">
        <v>117</v>
      </c>
      <c r="H184" s="20" t="s">
        <v>274</v>
      </c>
      <c r="I184" s="20">
        <v>250</v>
      </c>
      <c r="J184" s="20" t="s">
        <v>84</v>
      </c>
      <c r="K184" s="20" t="s">
        <v>235</v>
      </c>
      <c r="L184" s="25"/>
    </row>
    <row r="185" spans="1:12">
      <c r="A185" s="20" t="s">
        <v>277</v>
      </c>
      <c r="B185" s="20">
        <v>4</v>
      </c>
      <c r="C185" s="20" t="s">
        <v>45</v>
      </c>
      <c r="D185" s="20" t="s">
        <v>46</v>
      </c>
      <c r="E185" s="20" t="s">
        <v>158</v>
      </c>
      <c r="F185" s="20" t="s">
        <v>48</v>
      </c>
      <c r="G185" s="20" t="s">
        <v>117</v>
      </c>
      <c r="H185" s="20" t="s">
        <v>274</v>
      </c>
      <c r="I185" s="20">
        <v>250</v>
      </c>
      <c r="J185" s="20" t="s">
        <v>84</v>
      </c>
      <c r="K185" s="20" t="s">
        <v>235</v>
      </c>
      <c r="L185" s="25"/>
    </row>
    <row r="186" spans="1:12">
      <c r="A186" s="20" t="s">
        <v>278</v>
      </c>
      <c r="B186" s="20">
        <v>6.3</v>
      </c>
      <c r="C186" s="20" t="s">
        <v>57</v>
      </c>
      <c r="D186" s="20" t="s">
        <v>46</v>
      </c>
      <c r="E186" s="20" t="s">
        <v>158</v>
      </c>
      <c r="F186" s="20" t="s">
        <v>48</v>
      </c>
      <c r="G186" s="20" t="s">
        <v>117</v>
      </c>
      <c r="H186" s="20" t="s">
        <v>274</v>
      </c>
      <c r="I186" s="20">
        <v>250</v>
      </c>
      <c r="J186" s="20" t="s">
        <v>84</v>
      </c>
      <c r="K186" s="20" t="s">
        <v>235</v>
      </c>
      <c r="L186" s="25"/>
    </row>
    <row r="187" spans="1:12">
      <c r="A187" s="20" t="s">
        <v>279</v>
      </c>
      <c r="B187" s="20">
        <v>10</v>
      </c>
      <c r="C187" s="20" t="s">
        <v>60</v>
      </c>
      <c r="D187" s="20" t="s">
        <v>46</v>
      </c>
      <c r="E187" s="20" t="s">
        <v>158</v>
      </c>
      <c r="F187" s="20" t="s">
        <v>48</v>
      </c>
      <c r="G187" s="20" t="s">
        <v>117</v>
      </c>
      <c r="H187" s="20" t="s">
        <v>274</v>
      </c>
      <c r="I187" s="20">
        <v>250</v>
      </c>
      <c r="J187" s="20" t="s">
        <v>84</v>
      </c>
      <c r="K187" s="20" t="s">
        <v>235</v>
      </c>
      <c r="L187" s="25"/>
    </row>
    <row r="188" spans="1:12">
      <c r="A188" s="20" t="s">
        <v>280</v>
      </c>
      <c r="B188" s="20">
        <v>16</v>
      </c>
      <c r="C188" s="20" t="s">
        <v>226</v>
      </c>
      <c r="D188" s="20" t="s">
        <v>46</v>
      </c>
      <c r="E188" s="20" t="s">
        <v>158</v>
      </c>
      <c r="F188" s="20" t="s">
        <v>48</v>
      </c>
      <c r="G188" s="20" t="s">
        <v>117</v>
      </c>
      <c r="H188" s="20" t="s">
        <v>274</v>
      </c>
      <c r="I188" s="20">
        <v>250</v>
      </c>
      <c r="J188" s="20" t="s">
        <v>84</v>
      </c>
      <c r="K188" s="20" t="s">
        <v>235</v>
      </c>
      <c r="L188" s="25"/>
    </row>
    <row r="189" spans="1:12">
      <c r="A189" s="20" t="s">
        <v>281</v>
      </c>
      <c r="B189" s="20">
        <v>25</v>
      </c>
      <c r="C189" s="20" t="s">
        <v>231</v>
      </c>
      <c r="D189" s="20" t="s">
        <v>46</v>
      </c>
      <c r="E189" s="20" t="s">
        <v>158</v>
      </c>
      <c r="F189" s="20" t="s">
        <v>48</v>
      </c>
      <c r="G189" s="20" t="s">
        <v>117</v>
      </c>
      <c r="H189" s="20" t="s">
        <v>274</v>
      </c>
      <c r="I189" s="20">
        <v>250</v>
      </c>
      <c r="J189" s="20" t="s">
        <v>84</v>
      </c>
      <c r="K189" s="20" t="s">
        <v>235</v>
      </c>
      <c r="L189" s="25"/>
    </row>
    <row r="190" spans="1:12">
      <c r="A190" s="20" t="s">
        <v>282</v>
      </c>
      <c r="B190" s="20">
        <v>40</v>
      </c>
      <c r="C190" s="20" t="s">
        <v>244</v>
      </c>
      <c r="D190" s="20" t="s">
        <v>46</v>
      </c>
      <c r="E190" s="20" t="s">
        <v>158</v>
      </c>
      <c r="F190" s="20" t="s">
        <v>48</v>
      </c>
      <c r="G190" s="20" t="s">
        <v>117</v>
      </c>
      <c r="H190" s="20" t="s">
        <v>274</v>
      </c>
      <c r="I190" s="20">
        <v>250</v>
      </c>
      <c r="J190" s="20" t="s">
        <v>84</v>
      </c>
      <c r="K190" s="20" t="s">
        <v>235</v>
      </c>
      <c r="L190" s="25"/>
    </row>
    <row r="191" spans="1:12">
      <c r="A191" s="20" t="s">
        <v>283</v>
      </c>
      <c r="B191" s="20">
        <v>1</v>
      </c>
      <c r="C191" s="20">
        <v>0.5</v>
      </c>
      <c r="D191" s="20" t="s">
        <v>46</v>
      </c>
      <c r="E191" s="20" t="s">
        <v>158</v>
      </c>
      <c r="F191" s="20" t="s">
        <v>48</v>
      </c>
      <c r="G191" s="20" t="s">
        <v>82</v>
      </c>
      <c r="H191" s="20" t="s">
        <v>274</v>
      </c>
      <c r="I191" s="20">
        <v>250</v>
      </c>
      <c r="J191" s="20" t="s">
        <v>84</v>
      </c>
      <c r="K191" s="20" t="s">
        <v>235</v>
      </c>
      <c r="L191" s="25"/>
    </row>
    <row r="192" spans="1:12">
      <c r="A192" s="20" t="s">
        <v>284</v>
      </c>
      <c r="B192" s="20">
        <v>1.6</v>
      </c>
      <c r="C192" s="20">
        <v>0.5</v>
      </c>
      <c r="D192" s="20" t="s">
        <v>46</v>
      </c>
      <c r="E192" s="20" t="s">
        <v>158</v>
      </c>
      <c r="F192" s="20" t="s">
        <v>48</v>
      </c>
      <c r="G192" s="20" t="s">
        <v>82</v>
      </c>
      <c r="H192" s="20" t="s">
        <v>274</v>
      </c>
      <c r="I192" s="20">
        <v>250</v>
      </c>
      <c r="J192" s="20" t="s">
        <v>84</v>
      </c>
      <c r="K192" s="20" t="s">
        <v>235</v>
      </c>
      <c r="L192" s="25"/>
    </row>
    <row r="193" spans="1:12">
      <c r="A193" s="20" t="s">
        <v>285</v>
      </c>
      <c r="B193" s="20">
        <v>2.5</v>
      </c>
      <c r="C193" s="20">
        <v>0.5</v>
      </c>
      <c r="D193" s="20" t="s">
        <v>46</v>
      </c>
      <c r="E193" s="20" t="s">
        <v>158</v>
      </c>
      <c r="F193" s="20" t="s">
        <v>48</v>
      </c>
      <c r="G193" s="20" t="s">
        <v>82</v>
      </c>
      <c r="H193" s="20" t="s">
        <v>274</v>
      </c>
      <c r="I193" s="20">
        <v>250</v>
      </c>
      <c r="J193" s="20" t="s">
        <v>84</v>
      </c>
      <c r="K193" s="20" t="s">
        <v>235</v>
      </c>
      <c r="L193" s="25"/>
    </row>
    <row r="194" spans="1:12">
      <c r="A194" s="20" t="s">
        <v>286</v>
      </c>
      <c r="B194" s="20">
        <v>4</v>
      </c>
      <c r="C194" s="20" t="s">
        <v>45</v>
      </c>
      <c r="D194" s="20" t="s">
        <v>46</v>
      </c>
      <c r="E194" s="20" t="s">
        <v>158</v>
      </c>
      <c r="F194" s="20" t="s">
        <v>48</v>
      </c>
      <c r="G194" s="20" t="s">
        <v>82</v>
      </c>
      <c r="H194" s="20" t="s">
        <v>274</v>
      </c>
      <c r="I194" s="20">
        <v>250</v>
      </c>
      <c r="J194" s="20" t="s">
        <v>84</v>
      </c>
      <c r="K194" s="20" t="s">
        <v>235</v>
      </c>
      <c r="L194" s="25"/>
    </row>
    <row r="195" spans="1:12">
      <c r="A195" s="20" t="s">
        <v>287</v>
      </c>
      <c r="B195" s="20">
        <v>6.3</v>
      </c>
      <c r="C195" s="20" t="s">
        <v>57</v>
      </c>
      <c r="D195" s="20" t="s">
        <v>46</v>
      </c>
      <c r="E195" s="20" t="s">
        <v>158</v>
      </c>
      <c r="F195" s="20" t="s">
        <v>48</v>
      </c>
      <c r="G195" s="20" t="s">
        <v>82</v>
      </c>
      <c r="H195" s="20" t="s">
        <v>274</v>
      </c>
      <c r="I195" s="20">
        <v>250</v>
      </c>
      <c r="J195" s="20" t="s">
        <v>84</v>
      </c>
      <c r="K195" s="20" t="s">
        <v>235</v>
      </c>
      <c r="L195" s="25"/>
    </row>
    <row r="196" spans="1:12">
      <c r="A196" s="20" t="s">
        <v>288</v>
      </c>
      <c r="B196" s="20">
        <v>10</v>
      </c>
      <c r="C196" s="20" t="s">
        <v>60</v>
      </c>
      <c r="D196" s="20" t="s">
        <v>46</v>
      </c>
      <c r="E196" s="20" t="s">
        <v>158</v>
      </c>
      <c r="F196" s="20" t="s">
        <v>48</v>
      </c>
      <c r="G196" s="20" t="s">
        <v>82</v>
      </c>
      <c r="H196" s="20" t="s">
        <v>274</v>
      </c>
      <c r="I196" s="20">
        <v>250</v>
      </c>
      <c r="J196" s="20" t="s">
        <v>84</v>
      </c>
      <c r="K196" s="20" t="s">
        <v>235</v>
      </c>
      <c r="L196" s="25"/>
    </row>
    <row r="197" spans="1:12">
      <c r="A197" s="20" t="s">
        <v>289</v>
      </c>
      <c r="B197" s="20">
        <v>16</v>
      </c>
      <c r="C197" s="20" t="s">
        <v>226</v>
      </c>
      <c r="D197" s="20" t="s">
        <v>46</v>
      </c>
      <c r="E197" s="20" t="s">
        <v>158</v>
      </c>
      <c r="F197" s="20" t="s">
        <v>48</v>
      </c>
      <c r="G197" s="20" t="s">
        <v>82</v>
      </c>
      <c r="H197" s="20" t="s">
        <v>274</v>
      </c>
      <c r="I197" s="20">
        <v>250</v>
      </c>
      <c r="J197" s="20" t="s">
        <v>84</v>
      </c>
      <c r="K197" s="20" t="s">
        <v>235</v>
      </c>
      <c r="L197" s="25"/>
    </row>
    <row r="198" spans="1:12">
      <c r="A198" s="20" t="s">
        <v>290</v>
      </c>
      <c r="B198" s="20">
        <v>25</v>
      </c>
      <c r="C198" s="20" t="s">
        <v>231</v>
      </c>
      <c r="D198" s="20" t="s">
        <v>46</v>
      </c>
      <c r="E198" s="20" t="s">
        <v>158</v>
      </c>
      <c r="F198" s="20" t="s">
        <v>48</v>
      </c>
      <c r="G198" s="20" t="s">
        <v>82</v>
      </c>
      <c r="H198" s="20" t="s">
        <v>274</v>
      </c>
      <c r="I198" s="20">
        <v>250</v>
      </c>
      <c r="J198" s="20" t="s">
        <v>84</v>
      </c>
      <c r="K198" s="20" t="s">
        <v>235</v>
      </c>
      <c r="L198" s="25"/>
    </row>
    <row r="199" spans="1:12">
      <c r="A199" s="20" t="s">
        <v>291</v>
      </c>
      <c r="B199" s="20">
        <v>40</v>
      </c>
      <c r="C199" s="20" t="s">
        <v>244</v>
      </c>
      <c r="D199" s="20" t="s">
        <v>46</v>
      </c>
      <c r="E199" s="20" t="s">
        <v>158</v>
      </c>
      <c r="F199" s="20" t="s">
        <v>48</v>
      </c>
      <c r="G199" s="20" t="s">
        <v>82</v>
      </c>
      <c r="H199" s="20" t="s">
        <v>274</v>
      </c>
      <c r="I199" s="20">
        <v>250</v>
      </c>
      <c r="J199" s="20" t="s">
        <v>84</v>
      </c>
      <c r="K199" s="20" t="s">
        <v>235</v>
      </c>
      <c r="L199" s="25"/>
    </row>
    <row r="200" spans="1:12">
      <c r="A200" s="20" t="s">
        <v>292</v>
      </c>
      <c r="B200" s="20">
        <v>1</v>
      </c>
      <c r="C200" s="20">
        <v>0.5</v>
      </c>
      <c r="D200" s="20" t="s">
        <v>46</v>
      </c>
      <c r="E200" s="20" t="s">
        <v>158</v>
      </c>
      <c r="F200" s="20" t="s">
        <v>70</v>
      </c>
      <c r="G200" s="20" t="s">
        <v>133</v>
      </c>
      <c r="H200" s="20" t="s">
        <v>293</v>
      </c>
      <c r="I200" s="20">
        <v>250</v>
      </c>
      <c r="J200" s="20" t="s">
        <v>84</v>
      </c>
      <c r="K200" s="20" t="s">
        <v>235</v>
      </c>
      <c r="L200" s="25"/>
    </row>
    <row r="201" spans="1:12">
      <c r="A201" s="20" t="s">
        <v>294</v>
      </c>
      <c r="B201" s="20">
        <v>1.6</v>
      </c>
      <c r="C201" s="20">
        <v>0.5</v>
      </c>
      <c r="D201" s="20" t="s">
        <v>46</v>
      </c>
      <c r="E201" s="20" t="s">
        <v>158</v>
      </c>
      <c r="F201" s="20" t="s">
        <v>70</v>
      </c>
      <c r="G201" s="20" t="s">
        <v>133</v>
      </c>
      <c r="H201" s="20" t="s">
        <v>293</v>
      </c>
      <c r="I201" s="20">
        <v>250</v>
      </c>
      <c r="J201" s="20" t="s">
        <v>84</v>
      </c>
      <c r="K201" s="20" t="s">
        <v>235</v>
      </c>
      <c r="L201" s="25"/>
    </row>
    <row r="202" spans="1:12">
      <c r="A202" s="20" t="s">
        <v>295</v>
      </c>
      <c r="B202" s="20">
        <v>2.5</v>
      </c>
      <c r="C202" s="20">
        <v>0.5</v>
      </c>
      <c r="D202" s="20" t="s">
        <v>46</v>
      </c>
      <c r="E202" s="20" t="s">
        <v>158</v>
      </c>
      <c r="F202" s="20" t="s">
        <v>70</v>
      </c>
      <c r="G202" s="20" t="s">
        <v>133</v>
      </c>
      <c r="H202" s="20" t="s">
        <v>293</v>
      </c>
      <c r="I202" s="20">
        <v>250</v>
      </c>
      <c r="J202" s="20" t="s">
        <v>84</v>
      </c>
      <c r="K202" s="20" t="s">
        <v>235</v>
      </c>
      <c r="L202" s="25"/>
    </row>
    <row r="203" spans="1:12">
      <c r="A203" s="20" t="s">
        <v>296</v>
      </c>
      <c r="B203" s="20">
        <v>4</v>
      </c>
      <c r="C203" s="20" t="s">
        <v>45</v>
      </c>
      <c r="D203" s="20" t="s">
        <v>46</v>
      </c>
      <c r="E203" s="20" t="s">
        <v>158</v>
      </c>
      <c r="F203" s="20" t="s">
        <v>70</v>
      </c>
      <c r="G203" s="20" t="s">
        <v>133</v>
      </c>
      <c r="H203" s="20" t="s">
        <v>293</v>
      </c>
      <c r="I203" s="20">
        <v>250</v>
      </c>
      <c r="J203" s="20" t="s">
        <v>84</v>
      </c>
      <c r="K203" s="20" t="s">
        <v>235</v>
      </c>
      <c r="L203" s="25"/>
    </row>
    <row r="204" spans="1:12">
      <c r="A204" s="20" t="s">
        <v>297</v>
      </c>
      <c r="B204" s="20">
        <v>6.3</v>
      </c>
      <c r="C204" s="20" t="s">
        <v>57</v>
      </c>
      <c r="D204" s="20" t="s">
        <v>46</v>
      </c>
      <c r="E204" s="20" t="s">
        <v>158</v>
      </c>
      <c r="F204" s="20" t="s">
        <v>70</v>
      </c>
      <c r="G204" s="20" t="s">
        <v>133</v>
      </c>
      <c r="H204" s="20" t="s">
        <v>293</v>
      </c>
      <c r="I204" s="20">
        <v>250</v>
      </c>
      <c r="J204" s="20" t="s">
        <v>84</v>
      </c>
      <c r="K204" s="20" t="s">
        <v>235</v>
      </c>
      <c r="L204" s="25"/>
    </row>
    <row r="205" spans="1:12">
      <c r="A205" s="20" t="s">
        <v>298</v>
      </c>
      <c r="B205" s="20">
        <v>10</v>
      </c>
      <c r="C205" s="20" t="s">
        <v>60</v>
      </c>
      <c r="D205" s="20" t="s">
        <v>46</v>
      </c>
      <c r="E205" s="20" t="s">
        <v>158</v>
      </c>
      <c r="F205" s="20" t="s">
        <v>70</v>
      </c>
      <c r="G205" s="20" t="s">
        <v>133</v>
      </c>
      <c r="H205" s="20" t="s">
        <v>293</v>
      </c>
      <c r="I205" s="20">
        <v>250</v>
      </c>
      <c r="J205" s="20" t="s">
        <v>84</v>
      </c>
      <c r="K205" s="20" t="s">
        <v>235</v>
      </c>
      <c r="L205" s="25"/>
    </row>
    <row r="206" spans="1:12">
      <c r="A206" s="20" t="s">
        <v>299</v>
      </c>
      <c r="B206" s="20">
        <v>16</v>
      </c>
      <c r="C206" s="20" t="s">
        <v>226</v>
      </c>
      <c r="D206" s="20" t="s">
        <v>46</v>
      </c>
      <c r="E206" s="20" t="s">
        <v>158</v>
      </c>
      <c r="F206" s="20" t="s">
        <v>70</v>
      </c>
      <c r="G206" s="20" t="s">
        <v>133</v>
      </c>
      <c r="H206" s="20" t="s">
        <v>293</v>
      </c>
      <c r="I206" s="20">
        <v>250</v>
      </c>
      <c r="J206" s="20" t="s">
        <v>84</v>
      </c>
      <c r="K206" s="20" t="s">
        <v>235</v>
      </c>
      <c r="L206" s="25"/>
    </row>
    <row r="207" spans="1:12">
      <c r="A207" s="20" t="s">
        <v>300</v>
      </c>
      <c r="B207" s="20">
        <v>25</v>
      </c>
      <c r="C207" s="20" t="s">
        <v>231</v>
      </c>
      <c r="D207" s="20" t="s">
        <v>46</v>
      </c>
      <c r="E207" s="20" t="s">
        <v>158</v>
      </c>
      <c r="F207" s="20" t="s">
        <v>70</v>
      </c>
      <c r="G207" s="20" t="s">
        <v>133</v>
      </c>
      <c r="H207" s="20" t="s">
        <v>293</v>
      </c>
      <c r="I207" s="20">
        <v>250</v>
      </c>
      <c r="J207" s="20" t="s">
        <v>84</v>
      </c>
      <c r="K207" s="20" t="s">
        <v>235</v>
      </c>
      <c r="L207" s="25"/>
    </row>
    <row r="208" spans="1:12">
      <c r="A208" s="20" t="s">
        <v>301</v>
      </c>
      <c r="B208" s="20">
        <v>40</v>
      </c>
      <c r="C208" s="20" t="s">
        <v>244</v>
      </c>
      <c r="D208" s="20" t="s">
        <v>46</v>
      </c>
      <c r="E208" s="20" t="s">
        <v>158</v>
      </c>
      <c r="F208" s="20" t="s">
        <v>70</v>
      </c>
      <c r="G208" s="20" t="s">
        <v>133</v>
      </c>
      <c r="H208" s="20" t="s">
        <v>293</v>
      </c>
      <c r="I208" s="20">
        <v>250</v>
      </c>
      <c r="J208" s="20" t="s">
        <v>84</v>
      </c>
      <c r="K208" s="20" t="s">
        <v>235</v>
      </c>
      <c r="L208" s="25"/>
    </row>
    <row r="209" spans="1:12">
      <c r="A209" s="20" t="s">
        <v>302</v>
      </c>
      <c r="B209" s="20">
        <v>1</v>
      </c>
      <c r="C209" s="20">
        <v>0.5</v>
      </c>
      <c r="D209" s="20" t="s">
        <v>46</v>
      </c>
      <c r="E209" s="20" t="s">
        <v>47</v>
      </c>
      <c r="F209" s="20" t="s">
        <v>48</v>
      </c>
      <c r="G209" s="20" t="s">
        <v>117</v>
      </c>
      <c r="H209" s="20" t="s">
        <v>274</v>
      </c>
      <c r="I209" s="20">
        <v>250</v>
      </c>
      <c r="J209" s="20" t="s">
        <v>84</v>
      </c>
      <c r="K209" s="20" t="s">
        <v>235</v>
      </c>
      <c r="L209" s="25"/>
    </row>
    <row r="210" spans="1:12">
      <c r="A210" s="20" t="s">
        <v>303</v>
      </c>
      <c r="B210" s="20">
        <v>1.6</v>
      </c>
      <c r="C210" s="20">
        <v>0.5</v>
      </c>
      <c r="D210" s="20" t="s">
        <v>46</v>
      </c>
      <c r="E210" s="20" t="s">
        <v>47</v>
      </c>
      <c r="F210" s="20" t="s">
        <v>48</v>
      </c>
      <c r="G210" s="20" t="s">
        <v>117</v>
      </c>
      <c r="H210" s="20" t="s">
        <v>274</v>
      </c>
      <c r="I210" s="20">
        <v>250</v>
      </c>
      <c r="J210" s="20" t="s">
        <v>84</v>
      </c>
      <c r="K210" s="20" t="s">
        <v>235</v>
      </c>
      <c r="L210" s="25"/>
    </row>
    <row r="211" spans="1:12">
      <c r="A211" s="20" t="s">
        <v>304</v>
      </c>
      <c r="B211" s="20">
        <v>2.5</v>
      </c>
      <c r="C211" s="20">
        <v>0.5</v>
      </c>
      <c r="D211" s="20" t="s">
        <v>46</v>
      </c>
      <c r="E211" s="20" t="s">
        <v>47</v>
      </c>
      <c r="F211" s="20" t="s">
        <v>48</v>
      </c>
      <c r="G211" s="20" t="s">
        <v>117</v>
      </c>
      <c r="H211" s="20" t="s">
        <v>274</v>
      </c>
      <c r="I211" s="20">
        <v>250</v>
      </c>
      <c r="J211" s="20" t="s">
        <v>84</v>
      </c>
      <c r="K211" s="20" t="s">
        <v>235</v>
      </c>
      <c r="L211" s="25"/>
    </row>
    <row r="212" spans="1:12">
      <c r="A212" s="20" t="s">
        <v>305</v>
      </c>
      <c r="B212" s="20">
        <v>4</v>
      </c>
      <c r="C212" s="20" t="s">
        <v>45</v>
      </c>
      <c r="D212" s="20" t="s">
        <v>46</v>
      </c>
      <c r="E212" s="20" t="s">
        <v>47</v>
      </c>
      <c r="F212" s="20" t="s">
        <v>48</v>
      </c>
      <c r="G212" s="20" t="s">
        <v>117</v>
      </c>
      <c r="H212" s="20" t="s">
        <v>274</v>
      </c>
      <c r="I212" s="20">
        <v>250</v>
      </c>
      <c r="J212" s="20" t="s">
        <v>84</v>
      </c>
      <c r="K212" s="20" t="s">
        <v>235</v>
      </c>
      <c r="L212" s="25"/>
    </row>
    <row r="213" spans="1:12">
      <c r="A213" s="20" t="s">
        <v>306</v>
      </c>
      <c r="B213" s="20">
        <v>6.3</v>
      </c>
      <c r="C213" s="20" t="s">
        <v>57</v>
      </c>
      <c r="D213" s="20" t="s">
        <v>46</v>
      </c>
      <c r="E213" s="20" t="s">
        <v>47</v>
      </c>
      <c r="F213" s="20" t="s">
        <v>48</v>
      </c>
      <c r="G213" s="20" t="s">
        <v>117</v>
      </c>
      <c r="H213" s="20" t="s">
        <v>274</v>
      </c>
      <c r="I213" s="20">
        <v>250</v>
      </c>
      <c r="J213" s="20" t="s">
        <v>84</v>
      </c>
      <c r="K213" s="20" t="s">
        <v>235</v>
      </c>
      <c r="L213" s="25"/>
    </row>
    <row r="214" spans="1:12">
      <c r="A214" s="20" t="s">
        <v>307</v>
      </c>
      <c r="B214" s="20">
        <v>10</v>
      </c>
      <c r="C214" s="20" t="s">
        <v>60</v>
      </c>
      <c r="D214" s="20" t="s">
        <v>46</v>
      </c>
      <c r="E214" s="20" t="s">
        <v>47</v>
      </c>
      <c r="F214" s="20" t="s">
        <v>48</v>
      </c>
      <c r="G214" s="20" t="s">
        <v>117</v>
      </c>
      <c r="H214" s="20" t="s">
        <v>274</v>
      </c>
      <c r="I214" s="20">
        <v>250</v>
      </c>
      <c r="J214" s="20" t="s">
        <v>84</v>
      </c>
      <c r="K214" s="20" t="s">
        <v>235</v>
      </c>
      <c r="L214" s="25"/>
    </row>
    <row r="215" spans="1:12">
      <c r="A215" s="20" t="s">
        <v>308</v>
      </c>
      <c r="B215" s="20">
        <v>16</v>
      </c>
      <c r="C215" s="20" t="s">
        <v>226</v>
      </c>
      <c r="D215" s="20" t="s">
        <v>46</v>
      </c>
      <c r="E215" s="20" t="s">
        <v>47</v>
      </c>
      <c r="F215" s="20" t="s">
        <v>48</v>
      </c>
      <c r="G215" s="20" t="s">
        <v>117</v>
      </c>
      <c r="H215" s="20" t="s">
        <v>274</v>
      </c>
      <c r="I215" s="20">
        <v>250</v>
      </c>
      <c r="J215" s="20" t="s">
        <v>84</v>
      </c>
      <c r="K215" s="20" t="s">
        <v>235</v>
      </c>
      <c r="L215" s="25"/>
    </row>
    <row r="216" spans="1:12">
      <c r="A216" s="20" t="s">
        <v>309</v>
      </c>
      <c r="B216" s="20">
        <v>25</v>
      </c>
      <c r="C216" s="20" t="s">
        <v>231</v>
      </c>
      <c r="D216" s="20" t="s">
        <v>46</v>
      </c>
      <c r="E216" s="20" t="s">
        <v>47</v>
      </c>
      <c r="F216" s="20" t="s">
        <v>48</v>
      </c>
      <c r="G216" s="20" t="s">
        <v>117</v>
      </c>
      <c r="H216" s="20" t="s">
        <v>274</v>
      </c>
      <c r="I216" s="20">
        <v>250</v>
      </c>
      <c r="J216" s="20" t="s">
        <v>84</v>
      </c>
      <c r="K216" s="20" t="s">
        <v>235</v>
      </c>
      <c r="L216" s="25"/>
    </row>
    <row r="217" spans="1:12">
      <c r="A217" s="20" t="s">
        <v>310</v>
      </c>
      <c r="B217" s="20">
        <v>40</v>
      </c>
      <c r="C217" s="20" t="s">
        <v>244</v>
      </c>
      <c r="D217" s="20" t="s">
        <v>46</v>
      </c>
      <c r="E217" s="20" t="s">
        <v>47</v>
      </c>
      <c r="F217" s="20" t="s">
        <v>48</v>
      </c>
      <c r="G217" s="20" t="s">
        <v>117</v>
      </c>
      <c r="H217" s="20" t="s">
        <v>274</v>
      </c>
      <c r="I217" s="20">
        <v>250</v>
      </c>
      <c r="J217" s="20" t="s">
        <v>84</v>
      </c>
      <c r="K217" s="20" t="s">
        <v>235</v>
      </c>
      <c r="L217" s="25"/>
    </row>
    <row r="218" spans="1:12">
      <c r="A218" s="20" t="s">
        <v>311</v>
      </c>
      <c r="B218" s="20">
        <v>1</v>
      </c>
      <c r="C218" s="20">
        <v>0.5</v>
      </c>
      <c r="D218" s="20" t="s">
        <v>46</v>
      </c>
      <c r="E218" s="20" t="s">
        <v>47</v>
      </c>
      <c r="F218" s="20" t="s">
        <v>48</v>
      </c>
      <c r="G218" s="20" t="s">
        <v>82</v>
      </c>
      <c r="H218" s="20" t="s">
        <v>274</v>
      </c>
      <c r="I218" s="20">
        <v>250</v>
      </c>
      <c r="J218" s="20" t="s">
        <v>84</v>
      </c>
      <c r="K218" s="20" t="s">
        <v>235</v>
      </c>
      <c r="L218" s="25"/>
    </row>
    <row r="219" spans="1:12">
      <c r="A219" s="20" t="s">
        <v>312</v>
      </c>
      <c r="B219" s="20">
        <v>1.6</v>
      </c>
      <c r="C219" s="20">
        <v>0.5</v>
      </c>
      <c r="D219" s="20" t="s">
        <v>46</v>
      </c>
      <c r="E219" s="20" t="s">
        <v>47</v>
      </c>
      <c r="F219" s="20" t="s">
        <v>48</v>
      </c>
      <c r="G219" s="20" t="s">
        <v>82</v>
      </c>
      <c r="H219" s="20" t="s">
        <v>274</v>
      </c>
      <c r="I219" s="20">
        <v>250</v>
      </c>
      <c r="J219" s="20" t="s">
        <v>84</v>
      </c>
      <c r="K219" s="20" t="s">
        <v>235</v>
      </c>
      <c r="L219" s="25"/>
    </row>
    <row r="220" spans="1:12">
      <c r="A220" s="20" t="s">
        <v>313</v>
      </c>
      <c r="B220" s="20">
        <v>2.5</v>
      </c>
      <c r="C220" s="20">
        <v>0.5</v>
      </c>
      <c r="D220" s="20" t="s">
        <v>46</v>
      </c>
      <c r="E220" s="20" t="s">
        <v>47</v>
      </c>
      <c r="F220" s="20" t="s">
        <v>48</v>
      </c>
      <c r="G220" s="20" t="s">
        <v>82</v>
      </c>
      <c r="H220" s="20" t="s">
        <v>274</v>
      </c>
      <c r="I220" s="20">
        <v>250</v>
      </c>
      <c r="J220" s="20" t="s">
        <v>84</v>
      </c>
      <c r="K220" s="20" t="s">
        <v>235</v>
      </c>
      <c r="L220" s="25"/>
    </row>
    <row r="221" spans="1:12">
      <c r="A221" s="20" t="s">
        <v>314</v>
      </c>
      <c r="B221" s="20">
        <v>4</v>
      </c>
      <c r="C221" s="20" t="s">
        <v>45</v>
      </c>
      <c r="D221" s="20" t="s">
        <v>46</v>
      </c>
      <c r="E221" s="20" t="s">
        <v>47</v>
      </c>
      <c r="F221" s="20" t="s">
        <v>48</v>
      </c>
      <c r="G221" s="20" t="s">
        <v>82</v>
      </c>
      <c r="H221" s="20" t="s">
        <v>274</v>
      </c>
      <c r="I221" s="20">
        <v>250</v>
      </c>
      <c r="J221" s="20" t="s">
        <v>84</v>
      </c>
      <c r="K221" s="20" t="s">
        <v>235</v>
      </c>
      <c r="L221" s="25"/>
    </row>
    <row r="222" spans="1:12">
      <c r="A222" s="20" t="s">
        <v>315</v>
      </c>
      <c r="B222" s="20">
        <v>6.3</v>
      </c>
      <c r="C222" s="20" t="s">
        <v>57</v>
      </c>
      <c r="D222" s="20" t="s">
        <v>46</v>
      </c>
      <c r="E222" s="20" t="s">
        <v>47</v>
      </c>
      <c r="F222" s="20" t="s">
        <v>48</v>
      </c>
      <c r="G222" s="20" t="s">
        <v>82</v>
      </c>
      <c r="H222" s="20" t="s">
        <v>274</v>
      </c>
      <c r="I222" s="20">
        <v>250</v>
      </c>
      <c r="J222" s="20" t="s">
        <v>84</v>
      </c>
      <c r="K222" s="20" t="s">
        <v>235</v>
      </c>
      <c r="L222" s="25"/>
    </row>
    <row r="223" spans="1:12">
      <c r="A223" s="20" t="s">
        <v>316</v>
      </c>
      <c r="B223" s="20">
        <v>10</v>
      </c>
      <c r="C223" s="20" t="s">
        <v>60</v>
      </c>
      <c r="D223" s="20" t="s">
        <v>46</v>
      </c>
      <c r="E223" s="20" t="s">
        <v>47</v>
      </c>
      <c r="F223" s="20" t="s">
        <v>48</v>
      </c>
      <c r="G223" s="20" t="s">
        <v>82</v>
      </c>
      <c r="H223" s="20" t="s">
        <v>274</v>
      </c>
      <c r="I223" s="20">
        <v>250</v>
      </c>
      <c r="J223" s="20" t="s">
        <v>84</v>
      </c>
      <c r="K223" s="20" t="s">
        <v>235</v>
      </c>
      <c r="L223" s="25"/>
    </row>
    <row r="224" spans="1:12">
      <c r="A224" s="20" t="s">
        <v>317</v>
      </c>
      <c r="B224" s="20">
        <v>16</v>
      </c>
      <c r="C224" s="20" t="s">
        <v>226</v>
      </c>
      <c r="D224" s="20" t="s">
        <v>46</v>
      </c>
      <c r="E224" s="20" t="s">
        <v>47</v>
      </c>
      <c r="F224" s="20" t="s">
        <v>48</v>
      </c>
      <c r="G224" s="20" t="s">
        <v>82</v>
      </c>
      <c r="H224" s="20" t="s">
        <v>274</v>
      </c>
      <c r="I224" s="20">
        <v>250</v>
      </c>
      <c r="J224" s="20" t="s">
        <v>84</v>
      </c>
      <c r="K224" s="20" t="s">
        <v>235</v>
      </c>
      <c r="L224" s="25"/>
    </row>
    <row r="225" spans="1:12">
      <c r="A225" s="20" t="s">
        <v>318</v>
      </c>
      <c r="B225" s="20">
        <v>25</v>
      </c>
      <c r="C225" s="20" t="s">
        <v>231</v>
      </c>
      <c r="D225" s="20" t="s">
        <v>46</v>
      </c>
      <c r="E225" s="20" t="s">
        <v>47</v>
      </c>
      <c r="F225" s="20" t="s">
        <v>48</v>
      </c>
      <c r="G225" s="20" t="s">
        <v>82</v>
      </c>
      <c r="H225" s="20" t="s">
        <v>274</v>
      </c>
      <c r="I225" s="20">
        <v>250</v>
      </c>
      <c r="J225" s="20" t="s">
        <v>84</v>
      </c>
      <c r="K225" s="20" t="s">
        <v>235</v>
      </c>
      <c r="L225" s="25"/>
    </row>
    <row r="226" spans="1:12">
      <c r="A226" s="20" t="s">
        <v>319</v>
      </c>
      <c r="B226" s="20">
        <v>40</v>
      </c>
      <c r="C226" s="20" t="s">
        <v>244</v>
      </c>
      <c r="D226" s="20" t="s">
        <v>46</v>
      </c>
      <c r="E226" s="20" t="s">
        <v>47</v>
      </c>
      <c r="F226" s="20" t="s">
        <v>48</v>
      </c>
      <c r="G226" s="20" t="s">
        <v>82</v>
      </c>
      <c r="H226" s="20" t="s">
        <v>274</v>
      </c>
      <c r="I226" s="20">
        <v>250</v>
      </c>
      <c r="J226" s="20" t="s">
        <v>84</v>
      </c>
      <c r="K226" s="20" t="s">
        <v>235</v>
      </c>
      <c r="L226" s="25"/>
    </row>
    <row r="227" spans="1:12">
      <c r="A227" s="20" t="s">
        <v>320</v>
      </c>
      <c r="B227" s="20">
        <v>1</v>
      </c>
      <c r="C227" s="20">
        <v>0.5</v>
      </c>
      <c r="D227" s="20" t="s">
        <v>46</v>
      </c>
      <c r="E227" s="20" t="s">
        <v>47</v>
      </c>
      <c r="F227" s="20" t="s">
        <v>70</v>
      </c>
      <c r="G227" s="20" t="s">
        <v>133</v>
      </c>
      <c r="H227" s="20" t="s">
        <v>293</v>
      </c>
      <c r="I227" s="20">
        <v>250</v>
      </c>
      <c r="J227" s="20" t="s">
        <v>84</v>
      </c>
      <c r="K227" s="20" t="s">
        <v>235</v>
      </c>
      <c r="L227" s="25"/>
    </row>
    <row r="228" spans="1:12">
      <c r="A228" s="20" t="s">
        <v>321</v>
      </c>
      <c r="B228" s="20">
        <v>1.6</v>
      </c>
      <c r="C228" s="20">
        <v>0.5</v>
      </c>
      <c r="D228" s="20" t="s">
        <v>46</v>
      </c>
      <c r="E228" s="20" t="s">
        <v>47</v>
      </c>
      <c r="F228" s="20" t="s">
        <v>70</v>
      </c>
      <c r="G228" s="20" t="s">
        <v>133</v>
      </c>
      <c r="H228" s="20" t="s">
        <v>293</v>
      </c>
      <c r="I228" s="20">
        <v>250</v>
      </c>
      <c r="J228" s="20" t="s">
        <v>84</v>
      </c>
      <c r="K228" s="20" t="s">
        <v>235</v>
      </c>
      <c r="L228" s="25"/>
    </row>
    <row r="229" spans="1:12">
      <c r="A229" s="20" t="s">
        <v>322</v>
      </c>
      <c r="B229" s="20">
        <v>2.5</v>
      </c>
      <c r="C229" s="20">
        <v>0.5</v>
      </c>
      <c r="D229" s="20" t="s">
        <v>46</v>
      </c>
      <c r="E229" s="20" t="s">
        <v>47</v>
      </c>
      <c r="F229" s="20" t="s">
        <v>70</v>
      </c>
      <c r="G229" s="20" t="s">
        <v>133</v>
      </c>
      <c r="H229" s="20" t="s">
        <v>293</v>
      </c>
      <c r="I229" s="20">
        <v>250</v>
      </c>
      <c r="J229" s="20" t="s">
        <v>84</v>
      </c>
      <c r="K229" s="20" t="s">
        <v>235</v>
      </c>
      <c r="L229" s="25"/>
    </row>
    <row r="230" spans="1:12">
      <c r="A230" s="20" t="s">
        <v>323</v>
      </c>
      <c r="B230" s="20">
        <v>4</v>
      </c>
      <c r="C230" s="20" t="s">
        <v>45</v>
      </c>
      <c r="D230" s="20" t="s">
        <v>46</v>
      </c>
      <c r="E230" s="20" t="s">
        <v>47</v>
      </c>
      <c r="F230" s="20" t="s">
        <v>70</v>
      </c>
      <c r="G230" s="20" t="s">
        <v>133</v>
      </c>
      <c r="H230" s="20" t="s">
        <v>293</v>
      </c>
      <c r="I230" s="20">
        <v>250</v>
      </c>
      <c r="J230" s="20" t="s">
        <v>84</v>
      </c>
      <c r="K230" s="20" t="s">
        <v>235</v>
      </c>
      <c r="L230" s="25"/>
    </row>
    <row r="231" spans="1:12">
      <c r="A231" s="20" t="s">
        <v>324</v>
      </c>
      <c r="B231" s="20">
        <v>6.3</v>
      </c>
      <c r="C231" s="20" t="s">
        <v>57</v>
      </c>
      <c r="D231" s="20" t="s">
        <v>46</v>
      </c>
      <c r="E231" s="20" t="s">
        <v>47</v>
      </c>
      <c r="F231" s="20" t="s">
        <v>70</v>
      </c>
      <c r="G231" s="20" t="s">
        <v>133</v>
      </c>
      <c r="H231" s="20" t="s">
        <v>293</v>
      </c>
      <c r="I231" s="20">
        <v>250</v>
      </c>
      <c r="J231" s="20" t="s">
        <v>84</v>
      </c>
      <c r="K231" s="20" t="s">
        <v>235</v>
      </c>
      <c r="L231" s="25"/>
    </row>
    <row r="232" spans="1:12">
      <c r="A232" s="20" t="s">
        <v>325</v>
      </c>
      <c r="B232" s="20">
        <v>10</v>
      </c>
      <c r="C232" s="20" t="s">
        <v>60</v>
      </c>
      <c r="D232" s="20" t="s">
        <v>46</v>
      </c>
      <c r="E232" s="20" t="s">
        <v>47</v>
      </c>
      <c r="F232" s="20" t="s">
        <v>70</v>
      </c>
      <c r="G232" s="20" t="s">
        <v>133</v>
      </c>
      <c r="H232" s="20" t="s">
        <v>293</v>
      </c>
      <c r="I232" s="20">
        <v>250</v>
      </c>
      <c r="J232" s="20" t="s">
        <v>84</v>
      </c>
      <c r="K232" s="20" t="s">
        <v>235</v>
      </c>
      <c r="L232" s="25"/>
    </row>
    <row r="233" spans="1:12">
      <c r="A233" s="20" t="s">
        <v>326</v>
      </c>
      <c r="B233" s="20">
        <v>16</v>
      </c>
      <c r="C233" s="20" t="s">
        <v>226</v>
      </c>
      <c r="D233" s="20" t="s">
        <v>46</v>
      </c>
      <c r="E233" s="20" t="s">
        <v>47</v>
      </c>
      <c r="F233" s="20" t="s">
        <v>70</v>
      </c>
      <c r="G233" s="20" t="s">
        <v>133</v>
      </c>
      <c r="H233" s="20" t="s">
        <v>293</v>
      </c>
      <c r="I233" s="20">
        <v>250</v>
      </c>
      <c r="J233" s="20" t="s">
        <v>84</v>
      </c>
      <c r="K233" s="20" t="s">
        <v>235</v>
      </c>
      <c r="L233" s="25"/>
    </row>
    <row r="234" spans="1:12">
      <c r="A234" s="20" t="s">
        <v>327</v>
      </c>
      <c r="B234" s="20">
        <v>25</v>
      </c>
      <c r="C234" s="20" t="s">
        <v>231</v>
      </c>
      <c r="D234" s="20" t="s">
        <v>46</v>
      </c>
      <c r="E234" s="20" t="s">
        <v>47</v>
      </c>
      <c r="F234" s="20" t="s">
        <v>70</v>
      </c>
      <c r="G234" s="20" t="s">
        <v>133</v>
      </c>
      <c r="H234" s="20" t="s">
        <v>293</v>
      </c>
      <c r="I234" s="20">
        <v>250</v>
      </c>
      <c r="J234" s="20" t="s">
        <v>84</v>
      </c>
      <c r="K234" s="20" t="s">
        <v>235</v>
      </c>
      <c r="L234" s="25"/>
    </row>
    <row r="235" spans="1:12">
      <c r="A235" s="20" t="s">
        <v>328</v>
      </c>
      <c r="B235" s="20">
        <v>40</v>
      </c>
      <c r="C235" s="20" t="s">
        <v>244</v>
      </c>
      <c r="D235" s="20" t="s">
        <v>46</v>
      </c>
      <c r="E235" s="20" t="s">
        <v>47</v>
      </c>
      <c r="F235" s="20" t="s">
        <v>70</v>
      </c>
      <c r="G235" s="20" t="s">
        <v>133</v>
      </c>
      <c r="H235" s="20" t="s">
        <v>293</v>
      </c>
      <c r="I235" s="20">
        <v>250</v>
      </c>
      <c r="J235" s="20" t="s">
        <v>84</v>
      </c>
      <c r="K235" s="20" t="s">
        <v>235</v>
      </c>
      <c r="L235" s="25"/>
    </row>
    <row r="236" spans="1:12">
      <c r="A236" s="20" t="s">
        <v>329</v>
      </c>
      <c r="B236" s="20">
        <v>63</v>
      </c>
      <c r="C236" s="20" t="s">
        <v>54</v>
      </c>
      <c r="D236" s="20" t="s">
        <v>46</v>
      </c>
      <c r="E236" s="20" t="s">
        <v>158</v>
      </c>
      <c r="F236" s="20" t="s">
        <v>48</v>
      </c>
      <c r="G236" s="20" t="s">
        <v>117</v>
      </c>
      <c r="H236" s="20" t="s">
        <v>330</v>
      </c>
      <c r="I236" s="20">
        <v>250</v>
      </c>
      <c r="J236" s="20" t="s">
        <v>84</v>
      </c>
      <c r="K236" s="20" t="s">
        <v>331</v>
      </c>
      <c r="L236" s="25"/>
    </row>
    <row r="237" spans="1:12">
      <c r="A237" s="20" t="s">
        <v>332</v>
      </c>
      <c r="B237" s="20">
        <v>100</v>
      </c>
      <c r="C237" s="20" t="s">
        <v>333</v>
      </c>
      <c r="D237" s="20" t="s">
        <v>46</v>
      </c>
      <c r="E237" s="20" t="s">
        <v>158</v>
      </c>
      <c r="F237" s="20" t="s">
        <v>48</v>
      </c>
      <c r="G237" s="20" t="s">
        <v>117</v>
      </c>
      <c r="H237" s="20" t="s">
        <v>330</v>
      </c>
      <c r="I237" s="20">
        <v>250</v>
      </c>
      <c r="J237" s="20" t="s">
        <v>84</v>
      </c>
      <c r="K237" s="20" t="s">
        <v>331</v>
      </c>
      <c r="L237" s="25"/>
    </row>
    <row r="238" spans="1:12">
      <c r="A238" s="20" t="s">
        <v>334</v>
      </c>
      <c r="B238" s="20">
        <v>160</v>
      </c>
      <c r="C238" s="20" t="s">
        <v>108</v>
      </c>
      <c r="D238" s="20" t="s">
        <v>46</v>
      </c>
      <c r="E238" s="20" t="s">
        <v>158</v>
      </c>
      <c r="F238" s="20" t="s">
        <v>48</v>
      </c>
      <c r="G238" s="20" t="s">
        <v>117</v>
      </c>
      <c r="H238" s="20" t="s">
        <v>330</v>
      </c>
      <c r="I238" s="20">
        <v>250</v>
      </c>
      <c r="J238" s="20" t="s">
        <v>84</v>
      </c>
      <c r="K238" s="20" t="s">
        <v>331</v>
      </c>
      <c r="L238" s="25"/>
    </row>
    <row r="239" spans="1:12">
      <c r="A239" s="20" t="s">
        <v>335</v>
      </c>
      <c r="B239" s="20">
        <v>250</v>
      </c>
      <c r="C239" s="20" t="s">
        <v>336</v>
      </c>
      <c r="D239" s="20" t="s">
        <v>46</v>
      </c>
      <c r="E239" s="20" t="s">
        <v>158</v>
      </c>
      <c r="F239" s="20" t="s">
        <v>48</v>
      </c>
      <c r="G239" s="20" t="s">
        <v>117</v>
      </c>
      <c r="H239" s="20" t="s">
        <v>330</v>
      </c>
      <c r="I239" s="20">
        <v>250</v>
      </c>
      <c r="J239" s="20" t="s">
        <v>84</v>
      </c>
      <c r="K239" s="20" t="s">
        <v>331</v>
      </c>
      <c r="L239" s="25"/>
    </row>
    <row r="240" spans="1:12">
      <c r="A240" s="20" t="s">
        <v>337</v>
      </c>
      <c r="B240" s="20">
        <v>400</v>
      </c>
      <c r="C240" s="20" t="s">
        <v>338</v>
      </c>
      <c r="D240" s="20" t="s">
        <v>46</v>
      </c>
      <c r="E240" s="20" t="s">
        <v>158</v>
      </c>
      <c r="F240" s="20" t="s">
        <v>48</v>
      </c>
      <c r="G240" s="20" t="s">
        <v>117</v>
      </c>
      <c r="H240" s="20" t="s">
        <v>330</v>
      </c>
      <c r="I240" s="20">
        <v>250</v>
      </c>
      <c r="J240" s="20" t="s">
        <v>84</v>
      </c>
      <c r="K240" s="20" t="s">
        <v>331</v>
      </c>
      <c r="L240" s="25"/>
    </row>
    <row r="241" spans="1:12">
      <c r="A241" s="20" t="s">
        <v>339</v>
      </c>
      <c r="B241" s="20">
        <v>63</v>
      </c>
      <c r="C241" s="20" t="s">
        <v>54</v>
      </c>
      <c r="D241" s="20" t="s">
        <v>46</v>
      </c>
      <c r="E241" s="20" t="s">
        <v>158</v>
      </c>
      <c r="F241" s="20" t="s">
        <v>48</v>
      </c>
      <c r="G241" s="20" t="s">
        <v>82</v>
      </c>
      <c r="H241" s="20" t="s">
        <v>330</v>
      </c>
      <c r="I241" s="20">
        <v>250</v>
      </c>
      <c r="J241" s="20" t="s">
        <v>84</v>
      </c>
      <c r="K241" s="20" t="s">
        <v>331</v>
      </c>
      <c r="L241" s="25"/>
    </row>
    <row r="242" spans="1:12">
      <c r="A242" s="20" t="s">
        <v>340</v>
      </c>
      <c r="B242" s="20">
        <v>100</v>
      </c>
      <c r="C242" s="20" t="s">
        <v>333</v>
      </c>
      <c r="D242" s="20" t="s">
        <v>46</v>
      </c>
      <c r="E242" s="20" t="s">
        <v>158</v>
      </c>
      <c r="F242" s="20" t="s">
        <v>48</v>
      </c>
      <c r="G242" s="20" t="s">
        <v>82</v>
      </c>
      <c r="H242" s="20" t="s">
        <v>330</v>
      </c>
      <c r="I242" s="20">
        <v>250</v>
      </c>
      <c r="J242" s="20" t="s">
        <v>84</v>
      </c>
      <c r="K242" s="20" t="s">
        <v>331</v>
      </c>
      <c r="L242" s="25"/>
    </row>
    <row r="243" spans="1:12">
      <c r="A243" s="20" t="s">
        <v>341</v>
      </c>
      <c r="B243" s="20">
        <v>160</v>
      </c>
      <c r="C243" s="20" t="s">
        <v>108</v>
      </c>
      <c r="D243" s="20" t="s">
        <v>46</v>
      </c>
      <c r="E243" s="20" t="s">
        <v>158</v>
      </c>
      <c r="F243" s="20" t="s">
        <v>48</v>
      </c>
      <c r="G243" s="20" t="s">
        <v>82</v>
      </c>
      <c r="H243" s="20" t="s">
        <v>330</v>
      </c>
      <c r="I243" s="20">
        <v>250</v>
      </c>
      <c r="J243" s="20" t="s">
        <v>84</v>
      </c>
      <c r="K243" s="20" t="s">
        <v>331</v>
      </c>
      <c r="L243" s="25"/>
    </row>
    <row r="244" spans="1:12">
      <c r="A244" s="20" t="s">
        <v>342</v>
      </c>
      <c r="B244" s="20">
        <v>250</v>
      </c>
      <c r="C244" s="20" t="s">
        <v>336</v>
      </c>
      <c r="D244" s="20" t="s">
        <v>46</v>
      </c>
      <c r="E244" s="20" t="s">
        <v>158</v>
      </c>
      <c r="F244" s="20" t="s">
        <v>48</v>
      </c>
      <c r="G244" s="20" t="s">
        <v>82</v>
      </c>
      <c r="H244" s="20" t="s">
        <v>330</v>
      </c>
      <c r="I244" s="20">
        <v>250</v>
      </c>
      <c r="J244" s="20" t="s">
        <v>84</v>
      </c>
      <c r="K244" s="20" t="s">
        <v>331</v>
      </c>
      <c r="L244" s="25"/>
    </row>
    <row r="245" spans="1:12">
      <c r="A245" s="20" t="s">
        <v>343</v>
      </c>
      <c r="B245" s="20">
        <v>400</v>
      </c>
      <c r="C245" s="20" t="s">
        <v>338</v>
      </c>
      <c r="D245" s="20" t="s">
        <v>46</v>
      </c>
      <c r="E245" s="20" t="s">
        <v>158</v>
      </c>
      <c r="F245" s="20" t="s">
        <v>48</v>
      </c>
      <c r="G245" s="20" t="s">
        <v>82</v>
      </c>
      <c r="H245" s="20" t="s">
        <v>330</v>
      </c>
      <c r="I245" s="20">
        <v>250</v>
      </c>
      <c r="J245" s="20" t="s">
        <v>84</v>
      </c>
      <c r="K245" s="20" t="s">
        <v>331</v>
      </c>
      <c r="L245" s="25"/>
    </row>
    <row r="246" spans="1:12">
      <c r="A246" s="20" t="s">
        <v>344</v>
      </c>
      <c r="B246" s="20">
        <v>63</v>
      </c>
      <c r="C246" s="20" t="s">
        <v>54</v>
      </c>
      <c r="D246" s="20" t="s">
        <v>46</v>
      </c>
      <c r="E246" s="20" t="s">
        <v>47</v>
      </c>
      <c r="F246" s="20" t="s">
        <v>48</v>
      </c>
      <c r="G246" s="20" t="s">
        <v>117</v>
      </c>
      <c r="H246" s="20" t="s">
        <v>330</v>
      </c>
      <c r="I246" s="20">
        <v>250</v>
      </c>
      <c r="J246" s="20" t="s">
        <v>84</v>
      </c>
      <c r="K246" s="20" t="s">
        <v>331</v>
      </c>
      <c r="L246" s="25"/>
    </row>
    <row r="247" spans="1:12">
      <c r="A247" s="20" t="s">
        <v>345</v>
      </c>
      <c r="B247" s="20">
        <v>100</v>
      </c>
      <c r="C247" s="20" t="s">
        <v>333</v>
      </c>
      <c r="D247" s="20" t="s">
        <v>46</v>
      </c>
      <c r="E247" s="20" t="s">
        <v>47</v>
      </c>
      <c r="F247" s="20" t="s">
        <v>48</v>
      </c>
      <c r="G247" s="20" t="s">
        <v>117</v>
      </c>
      <c r="H247" s="20" t="s">
        <v>330</v>
      </c>
      <c r="I247" s="20">
        <v>250</v>
      </c>
      <c r="J247" s="20" t="s">
        <v>84</v>
      </c>
      <c r="K247" s="20" t="s">
        <v>331</v>
      </c>
      <c r="L247" s="25"/>
    </row>
    <row r="248" spans="1:12">
      <c r="A248" s="20" t="s">
        <v>346</v>
      </c>
      <c r="B248" s="20">
        <v>160</v>
      </c>
      <c r="C248" s="20" t="s">
        <v>108</v>
      </c>
      <c r="D248" s="20" t="s">
        <v>46</v>
      </c>
      <c r="E248" s="20" t="s">
        <v>47</v>
      </c>
      <c r="F248" s="20" t="s">
        <v>48</v>
      </c>
      <c r="G248" s="20" t="s">
        <v>117</v>
      </c>
      <c r="H248" s="20" t="s">
        <v>330</v>
      </c>
      <c r="I248" s="20">
        <v>250</v>
      </c>
      <c r="J248" s="20" t="s">
        <v>84</v>
      </c>
      <c r="K248" s="20" t="s">
        <v>331</v>
      </c>
      <c r="L248" s="25"/>
    </row>
    <row r="249" spans="1:12">
      <c r="A249" s="20" t="s">
        <v>347</v>
      </c>
      <c r="B249" s="20">
        <v>250</v>
      </c>
      <c r="C249" s="20" t="s">
        <v>336</v>
      </c>
      <c r="D249" s="20" t="s">
        <v>46</v>
      </c>
      <c r="E249" s="20" t="s">
        <v>47</v>
      </c>
      <c r="F249" s="20" t="s">
        <v>48</v>
      </c>
      <c r="G249" s="20" t="s">
        <v>117</v>
      </c>
      <c r="H249" s="20" t="s">
        <v>330</v>
      </c>
      <c r="I249" s="20">
        <v>250</v>
      </c>
      <c r="J249" s="20" t="s">
        <v>84</v>
      </c>
      <c r="K249" s="20" t="s">
        <v>331</v>
      </c>
      <c r="L249" s="25"/>
    </row>
    <row r="250" spans="1:12">
      <c r="A250" s="20" t="s">
        <v>348</v>
      </c>
      <c r="B250" s="20">
        <v>400</v>
      </c>
      <c r="C250" s="20" t="s">
        <v>338</v>
      </c>
      <c r="D250" s="20" t="s">
        <v>46</v>
      </c>
      <c r="E250" s="20" t="s">
        <v>47</v>
      </c>
      <c r="F250" s="20" t="s">
        <v>48</v>
      </c>
      <c r="G250" s="20" t="s">
        <v>117</v>
      </c>
      <c r="H250" s="20" t="s">
        <v>330</v>
      </c>
      <c r="I250" s="20">
        <v>250</v>
      </c>
      <c r="J250" s="20" t="s">
        <v>84</v>
      </c>
      <c r="K250" s="20" t="s">
        <v>331</v>
      </c>
      <c r="L250" s="25"/>
    </row>
    <row r="251" spans="1:12">
      <c r="A251" s="20" t="s">
        <v>349</v>
      </c>
      <c r="B251" s="20">
        <v>63</v>
      </c>
      <c r="C251" s="20" t="s">
        <v>54</v>
      </c>
      <c r="D251" s="20" t="s">
        <v>46</v>
      </c>
      <c r="E251" s="20" t="s">
        <v>47</v>
      </c>
      <c r="F251" s="20" t="s">
        <v>48</v>
      </c>
      <c r="G251" s="20" t="s">
        <v>82</v>
      </c>
      <c r="H251" s="20" t="s">
        <v>330</v>
      </c>
      <c r="I251" s="20">
        <v>250</v>
      </c>
      <c r="J251" s="20" t="s">
        <v>84</v>
      </c>
      <c r="K251" s="20" t="s">
        <v>331</v>
      </c>
      <c r="L251" s="25"/>
    </row>
    <row r="252" spans="1:12">
      <c r="A252" s="20" t="s">
        <v>350</v>
      </c>
      <c r="B252" s="20">
        <v>100</v>
      </c>
      <c r="C252" s="20" t="s">
        <v>333</v>
      </c>
      <c r="D252" s="20" t="s">
        <v>46</v>
      </c>
      <c r="E252" s="20" t="s">
        <v>47</v>
      </c>
      <c r="F252" s="20" t="s">
        <v>48</v>
      </c>
      <c r="G252" s="20" t="s">
        <v>82</v>
      </c>
      <c r="H252" s="20" t="s">
        <v>330</v>
      </c>
      <c r="I252" s="20">
        <v>250</v>
      </c>
      <c r="J252" s="20" t="s">
        <v>84</v>
      </c>
      <c r="K252" s="20" t="s">
        <v>331</v>
      </c>
      <c r="L252" s="25"/>
    </row>
    <row r="253" spans="1:12">
      <c r="A253" s="20" t="s">
        <v>351</v>
      </c>
      <c r="B253" s="20">
        <v>160</v>
      </c>
      <c r="C253" s="20" t="s">
        <v>108</v>
      </c>
      <c r="D253" s="20" t="s">
        <v>46</v>
      </c>
      <c r="E253" s="20" t="s">
        <v>47</v>
      </c>
      <c r="F253" s="20" t="s">
        <v>48</v>
      </c>
      <c r="G253" s="20" t="s">
        <v>82</v>
      </c>
      <c r="H253" s="20" t="s">
        <v>330</v>
      </c>
      <c r="I253" s="20">
        <v>250</v>
      </c>
      <c r="J253" s="20" t="s">
        <v>84</v>
      </c>
      <c r="K253" s="20" t="s">
        <v>331</v>
      </c>
      <c r="L253" s="25"/>
    </row>
    <row r="254" spans="1:12">
      <c r="A254" s="20" t="s">
        <v>352</v>
      </c>
      <c r="B254" s="20">
        <v>250</v>
      </c>
      <c r="C254" s="20" t="s">
        <v>336</v>
      </c>
      <c r="D254" s="20" t="s">
        <v>46</v>
      </c>
      <c r="E254" s="20" t="s">
        <v>47</v>
      </c>
      <c r="F254" s="20" t="s">
        <v>48</v>
      </c>
      <c r="G254" s="20" t="s">
        <v>82</v>
      </c>
      <c r="H254" s="20" t="s">
        <v>330</v>
      </c>
      <c r="I254" s="20">
        <v>250</v>
      </c>
      <c r="J254" s="20" t="s">
        <v>84</v>
      </c>
      <c r="K254" s="20" t="s">
        <v>331</v>
      </c>
      <c r="L254" s="25"/>
    </row>
    <row r="255" spans="1:12">
      <c r="A255" s="20" t="s">
        <v>353</v>
      </c>
      <c r="B255" s="20">
        <v>400</v>
      </c>
      <c r="C255" s="20" t="s">
        <v>338</v>
      </c>
      <c r="D255" s="20" t="s">
        <v>46</v>
      </c>
      <c r="E255" s="20" t="s">
        <v>47</v>
      </c>
      <c r="F255" s="20" t="s">
        <v>48</v>
      </c>
      <c r="G255" s="20" t="s">
        <v>82</v>
      </c>
      <c r="H255" s="20" t="s">
        <v>330</v>
      </c>
      <c r="I255" s="20">
        <v>250</v>
      </c>
      <c r="J255" s="20" t="s">
        <v>84</v>
      </c>
      <c r="K255" s="20" t="s">
        <v>331</v>
      </c>
      <c r="L255" s="25"/>
    </row>
    <row r="256" spans="1:12">
      <c r="A256" s="20" t="s">
        <v>354</v>
      </c>
      <c r="B256" s="20">
        <v>63</v>
      </c>
      <c r="C256" s="20" t="s">
        <v>54</v>
      </c>
      <c r="D256" s="20" t="s">
        <v>46</v>
      </c>
      <c r="E256" s="20" t="s">
        <v>158</v>
      </c>
      <c r="F256" s="20" t="s">
        <v>48</v>
      </c>
      <c r="G256" s="20" t="s">
        <v>117</v>
      </c>
      <c r="H256" s="20" t="s">
        <v>330</v>
      </c>
      <c r="I256" s="20">
        <v>125</v>
      </c>
      <c r="J256" s="20" t="s">
        <v>84</v>
      </c>
      <c r="K256" s="20" t="s">
        <v>331</v>
      </c>
      <c r="L256" s="25"/>
    </row>
    <row r="257" spans="1:12">
      <c r="A257" s="20" t="s">
        <v>355</v>
      </c>
      <c r="B257" s="20">
        <v>100</v>
      </c>
      <c r="C257" s="20" t="s">
        <v>333</v>
      </c>
      <c r="D257" s="20" t="s">
        <v>46</v>
      </c>
      <c r="E257" s="20" t="s">
        <v>158</v>
      </c>
      <c r="F257" s="20" t="s">
        <v>48</v>
      </c>
      <c r="G257" s="20" t="s">
        <v>117</v>
      </c>
      <c r="H257" s="20" t="s">
        <v>330</v>
      </c>
      <c r="I257" s="20">
        <v>125</v>
      </c>
      <c r="J257" s="20" t="s">
        <v>84</v>
      </c>
      <c r="K257" s="20" t="s">
        <v>331</v>
      </c>
      <c r="L257" s="25"/>
    </row>
    <row r="258" spans="1:12">
      <c r="A258" s="20" t="s">
        <v>356</v>
      </c>
      <c r="B258" s="20">
        <v>160</v>
      </c>
      <c r="C258" s="20" t="s">
        <v>108</v>
      </c>
      <c r="D258" s="20" t="s">
        <v>46</v>
      </c>
      <c r="E258" s="20" t="s">
        <v>158</v>
      </c>
      <c r="F258" s="20" t="s">
        <v>48</v>
      </c>
      <c r="G258" s="20" t="s">
        <v>117</v>
      </c>
      <c r="H258" s="20" t="s">
        <v>330</v>
      </c>
      <c r="I258" s="20">
        <v>125</v>
      </c>
      <c r="J258" s="20" t="s">
        <v>84</v>
      </c>
      <c r="K258" s="20" t="s">
        <v>331</v>
      </c>
      <c r="L258" s="25"/>
    </row>
    <row r="259" spans="1:12">
      <c r="A259" s="20" t="s">
        <v>357</v>
      </c>
      <c r="B259" s="20">
        <v>250</v>
      </c>
      <c r="C259" s="20" t="s">
        <v>336</v>
      </c>
      <c r="D259" s="20" t="s">
        <v>46</v>
      </c>
      <c r="E259" s="20" t="s">
        <v>158</v>
      </c>
      <c r="F259" s="20" t="s">
        <v>48</v>
      </c>
      <c r="G259" s="20" t="s">
        <v>117</v>
      </c>
      <c r="H259" s="20" t="s">
        <v>330</v>
      </c>
      <c r="I259" s="20">
        <v>125</v>
      </c>
      <c r="J259" s="20" t="s">
        <v>84</v>
      </c>
      <c r="K259" s="20" t="s">
        <v>331</v>
      </c>
      <c r="L259" s="25"/>
    </row>
    <row r="260" spans="1:12">
      <c r="A260" s="20" t="s">
        <v>358</v>
      </c>
      <c r="B260" s="20">
        <v>400</v>
      </c>
      <c r="C260" s="20" t="s">
        <v>338</v>
      </c>
      <c r="D260" s="20" t="s">
        <v>46</v>
      </c>
      <c r="E260" s="20" t="s">
        <v>158</v>
      </c>
      <c r="F260" s="20" t="s">
        <v>48</v>
      </c>
      <c r="G260" s="20" t="s">
        <v>117</v>
      </c>
      <c r="H260" s="20" t="s">
        <v>330</v>
      </c>
      <c r="I260" s="20">
        <v>125</v>
      </c>
      <c r="J260" s="20" t="s">
        <v>84</v>
      </c>
      <c r="K260" s="20" t="s">
        <v>331</v>
      </c>
      <c r="L260" s="25"/>
    </row>
    <row r="261" spans="1:12">
      <c r="A261" s="20" t="s">
        <v>359</v>
      </c>
      <c r="B261" s="20">
        <v>63</v>
      </c>
      <c r="C261" s="20" t="s">
        <v>54</v>
      </c>
      <c r="D261" s="20" t="s">
        <v>46</v>
      </c>
      <c r="E261" s="20" t="s">
        <v>158</v>
      </c>
      <c r="F261" s="20" t="s">
        <v>48</v>
      </c>
      <c r="G261" s="20" t="s">
        <v>82</v>
      </c>
      <c r="H261" s="20" t="s">
        <v>330</v>
      </c>
      <c r="I261" s="20">
        <v>125</v>
      </c>
      <c r="J261" s="20" t="s">
        <v>84</v>
      </c>
      <c r="K261" s="20" t="s">
        <v>331</v>
      </c>
      <c r="L261" s="25"/>
    </row>
    <row r="262" spans="1:12">
      <c r="A262" s="20" t="s">
        <v>360</v>
      </c>
      <c r="B262" s="20">
        <v>100</v>
      </c>
      <c r="C262" s="20" t="s">
        <v>333</v>
      </c>
      <c r="D262" s="20" t="s">
        <v>46</v>
      </c>
      <c r="E262" s="20" t="s">
        <v>158</v>
      </c>
      <c r="F262" s="20" t="s">
        <v>48</v>
      </c>
      <c r="G262" s="20" t="s">
        <v>82</v>
      </c>
      <c r="H262" s="20" t="s">
        <v>330</v>
      </c>
      <c r="I262" s="20">
        <v>125</v>
      </c>
      <c r="J262" s="20" t="s">
        <v>84</v>
      </c>
      <c r="K262" s="20" t="s">
        <v>331</v>
      </c>
      <c r="L262" s="25"/>
    </row>
    <row r="263" spans="1:12">
      <c r="A263" s="20" t="s">
        <v>361</v>
      </c>
      <c r="B263" s="20">
        <v>160</v>
      </c>
      <c r="C263" s="20" t="s">
        <v>108</v>
      </c>
      <c r="D263" s="20" t="s">
        <v>46</v>
      </c>
      <c r="E263" s="20" t="s">
        <v>158</v>
      </c>
      <c r="F263" s="20" t="s">
        <v>48</v>
      </c>
      <c r="G263" s="20" t="s">
        <v>82</v>
      </c>
      <c r="H263" s="20" t="s">
        <v>330</v>
      </c>
      <c r="I263" s="20">
        <v>125</v>
      </c>
      <c r="J263" s="20" t="s">
        <v>84</v>
      </c>
      <c r="K263" s="20" t="s">
        <v>331</v>
      </c>
      <c r="L263" s="25"/>
    </row>
    <row r="264" spans="1:12">
      <c r="A264" s="20" t="s">
        <v>362</v>
      </c>
      <c r="B264" s="20">
        <v>250</v>
      </c>
      <c r="C264" s="20" t="s">
        <v>336</v>
      </c>
      <c r="D264" s="20" t="s">
        <v>46</v>
      </c>
      <c r="E264" s="20" t="s">
        <v>158</v>
      </c>
      <c r="F264" s="20" t="s">
        <v>48</v>
      </c>
      <c r="G264" s="20" t="s">
        <v>82</v>
      </c>
      <c r="H264" s="20" t="s">
        <v>330</v>
      </c>
      <c r="I264" s="20">
        <v>125</v>
      </c>
      <c r="J264" s="20" t="s">
        <v>84</v>
      </c>
      <c r="K264" s="20" t="s">
        <v>331</v>
      </c>
      <c r="L264" s="25"/>
    </row>
    <row r="265" spans="1:12">
      <c r="A265" s="20" t="s">
        <v>363</v>
      </c>
      <c r="B265" s="20">
        <v>400</v>
      </c>
      <c r="C265" s="20" t="s">
        <v>338</v>
      </c>
      <c r="D265" s="20" t="s">
        <v>46</v>
      </c>
      <c r="E265" s="20" t="s">
        <v>158</v>
      </c>
      <c r="F265" s="20" t="s">
        <v>48</v>
      </c>
      <c r="G265" s="20" t="s">
        <v>82</v>
      </c>
      <c r="H265" s="20" t="s">
        <v>330</v>
      </c>
      <c r="I265" s="20">
        <v>125</v>
      </c>
      <c r="J265" s="20" t="s">
        <v>84</v>
      </c>
      <c r="K265" s="20" t="s">
        <v>331</v>
      </c>
      <c r="L265" s="25"/>
    </row>
    <row r="266" spans="1:12">
      <c r="A266" s="20" t="s">
        <v>364</v>
      </c>
      <c r="B266" s="20">
        <v>63</v>
      </c>
      <c r="C266" s="20" t="s">
        <v>54</v>
      </c>
      <c r="D266" s="20" t="s">
        <v>46</v>
      </c>
      <c r="E266" s="20" t="s">
        <v>47</v>
      </c>
      <c r="F266" s="20" t="s">
        <v>48</v>
      </c>
      <c r="G266" s="20" t="s">
        <v>117</v>
      </c>
      <c r="H266" s="20" t="s">
        <v>330</v>
      </c>
      <c r="I266" s="20">
        <v>125</v>
      </c>
      <c r="J266" s="20" t="s">
        <v>84</v>
      </c>
      <c r="K266" s="20" t="s">
        <v>331</v>
      </c>
      <c r="L266" s="25"/>
    </row>
    <row r="267" spans="1:12">
      <c r="A267" s="20" t="s">
        <v>365</v>
      </c>
      <c r="B267" s="20">
        <v>100</v>
      </c>
      <c r="C267" s="20" t="s">
        <v>333</v>
      </c>
      <c r="D267" s="20" t="s">
        <v>46</v>
      </c>
      <c r="E267" s="20" t="s">
        <v>47</v>
      </c>
      <c r="F267" s="20" t="s">
        <v>48</v>
      </c>
      <c r="G267" s="20" t="s">
        <v>117</v>
      </c>
      <c r="H267" s="20" t="s">
        <v>330</v>
      </c>
      <c r="I267" s="20">
        <v>125</v>
      </c>
      <c r="J267" s="20" t="s">
        <v>84</v>
      </c>
      <c r="K267" s="20" t="s">
        <v>331</v>
      </c>
      <c r="L267" s="25"/>
    </row>
    <row r="268" spans="1:12">
      <c r="A268" s="20" t="s">
        <v>366</v>
      </c>
      <c r="B268" s="20">
        <v>160</v>
      </c>
      <c r="C268" s="20" t="s">
        <v>108</v>
      </c>
      <c r="D268" s="20" t="s">
        <v>46</v>
      </c>
      <c r="E268" s="20" t="s">
        <v>47</v>
      </c>
      <c r="F268" s="20" t="s">
        <v>48</v>
      </c>
      <c r="G268" s="20" t="s">
        <v>117</v>
      </c>
      <c r="H268" s="20" t="s">
        <v>330</v>
      </c>
      <c r="I268" s="20">
        <v>125</v>
      </c>
      <c r="J268" s="20" t="s">
        <v>84</v>
      </c>
      <c r="K268" s="20" t="s">
        <v>331</v>
      </c>
      <c r="L268" s="25"/>
    </row>
    <row r="269" spans="1:12">
      <c r="A269" s="20" t="s">
        <v>367</v>
      </c>
      <c r="B269" s="20">
        <v>250</v>
      </c>
      <c r="C269" s="20" t="s">
        <v>336</v>
      </c>
      <c r="D269" s="20" t="s">
        <v>46</v>
      </c>
      <c r="E269" s="20" t="s">
        <v>47</v>
      </c>
      <c r="F269" s="20" t="s">
        <v>48</v>
      </c>
      <c r="G269" s="20" t="s">
        <v>117</v>
      </c>
      <c r="H269" s="20" t="s">
        <v>330</v>
      </c>
      <c r="I269" s="20">
        <v>125</v>
      </c>
      <c r="J269" s="20" t="s">
        <v>84</v>
      </c>
      <c r="K269" s="20" t="s">
        <v>331</v>
      </c>
      <c r="L269" s="25"/>
    </row>
    <row r="270" spans="1:12">
      <c r="A270" s="20" t="s">
        <v>368</v>
      </c>
      <c r="B270" s="20">
        <v>400</v>
      </c>
      <c r="C270" s="20" t="s">
        <v>338</v>
      </c>
      <c r="D270" s="20" t="s">
        <v>46</v>
      </c>
      <c r="E270" s="20" t="s">
        <v>47</v>
      </c>
      <c r="F270" s="20" t="s">
        <v>48</v>
      </c>
      <c r="G270" s="20" t="s">
        <v>117</v>
      </c>
      <c r="H270" s="20" t="s">
        <v>330</v>
      </c>
      <c r="I270" s="20">
        <v>125</v>
      </c>
      <c r="J270" s="20" t="s">
        <v>84</v>
      </c>
      <c r="K270" s="20" t="s">
        <v>331</v>
      </c>
      <c r="L270" s="25"/>
    </row>
    <row r="271" spans="1:12">
      <c r="A271" s="20" t="s">
        <v>369</v>
      </c>
      <c r="B271" s="20">
        <v>63</v>
      </c>
      <c r="C271" s="20" t="s">
        <v>54</v>
      </c>
      <c r="D271" s="20" t="s">
        <v>46</v>
      </c>
      <c r="E271" s="20" t="s">
        <v>47</v>
      </c>
      <c r="F271" s="20" t="s">
        <v>48</v>
      </c>
      <c r="G271" s="20" t="s">
        <v>82</v>
      </c>
      <c r="H271" s="20" t="s">
        <v>330</v>
      </c>
      <c r="I271" s="20">
        <v>125</v>
      </c>
      <c r="J271" s="20" t="s">
        <v>84</v>
      </c>
      <c r="K271" s="20" t="s">
        <v>331</v>
      </c>
      <c r="L271" s="25"/>
    </row>
    <row r="272" spans="1:12">
      <c r="A272" s="20" t="s">
        <v>370</v>
      </c>
      <c r="B272" s="20">
        <v>100</v>
      </c>
      <c r="C272" s="20" t="s">
        <v>333</v>
      </c>
      <c r="D272" s="20" t="s">
        <v>46</v>
      </c>
      <c r="E272" s="20" t="s">
        <v>47</v>
      </c>
      <c r="F272" s="20" t="s">
        <v>48</v>
      </c>
      <c r="G272" s="20" t="s">
        <v>82</v>
      </c>
      <c r="H272" s="20" t="s">
        <v>330</v>
      </c>
      <c r="I272" s="20">
        <v>125</v>
      </c>
      <c r="J272" s="20" t="s">
        <v>84</v>
      </c>
      <c r="K272" s="20" t="s">
        <v>331</v>
      </c>
      <c r="L272" s="25"/>
    </row>
    <row r="273" spans="1:12">
      <c r="A273" s="20" t="s">
        <v>371</v>
      </c>
      <c r="B273" s="20">
        <v>160</v>
      </c>
      <c r="C273" s="20" t="s">
        <v>108</v>
      </c>
      <c r="D273" s="20" t="s">
        <v>46</v>
      </c>
      <c r="E273" s="20" t="s">
        <v>47</v>
      </c>
      <c r="F273" s="20" t="s">
        <v>48</v>
      </c>
      <c r="G273" s="20" t="s">
        <v>82</v>
      </c>
      <c r="H273" s="20" t="s">
        <v>330</v>
      </c>
      <c r="I273" s="20">
        <v>125</v>
      </c>
      <c r="J273" s="20" t="s">
        <v>84</v>
      </c>
      <c r="K273" s="20" t="s">
        <v>331</v>
      </c>
      <c r="L273" s="25"/>
    </row>
    <row r="274" spans="1:12">
      <c r="A274" s="20" t="s">
        <v>372</v>
      </c>
      <c r="B274" s="20">
        <v>250</v>
      </c>
      <c r="C274" s="20" t="s">
        <v>336</v>
      </c>
      <c r="D274" s="20" t="s">
        <v>46</v>
      </c>
      <c r="E274" s="20" t="s">
        <v>47</v>
      </c>
      <c r="F274" s="20" t="s">
        <v>48</v>
      </c>
      <c r="G274" s="20" t="s">
        <v>82</v>
      </c>
      <c r="H274" s="20" t="s">
        <v>330</v>
      </c>
      <c r="I274" s="20">
        <v>125</v>
      </c>
      <c r="J274" s="20" t="s">
        <v>84</v>
      </c>
      <c r="K274" s="20" t="s">
        <v>331</v>
      </c>
      <c r="L274" s="25"/>
    </row>
    <row r="275" spans="1:12">
      <c r="A275" s="20" t="s">
        <v>373</v>
      </c>
      <c r="B275" s="20">
        <v>400</v>
      </c>
      <c r="C275" s="20" t="s">
        <v>338</v>
      </c>
      <c r="D275" s="20" t="s">
        <v>46</v>
      </c>
      <c r="E275" s="20" t="s">
        <v>47</v>
      </c>
      <c r="F275" s="20" t="s">
        <v>48</v>
      </c>
      <c r="G275" s="20" t="s">
        <v>82</v>
      </c>
      <c r="H275" s="20" t="s">
        <v>330</v>
      </c>
      <c r="I275" s="20">
        <v>125</v>
      </c>
      <c r="J275" s="20" t="s">
        <v>84</v>
      </c>
      <c r="K275" s="20" t="s">
        <v>331</v>
      </c>
      <c r="L275" s="25"/>
    </row>
    <row r="276" spans="1:12">
      <c r="A276" s="20" t="s">
        <v>374</v>
      </c>
      <c r="B276" s="20">
        <v>63</v>
      </c>
      <c r="C276" s="20" t="s">
        <v>54</v>
      </c>
      <c r="D276" s="20" t="s">
        <v>255</v>
      </c>
      <c r="E276" s="20" t="s">
        <v>158</v>
      </c>
      <c r="F276" s="20" t="s">
        <v>48</v>
      </c>
      <c r="G276" s="20" t="s">
        <v>117</v>
      </c>
      <c r="H276" s="20" t="s">
        <v>49</v>
      </c>
      <c r="I276" s="20">
        <v>125</v>
      </c>
      <c r="J276" s="20" t="s">
        <v>84</v>
      </c>
      <c r="K276" s="20" t="s">
        <v>331</v>
      </c>
      <c r="L276" s="25"/>
    </row>
    <row r="277" spans="1:12">
      <c r="A277" s="20" t="s">
        <v>375</v>
      </c>
      <c r="B277" s="20">
        <v>100</v>
      </c>
      <c r="C277" s="20" t="s">
        <v>333</v>
      </c>
      <c r="D277" s="20" t="s">
        <v>255</v>
      </c>
      <c r="E277" s="20" t="s">
        <v>158</v>
      </c>
      <c r="F277" s="20" t="s">
        <v>48</v>
      </c>
      <c r="G277" s="20" t="s">
        <v>117</v>
      </c>
      <c r="H277" s="20" t="s">
        <v>49</v>
      </c>
      <c r="I277" s="20">
        <v>125</v>
      </c>
      <c r="J277" s="20" t="s">
        <v>84</v>
      </c>
      <c r="K277" s="20" t="s">
        <v>331</v>
      </c>
      <c r="L277" s="25"/>
    </row>
    <row r="278" spans="1:12">
      <c r="A278" s="20" t="s">
        <v>376</v>
      </c>
      <c r="B278" s="20">
        <v>160</v>
      </c>
      <c r="C278" s="20" t="s">
        <v>108</v>
      </c>
      <c r="D278" s="20" t="s">
        <v>255</v>
      </c>
      <c r="E278" s="20" t="s">
        <v>158</v>
      </c>
      <c r="F278" s="20" t="s">
        <v>48</v>
      </c>
      <c r="G278" s="20" t="s">
        <v>117</v>
      </c>
      <c r="H278" s="20" t="s">
        <v>49</v>
      </c>
      <c r="I278" s="20">
        <v>125</v>
      </c>
      <c r="J278" s="20" t="s">
        <v>84</v>
      </c>
      <c r="K278" s="20" t="s">
        <v>331</v>
      </c>
      <c r="L278" s="25"/>
    </row>
    <row r="279" spans="1:12">
      <c r="A279" s="20" t="s">
        <v>377</v>
      </c>
      <c r="B279" s="20">
        <v>250</v>
      </c>
      <c r="C279" s="20" t="s">
        <v>336</v>
      </c>
      <c r="D279" s="20" t="s">
        <v>255</v>
      </c>
      <c r="E279" s="20" t="s">
        <v>158</v>
      </c>
      <c r="F279" s="20" t="s">
        <v>48</v>
      </c>
      <c r="G279" s="20" t="s">
        <v>117</v>
      </c>
      <c r="H279" s="20" t="s">
        <v>49</v>
      </c>
      <c r="I279" s="20">
        <v>125</v>
      </c>
      <c r="J279" s="20" t="s">
        <v>84</v>
      </c>
      <c r="K279" s="20" t="s">
        <v>331</v>
      </c>
      <c r="L279" s="25"/>
    </row>
    <row r="280" spans="1:12">
      <c r="A280" s="20" t="s">
        <v>378</v>
      </c>
      <c r="B280" s="20">
        <v>400</v>
      </c>
      <c r="C280" s="20" t="s">
        <v>338</v>
      </c>
      <c r="D280" s="20" t="s">
        <v>255</v>
      </c>
      <c r="E280" s="20" t="s">
        <v>158</v>
      </c>
      <c r="F280" s="20" t="s">
        <v>48</v>
      </c>
      <c r="G280" s="20" t="s">
        <v>117</v>
      </c>
      <c r="H280" s="20" t="s">
        <v>49</v>
      </c>
      <c r="I280" s="20">
        <v>125</v>
      </c>
      <c r="J280" s="20" t="s">
        <v>84</v>
      </c>
      <c r="K280" s="20" t="s">
        <v>331</v>
      </c>
      <c r="L280" s="25"/>
    </row>
    <row r="281" spans="1:12">
      <c r="A281" s="20" t="s">
        <v>379</v>
      </c>
      <c r="B281" s="20">
        <v>63</v>
      </c>
      <c r="C281" s="20" t="s">
        <v>54</v>
      </c>
      <c r="D281" s="20" t="s">
        <v>255</v>
      </c>
      <c r="E281" s="20" t="s">
        <v>158</v>
      </c>
      <c r="F281" s="20" t="s">
        <v>48</v>
      </c>
      <c r="G281" s="20" t="s">
        <v>82</v>
      </c>
      <c r="H281" s="20" t="s">
        <v>49</v>
      </c>
      <c r="I281" s="20">
        <v>125</v>
      </c>
      <c r="J281" s="20" t="s">
        <v>84</v>
      </c>
      <c r="K281" s="20" t="s">
        <v>331</v>
      </c>
      <c r="L281" s="25"/>
    </row>
    <row r="282" spans="1:12">
      <c r="A282" s="20" t="s">
        <v>380</v>
      </c>
      <c r="B282" s="20">
        <v>100</v>
      </c>
      <c r="C282" s="20" t="s">
        <v>333</v>
      </c>
      <c r="D282" s="20" t="s">
        <v>255</v>
      </c>
      <c r="E282" s="20" t="s">
        <v>158</v>
      </c>
      <c r="F282" s="20" t="s">
        <v>48</v>
      </c>
      <c r="G282" s="20" t="s">
        <v>82</v>
      </c>
      <c r="H282" s="20" t="s">
        <v>49</v>
      </c>
      <c r="I282" s="20">
        <v>125</v>
      </c>
      <c r="J282" s="20" t="s">
        <v>84</v>
      </c>
      <c r="K282" s="20" t="s">
        <v>331</v>
      </c>
      <c r="L282" s="25"/>
    </row>
    <row r="283" spans="1:12">
      <c r="A283" s="20" t="s">
        <v>381</v>
      </c>
      <c r="B283" s="20">
        <v>160</v>
      </c>
      <c r="C283" s="20" t="s">
        <v>108</v>
      </c>
      <c r="D283" s="20" t="s">
        <v>255</v>
      </c>
      <c r="E283" s="20" t="s">
        <v>158</v>
      </c>
      <c r="F283" s="20" t="s">
        <v>48</v>
      </c>
      <c r="G283" s="20" t="s">
        <v>82</v>
      </c>
      <c r="H283" s="20" t="s">
        <v>49</v>
      </c>
      <c r="I283" s="20">
        <v>125</v>
      </c>
      <c r="J283" s="20" t="s">
        <v>84</v>
      </c>
      <c r="K283" s="20" t="s">
        <v>331</v>
      </c>
      <c r="L283" s="25"/>
    </row>
    <row r="284" spans="1:12">
      <c r="A284" s="20" t="s">
        <v>382</v>
      </c>
      <c r="B284" s="20">
        <v>250</v>
      </c>
      <c r="C284" s="20" t="s">
        <v>336</v>
      </c>
      <c r="D284" s="20" t="s">
        <v>255</v>
      </c>
      <c r="E284" s="20" t="s">
        <v>158</v>
      </c>
      <c r="F284" s="20" t="s">
        <v>48</v>
      </c>
      <c r="G284" s="20" t="s">
        <v>82</v>
      </c>
      <c r="H284" s="20" t="s">
        <v>49</v>
      </c>
      <c r="I284" s="20">
        <v>125</v>
      </c>
      <c r="J284" s="20" t="s">
        <v>84</v>
      </c>
      <c r="K284" s="20" t="s">
        <v>331</v>
      </c>
      <c r="L284" s="25"/>
    </row>
    <row r="285" spans="1:12">
      <c r="A285" s="20" t="s">
        <v>383</v>
      </c>
      <c r="B285" s="20">
        <v>400</v>
      </c>
      <c r="C285" s="20" t="s">
        <v>338</v>
      </c>
      <c r="D285" s="20" t="s">
        <v>255</v>
      </c>
      <c r="E285" s="20" t="s">
        <v>158</v>
      </c>
      <c r="F285" s="20" t="s">
        <v>48</v>
      </c>
      <c r="G285" s="20" t="s">
        <v>82</v>
      </c>
      <c r="H285" s="20" t="s">
        <v>49</v>
      </c>
      <c r="I285" s="20">
        <v>125</v>
      </c>
      <c r="J285" s="20" t="s">
        <v>84</v>
      </c>
      <c r="K285" s="20" t="s">
        <v>331</v>
      </c>
      <c r="L285" s="25"/>
    </row>
    <row r="286" spans="1:12">
      <c r="A286" s="20" t="s">
        <v>384</v>
      </c>
      <c r="B286" s="20">
        <v>63</v>
      </c>
      <c r="C286" s="20" t="s">
        <v>54</v>
      </c>
      <c r="D286" s="20" t="s">
        <v>46</v>
      </c>
      <c r="E286" s="20" t="s">
        <v>158</v>
      </c>
      <c r="F286" s="20" t="s">
        <v>48</v>
      </c>
      <c r="G286" s="20" t="s">
        <v>117</v>
      </c>
      <c r="H286" s="20" t="s">
        <v>49</v>
      </c>
      <c r="I286" s="20">
        <v>125</v>
      </c>
      <c r="J286" s="20" t="s">
        <v>84</v>
      </c>
      <c r="K286" s="20" t="s">
        <v>331</v>
      </c>
      <c r="L286" s="25"/>
    </row>
    <row r="287" spans="1:12">
      <c r="A287" s="20" t="s">
        <v>385</v>
      </c>
      <c r="B287" s="20">
        <v>100</v>
      </c>
      <c r="C287" s="20" t="s">
        <v>333</v>
      </c>
      <c r="D287" s="20" t="s">
        <v>46</v>
      </c>
      <c r="E287" s="20" t="s">
        <v>158</v>
      </c>
      <c r="F287" s="20" t="s">
        <v>48</v>
      </c>
      <c r="G287" s="20" t="s">
        <v>117</v>
      </c>
      <c r="H287" s="20" t="s">
        <v>49</v>
      </c>
      <c r="I287" s="20">
        <v>125</v>
      </c>
      <c r="J287" s="20" t="s">
        <v>84</v>
      </c>
      <c r="K287" s="20" t="s">
        <v>331</v>
      </c>
      <c r="L287" s="25"/>
    </row>
    <row r="288" spans="1:12">
      <c r="A288" s="20" t="s">
        <v>386</v>
      </c>
      <c r="B288" s="20">
        <v>160</v>
      </c>
      <c r="C288" s="20" t="s">
        <v>108</v>
      </c>
      <c r="D288" s="20" t="s">
        <v>46</v>
      </c>
      <c r="E288" s="20" t="s">
        <v>158</v>
      </c>
      <c r="F288" s="20" t="s">
        <v>48</v>
      </c>
      <c r="G288" s="20" t="s">
        <v>117</v>
      </c>
      <c r="H288" s="20" t="s">
        <v>49</v>
      </c>
      <c r="I288" s="20">
        <v>125</v>
      </c>
      <c r="J288" s="20" t="s">
        <v>84</v>
      </c>
      <c r="K288" s="20" t="s">
        <v>331</v>
      </c>
      <c r="L288" s="25"/>
    </row>
    <row r="289" spans="1:12">
      <c r="A289" s="20" t="s">
        <v>387</v>
      </c>
      <c r="B289" s="20">
        <v>250</v>
      </c>
      <c r="C289" s="20" t="s">
        <v>336</v>
      </c>
      <c r="D289" s="20" t="s">
        <v>46</v>
      </c>
      <c r="E289" s="20" t="s">
        <v>158</v>
      </c>
      <c r="F289" s="20" t="s">
        <v>48</v>
      </c>
      <c r="G289" s="20" t="s">
        <v>117</v>
      </c>
      <c r="H289" s="20" t="s">
        <v>49</v>
      </c>
      <c r="I289" s="20">
        <v>125</v>
      </c>
      <c r="J289" s="20" t="s">
        <v>84</v>
      </c>
      <c r="K289" s="20" t="s">
        <v>331</v>
      </c>
      <c r="L289" s="25"/>
    </row>
    <row r="290" spans="1:12">
      <c r="A290" s="20" t="s">
        <v>388</v>
      </c>
      <c r="B290" s="20">
        <v>400</v>
      </c>
      <c r="C290" s="20" t="s">
        <v>338</v>
      </c>
      <c r="D290" s="20" t="s">
        <v>46</v>
      </c>
      <c r="E290" s="20" t="s">
        <v>158</v>
      </c>
      <c r="F290" s="20" t="s">
        <v>48</v>
      </c>
      <c r="G290" s="20" t="s">
        <v>117</v>
      </c>
      <c r="H290" s="20" t="s">
        <v>49</v>
      </c>
      <c r="I290" s="20">
        <v>125</v>
      </c>
      <c r="J290" s="20" t="s">
        <v>84</v>
      </c>
      <c r="K290" s="20" t="s">
        <v>331</v>
      </c>
      <c r="L290" s="25"/>
    </row>
    <row r="291" spans="1:12">
      <c r="A291" s="20" t="s">
        <v>389</v>
      </c>
      <c r="B291" s="20">
        <v>63</v>
      </c>
      <c r="C291" s="20" t="s">
        <v>54</v>
      </c>
      <c r="D291" s="20" t="s">
        <v>46</v>
      </c>
      <c r="E291" s="20" t="s">
        <v>158</v>
      </c>
      <c r="F291" s="20" t="s">
        <v>48</v>
      </c>
      <c r="G291" s="20" t="s">
        <v>82</v>
      </c>
      <c r="H291" s="20" t="s">
        <v>49</v>
      </c>
      <c r="I291" s="20">
        <v>125</v>
      </c>
      <c r="J291" s="20" t="s">
        <v>84</v>
      </c>
      <c r="K291" s="20" t="s">
        <v>331</v>
      </c>
      <c r="L291" s="25"/>
    </row>
    <row r="292" spans="1:12">
      <c r="A292" s="20" t="s">
        <v>390</v>
      </c>
      <c r="B292" s="20">
        <v>100</v>
      </c>
      <c r="C292" s="20" t="s">
        <v>333</v>
      </c>
      <c r="D292" s="20" t="s">
        <v>46</v>
      </c>
      <c r="E292" s="20" t="s">
        <v>158</v>
      </c>
      <c r="F292" s="20" t="s">
        <v>48</v>
      </c>
      <c r="G292" s="20" t="s">
        <v>82</v>
      </c>
      <c r="H292" s="20" t="s">
        <v>49</v>
      </c>
      <c r="I292" s="20">
        <v>125</v>
      </c>
      <c r="J292" s="20" t="s">
        <v>84</v>
      </c>
      <c r="K292" s="20" t="s">
        <v>331</v>
      </c>
      <c r="L292" s="25"/>
    </row>
    <row r="293" spans="1:12">
      <c r="A293" s="20" t="s">
        <v>391</v>
      </c>
      <c r="B293" s="20">
        <v>160</v>
      </c>
      <c r="C293" s="20" t="s">
        <v>108</v>
      </c>
      <c r="D293" s="20" t="s">
        <v>46</v>
      </c>
      <c r="E293" s="20" t="s">
        <v>158</v>
      </c>
      <c r="F293" s="20" t="s">
        <v>48</v>
      </c>
      <c r="G293" s="20" t="s">
        <v>82</v>
      </c>
      <c r="H293" s="20" t="s">
        <v>49</v>
      </c>
      <c r="I293" s="20">
        <v>125</v>
      </c>
      <c r="J293" s="20" t="s">
        <v>84</v>
      </c>
      <c r="K293" s="20" t="s">
        <v>331</v>
      </c>
      <c r="L293" s="25"/>
    </row>
    <row r="294" spans="1:12">
      <c r="A294" s="20" t="s">
        <v>392</v>
      </c>
      <c r="B294" s="20">
        <v>250</v>
      </c>
      <c r="C294" s="20" t="s">
        <v>336</v>
      </c>
      <c r="D294" s="20" t="s">
        <v>46</v>
      </c>
      <c r="E294" s="20" t="s">
        <v>158</v>
      </c>
      <c r="F294" s="20" t="s">
        <v>48</v>
      </c>
      <c r="G294" s="20" t="s">
        <v>82</v>
      </c>
      <c r="H294" s="20" t="s">
        <v>49</v>
      </c>
      <c r="I294" s="20">
        <v>125</v>
      </c>
      <c r="J294" s="20" t="s">
        <v>84</v>
      </c>
      <c r="K294" s="20" t="s">
        <v>331</v>
      </c>
      <c r="L294" s="25"/>
    </row>
    <row r="295" spans="1:12">
      <c r="A295" s="20" t="s">
        <v>393</v>
      </c>
      <c r="B295" s="20">
        <v>400</v>
      </c>
      <c r="C295" s="20" t="s">
        <v>338</v>
      </c>
      <c r="D295" s="20" t="s">
        <v>46</v>
      </c>
      <c r="E295" s="20" t="s">
        <v>158</v>
      </c>
      <c r="F295" s="20" t="s">
        <v>48</v>
      </c>
      <c r="G295" s="20" t="s">
        <v>82</v>
      </c>
      <c r="H295" s="20" t="s">
        <v>49</v>
      </c>
      <c r="I295" s="20">
        <v>125</v>
      </c>
      <c r="J295" s="20" t="s">
        <v>84</v>
      </c>
      <c r="K295" s="20" t="s">
        <v>331</v>
      </c>
      <c r="L295" s="25"/>
    </row>
    <row r="296" spans="1:12">
      <c r="A296" s="20" t="s">
        <v>394</v>
      </c>
      <c r="B296" s="20">
        <v>63</v>
      </c>
      <c r="C296" s="20" t="s">
        <v>54</v>
      </c>
      <c r="D296" s="20" t="s">
        <v>255</v>
      </c>
      <c r="E296" s="20" t="s">
        <v>158</v>
      </c>
      <c r="F296" s="20" t="s">
        <v>48</v>
      </c>
      <c r="G296" s="20" t="s">
        <v>117</v>
      </c>
      <c r="H296" s="20" t="s">
        <v>49</v>
      </c>
      <c r="I296" s="20">
        <v>250</v>
      </c>
      <c r="J296" s="20" t="s">
        <v>84</v>
      </c>
      <c r="K296" s="20" t="s">
        <v>331</v>
      </c>
      <c r="L296" s="25"/>
    </row>
    <row r="297" spans="1:12">
      <c r="A297" s="20" t="s">
        <v>395</v>
      </c>
      <c r="B297" s="20">
        <v>100</v>
      </c>
      <c r="C297" s="20" t="s">
        <v>333</v>
      </c>
      <c r="D297" s="20" t="s">
        <v>255</v>
      </c>
      <c r="E297" s="20" t="s">
        <v>158</v>
      </c>
      <c r="F297" s="20" t="s">
        <v>48</v>
      </c>
      <c r="G297" s="20" t="s">
        <v>117</v>
      </c>
      <c r="H297" s="20" t="s">
        <v>49</v>
      </c>
      <c r="I297" s="20">
        <v>250</v>
      </c>
      <c r="J297" s="20" t="s">
        <v>84</v>
      </c>
      <c r="K297" s="20" t="s">
        <v>331</v>
      </c>
      <c r="L297" s="25"/>
    </row>
    <row r="298" spans="1:12">
      <c r="A298" s="20" t="s">
        <v>396</v>
      </c>
      <c r="B298" s="20">
        <v>160</v>
      </c>
      <c r="C298" s="20" t="s">
        <v>108</v>
      </c>
      <c r="D298" s="20" t="s">
        <v>255</v>
      </c>
      <c r="E298" s="20" t="s">
        <v>158</v>
      </c>
      <c r="F298" s="20" t="s">
        <v>48</v>
      </c>
      <c r="G298" s="20" t="s">
        <v>117</v>
      </c>
      <c r="H298" s="20" t="s">
        <v>49</v>
      </c>
      <c r="I298" s="20">
        <v>250</v>
      </c>
      <c r="J298" s="20" t="s">
        <v>84</v>
      </c>
      <c r="K298" s="20" t="s">
        <v>331</v>
      </c>
      <c r="L298" s="25"/>
    </row>
    <row r="299" spans="1:12">
      <c r="A299" s="20" t="s">
        <v>397</v>
      </c>
      <c r="B299" s="20">
        <v>250</v>
      </c>
      <c r="C299" s="20" t="s">
        <v>336</v>
      </c>
      <c r="D299" s="20" t="s">
        <v>255</v>
      </c>
      <c r="E299" s="20" t="s">
        <v>158</v>
      </c>
      <c r="F299" s="20" t="s">
        <v>48</v>
      </c>
      <c r="G299" s="20" t="s">
        <v>117</v>
      </c>
      <c r="H299" s="20" t="s">
        <v>49</v>
      </c>
      <c r="I299" s="20">
        <v>250</v>
      </c>
      <c r="J299" s="20" t="s">
        <v>84</v>
      </c>
      <c r="K299" s="20" t="s">
        <v>331</v>
      </c>
      <c r="L299" s="25"/>
    </row>
    <row r="300" spans="1:12">
      <c r="A300" s="20" t="s">
        <v>398</v>
      </c>
      <c r="B300" s="20">
        <v>400</v>
      </c>
      <c r="C300" s="20" t="s">
        <v>338</v>
      </c>
      <c r="D300" s="20" t="s">
        <v>255</v>
      </c>
      <c r="E300" s="20" t="s">
        <v>158</v>
      </c>
      <c r="F300" s="20" t="s">
        <v>48</v>
      </c>
      <c r="G300" s="20" t="s">
        <v>117</v>
      </c>
      <c r="H300" s="20" t="s">
        <v>49</v>
      </c>
      <c r="I300" s="20">
        <v>250</v>
      </c>
      <c r="J300" s="20" t="s">
        <v>84</v>
      </c>
      <c r="K300" s="20" t="s">
        <v>331</v>
      </c>
      <c r="L300" s="25"/>
    </row>
    <row r="301" spans="1:12">
      <c r="A301" s="20" t="s">
        <v>399</v>
      </c>
      <c r="B301" s="20">
        <v>63</v>
      </c>
      <c r="C301" s="20" t="s">
        <v>54</v>
      </c>
      <c r="D301" s="20" t="s">
        <v>255</v>
      </c>
      <c r="E301" s="20" t="s">
        <v>158</v>
      </c>
      <c r="F301" s="20" t="s">
        <v>48</v>
      </c>
      <c r="G301" s="20" t="s">
        <v>82</v>
      </c>
      <c r="H301" s="20" t="s">
        <v>49</v>
      </c>
      <c r="I301" s="20">
        <v>250</v>
      </c>
      <c r="J301" s="20" t="s">
        <v>84</v>
      </c>
      <c r="K301" s="20" t="s">
        <v>331</v>
      </c>
      <c r="L301" s="25"/>
    </row>
    <row r="302" spans="1:12">
      <c r="A302" s="20" t="s">
        <v>400</v>
      </c>
      <c r="B302" s="20">
        <v>100</v>
      </c>
      <c r="C302" s="20" t="s">
        <v>333</v>
      </c>
      <c r="D302" s="20" t="s">
        <v>255</v>
      </c>
      <c r="E302" s="20" t="s">
        <v>158</v>
      </c>
      <c r="F302" s="20" t="s">
        <v>48</v>
      </c>
      <c r="G302" s="20" t="s">
        <v>82</v>
      </c>
      <c r="H302" s="20" t="s">
        <v>49</v>
      </c>
      <c r="I302" s="20">
        <v>250</v>
      </c>
      <c r="J302" s="20" t="s">
        <v>84</v>
      </c>
      <c r="K302" s="20" t="s">
        <v>331</v>
      </c>
      <c r="L302" s="25"/>
    </row>
    <row r="303" spans="1:12">
      <c r="A303" s="20" t="s">
        <v>401</v>
      </c>
      <c r="B303" s="20">
        <v>160</v>
      </c>
      <c r="C303" s="20" t="s">
        <v>108</v>
      </c>
      <c r="D303" s="20" t="s">
        <v>255</v>
      </c>
      <c r="E303" s="20" t="s">
        <v>158</v>
      </c>
      <c r="F303" s="20" t="s">
        <v>48</v>
      </c>
      <c r="G303" s="20" t="s">
        <v>82</v>
      </c>
      <c r="H303" s="20" t="s">
        <v>49</v>
      </c>
      <c r="I303" s="20">
        <v>250</v>
      </c>
      <c r="J303" s="20" t="s">
        <v>84</v>
      </c>
      <c r="K303" s="20" t="s">
        <v>331</v>
      </c>
      <c r="L303" s="25"/>
    </row>
    <row r="304" spans="1:12">
      <c r="A304" s="20" t="s">
        <v>402</v>
      </c>
      <c r="B304" s="20">
        <v>250</v>
      </c>
      <c r="C304" s="20" t="s">
        <v>336</v>
      </c>
      <c r="D304" s="20" t="s">
        <v>255</v>
      </c>
      <c r="E304" s="20" t="s">
        <v>158</v>
      </c>
      <c r="F304" s="20" t="s">
        <v>48</v>
      </c>
      <c r="G304" s="20" t="s">
        <v>82</v>
      </c>
      <c r="H304" s="20" t="s">
        <v>49</v>
      </c>
      <c r="I304" s="20">
        <v>250</v>
      </c>
      <c r="J304" s="20" t="s">
        <v>84</v>
      </c>
      <c r="K304" s="20" t="s">
        <v>331</v>
      </c>
      <c r="L304" s="25"/>
    </row>
    <row r="305" spans="1:12">
      <c r="A305" s="20" t="s">
        <v>403</v>
      </c>
      <c r="B305" s="20">
        <v>400</v>
      </c>
      <c r="C305" s="20" t="s">
        <v>338</v>
      </c>
      <c r="D305" s="20" t="s">
        <v>255</v>
      </c>
      <c r="E305" s="20" t="s">
        <v>158</v>
      </c>
      <c r="F305" s="20" t="s">
        <v>48</v>
      </c>
      <c r="G305" s="20" t="s">
        <v>82</v>
      </c>
      <c r="H305" s="20" t="s">
        <v>49</v>
      </c>
      <c r="I305" s="20">
        <v>250</v>
      </c>
      <c r="J305" s="20" t="s">
        <v>84</v>
      </c>
      <c r="K305" s="20" t="s">
        <v>331</v>
      </c>
      <c r="L305" s="25"/>
    </row>
    <row r="306" spans="1:12">
      <c r="A306" s="20" t="s">
        <v>404</v>
      </c>
      <c r="B306" s="20">
        <v>63</v>
      </c>
      <c r="C306" s="20" t="s">
        <v>54</v>
      </c>
      <c r="D306" s="20" t="s">
        <v>46</v>
      </c>
      <c r="E306" s="20" t="s">
        <v>158</v>
      </c>
      <c r="F306" s="20" t="s">
        <v>48</v>
      </c>
      <c r="G306" s="20" t="s">
        <v>117</v>
      </c>
      <c r="H306" s="20" t="s">
        <v>49</v>
      </c>
      <c r="I306" s="20">
        <v>250</v>
      </c>
      <c r="J306" s="20" t="s">
        <v>84</v>
      </c>
      <c r="K306" s="20" t="s">
        <v>331</v>
      </c>
      <c r="L306" s="25"/>
    </row>
    <row r="307" spans="1:12">
      <c r="A307" s="20" t="s">
        <v>405</v>
      </c>
      <c r="B307" s="20">
        <v>100</v>
      </c>
      <c r="C307" s="20" t="s">
        <v>333</v>
      </c>
      <c r="D307" s="20" t="s">
        <v>46</v>
      </c>
      <c r="E307" s="20" t="s">
        <v>158</v>
      </c>
      <c r="F307" s="20" t="s">
        <v>48</v>
      </c>
      <c r="G307" s="20" t="s">
        <v>117</v>
      </c>
      <c r="H307" s="20" t="s">
        <v>49</v>
      </c>
      <c r="I307" s="20">
        <v>250</v>
      </c>
      <c r="J307" s="20" t="s">
        <v>84</v>
      </c>
      <c r="K307" s="20" t="s">
        <v>331</v>
      </c>
      <c r="L307" s="25"/>
    </row>
    <row r="308" spans="1:12">
      <c r="A308" s="20" t="s">
        <v>406</v>
      </c>
      <c r="B308" s="20">
        <v>160</v>
      </c>
      <c r="C308" s="20" t="s">
        <v>108</v>
      </c>
      <c r="D308" s="20" t="s">
        <v>46</v>
      </c>
      <c r="E308" s="20" t="s">
        <v>158</v>
      </c>
      <c r="F308" s="20" t="s">
        <v>48</v>
      </c>
      <c r="G308" s="20" t="s">
        <v>117</v>
      </c>
      <c r="H308" s="20" t="s">
        <v>49</v>
      </c>
      <c r="I308" s="20">
        <v>250</v>
      </c>
      <c r="J308" s="20" t="s">
        <v>84</v>
      </c>
      <c r="K308" s="20" t="s">
        <v>331</v>
      </c>
      <c r="L308" s="25"/>
    </row>
    <row r="309" spans="1:12">
      <c r="A309" s="20" t="s">
        <v>407</v>
      </c>
      <c r="B309" s="20">
        <v>250</v>
      </c>
      <c r="C309" s="20" t="s">
        <v>336</v>
      </c>
      <c r="D309" s="20" t="s">
        <v>46</v>
      </c>
      <c r="E309" s="20" t="s">
        <v>158</v>
      </c>
      <c r="F309" s="20" t="s">
        <v>48</v>
      </c>
      <c r="G309" s="20" t="s">
        <v>117</v>
      </c>
      <c r="H309" s="20" t="s">
        <v>49</v>
      </c>
      <c r="I309" s="20">
        <v>250</v>
      </c>
      <c r="J309" s="20" t="s">
        <v>84</v>
      </c>
      <c r="K309" s="20" t="s">
        <v>331</v>
      </c>
      <c r="L309" s="25"/>
    </row>
    <row r="310" spans="1:12">
      <c r="A310" s="20" t="s">
        <v>408</v>
      </c>
      <c r="B310" s="20">
        <v>400</v>
      </c>
      <c r="C310" s="20" t="s">
        <v>338</v>
      </c>
      <c r="D310" s="20" t="s">
        <v>46</v>
      </c>
      <c r="E310" s="20" t="s">
        <v>158</v>
      </c>
      <c r="F310" s="20" t="s">
        <v>48</v>
      </c>
      <c r="G310" s="20" t="s">
        <v>117</v>
      </c>
      <c r="H310" s="20" t="s">
        <v>49</v>
      </c>
      <c r="I310" s="20">
        <v>250</v>
      </c>
      <c r="J310" s="20" t="s">
        <v>84</v>
      </c>
      <c r="K310" s="20" t="s">
        <v>331</v>
      </c>
      <c r="L310" s="25"/>
    </row>
    <row r="311" spans="1:12">
      <c r="A311" s="20" t="s">
        <v>409</v>
      </c>
      <c r="B311" s="20">
        <v>63</v>
      </c>
      <c r="C311" s="20" t="s">
        <v>54</v>
      </c>
      <c r="D311" s="20" t="s">
        <v>46</v>
      </c>
      <c r="E311" s="20" t="s">
        <v>158</v>
      </c>
      <c r="F311" s="20" t="s">
        <v>48</v>
      </c>
      <c r="G311" s="20" t="s">
        <v>82</v>
      </c>
      <c r="H311" s="20" t="s">
        <v>49</v>
      </c>
      <c r="I311" s="20">
        <v>250</v>
      </c>
      <c r="J311" s="20" t="s">
        <v>84</v>
      </c>
      <c r="K311" s="20" t="s">
        <v>331</v>
      </c>
      <c r="L311" s="25"/>
    </row>
    <row r="312" spans="1:12">
      <c r="A312" s="20" t="s">
        <v>410</v>
      </c>
      <c r="B312" s="20">
        <v>100</v>
      </c>
      <c r="C312" s="20" t="s">
        <v>333</v>
      </c>
      <c r="D312" s="20" t="s">
        <v>46</v>
      </c>
      <c r="E312" s="20" t="s">
        <v>158</v>
      </c>
      <c r="F312" s="20" t="s">
        <v>48</v>
      </c>
      <c r="G312" s="20" t="s">
        <v>82</v>
      </c>
      <c r="H312" s="20" t="s">
        <v>49</v>
      </c>
      <c r="I312" s="20">
        <v>250</v>
      </c>
      <c r="J312" s="20" t="s">
        <v>84</v>
      </c>
      <c r="K312" s="20" t="s">
        <v>331</v>
      </c>
      <c r="L312" s="25"/>
    </row>
    <row r="313" spans="1:12">
      <c r="A313" s="20" t="s">
        <v>411</v>
      </c>
      <c r="B313" s="20">
        <v>160</v>
      </c>
      <c r="C313" s="20" t="s">
        <v>108</v>
      </c>
      <c r="D313" s="20" t="s">
        <v>46</v>
      </c>
      <c r="E313" s="20" t="s">
        <v>158</v>
      </c>
      <c r="F313" s="20" t="s">
        <v>48</v>
      </c>
      <c r="G313" s="20" t="s">
        <v>82</v>
      </c>
      <c r="H313" s="20" t="s">
        <v>49</v>
      </c>
      <c r="I313" s="20">
        <v>250</v>
      </c>
      <c r="J313" s="20" t="s">
        <v>84</v>
      </c>
      <c r="K313" s="20" t="s">
        <v>331</v>
      </c>
      <c r="L313" s="25"/>
    </row>
    <row r="314" spans="1:12">
      <c r="A314" s="20" t="s">
        <v>412</v>
      </c>
      <c r="B314" s="20">
        <v>250</v>
      </c>
      <c r="C314" s="20" t="s">
        <v>336</v>
      </c>
      <c r="D314" s="20" t="s">
        <v>46</v>
      </c>
      <c r="E314" s="20" t="s">
        <v>158</v>
      </c>
      <c r="F314" s="20" t="s">
        <v>48</v>
      </c>
      <c r="G314" s="20" t="s">
        <v>82</v>
      </c>
      <c r="H314" s="20" t="s">
        <v>49</v>
      </c>
      <c r="I314" s="20">
        <v>250</v>
      </c>
      <c r="J314" s="20" t="s">
        <v>84</v>
      </c>
      <c r="K314" s="20" t="s">
        <v>331</v>
      </c>
      <c r="L314" s="25"/>
    </row>
    <row r="315" spans="1:12">
      <c r="A315" s="20" t="s">
        <v>413</v>
      </c>
      <c r="B315" s="20">
        <v>400</v>
      </c>
      <c r="C315" s="20" t="s">
        <v>338</v>
      </c>
      <c r="D315" s="20" t="s">
        <v>46</v>
      </c>
      <c r="E315" s="20" t="s">
        <v>158</v>
      </c>
      <c r="F315" s="20" t="s">
        <v>48</v>
      </c>
      <c r="G315" s="20" t="s">
        <v>82</v>
      </c>
      <c r="H315" s="20" t="s">
        <v>49</v>
      </c>
      <c r="I315" s="20">
        <v>250</v>
      </c>
      <c r="J315" s="20" t="s">
        <v>84</v>
      </c>
      <c r="K315" s="20" t="s">
        <v>331</v>
      </c>
      <c r="L315" s="25"/>
    </row>
    <row r="316" spans="1:12">
      <c r="A316" s="20" t="s">
        <v>414</v>
      </c>
      <c r="B316" s="20">
        <v>63</v>
      </c>
      <c r="C316" s="20" t="s">
        <v>54</v>
      </c>
      <c r="D316" s="20" t="s">
        <v>46</v>
      </c>
      <c r="E316" s="20" t="s">
        <v>47</v>
      </c>
      <c r="F316" s="20" t="s">
        <v>70</v>
      </c>
      <c r="G316" s="20" t="s">
        <v>133</v>
      </c>
      <c r="H316" s="20" t="s">
        <v>293</v>
      </c>
      <c r="I316" s="20">
        <v>125</v>
      </c>
      <c r="J316" s="20" t="s">
        <v>84</v>
      </c>
      <c r="K316" s="20" t="s">
        <v>331</v>
      </c>
      <c r="L316" s="25"/>
    </row>
    <row r="317" spans="1:12">
      <c r="A317" s="20" t="s">
        <v>415</v>
      </c>
      <c r="B317" s="20">
        <v>100</v>
      </c>
      <c r="C317" s="20" t="s">
        <v>333</v>
      </c>
      <c r="D317" s="20" t="s">
        <v>46</v>
      </c>
      <c r="E317" s="20" t="s">
        <v>47</v>
      </c>
      <c r="F317" s="20" t="s">
        <v>70</v>
      </c>
      <c r="G317" s="20" t="s">
        <v>133</v>
      </c>
      <c r="H317" s="20" t="s">
        <v>293</v>
      </c>
      <c r="I317" s="20">
        <v>125</v>
      </c>
      <c r="J317" s="20" t="s">
        <v>84</v>
      </c>
      <c r="K317" s="20" t="s">
        <v>331</v>
      </c>
      <c r="L317" s="25"/>
    </row>
    <row r="318" spans="1:12">
      <c r="A318" s="20" t="s">
        <v>416</v>
      </c>
      <c r="B318" s="20">
        <v>160</v>
      </c>
      <c r="C318" s="20" t="s">
        <v>108</v>
      </c>
      <c r="D318" s="20" t="s">
        <v>46</v>
      </c>
      <c r="E318" s="20" t="s">
        <v>47</v>
      </c>
      <c r="F318" s="20" t="s">
        <v>70</v>
      </c>
      <c r="G318" s="20" t="s">
        <v>133</v>
      </c>
      <c r="H318" s="20" t="s">
        <v>293</v>
      </c>
      <c r="I318" s="20">
        <v>125</v>
      </c>
      <c r="J318" s="20" t="s">
        <v>84</v>
      </c>
      <c r="K318" s="20" t="s">
        <v>331</v>
      </c>
      <c r="L318" s="25"/>
    </row>
    <row r="319" spans="1:12">
      <c r="A319" s="20" t="s">
        <v>417</v>
      </c>
      <c r="B319" s="20">
        <v>250</v>
      </c>
      <c r="C319" s="20" t="s">
        <v>336</v>
      </c>
      <c r="D319" s="20" t="s">
        <v>46</v>
      </c>
      <c r="E319" s="20" t="s">
        <v>47</v>
      </c>
      <c r="F319" s="20" t="s">
        <v>70</v>
      </c>
      <c r="G319" s="20" t="s">
        <v>133</v>
      </c>
      <c r="H319" s="20" t="s">
        <v>293</v>
      </c>
      <c r="I319" s="20">
        <v>125</v>
      </c>
      <c r="J319" s="20" t="s">
        <v>84</v>
      </c>
      <c r="K319" s="20" t="s">
        <v>331</v>
      </c>
      <c r="L319" s="25"/>
    </row>
    <row r="320" spans="1:12">
      <c r="A320" s="20" t="s">
        <v>418</v>
      </c>
      <c r="B320" s="20">
        <v>400</v>
      </c>
      <c r="C320" s="20" t="s">
        <v>338</v>
      </c>
      <c r="D320" s="20" t="s">
        <v>46</v>
      </c>
      <c r="E320" s="20" t="s">
        <v>47</v>
      </c>
      <c r="F320" s="20" t="s">
        <v>70</v>
      </c>
      <c r="G320" s="20" t="s">
        <v>133</v>
      </c>
      <c r="H320" s="20" t="s">
        <v>293</v>
      </c>
      <c r="I320" s="20">
        <v>125</v>
      </c>
      <c r="J320" s="20" t="s">
        <v>84</v>
      </c>
      <c r="K320" s="20" t="s">
        <v>331</v>
      </c>
      <c r="L320" s="25"/>
    </row>
    <row r="321" spans="1:12">
      <c r="A321" s="20" t="s">
        <v>419</v>
      </c>
      <c r="B321" s="20">
        <v>63</v>
      </c>
      <c r="C321" s="20" t="s">
        <v>54</v>
      </c>
      <c r="D321" s="20" t="s">
        <v>46</v>
      </c>
      <c r="E321" s="20" t="s">
        <v>158</v>
      </c>
      <c r="F321" s="20" t="s">
        <v>70</v>
      </c>
      <c r="G321" s="20" t="s">
        <v>133</v>
      </c>
      <c r="H321" s="20" t="s">
        <v>293</v>
      </c>
      <c r="I321" s="20">
        <v>125</v>
      </c>
      <c r="J321" s="20" t="s">
        <v>84</v>
      </c>
      <c r="K321" s="20" t="s">
        <v>331</v>
      </c>
      <c r="L321" s="25"/>
    </row>
    <row r="322" spans="1:12">
      <c r="A322" s="20" t="s">
        <v>420</v>
      </c>
      <c r="B322" s="20">
        <v>100</v>
      </c>
      <c r="C322" s="20" t="s">
        <v>333</v>
      </c>
      <c r="D322" s="20" t="s">
        <v>46</v>
      </c>
      <c r="E322" s="20" t="s">
        <v>158</v>
      </c>
      <c r="F322" s="20" t="s">
        <v>70</v>
      </c>
      <c r="G322" s="20" t="s">
        <v>133</v>
      </c>
      <c r="H322" s="20" t="s">
        <v>293</v>
      </c>
      <c r="I322" s="20">
        <v>125</v>
      </c>
      <c r="J322" s="20" t="s">
        <v>84</v>
      </c>
      <c r="K322" s="20" t="s">
        <v>331</v>
      </c>
      <c r="L322" s="25"/>
    </row>
    <row r="323" spans="1:12">
      <c r="A323" s="20" t="s">
        <v>421</v>
      </c>
      <c r="B323" s="20">
        <v>160</v>
      </c>
      <c r="C323" s="20" t="s">
        <v>108</v>
      </c>
      <c r="D323" s="20" t="s">
        <v>46</v>
      </c>
      <c r="E323" s="20" t="s">
        <v>158</v>
      </c>
      <c r="F323" s="20" t="s">
        <v>70</v>
      </c>
      <c r="G323" s="20" t="s">
        <v>133</v>
      </c>
      <c r="H323" s="20" t="s">
        <v>293</v>
      </c>
      <c r="I323" s="20">
        <v>125</v>
      </c>
      <c r="J323" s="20" t="s">
        <v>84</v>
      </c>
      <c r="K323" s="20" t="s">
        <v>331</v>
      </c>
      <c r="L323" s="25"/>
    </row>
    <row r="324" spans="1:12">
      <c r="A324" s="20" t="s">
        <v>422</v>
      </c>
      <c r="B324" s="20">
        <v>250</v>
      </c>
      <c r="C324" s="20" t="s">
        <v>336</v>
      </c>
      <c r="D324" s="20" t="s">
        <v>46</v>
      </c>
      <c r="E324" s="20" t="s">
        <v>158</v>
      </c>
      <c r="F324" s="20" t="s">
        <v>70</v>
      </c>
      <c r="G324" s="20" t="s">
        <v>133</v>
      </c>
      <c r="H324" s="20" t="s">
        <v>293</v>
      </c>
      <c r="I324" s="20">
        <v>125</v>
      </c>
      <c r="J324" s="20" t="s">
        <v>84</v>
      </c>
      <c r="K324" s="20" t="s">
        <v>331</v>
      </c>
      <c r="L324" s="25"/>
    </row>
    <row r="325" spans="1:12">
      <c r="A325" s="20" t="s">
        <v>423</v>
      </c>
      <c r="B325" s="20">
        <v>400</v>
      </c>
      <c r="C325" s="20" t="s">
        <v>338</v>
      </c>
      <c r="D325" s="20" t="s">
        <v>46</v>
      </c>
      <c r="E325" s="20" t="s">
        <v>158</v>
      </c>
      <c r="F325" s="20" t="s">
        <v>70</v>
      </c>
      <c r="G325" s="20" t="s">
        <v>133</v>
      </c>
      <c r="H325" s="20" t="s">
        <v>293</v>
      </c>
      <c r="I325" s="20">
        <v>125</v>
      </c>
      <c r="J325" s="20" t="s">
        <v>84</v>
      </c>
      <c r="K325" s="20" t="s">
        <v>331</v>
      </c>
      <c r="L325" s="25"/>
    </row>
    <row r="326" spans="1:12">
      <c r="A326" s="20" t="s">
        <v>424</v>
      </c>
      <c r="B326" s="20">
        <v>63</v>
      </c>
      <c r="C326" s="20" t="s">
        <v>54</v>
      </c>
      <c r="D326" s="20" t="s">
        <v>46</v>
      </c>
      <c r="E326" s="20" t="s">
        <v>47</v>
      </c>
      <c r="F326" s="20" t="s">
        <v>70</v>
      </c>
      <c r="G326" s="20" t="s">
        <v>133</v>
      </c>
      <c r="H326" s="20" t="s">
        <v>293</v>
      </c>
      <c r="I326" s="20">
        <v>250</v>
      </c>
      <c r="J326" s="20" t="s">
        <v>84</v>
      </c>
      <c r="K326" s="20" t="s">
        <v>331</v>
      </c>
      <c r="L326" s="25"/>
    </row>
    <row r="327" spans="1:12">
      <c r="A327" s="20" t="s">
        <v>425</v>
      </c>
      <c r="B327" s="20">
        <v>100</v>
      </c>
      <c r="C327" s="20" t="s">
        <v>333</v>
      </c>
      <c r="D327" s="20" t="s">
        <v>46</v>
      </c>
      <c r="E327" s="20" t="s">
        <v>47</v>
      </c>
      <c r="F327" s="20" t="s">
        <v>70</v>
      </c>
      <c r="G327" s="20" t="s">
        <v>133</v>
      </c>
      <c r="H327" s="20" t="s">
        <v>293</v>
      </c>
      <c r="I327" s="20">
        <v>250</v>
      </c>
      <c r="J327" s="20" t="s">
        <v>84</v>
      </c>
      <c r="K327" s="20" t="s">
        <v>331</v>
      </c>
      <c r="L327" s="25"/>
    </row>
    <row r="328" spans="1:12">
      <c r="A328" s="20" t="s">
        <v>426</v>
      </c>
      <c r="B328" s="20">
        <v>160</v>
      </c>
      <c r="C328" s="20" t="s">
        <v>108</v>
      </c>
      <c r="D328" s="20" t="s">
        <v>46</v>
      </c>
      <c r="E328" s="20" t="s">
        <v>47</v>
      </c>
      <c r="F328" s="20" t="s">
        <v>70</v>
      </c>
      <c r="G328" s="20" t="s">
        <v>133</v>
      </c>
      <c r="H328" s="20" t="s">
        <v>293</v>
      </c>
      <c r="I328" s="20">
        <v>250</v>
      </c>
      <c r="J328" s="20" t="s">
        <v>84</v>
      </c>
      <c r="K328" s="20" t="s">
        <v>331</v>
      </c>
      <c r="L328" s="25"/>
    </row>
    <row r="329" spans="1:12">
      <c r="A329" s="20" t="s">
        <v>427</v>
      </c>
      <c r="B329" s="20">
        <v>250</v>
      </c>
      <c r="C329" s="20" t="s">
        <v>336</v>
      </c>
      <c r="D329" s="20" t="s">
        <v>46</v>
      </c>
      <c r="E329" s="20" t="s">
        <v>47</v>
      </c>
      <c r="F329" s="20" t="s">
        <v>70</v>
      </c>
      <c r="G329" s="20" t="s">
        <v>133</v>
      </c>
      <c r="H329" s="20" t="s">
        <v>293</v>
      </c>
      <c r="I329" s="20">
        <v>250</v>
      </c>
      <c r="J329" s="20" t="s">
        <v>84</v>
      </c>
      <c r="K329" s="20" t="s">
        <v>331</v>
      </c>
      <c r="L329" s="25"/>
    </row>
    <row r="330" spans="1:12">
      <c r="A330" s="20" t="s">
        <v>428</v>
      </c>
      <c r="B330" s="20">
        <v>400</v>
      </c>
      <c r="C330" s="20" t="s">
        <v>338</v>
      </c>
      <c r="D330" s="20" t="s">
        <v>46</v>
      </c>
      <c r="E330" s="20" t="s">
        <v>47</v>
      </c>
      <c r="F330" s="20" t="s">
        <v>70</v>
      </c>
      <c r="G330" s="20" t="s">
        <v>133</v>
      </c>
      <c r="H330" s="20" t="s">
        <v>293</v>
      </c>
      <c r="I330" s="20">
        <v>250</v>
      </c>
      <c r="J330" s="20" t="s">
        <v>84</v>
      </c>
      <c r="K330" s="20" t="s">
        <v>331</v>
      </c>
      <c r="L330" s="25"/>
    </row>
    <row r="331" spans="1:12">
      <c r="A331" s="20" t="s">
        <v>429</v>
      </c>
      <c r="B331" s="20">
        <v>63</v>
      </c>
      <c r="C331" s="20" t="s">
        <v>54</v>
      </c>
      <c r="D331" s="20" t="s">
        <v>46</v>
      </c>
      <c r="E331" s="20" t="s">
        <v>158</v>
      </c>
      <c r="F331" s="20" t="s">
        <v>70</v>
      </c>
      <c r="G331" s="20" t="s">
        <v>133</v>
      </c>
      <c r="H331" s="20" t="s">
        <v>293</v>
      </c>
      <c r="I331" s="20">
        <v>250</v>
      </c>
      <c r="J331" s="20" t="s">
        <v>84</v>
      </c>
      <c r="K331" s="20" t="s">
        <v>331</v>
      </c>
      <c r="L331" s="25"/>
    </row>
    <row r="332" spans="1:12">
      <c r="A332" s="20" t="s">
        <v>430</v>
      </c>
      <c r="B332" s="20">
        <v>100</v>
      </c>
      <c r="C332" s="20" t="s">
        <v>333</v>
      </c>
      <c r="D332" s="20" t="s">
        <v>46</v>
      </c>
      <c r="E332" s="20" t="s">
        <v>158</v>
      </c>
      <c r="F332" s="20" t="s">
        <v>70</v>
      </c>
      <c r="G332" s="20" t="s">
        <v>133</v>
      </c>
      <c r="H332" s="20" t="s">
        <v>293</v>
      </c>
      <c r="I332" s="20">
        <v>250</v>
      </c>
      <c r="J332" s="20" t="s">
        <v>84</v>
      </c>
      <c r="K332" s="20" t="s">
        <v>331</v>
      </c>
      <c r="L332" s="25"/>
    </row>
    <row r="333" spans="1:12">
      <c r="A333" s="20" t="s">
        <v>431</v>
      </c>
      <c r="B333" s="20">
        <v>160</v>
      </c>
      <c r="C333" s="20" t="s">
        <v>108</v>
      </c>
      <c r="D333" s="20" t="s">
        <v>46</v>
      </c>
      <c r="E333" s="20" t="s">
        <v>158</v>
      </c>
      <c r="F333" s="20" t="s">
        <v>70</v>
      </c>
      <c r="G333" s="20" t="s">
        <v>133</v>
      </c>
      <c r="H333" s="20" t="s">
        <v>293</v>
      </c>
      <c r="I333" s="20">
        <v>250</v>
      </c>
      <c r="J333" s="20" t="s">
        <v>84</v>
      </c>
      <c r="K333" s="20" t="s">
        <v>331</v>
      </c>
      <c r="L333" s="25"/>
    </row>
    <row r="334" spans="1:12">
      <c r="A334" s="20" t="s">
        <v>432</v>
      </c>
      <c r="B334" s="20">
        <v>250</v>
      </c>
      <c r="C334" s="20" t="s">
        <v>336</v>
      </c>
      <c r="D334" s="20" t="s">
        <v>46</v>
      </c>
      <c r="E334" s="20" t="s">
        <v>158</v>
      </c>
      <c r="F334" s="20" t="s">
        <v>70</v>
      </c>
      <c r="G334" s="20" t="s">
        <v>133</v>
      </c>
      <c r="H334" s="20" t="s">
        <v>293</v>
      </c>
      <c r="I334" s="20">
        <v>250</v>
      </c>
      <c r="J334" s="20" t="s">
        <v>84</v>
      </c>
      <c r="K334" s="20" t="s">
        <v>331</v>
      </c>
      <c r="L334" s="25"/>
    </row>
    <row r="335" spans="1:12">
      <c r="A335" s="20" t="s">
        <v>433</v>
      </c>
      <c r="B335" s="20">
        <v>400</v>
      </c>
      <c r="C335" s="20" t="s">
        <v>338</v>
      </c>
      <c r="D335" s="20" t="s">
        <v>46</v>
      </c>
      <c r="E335" s="20" t="s">
        <v>158</v>
      </c>
      <c r="F335" s="20" t="s">
        <v>70</v>
      </c>
      <c r="G335" s="20" t="s">
        <v>133</v>
      </c>
      <c r="H335" s="20" t="s">
        <v>293</v>
      </c>
      <c r="I335" s="20">
        <v>250</v>
      </c>
      <c r="J335" s="20" t="s">
        <v>84</v>
      </c>
      <c r="K335" s="20" t="s">
        <v>331</v>
      </c>
      <c r="L335" s="25"/>
    </row>
    <row r="336" spans="1:12">
      <c r="A336" s="20" t="s">
        <v>434</v>
      </c>
      <c r="B336" s="20" t="s">
        <v>435</v>
      </c>
      <c r="C336" s="20" t="s">
        <v>45</v>
      </c>
      <c r="D336" s="20" t="s">
        <v>46</v>
      </c>
      <c r="E336" s="20" t="s">
        <v>436</v>
      </c>
      <c r="F336" s="20" t="s">
        <v>48</v>
      </c>
      <c r="G336" s="20" t="s">
        <v>133</v>
      </c>
      <c r="H336" s="20" t="s">
        <v>330</v>
      </c>
      <c r="I336" s="20" t="s">
        <v>83</v>
      </c>
      <c r="J336" s="20" t="s">
        <v>84</v>
      </c>
      <c r="K336" s="20" t="s">
        <v>437</v>
      </c>
      <c r="L336" s="25"/>
    </row>
    <row r="337" spans="1:12">
      <c r="A337" s="20" t="s">
        <v>438</v>
      </c>
      <c r="B337" s="20" t="s">
        <v>439</v>
      </c>
      <c r="C337" s="20" t="s">
        <v>45</v>
      </c>
      <c r="D337" s="20" t="s">
        <v>46</v>
      </c>
      <c r="E337" s="20" t="s">
        <v>436</v>
      </c>
      <c r="F337" s="20" t="s">
        <v>48</v>
      </c>
      <c r="G337" s="20" t="s">
        <v>133</v>
      </c>
      <c r="H337" s="20" t="s">
        <v>330</v>
      </c>
      <c r="I337" s="20" t="s">
        <v>83</v>
      </c>
      <c r="J337" s="20" t="s">
        <v>84</v>
      </c>
      <c r="K337" s="20" t="s">
        <v>437</v>
      </c>
      <c r="L337" s="25"/>
    </row>
    <row r="338" spans="1:12">
      <c r="A338" s="20" t="s">
        <v>440</v>
      </c>
      <c r="B338" s="20" t="s">
        <v>44</v>
      </c>
      <c r="C338" s="20" t="s">
        <v>45</v>
      </c>
      <c r="D338" s="20" t="s">
        <v>46</v>
      </c>
      <c r="E338" s="20" t="s">
        <v>436</v>
      </c>
      <c r="F338" s="20" t="s">
        <v>48</v>
      </c>
      <c r="G338" s="20" t="s">
        <v>133</v>
      </c>
      <c r="H338" s="20" t="s">
        <v>330</v>
      </c>
      <c r="I338" s="20" t="s">
        <v>83</v>
      </c>
      <c r="J338" s="20" t="s">
        <v>84</v>
      </c>
      <c r="K338" s="20" t="s">
        <v>437</v>
      </c>
      <c r="L338" s="25"/>
    </row>
    <row r="339" spans="1:12">
      <c r="A339" s="20" t="s">
        <v>441</v>
      </c>
      <c r="B339" s="20" t="s">
        <v>100</v>
      </c>
      <c r="C339" s="20" t="s">
        <v>45</v>
      </c>
      <c r="D339" s="20" t="s">
        <v>46</v>
      </c>
      <c r="E339" s="20" t="s">
        <v>436</v>
      </c>
      <c r="F339" s="20" t="s">
        <v>48</v>
      </c>
      <c r="G339" s="20" t="s">
        <v>133</v>
      </c>
      <c r="H339" s="20" t="s">
        <v>330</v>
      </c>
      <c r="I339" s="20" t="s">
        <v>83</v>
      </c>
      <c r="J339" s="20" t="s">
        <v>84</v>
      </c>
      <c r="K339" s="20" t="s">
        <v>437</v>
      </c>
      <c r="L339" s="25"/>
    </row>
    <row r="340" spans="1:12">
      <c r="A340" s="20" t="s">
        <v>442</v>
      </c>
      <c r="B340" s="20" t="s">
        <v>54</v>
      </c>
      <c r="C340" s="20" t="s">
        <v>45</v>
      </c>
      <c r="D340" s="20" t="s">
        <v>46</v>
      </c>
      <c r="E340" s="20" t="s">
        <v>436</v>
      </c>
      <c r="F340" s="20" t="s">
        <v>48</v>
      </c>
      <c r="G340" s="20" t="s">
        <v>133</v>
      </c>
      <c r="H340" s="20" t="s">
        <v>330</v>
      </c>
      <c r="I340" s="20" t="s">
        <v>83</v>
      </c>
      <c r="J340" s="20" t="s">
        <v>84</v>
      </c>
      <c r="K340" s="20" t="s">
        <v>437</v>
      </c>
      <c r="L340" s="25"/>
    </row>
    <row r="341" spans="1:12">
      <c r="A341" s="20" t="s">
        <v>443</v>
      </c>
      <c r="B341" s="20" t="s">
        <v>108</v>
      </c>
      <c r="C341" s="20" t="s">
        <v>45</v>
      </c>
      <c r="D341" s="20" t="s">
        <v>46</v>
      </c>
      <c r="E341" s="20" t="s">
        <v>436</v>
      </c>
      <c r="F341" s="20" t="s">
        <v>48</v>
      </c>
      <c r="G341" s="20" t="s">
        <v>133</v>
      </c>
      <c r="H341" s="20" t="s">
        <v>330</v>
      </c>
      <c r="I341" s="20" t="s">
        <v>83</v>
      </c>
      <c r="J341" s="20" t="s">
        <v>84</v>
      </c>
      <c r="K341" s="20" t="s">
        <v>437</v>
      </c>
      <c r="L341" s="25"/>
    </row>
    <row r="342" spans="1:12">
      <c r="A342" s="20" t="s">
        <v>444</v>
      </c>
      <c r="B342" s="20" t="s">
        <v>112</v>
      </c>
      <c r="C342" s="20" t="s">
        <v>45</v>
      </c>
      <c r="D342" s="20" t="s">
        <v>46</v>
      </c>
      <c r="E342" s="20" t="s">
        <v>436</v>
      </c>
      <c r="F342" s="20" t="s">
        <v>48</v>
      </c>
      <c r="G342" s="20" t="s">
        <v>133</v>
      </c>
      <c r="H342" s="20" t="s">
        <v>330</v>
      </c>
      <c r="I342" s="20" t="s">
        <v>83</v>
      </c>
      <c r="J342" s="20" t="s">
        <v>84</v>
      </c>
      <c r="K342" s="20" t="s">
        <v>437</v>
      </c>
      <c r="L342" s="25"/>
    </row>
    <row r="343" spans="1:12">
      <c r="A343" s="20" t="s">
        <v>445</v>
      </c>
      <c r="B343" s="20" t="s">
        <v>115</v>
      </c>
      <c r="C343" s="20" t="s">
        <v>45</v>
      </c>
      <c r="D343" s="20" t="s">
        <v>46</v>
      </c>
      <c r="E343" s="20" t="s">
        <v>436</v>
      </c>
      <c r="F343" s="20" t="s">
        <v>48</v>
      </c>
      <c r="G343" s="20" t="s">
        <v>133</v>
      </c>
      <c r="H343" s="20" t="s">
        <v>330</v>
      </c>
      <c r="I343" s="20" t="s">
        <v>83</v>
      </c>
      <c r="J343" s="20" t="s">
        <v>84</v>
      </c>
      <c r="K343" s="20" t="s">
        <v>437</v>
      </c>
      <c r="L343" s="25"/>
    </row>
    <row r="344" spans="1:12">
      <c r="A344" s="20">
        <v>10309</v>
      </c>
      <c r="B344" s="20" t="s">
        <v>115</v>
      </c>
      <c r="C344" s="20" t="s">
        <v>57</v>
      </c>
      <c r="D344" s="20" t="s">
        <v>46</v>
      </c>
      <c r="E344" s="20" t="s">
        <v>436</v>
      </c>
      <c r="F344" s="20" t="s">
        <v>48</v>
      </c>
      <c r="G344" s="20" t="s">
        <v>133</v>
      </c>
      <c r="H344" s="20" t="s">
        <v>330</v>
      </c>
      <c r="I344" s="20" t="s">
        <v>83</v>
      </c>
      <c r="J344" s="20" t="s">
        <v>84</v>
      </c>
      <c r="K344" s="20" t="s">
        <v>437</v>
      </c>
      <c r="L344" s="25"/>
    </row>
    <row r="345" spans="1:12">
      <c r="A345" s="20" t="s">
        <v>446</v>
      </c>
      <c r="B345" s="20" t="s">
        <v>230</v>
      </c>
      <c r="C345" s="20" t="s">
        <v>57</v>
      </c>
      <c r="D345" s="20" t="s">
        <v>46</v>
      </c>
      <c r="E345" s="20" t="s">
        <v>436</v>
      </c>
      <c r="F345" s="20" t="s">
        <v>48</v>
      </c>
      <c r="G345" s="20" t="s">
        <v>133</v>
      </c>
      <c r="H345" s="20" t="s">
        <v>330</v>
      </c>
      <c r="I345" s="20" t="s">
        <v>83</v>
      </c>
      <c r="J345" s="20" t="s">
        <v>84</v>
      </c>
      <c r="K345" s="20" t="s">
        <v>437</v>
      </c>
      <c r="L345" s="25"/>
    </row>
    <row r="346" spans="1:12">
      <c r="A346" s="26" t="s">
        <v>447</v>
      </c>
      <c r="B346" s="20" t="s">
        <v>115</v>
      </c>
      <c r="C346" s="20" t="s">
        <v>60</v>
      </c>
      <c r="D346" s="20" t="s">
        <v>46</v>
      </c>
      <c r="E346" s="20" t="s">
        <v>436</v>
      </c>
      <c r="F346" s="20" t="s">
        <v>48</v>
      </c>
      <c r="G346" s="20" t="s">
        <v>133</v>
      </c>
      <c r="H346" s="20" t="s">
        <v>330</v>
      </c>
      <c r="I346" s="20" t="s">
        <v>83</v>
      </c>
      <c r="J346" s="20" t="s">
        <v>84</v>
      </c>
      <c r="K346" s="20" t="s">
        <v>437</v>
      </c>
      <c r="L346" s="25"/>
    </row>
    <row r="347" spans="1:12">
      <c r="A347" s="26" t="s">
        <v>448</v>
      </c>
      <c r="B347" s="20" t="s">
        <v>230</v>
      </c>
      <c r="C347" s="20" t="s">
        <v>60</v>
      </c>
      <c r="D347" s="20" t="s">
        <v>46</v>
      </c>
      <c r="E347" s="20" t="s">
        <v>436</v>
      </c>
      <c r="F347" s="20" t="s">
        <v>48</v>
      </c>
      <c r="G347" s="20" t="s">
        <v>133</v>
      </c>
      <c r="H347" s="20" t="s">
        <v>330</v>
      </c>
      <c r="I347" s="20" t="s">
        <v>83</v>
      </c>
      <c r="J347" s="20" t="s">
        <v>84</v>
      </c>
      <c r="K347" s="20" t="s">
        <v>437</v>
      </c>
      <c r="L347" s="25"/>
    </row>
    <row r="348" spans="1:12">
      <c r="A348" s="26" t="s">
        <v>449</v>
      </c>
      <c r="B348" s="20" t="s">
        <v>225</v>
      </c>
      <c r="C348" s="20" t="s">
        <v>60</v>
      </c>
      <c r="D348" s="20" t="s">
        <v>46</v>
      </c>
      <c r="E348" s="20" t="s">
        <v>436</v>
      </c>
      <c r="F348" s="20" t="s">
        <v>48</v>
      </c>
      <c r="G348" s="20" t="s">
        <v>133</v>
      </c>
      <c r="H348" s="20" t="s">
        <v>330</v>
      </c>
      <c r="I348" s="20" t="s">
        <v>83</v>
      </c>
      <c r="J348" s="20" t="s">
        <v>84</v>
      </c>
      <c r="K348" s="20" t="s">
        <v>437</v>
      </c>
      <c r="L348" s="25"/>
    </row>
    <row r="349" spans="1:12">
      <c r="A349" s="26" t="s">
        <v>450</v>
      </c>
      <c r="B349" s="20" t="s">
        <v>451</v>
      </c>
      <c r="C349" s="20" t="s">
        <v>60</v>
      </c>
      <c r="D349" s="20" t="s">
        <v>46</v>
      </c>
      <c r="E349" s="20" t="s">
        <v>436</v>
      </c>
      <c r="F349" s="20" t="s">
        <v>48</v>
      </c>
      <c r="G349" s="20" t="s">
        <v>133</v>
      </c>
      <c r="H349" s="20" t="s">
        <v>330</v>
      </c>
      <c r="I349" s="20" t="s">
        <v>83</v>
      </c>
      <c r="J349" s="20" t="s">
        <v>84</v>
      </c>
      <c r="K349" s="20" t="s">
        <v>437</v>
      </c>
      <c r="L349" s="25"/>
    </row>
    <row r="350" spans="1:12">
      <c r="A350" s="26" t="s">
        <v>452</v>
      </c>
      <c r="B350" s="20" t="s">
        <v>225</v>
      </c>
      <c r="C350" s="20" t="s">
        <v>226</v>
      </c>
      <c r="D350" s="20" t="s">
        <v>46</v>
      </c>
      <c r="E350" s="20" t="s">
        <v>436</v>
      </c>
      <c r="F350" s="20" t="s">
        <v>48</v>
      </c>
      <c r="G350" s="20" t="s">
        <v>133</v>
      </c>
      <c r="H350" s="20" t="s">
        <v>330</v>
      </c>
      <c r="I350" s="20" t="s">
        <v>83</v>
      </c>
      <c r="J350" s="20" t="s">
        <v>84</v>
      </c>
      <c r="K350" s="20" t="s">
        <v>437</v>
      </c>
      <c r="L350" s="25"/>
    </row>
    <row r="351" spans="1:12">
      <c r="A351" s="26" t="s">
        <v>453</v>
      </c>
      <c r="B351" s="20" t="s">
        <v>454</v>
      </c>
      <c r="C351" s="20" t="s">
        <v>226</v>
      </c>
      <c r="D351" s="20" t="s">
        <v>46</v>
      </c>
      <c r="E351" s="20" t="s">
        <v>436</v>
      </c>
      <c r="F351" s="20" t="s">
        <v>48</v>
      </c>
      <c r="G351" s="20" t="s">
        <v>133</v>
      </c>
      <c r="H351" s="20" t="s">
        <v>330</v>
      </c>
      <c r="I351" s="20" t="s">
        <v>83</v>
      </c>
      <c r="J351" s="20" t="s">
        <v>84</v>
      </c>
      <c r="K351" s="20" t="s">
        <v>437</v>
      </c>
      <c r="L351" s="25"/>
    </row>
    <row r="352" spans="1:12">
      <c r="A352" s="26" t="s">
        <v>455</v>
      </c>
      <c r="B352" s="20" t="s">
        <v>456</v>
      </c>
      <c r="C352" s="20" t="s">
        <v>226</v>
      </c>
      <c r="D352" s="20" t="s">
        <v>46</v>
      </c>
      <c r="E352" s="20" t="s">
        <v>436</v>
      </c>
      <c r="F352" s="20" t="s">
        <v>48</v>
      </c>
      <c r="G352" s="20" t="s">
        <v>133</v>
      </c>
      <c r="H352" s="20" t="s">
        <v>330</v>
      </c>
      <c r="I352" s="20" t="s">
        <v>83</v>
      </c>
      <c r="J352" s="20" t="s">
        <v>84</v>
      </c>
      <c r="K352" s="20" t="s">
        <v>437</v>
      </c>
      <c r="L352" s="25"/>
    </row>
    <row r="353" spans="1:12">
      <c r="A353" s="26" t="s">
        <v>457</v>
      </c>
      <c r="B353" s="20" t="s">
        <v>230</v>
      </c>
      <c r="C353" s="20" t="s">
        <v>231</v>
      </c>
      <c r="D353" s="20" t="s">
        <v>46</v>
      </c>
      <c r="E353" s="20" t="s">
        <v>436</v>
      </c>
      <c r="F353" s="20" t="s">
        <v>48</v>
      </c>
      <c r="G353" s="20" t="s">
        <v>133</v>
      </c>
      <c r="H353" s="20" t="s">
        <v>330</v>
      </c>
      <c r="I353" s="20" t="s">
        <v>83</v>
      </c>
      <c r="J353" s="20" t="s">
        <v>84</v>
      </c>
      <c r="K353" s="20" t="s">
        <v>437</v>
      </c>
      <c r="L353" s="25"/>
    </row>
    <row r="354" spans="1:12">
      <c r="A354" s="26" t="s">
        <v>458</v>
      </c>
      <c r="B354" s="20" t="s">
        <v>451</v>
      </c>
      <c r="C354" s="20" t="s">
        <v>231</v>
      </c>
      <c r="D354" s="20" t="s">
        <v>46</v>
      </c>
      <c r="E354" s="20" t="s">
        <v>436</v>
      </c>
      <c r="F354" s="20" t="s">
        <v>48</v>
      </c>
      <c r="G354" s="20" t="s">
        <v>133</v>
      </c>
      <c r="H354" s="20" t="s">
        <v>330</v>
      </c>
      <c r="I354" s="20" t="s">
        <v>83</v>
      </c>
      <c r="J354" s="20" t="s">
        <v>84</v>
      </c>
      <c r="K354" s="20" t="s">
        <v>437</v>
      </c>
      <c r="L354" s="25"/>
    </row>
    <row r="355" spans="1:12">
      <c r="A355" s="26" t="s">
        <v>459</v>
      </c>
      <c r="B355" s="20" t="s">
        <v>454</v>
      </c>
      <c r="C355" s="20" t="s">
        <v>231</v>
      </c>
      <c r="D355" s="20" t="s">
        <v>46</v>
      </c>
      <c r="E355" s="20" t="s">
        <v>436</v>
      </c>
      <c r="F355" s="20" t="s">
        <v>48</v>
      </c>
      <c r="G355" s="20" t="s">
        <v>133</v>
      </c>
      <c r="H355" s="20" t="s">
        <v>330</v>
      </c>
      <c r="I355" s="20" t="s">
        <v>83</v>
      </c>
      <c r="J355" s="20" t="s">
        <v>84</v>
      </c>
      <c r="K355" s="20" t="s">
        <v>437</v>
      </c>
      <c r="L355" s="25"/>
    </row>
    <row r="356" spans="1:12">
      <c r="A356" s="26" t="s">
        <v>460</v>
      </c>
      <c r="B356" s="20" t="s">
        <v>461</v>
      </c>
      <c r="C356" s="20" t="s">
        <v>231</v>
      </c>
      <c r="D356" s="20" t="s">
        <v>46</v>
      </c>
      <c r="E356" s="20" t="s">
        <v>436</v>
      </c>
      <c r="F356" s="20" t="s">
        <v>48</v>
      </c>
      <c r="G356" s="20" t="s">
        <v>133</v>
      </c>
      <c r="H356" s="20" t="s">
        <v>330</v>
      </c>
      <c r="I356" s="20" t="s">
        <v>83</v>
      </c>
      <c r="J356" s="20" t="s">
        <v>84</v>
      </c>
      <c r="K356" s="20" t="s">
        <v>437</v>
      </c>
      <c r="L356" s="25"/>
    </row>
    <row r="357" spans="1:12">
      <c r="A357" s="26" t="s">
        <v>462</v>
      </c>
      <c r="B357" s="20" t="s">
        <v>454</v>
      </c>
      <c r="C357" s="20" t="s">
        <v>244</v>
      </c>
      <c r="D357" s="20" t="s">
        <v>46</v>
      </c>
      <c r="E357" s="20" t="s">
        <v>436</v>
      </c>
      <c r="F357" s="20" t="s">
        <v>48</v>
      </c>
      <c r="G357" s="20" t="s">
        <v>133</v>
      </c>
      <c r="H357" s="20" t="s">
        <v>330</v>
      </c>
      <c r="I357" s="20" t="s">
        <v>83</v>
      </c>
      <c r="J357" s="20" t="s">
        <v>84</v>
      </c>
      <c r="K357" s="20" t="s">
        <v>437</v>
      </c>
      <c r="L357" s="25"/>
    </row>
    <row r="358" spans="1:12">
      <c r="A358" s="26" t="s">
        <v>463</v>
      </c>
      <c r="B358" s="20" t="s">
        <v>456</v>
      </c>
      <c r="C358" s="20" t="s">
        <v>244</v>
      </c>
      <c r="D358" s="20" t="s">
        <v>46</v>
      </c>
      <c r="E358" s="20" t="s">
        <v>436</v>
      </c>
      <c r="F358" s="20" t="s">
        <v>48</v>
      </c>
      <c r="G358" s="20" t="s">
        <v>133</v>
      </c>
      <c r="H358" s="20" t="s">
        <v>330</v>
      </c>
      <c r="I358" s="20" t="s">
        <v>83</v>
      </c>
      <c r="J358" s="20" t="s">
        <v>84</v>
      </c>
      <c r="K358" s="20" t="s">
        <v>437</v>
      </c>
      <c r="L358" s="25"/>
    </row>
    <row r="359" spans="1:12">
      <c r="A359" s="26" t="s">
        <v>464</v>
      </c>
      <c r="B359" s="20" t="s">
        <v>451</v>
      </c>
      <c r="C359" s="20" t="s">
        <v>244</v>
      </c>
      <c r="D359" s="20" t="s">
        <v>46</v>
      </c>
      <c r="E359" s="20" t="s">
        <v>436</v>
      </c>
      <c r="F359" s="20" t="s">
        <v>48</v>
      </c>
      <c r="G359" s="20" t="s">
        <v>133</v>
      </c>
      <c r="H359" s="20" t="s">
        <v>330</v>
      </c>
      <c r="I359" s="20" t="s">
        <v>83</v>
      </c>
      <c r="J359" s="20" t="s">
        <v>84</v>
      </c>
      <c r="K359" s="20" t="s">
        <v>437</v>
      </c>
      <c r="L359" s="25"/>
    </row>
    <row r="360" spans="1:12">
      <c r="A360" s="26" t="s">
        <v>465</v>
      </c>
      <c r="B360" s="20" t="s">
        <v>83</v>
      </c>
      <c r="C360" s="20" t="s">
        <v>244</v>
      </c>
      <c r="D360" s="20" t="s">
        <v>46</v>
      </c>
      <c r="E360" s="20" t="s">
        <v>436</v>
      </c>
      <c r="F360" s="20" t="s">
        <v>48</v>
      </c>
      <c r="G360" s="20" t="s">
        <v>133</v>
      </c>
      <c r="H360" s="20" t="s">
        <v>330</v>
      </c>
      <c r="I360" s="20" t="s">
        <v>83</v>
      </c>
      <c r="J360" s="20" t="s">
        <v>84</v>
      </c>
      <c r="K360" s="20" t="s">
        <v>437</v>
      </c>
      <c r="L360" s="25"/>
    </row>
    <row r="361" spans="1:12">
      <c r="A361" s="20" t="s">
        <v>466</v>
      </c>
      <c r="B361" s="20" t="s">
        <v>88</v>
      </c>
      <c r="C361" s="20" t="s">
        <v>45</v>
      </c>
      <c r="D361" s="20" t="s">
        <v>46</v>
      </c>
      <c r="E361" s="20" t="s">
        <v>436</v>
      </c>
      <c r="F361" s="20" t="s">
        <v>70</v>
      </c>
      <c r="G361" s="20" t="s">
        <v>133</v>
      </c>
      <c r="H361" s="20" t="s">
        <v>330</v>
      </c>
      <c r="I361" s="20" t="s">
        <v>83</v>
      </c>
      <c r="J361" s="20" t="s">
        <v>84</v>
      </c>
      <c r="K361" s="20" t="s">
        <v>437</v>
      </c>
      <c r="L361" s="25"/>
    </row>
    <row r="362" spans="1:12">
      <c r="A362" s="20" t="s">
        <v>467</v>
      </c>
      <c r="B362" s="20" t="s">
        <v>91</v>
      </c>
      <c r="C362" s="20" t="s">
        <v>45</v>
      </c>
      <c r="D362" s="20" t="s">
        <v>46</v>
      </c>
      <c r="E362" s="20" t="s">
        <v>436</v>
      </c>
      <c r="F362" s="20" t="s">
        <v>70</v>
      </c>
      <c r="G362" s="20" t="s">
        <v>133</v>
      </c>
      <c r="H362" s="20" t="s">
        <v>330</v>
      </c>
      <c r="I362" s="20" t="s">
        <v>83</v>
      </c>
      <c r="J362" s="20" t="s">
        <v>84</v>
      </c>
      <c r="K362" s="20" t="s">
        <v>437</v>
      </c>
      <c r="L362" s="25"/>
    </row>
    <row r="363" spans="1:12">
      <c r="A363" s="20" t="s">
        <v>468</v>
      </c>
      <c r="B363" s="20" t="s">
        <v>60</v>
      </c>
      <c r="C363" s="20" t="s">
        <v>45</v>
      </c>
      <c r="D363" s="20" t="s">
        <v>46</v>
      </c>
      <c r="E363" s="20" t="s">
        <v>436</v>
      </c>
      <c r="F363" s="20" t="s">
        <v>70</v>
      </c>
      <c r="G363" s="20" t="s">
        <v>133</v>
      </c>
      <c r="H363" s="20" t="s">
        <v>330</v>
      </c>
      <c r="I363" s="20" t="s">
        <v>83</v>
      </c>
      <c r="J363" s="20" t="s">
        <v>84</v>
      </c>
      <c r="K363" s="20" t="s">
        <v>437</v>
      </c>
      <c r="L363" s="25"/>
    </row>
    <row r="364" spans="1:12">
      <c r="A364" s="20" t="s">
        <v>469</v>
      </c>
      <c r="B364" s="20" t="s">
        <v>54</v>
      </c>
      <c r="C364" s="20" t="s">
        <v>45</v>
      </c>
      <c r="D364" s="20" t="s">
        <v>46</v>
      </c>
      <c r="E364" s="20" t="s">
        <v>436</v>
      </c>
      <c r="F364" s="20" t="s">
        <v>70</v>
      </c>
      <c r="G364" s="20" t="s">
        <v>133</v>
      </c>
      <c r="H364" s="20" t="s">
        <v>330</v>
      </c>
      <c r="I364" s="20" t="s">
        <v>83</v>
      </c>
      <c r="J364" s="20" t="s">
        <v>84</v>
      </c>
      <c r="K364" s="20" t="s">
        <v>437</v>
      </c>
      <c r="L364" s="25"/>
    </row>
    <row r="365" spans="1:12">
      <c r="A365" s="20" t="s">
        <v>470</v>
      </c>
      <c r="B365" s="20" t="s">
        <v>108</v>
      </c>
      <c r="C365" s="20" t="s">
        <v>45</v>
      </c>
      <c r="D365" s="20" t="s">
        <v>46</v>
      </c>
      <c r="E365" s="20" t="s">
        <v>436</v>
      </c>
      <c r="F365" s="20" t="s">
        <v>70</v>
      </c>
      <c r="G365" s="20" t="s">
        <v>133</v>
      </c>
      <c r="H365" s="20" t="s">
        <v>330</v>
      </c>
      <c r="I365" s="20" t="s">
        <v>83</v>
      </c>
      <c r="J365" s="20" t="s">
        <v>84</v>
      </c>
      <c r="K365" s="20" t="s">
        <v>437</v>
      </c>
      <c r="L365" s="25"/>
    </row>
    <row r="366" spans="1:12">
      <c r="A366" s="20" t="s">
        <v>471</v>
      </c>
      <c r="B366" s="20" t="s">
        <v>115</v>
      </c>
      <c r="C366" s="20" t="s">
        <v>45</v>
      </c>
      <c r="D366" s="20" t="s">
        <v>46</v>
      </c>
      <c r="E366" s="20" t="s">
        <v>436</v>
      </c>
      <c r="F366" s="20" t="s">
        <v>70</v>
      </c>
      <c r="G366" s="20" t="s">
        <v>133</v>
      </c>
      <c r="H366" s="20" t="s">
        <v>330</v>
      </c>
      <c r="I366" s="20" t="s">
        <v>83</v>
      </c>
      <c r="J366" s="20" t="s">
        <v>84</v>
      </c>
      <c r="K366" s="20" t="s">
        <v>437</v>
      </c>
      <c r="L366" s="25"/>
    </row>
    <row r="367" spans="1:12">
      <c r="A367" s="20" t="s">
        <v>472</v>
      </c>
      <c r="B367" s="20" t="s">
        <v>225</v>
      </c>
      <c r="C367" s="20" t="s">
        <v>57</v>
      </c>
      <c r="D367" s="20" t="s">
        <v>46</v>
      </c>
      <c r="E367" s="20" t="s">
        <v>436</v>
      </c>
      <c r="F367" s="20" t="s">
        <v>70</v>
      </c>
      <c r="G367" s="20" t="s">
        <v>133</v>
      </c>
      <c r="H367" s="20" t="s">
        <v>330</v>
      </c>
      <c r="I367" s="20" t="s">
        <v>83</v>
      </c>
      <c r="J367" s="20" t="s">
        <v>84</v>
      </c>
      <c r="K367" s="20" t="s">
        <v>437</v>
      </c>
      <c r="L367" s="25"/>
    </row>
    <row r="368" spans="1:12">
      <c r="A368" s="20" t="s">
        <v>473</v>
      </c>
      <c r="B368" s="20" t="s">
        <v>115</v>
      </c>
      <c r="C368" s="20" t="s">
        <v>60</v>
      </c>
      <c r="D368" s="20" t="s">
        <v>46</v>
      </c>
      <c r="E368" s="20" t="s">
        <v>436</v>
      </c>
      <c r="F368" s="20" t="s">
        <v>70</v>
      </c>
      <c r="G368" s="20" t="s">
        <v>133</v>
      </c>
      <c r="H368" s="20" t="s">
        <v>330</v>
      </c>
      <c r="I368" s="20" t="s">
        <v>83</v>
      </c>
      <c r="J368" s="20" t="s">
        <v>84</v>
      </c>
      <c r="K368" s="20" t="s">
        <v>437</v>
      </c>
      <c r="L368" s="25"/>
    </row>
    <row r="369" spans="1:12">
      <c r="A369" s="20" t="s">
        <v>474</v>
      </c>
      <c r="B369" s="20" t="s">
        <v>225</v>
      </c>
      <c r="C369" s="20" t="s">
        <v>60</v>
      </c>
      <c r="D369" s="20" t="s">
        <v>46</v>
      </c>
      <c r="E369" s="20" t="s">
        <v>436</v>
      </c>
      <c r="F369" s="20" t="s">
        <v>70</v>
      </c>
      <c r="G369" s="20" t="s">
        <v>133</v>
      </c>
      <c r="H369" s="20" t="s">
        <v>330</v>
      </c>
      <c r="I369" s="20" t="s">
        <v>83</v>
      </c>
      <c r="J369" s="20" t="s">
        <v>84</v>
      </c>
      <c r="K369" s="20" t="s">
        <v>437</v>
      </c>
      <c r="L369" s="25"/>
    </row>
    <row r="370" spans="1:12">
      <c r="A370" s="20" t="s">
        <v>475</v>
      </c>
      <c r="B370" s="20" t="s">
        <v>230</v>
      </c>
      <c r="C370" s="20" t="s">
        <v>60</v>
      </c>
      <c r="D370" s="20" t="s">
        <v>46</v>
      </c>
      <c r="E370" s="20" t="s">
        <v>436</v>
      </c>
      <c r="F370" s="20" t="s">
        <v>70</v>
      </c>
      <c r="G370" s="20" t="s">
        <v>133</v>
      </c>
      <c r="H370" s="20" t="s">
        <v>330</v>
      </c>
      <c r="I370" s="20" t="s">
        <v>83</v>
      </c>
      <c r="J370" s="20" t="s">
        <v>84</v>
      </c>
      <c r="K370" s="20" t="s">
        <v>437</v>
      </c>
      <c r="L370" s="25"/>
    </row>
    <row r="371" spans="1:12">
      <c r="A371" s="20" t="s">
        <v>476</v>
      </c>
      <c r="B371" s="20" t="s">
        <v>225</v>
      </c>
      <c r="C371" s="20" t="s">
        <v>226</v>
      </c>
      <c r="D371" s="20" t="s">
        <v>46</v>
      </c>
      <c r="E371" s="20" t="s">
        <v>436</v>
      </c>
      <c r="F371" s="20" t="s">
        <v>70</v>
      </c>
      <c r="G371" s="20" t="s">
        <v>133</v>
      </c>
      <c r="H371" s="20" t="s">
        <v>330</v>
      </c>
      <c r="I371" s="20" t="s">
        <v>83</v>
      </c>
      <c r="J371" s="20" t="s">
        <v>84</v>
      </c>
      <c r="K371" s="20" t="s">
        <v>437</v>
      </c>
      <c r="L371" s="25"/>
    </row>
    <row r="372" spans="1:12">
      <c r="A372" s="20" t="s">
        <v>477</v>
      </c>
      <c r="B372" s="20" t="s">
        <v>454</v>
      </c>
      <c r="C372" s="20" t="s">
        <v>226</v>
      </c>
      <c r="D372" s="20" t="s">
        <v>46</v>
      </c>
      <c r="E372" s="20" t="s">
        <v>436</v>
      </c>
      <c r="F372" s="20" t="s">
        <v>70</v>
      </c>
      <c r="G372" s="20" t="s">
        <v>133</v>
      </c>
      <c r="H372" s="20" t="s">
        <v>330</v>
      </c>
      <c r="I372" s="20" t="s">
        <v>83</v>
      </c>
      <c r="J372" s="20" t="s">
        <v>84</v>
      </c>
      <c r="K372" s="20" t="s">
        <v>437</v>
      </c>
      <c r="L372" s="25"/>
    </row>
    <row r="373" spans="1:12">
      <c r="A373" s="20" t="s">
        <v>478</v>
      </c>
      <c r="B373" s="20" t="s">
        <v>225</v>
      </c>
      <c r="C373" s="20" t="s">
        <v>231</v>
      </c>
      <c r="D373" s="20" t="s">
        <v>46</v>
      </c>
      <c r="E373" s="20" t="s">
        <v>436</v>
      </c>
      <c r="F373" s="20" t="s">
        <v>70</v>
      </c>
      <c r="G373" s="20" t="s">
        <v>133</v>
      </c>
      <c r="H373" s="20" t="s">
        <v>330</v>
      </c>
      <c r="I373" s="20" t="s">
        <v>83</v>
      </c>
      <c r="J373" s="20" t="s">
        <v>84</v>
      </c>
      <c r="K373" s="20" t="s">
        <v>437</v>
      </c>
      <c r="L373" s="25"/>
    </row>
    <row r="374" spans="1:12">
      <c r="A374" s="20" t="s">
        <v>479</v>
      </c>
      <c r="B374" s="20" t="s">
        <v>230</v>
      </c>
      <c r="C374" s="20" t="s">
        <v>231</v>
      </c>
      <c r="D374" s="20" t="s">
        <v>46</v>
      </c>
      <c r="E374" s="20" t="s">
        <v>436</v>
      </c>
      <c r="F374" s="20" t="s">
        <v>70</v>
      </c>
      <c r="G374" s="20" t="s">
        <v>133</v>
      </c>
      <c r="H374" s="20" t="s">
        <v>330</v>
      </c>
      <c r="I374" s="20" t="s">
        <v>83</v>
      </c>
      <c r="J374" s="20" t="s">
        <v>84</v>
      </c>
      <c r="K374" s="20" t="s">
        <v>437</v>
      </c>
      <c r="L374" s="25"/>
    </row>
    <row r="375" spans="1:12">
      <c r="A375" s="20" t="s">
        <v>480</v>
      </c>
      <c r="B375" s="20" t="s">
        <v>451</v>
      </c>
      <c r="C375" s="20" t="s">
        <v>231</v>
      </c>
      <c r="D375" s="20" t="s">
        <v>46</v>
      </c>
      <c r="E375" s="20" t="s">
        <v>436</v>
      </c>
      <c r="F375" s="20" t="s">
        <v>70</v>
      </c>
      <c r="G375" s="20" t="s">
        <v>133</v>
      </c>
      <c r="H375" s="20" t="s">
        <v>330</v>
      </c>
      <c r="I375" s="20" t="s">
        <v>83</v>
      </c>
      <c r="J375" s="20" t="s">
        <v>84</v>
      </c>
      <c r="K375" s="20" t="s">
        <v>437</v>
      </c>
      <c r="L375" s="25"/>
    </row>
    <row r="376" spans="1:12">
      <c r="A376" s="20" t="s">
        <v>481</v>
      </c>
      <c r="B376" s="20" t="s">
        <v>230</v>
      </c>
      <c r="C376" s="20" t="s">
        <v>244</v>
      </c>
      <c r="D376" s="20" t="s">
        <v>46</v>
      </c>
      <c r="E376" s="20" t="s">
        <v>436</v>
      </c>
      <c r="F376" s="20" t="s">
        <v>70</v>
      </c>
      <c r="G376" s="20" t="s">
        <v>133</v>
      </c>
      <c r="H376" s="20" t="s">
        <v>330</v>
      </c>
      <c r="I376" s="20" t="s">
        <v>83</v>
      </c>
      <c r="J376" s="20" t="s">
        <v>84</v>
      </c>
      <c r="K376" s="20" t="s">
        <v>437</v>
      </c>
      <c r="L376" s="25"/>
    </row>
    <row r="377" spans="1:12">
      <c r="A377" s="20" t="s">
        <v>482</v>
      </c>
      <c r="B377" s="20" t="s">
        <v>454</v>
      </c>
      <c r="C377" s="20" t="s">
        <v>244</v>
      </c>
      <c r="D377" s="20" t="s">
        <v>46</v>
      </c>
      <c r="E377" s="20" t="s">
        <v>436</v>
      </c>
      <c r="F377" s="20" t="s">
        <v>70</v>
      </c>
      <c r="G377" s="20" t="s">
        <v>133</v>
      </c>
      <c r="H377" s="20" t="s">
        <v>330</v>
      </c>
      <c r="I377" s="20" t="s">
        <v>83</v>
      </c>
      <c r="J377" s="20" t="s">
        <v>84</v>
      </c>
      <c r="K377" s="20" t="s">
        <v>437</v>
      </c>
      <c r="L377" s="25"/>
    </row>
    <row r="378" spans="1:12">
      <c r="A378" s="20" t="s">
        <v>483</v>
      </c>
      <c r="B378" s="20" t="s">
        <v>456</v>
      </c>
      <c r="C378" s="20" t="s">
        <v>244</v>
      </c>
      <c r="D378" s="20" t="s">
        <v>46</v>
      </c>
      <c r="E378" s="20" t="s">
        <v>436</v>
      </c>
      <c r="F378" s="20" t="s">
        <v>70</v>
      </c>
      <c r="G378" s="20" t="s">
        <v>133</v>
      </c>
      <c r="H378" s="20" t="s">
        <v>330</v>
      </c>
      <c r="I378" s="20" t="s">
        <v>83</v>
      </c>
      <c r="J378" s="20" t="s">
        <v>84</v>
      </c>
      <c r="K378" s="20" t="s">
        <v>437</v>
      </c>
      <c r="L378" s="25"/>
    </row>
    <row r="379" spans="1:12">
      <c r="A379" s="32" t="s">
        <v>488</v>
      </c>
      <c r="B379" s="32">
        <v>0.4</v>
      </c>
      <c r="C379" s="33" t="s">
        <v>45</v>
      </c>
      <c r="D379" s="34" t="s">
        <v>46</v>
      </c>
      <c r="E379" s="34" t="s">
        <v>47</v>
      </c>
      <c r="F379" s="33" t="s">
        <v>48</v>
      </c>
      <c r="G379" s="34" t="s">
        <v>29</v>
      </c>
      <c r="H379" s="33" t="s">
        <v>330</v>
      </c>
      <c r="I379" s="34">
        <v>200</v>
      </c>
      <c r="J379" s="34" t="s">
        <v>486</v>
      </c>
      <c r="K379" s="33" t="s">
        <v>437</v>
      </c>
      <c r="L379" s="25"/>
    </row>
    <row r="380" spans="1:12">
      <c r="A380" s="32" t="s">
        <v>489</v>
      </c>
      <c r="B380" s="32">
        <v>0.63</v>
      </c>
      <c r="C380" s="33" t="s">
        <v>45</v>
      </c>
      <c r="D380" s="34" t="s">
        <v>46</v>
      </c>
      <c r="E380" s="34" t="s">
        <v>47</v>
      </c>
      <c r="F380" s="33" t="s">
        <v>48</v>
      </c>
      <c r="G380" s="34" t="s">
        <v>29</v>
      </c>
      <c r="H380" s="33" t="s">
        <v>330</v>
      </c>
      <c r="I380" s="34">
        <v>200</v>
      </c>
      <c r="J380" s="34" t="s">
        <v>486</v>
      </c>
      <c r="K380" s="33" t="s">
        <v>437</v>
      </c>
      <c r="L380" s="25"/>
    </row>
    <row r="381" spans="1:12">
      <c r="A381" s="32" t="s">
        <v>490</v>
      </c>
      <c r="B381" s="32">
        <v>1</v>
      </c>
      <c r="C381" s="33" t="s">
        <v>45</v>
      </c>
      <c r="D381" s="34" t="s">
        <v>46</v>
      </c>
      <c r="E381" s="34" t="s">
        <v>47</v>
      </c>
      <c r="F381" s="33" t="s">
        <v>48</v>
      </c>
      <c r="G381" s="34" t="s">
        <v>29</v>
      </c>
      <c r="H381" s="33" t="s">
        <v>330</v>
      </c>
      <c r="I381" s="34">
        <v>200</v>
      </c>
      <c r="J381" s="34" t="s">
        <v>486</v>
      </c>
      <c r="K381" s="33" t="s">
        <v>437</v>
      </c>
      <c r="L381" s="25"/>
    </row>
    <row r="382" spans="1:12">
      <c r="A382" s="32" t="s">
        <v>491</v>
      </c>
      <c r="B382" s="32">
        <v>1.6</v>
      </c>
      <c r="C382" s="33" t="s">
        <v>45</v>
      </c>
      <c r="D382" s="34" t="s">
        <v>46</v>
      </c>
      <c r="E382" s="34" t="s">
        <v>47</v>
      </c>
      <c r="F382" s="33" t="s">
        <v>48</v>
      </c>
      <c r="G382" s="34" t="s">
        <v>29</v>
      </c>
      <c r="H382" s="33" t="s">
        <v>330</v>
      </c>
      <c r="I382" s="34">
        <v>200</v>
      </c>
      <c r="J382" s="34" t="s">
        <v>486</v>
      </c>
      <c r="K382" s="33" t="s">
        <v>437</v>
      </c>
      <c r="L382" s="25"/>
    </row>
    <row r="383" spans="1:12">
      <c r="A383" s="32" t="s">
        <v>492</v>
      </c>
      <c r="B383" s="32">
        <v>2.5</v>
      </c>
      <c r="C383" s="33" t="s">
        <v>45</v>
      </c>
      <c r="D383" s="34" t="s">
        <v>46</v>
      </c>
      <c r="E383" s="34" t="s">
        <v>47</v>
      </c>
      <c r="F383" s="33" t="s">
        <v>48</v>
      </c>
      <c r="G383" s="34" t="s">
        <v>29</v>
      </c>
      <c r="H383" s="33" t="s">
        <v>330</v>
      </c>
      <c r="I383" s="34">
        <v>200</v>
      </c>
      <c r="J383" s="34" t="s">
        <v>486</v>
      </c>
      <c r="K383" s="33" t="s">
        <v>437</v>
      </c>
      <c r="L383" s="25"/>
    </row>
    <row r="384" spans="1:12">
      <c r="A384" s="32" t="s">
        <v>493</v>
      </c>
      <c r="B384" s="32">
        <v>4</v>
      </c>
      <c r="C384" s="33" t="s">
        <v>45</v>
      </c>
      <c r="D384" s="34" t="s">
        <v>46</v>
      </c>
      <c r="E384" s="34" t="s">
        <v>47</v>
      </c>
      <c r="F384" s="33" t="s">
        <v>48</v>
      </c>
      <c r="G384" s="34" t="s">
        <v>29</v>
      </c>
      <c r="H384" s="33" t="s">
        <v>330</v>
      </c>
      <c r="I384" s="34">
        <v>200</v>
      </c>
      <c r="J384" s="34" t="s">
        <v>486</v>
      </c>
      <c r="K384" s="33" t="s">
        <v>437</v>
      </c>
      <c r="L384" s="25"/>
    </row>
    <row r="385" spans="1:12">
      <c r="A385" s="32" t="s">
        <v>494</v>
      </c>
      <c r="B385" s="32">
        <v>6.3</v>
      </c>
      <c r="C385" s="33" t="s">
        <v>45</v>
      </c>
      <c r="D385" s="34" t="s">
        <v>46</v>
      </c>
      <c r="E385" s="34" t="s">
        <v>47</v>
      </c>
      <c r="F385" s="33" t="s">
        <v>48</v>
      </c>
      <c r="G385" s="34" t="s">
        <v>29</v>
      </c>
      <c r="H385" s="33" t="s">
        <v>330</v>
      </c>
      <c r="I385" s="34">
        <v>200</v>
      </c>
      <c r="J385" s="34" t="s">
        <v>486</v>
      </c>
      <c r="K385" s="33" t="s">
        <v>437</v>
      </c>
      <c r="L385" s="25"/>
    </row>
    <row r="386" spans="1:12">
      <c r="A386" s="32" t="s">
        <v>495</v>
      </c>
      <c r="B386" s="32">
        <v>10</v>
      </c>
      <c r="C386" s="33" t="s">
        <v>45</v>
      </c>
      <c r="D386" s="34" t="s">
        <v>46</v>
      </c>
      <c r="E386" s="34" t="s">
        <v>47</v>
      </c>
      <c r="F386" s="33" t="s">
        <v>48</v>
      </c>
      <c r="G386" s="34" t="s">
        <v>29</v>
      </c>
      <c r="H386" s="33" t="s">
        <v>330</v>
      </c>
      <c r="I386" s="34">
        <v>200</v>
      </c>
      <c r="J386" s="34" t="s">
        <v>486</v>
      </c>
      <c r="K386" s="33" t="s">
        <v>437</v>
      </c>
      <c r="L386" s="25"/>
    </row>
    <row r="387" spans="1:12">
      <c r="A387" s="32" t="s">
        <v>496</v>
      </c>
      <c r="B387" s="32">
        <v>6.3</v>
      </c>
      <c r="C387" s="33" t="s">
        <v>57</v>
      </c>
      <c r="D387" s="34" t="s">
        <v>46</v>
      </c>
      <c r="E387" s="34" t="s">
        <v>47</v>
      </c>
      <c r="F387" s="33" t="s">
        <v>48</v>
      </c>
      <c r="G387" s="34" t="s">
        <v>29</v>
      </c>
      <c r="H387" s="33" t="s">
        <v>330</v>
      </c>
      <c r="I387" s="34">
        <v>200</v>
      </c>
      <c r="J387" s="34" t="s">
        <v>486</v>
      </c>
      <c r="K387" s="33" t="s">
        <v>437</v>
      </c>
      <c r="L387" s="25"/>
    </row>
    <row r="388" spans="1:12">
      <c r="A388" s="32" t="s">
        <v>497</v>
      </c>
      <c r="B388" s="32">
        <v>10</v>
      </c>
      <c r="C388" s="33" t="s">
        <v>57</v>
      </c>
      <c r="D388" s="34" t="s">
        <v>46</v>
      </c>
      <c r="E388" s="34" t="s">
        <v>47</v>
      </c>
      <c r="F388" s="33" t="s">
        <v>48</v>
      </c>
      <c r="G388" s="34" t="s">
        <v>29</v>
      </c>
      <c r="H388" s="33" t="s">
        <v>330</v>
      </c>
      <c r="I388" s="34">
        <v>200</v>
      </c>
      <c r="J388" s="34" t="s">
        <v>486</v>
      </c>
      <c r="K388" s="33" t="s">
        <v>437</v>
      </c>
      <c r="L388" s="25"/>
    </row>
    <row r="389" spans="1:12">
      <c r="A389" s="32" t="s">
        <v>498</v>
      </c>
      <c r="B389" s="32">
        <v>16</v>
      </c>
      <c r="C389" s="33" t="s">
        <v>57</v>
      </c>
      <c r="D389" s="34" t="s">
        <v>46</v>
      </c>
      <c r="E389" s="34" t="s">
        <v>47</v>
      </c>
      <c r="F389" s="33" t="s">
        <v>48</v>
      </c>
      <c r="G389" s="34" t="s">
        <v>29</v>
      </c>
      <c r="H389" s="33" t="s">
        <v>330</v>
      </c>
      <c r="I389" s="34">
        <v>200</v>
      </c>
      <c r="J389" s="34" t="s">
        <v>486</v>
      </c>
      <c r="K389" s="33" t="s">
        <v>437</v>
      </c>
      <c r="L389" s="25"/>
    </row>
    <row r="390" spans="1:12">
      <c r="A390" s="32" t="s">
        <v>499</v>
      </c>
      <c r="B390" s="32">
        <v>25</v>
      </c>
      <c r="C390" s="33" t="s">
        <v>57</v>
      </c>
      <c r="D390" s="34" t="s">
        <v>46</v>
      </c>
      <c r="E390" s="34" t="s">
        <v>47</v>
      </c>
      <c r="F390" s="33" t="s">
        <v>48</v>
      </c>
      <c r="G390" s="34" t="s">
        <v>29</v>
      </c>
      <c r="H390" s="33" t="s">
        <v>330</v>
      </c>
      <c r="I390" s="34">
        <v>200</v>
      </c>
      <c r="J390" s="34" t="s">
        <v>486</v>
      </c>
      <c r="K390" s="33" t="s">
        <v>437</v>
      </c>
      <c r="L390" s="25"/>
    </row>
    <row r="391" spans="1:12">
      <c r="A391" s="32" t="s">
        <v>500</v>
      </c>
      <c r="B391" s="32">
        <v>10</v>
      </c>
      <c r="C391" s="33" t="s">
        <v>60</v>
      </c>
      <c r="D391" s="34" t="s">
        <v>46</v>
      </c>
      <c r="E391" s="34" t="s">
        <v>47</v>
      </c>
      <c r="F391" s="34" t="s">
        <v>48</v>
      </c>
      <c r="G391" s="34" t="s">
        <v>29</v>
      </c>
      <c r="H391" s="33" t="s">
        <v>330</v>
      </c>
      <c r="I391" s="34">
        <v>200</v>
      </c>
      <c r="J391" s="34" t="s">
        <v>486</v>
      </c>
      <c r="K391" s="33" t="s">
        <v>437</v>
      </c>
      <c r="L391" s="25"/>
    </row>
    <row r="392" spans="1:12">
      <c r="A392" s="32" t="s">
        <v>501</v>
      </c>
      <c r="B392" s="32">
        <v>16</v>
      </c>
      <c r="C392" s="33" t="s">
        <v>60</v>
      </c>
      <c r="D392" s="34" t="s">
        <v>46</v>
      </c>
      <c r="E392" s="34" t="s">
        <v>47</v>
      </c>
      <c r="F392" s="34" t="s">
        <v>48</v>
      </c>
      <c r="G392" s="34" t="s">
        <v>29</v>
      </c>
      <c r="H392" s="33" t="s">
        <v>330</v>
      </c>
      <c r="I392" s="34">
        <v>201</v>
      </c>
      <c r="J392" s="34" t="s">
        <v>486</v>
      </c>
      <c r="K392" s="33" t="s">
        <v>437</v>
      </c>
      <c r="L392" s="25"/>
    </row>
    <row r="393" spans="1:12">
      <c r="A393" s="32" t="s">
        <v>502</v>
      </c>
      <c r="B393" s="32">
        <v>25</v>
      </c>
      <c r="C393" s="33" t="s">
        <v>60</v>
      </c>
      <c r="D393" s="34" t="s">
        <v>46</v>
      </c>
      <c r="E393" s="34" t="s">
        <v>47</v>
      </c>
      <c r="F393" s="34" t="s">
        <v>48</v>
      </c>
      <c r="G393" s="34" t="s">
        <v>29</v>
      </c>
      <c r="H393" s="33" t="s">
        <v>330</v>
      </c>
      <c r="I393" s="34">
        <v>202</v>
      </c>
      <c r="J393" s="34" t="s">
        <v>486</v>
      </c>
      <c r="K393" s="33" t="s">
        <v>437</v>
      </c>
      <c r="L393" s="25"/>
    </row>
    <row r="394" spans="1:12">
      <c r="A394" s="32" t="s">
        <v>503</v>
      </c>
      <c r="B394" s="32">
        <v>40</v>
      </c>
      <c r="C394" s="33" t="s">
        <v>60</v>
      </c>
      <c r="D394" s="34" t="s">
        <v>46</v>
      </c>
      <c r="E394" s="34" t="s">
        <v>47</v>
      </c>
      <c r="F394" s="34" t="s">
        <v>48</v>
      </c>
      <c r="G394" s="34" t="s">
        <v>29</v>
      </c>
      <c r="H394" s="33" t="s">
        <v>330</v>
      </c>
      <c r="I394" s="34">
        <v>203</v>
      </c>
      <c r="J394" s="34" t="s">
        <v>486</v>
      </c>
      <c r="K394" s="33" t="s">
        <v>437</v>
      </c>
      <c r="L394" s="25"/>
    </row>
    <row r="395" spans="1:12">
      <c r="A395" s="32" t="s">
        <v>504</v>
      </c>
      <c r="B395" s="32">
        <v>63</v>
      </c>
      <c r="C395" s="33" t="s">
        <v>60</v>
      </c>
      <c r="D395" s="34" t="s">
        <v>46</v>
      </c>
      <c r="E395" s="34" t="s">
        <v>47</v>
      </c>
      <c r="F395" s="34" t="s">
        <v>48</v>
      </c>
      <c r="G395" s="34" t="s">
        <v>29</v>
      </c>
      <c r="H395" s="33" t="s">
        <v>330</v>
      </c>
      <c r="I395" s="34">
        <v>204</v>
      </c>
      <c r="J395" s="34" t="s">
        <v>486</v>
      </c>
      <c r="K395" s="33" t="s">
        <v>437</v>
      </c>
      <c r="L395" s="25"/>
    </row>
    <row r="396" spans="1:12">
      <c r="A396" s="32" t="s">
        <v>505</v>
      </c>
      <c r="B396" s="32">
        <v>16</v>
      </c>
      <c r="C396" s="33" t="s">
        <v>226</v>
      </c>
      <c r="D396" s="34" t="s">
        <v>46</v>
      </c>
      <c r="E396" s="34" t="s">
        <v>47</v>
      </c>
      <c r="F396" s="34" t="s">
        <v>48</v>
      </c>
      <c r="G396" s="34" t="s">
        <v>29</v>
      </c>
      <c r="H396" s="33" t="s">
        <v>330</v>
      </c>
      <c r="I396" s="34">
        <v>205</v>
      </c>
      <c r="J396" s="34" t="s">
        <v>486</v>
      </c>
      <c r="K396" s="33" t="s">
        <v>437</v>
      </c>
      <c r="L396" s="25"/>
    </row>
    <row r="397" spans="1:12">
      <c r="A397" s="32" t="s">
        <v>506</v>
      </c>
      <c r="B397" s="32">
        <v>25</v>
      </c>
      <c r="C397" s="33" t="s">
        <v>226</v>
      </c>
      <c r="D397" s="34" t="s">
        <v>46</v>
      </c>
      <c r="E397" s="34" t="s">
        <v>47</v>
      </c>
      <c r="F397" s="34" t="s">
        <v>48</v>
      </c>
      <c r="G397" s="34" t="s">
        <v>29</v>
      </c>
      <c r="H397" s="33" t="s">
        <v>330</v>
      </c>
      <c r="I397" s="34">
        <v>206</v>
      </c>
      <c r="J397" s="34" t="s">
        <v>486</v>
      </c>
      <c r="K397" s="33" t="s">
        <v>437</v>
      </c>
      <c r="L397" s="25"/>
    </row>
    <row r="398" spans="1:12">
      <c r="A398" s="32" t="s">
        <v>507</v>
      </c>
      <c r="B398" s="32">
        <v>40</v>
      </c>
      <c r="C398" s="33" t="s">
        <v>226</v>
      </c>
      <c r="D398" s="34" t="s">
        <v>46</v>
      </c>
      <c r="E398" s="34" t="s">
        <v>47</v>
      </c>
      <c r="F398" s="34" t="s">
        <v>48</v>
      </c>
      <c r="G398" s="34" t="s">
        <v>29</v>
      </c>
      <c r="H398" s="33" t="s">
        <v>330</v>
      </c>
      <c r="I398" s="34">
        <v>207</v>
      </c>
      <c r="J398" s="34" t="s">
        <v>486</v>
      </c>
      <c r="K398" s="33" t="s">
        <v>437</v>
      </c>
      <c r="L398" s="25"/>
    </row>
    <row r="399" spans="1:12">
      <c r="A399" s="32" t="s">
        <v>508</v>
      </c>
      <c r="B399" s="32">
        <v>63</v>
      </c>
      <c r="C399" s="33" t="s">
        <v>226</v>
      </c>
      <c r="D399" s="34" t="s">
        <v>46</v>
      </c>
      <c r="E399" s="34" t="s">
        <v>47</v>
      </c>
      <c r="F399" s="34" t="s">
        <v>48</v>
      </c>
      <c r="G399" s="34" t="s">
        <v>29</v>
      </c>
      <c r="H399" s="33" t="s">
        <v>330</v>
      </c>
      <c r="I399" s="34">
        <v>208</v>
      </c>
      <c r="J399" s="34" t="s">
        <v>486</v>
      </c>
      <c r="K399" s="33" t="s">
        <v>437</v>
      </c>
      <c r="L399" s="25"/>
    </row>
    <row r="400" spans="1:12">
      <c r="A400" s="32" t="s">
        <v>509</v>
      </c>
      <c r="B400" s="32">
        <v>100</v>
      </c>
      <c r="C400" s="33" t="s">
        <v>226</v>
      </c>
      <c r="D400" s="34" t="s">
        <v>46</v>
      </c>
      <c r="E400" s="34" t="s">
        <v>47</v>
      </c>
      <c r="F400" s="34" t="s">
        <v>48</v>
      </c>
      <c r="G400" s="34" t="s">
        <v>29</v>
      </c>
      <c r="H400" s="33" t="s">
        <v>330</v>
      </c>
      <c r="I400" s="34">
        <v>209</v>
      </c>
      <c r="J400" s="34" t="s">
        <v>486</v>
      </c>
      <c r="K400" s="33" t="s">
        <v>437</v>
      </c>
      <c r="L400" s="25"/>
    </row>
    <row r="401" spans="1:12">
      <c r="A401" s="32" t="s">
        <v>510</v>
      </c>
      <c r="B401" s="32">
        <v>25</v>
      </c>
      <c r="C401" s="33" t="s">
        <v>231</v>
      </c>
      <c r="D401" s="34" t="s">
        <v>46</v>
      </c>
      <c r="E401" s="34" t="s">
        <v>47</v>
      </c>
      <c r="F401" s="34" t="s">
        <v>48</v>
      </c>
      <c r="G401" s="34" t="s">
        <v>29</v>
      </c>
      <c r="H401" s="33" t="s">
        <v>330</v>
      </c>
      <c r="I401" s="34">
        <v>210</v>
      </c>
      <c r="J401" s="34" t="s">
        <v>486</v>
      </c>
      <c r="K401" s="33" t="s">
        <v>437</v>
      </c>
      <c r="L401" s="25"/>
    </row>
    <row r="402" spans="1:12">
      <c r="A402" s="32" t="s">
        <v>511</v>
      </c>
      <c r="B402" s="32">
        <v>40</v>
      </c>
      <c r="C402" s="33" t="s">
        <v>231</v>
      </c>
      <c r="D402" s="34" t="s">
        <v>46</v>
      </c>
      <c r="E402" s="34" t="s">
        <v>47</v>
      </c>
      <c r="F402" s="34" t="s">
        <v>48</v>
      </c>
      <c r="G402" s="34" t="s">
        <v>29</v>
      </c>
      <c r="H402" s="33" t="s">
        <v>330</v>
      </c>
      <c r="I402" s="34">
        <v>211</v>
      </c>
      <c r="J402" s="34" t="s">
        <v>486</v>
      </c>
      <c r="K402" s="33" t="s">
        <v>437</v>
      </c>
      <c r="L402" s="25"/>
    </row>
    <row r="403" spans="1:12">
      <c r="A403" s="32" t="s">
        <v>512</v>
      </c>
      <c r="B403" s="32">
        <v>63</v>
      </c>
      <c r="C403" s="33" t="s">
        <v>231</v>
      </c>
      <c r="D403" s="34" t="s">
        <v>46</v>
      </c>
      <c r="E403" s="34" t="s">
        <v>47</v>
      </c>
      <c r="F403" s="34" t="s">
        <v>48</v>
      </c>
      <c r="G403" s="34" t="s">
        <v>29</v>
      </c>
      <c r="H403" s="33" t="s">
        <v>330</v>
      </c>
      <c r="I403" s="34">
        <v>212</v>
      </c>
      <c r="J403" s="34" t="s">
        <v>486</v>
      </c>
      <c r="K403" s="33" t="s">
        <v>437</v>
      </c>
      <c r="L403" s="25"/>
    </row>
    <row r="404" spans="1:12">
      <c r="A404" s="32" t="s">
        <v>513</v>
      </c>
      <c r="B404" s="32">
        <v>100</v>
      </c>
      <c r="C404" s="33" t="s">
        <v>231</v>
      </c>
      <c r="D404" s="34" t="s">
        <v>46</v>
      </c>
      <c r="E404" s="34" t="s">
        <v>47</v>
      </c>
      <c r="F404" s="34" t="s">
        <v>48</v>
      </c>
      <c r="G404" s="34" t="s">
        <v>29</v>
      </c>
      <c r="H404" s="33" t="s">
        <v>330</v>
      </c>
      <c r="I404" s="34">
        <v>213</v>
      </c>
      <c r="J404" s="34" t="s">
        <v>486</v>
      </c>
      <c r="K404" s="33" t="s">
        <v>437</v>
      </c>
      <c r="L404" s="25"/>
    </row>
    <row r="405" spans="1:12">
      <c r="A405" s="32" t="s">
        <v>514</v>
      </c>
      <c r="B405" s="32">
        <v>160</v>
      </c>
      <c r="C405" s="33" t="s">
        <v>231</v>
      </c>
      <c r="D405" s="34" t="s">
        <v>46</v>
      </c>
      <c r="E405" s="34" t="s">
        <v>47</v>
      </c>
      <c r="F405" s="34" t="s">
        <v>48</v>
      </c>
      <c r="G405" s="34" t="s">
        <v>29</v>
      </c>
      <c r="H405" s="33" t="s">
        <v>330</v>
      </c>
      <c r="I405" s="34">
        <v>214</v>
      </c>
      <c r="J405" s="34" t="s">
        <v>486</v>
      </c>
      <c r="K405" s="33" t="s">
        <v>437</v>
      </c>
      <c r="L405" s="25"/>
    </row>
    <row r="406" spans="1:12">
      <c r="A406" s="32" t="s">
        <v>515</v>
      </c>
      <c r="B406" s="32">
        <v>40</v>
      </c>
      <c r="C406" s="33" t="s">
        <v>244</v>
      </c>
      <c r="D406" s="34" t="s">
        <v>46</v>
      </c>
      <c r="E406" s="34" t="s">
        <v>47</v>
      </c>
      <c r="F406" s="34" t="s">
        <v>48</v>
      </c>
      <c r="G406" s="34" t="s">
        <v>29</v>
      </c>
      <c r="H406" s="33" t="s">
        <v>330</v>
      </c>
      <c r="I406" s="34">
        <v>215</v>
      </c>
      <c r="J406" s="34" t="s">
        <v>486</v>
      </c>
      <c r="K406" s="33" t="s">
        <v>437</v>
      </c>
      <c r="L406" s="25"/>
    </row>
    <row r="407" spans="1:12">
      <c r="A407" s="32" t="s">
        <v>516</v>
      </c>
      <c r="B407" s="32">
        <v>63</v>
      </c>
      <c r="C407" s="33" t="s">
        <v>244</v>
      </c>
      <c r="D407" s="34" t="s">
        <v>46</v>
      </c>
      <c r="E407" s="34" t="s">
        <v>47</v>
      </c>
      <c r="F407" s="34" t="s">
        <v>48</v>
      </c>
      <c r="G407" s="34" t="s">
        <v>29</v>
      </c>
      <c r="H407" s="33" t="s">
        <v>330</v>
      </c>
      <c r="I407" s="34">
        <v>216</v>
      </c>
      <c r="J407" s="34" t="s">
        <v>486</v>
      </c>
      <c r="K407" s="33" t="s">
        <v>437</v>
      </c>
      <c r="L407" s="25"/>
    </row>
    <row r="408" spans="1:12">
      <c r="A408" s="32" t="s">
        <v>517</v>
      </c>
      <c r="B408" s="32">
        <v>100</v>
      </c>
      <c r="C408" s="33" t="s">
        <v>244</v>
      </c>
      <c r="D408" s="34" t="s">
        <v>46</v>
      </c>
      <c r="E408" s="34" t="s">
        <v>47</v>
      </c>
      <c r="F408" s="34" t="s">
        <v>48</v>
      </c>
      <c r="G408" s="34" t="s">
        <v>29</v>
      </c>
      <c r="H408" s="33" t="s">
        <v>330</v>
      </c>
      <c r="I408" s="34">
        <v>217</v>
      </c>
      <c r="J408" s="34" t="s">
        <v>486</v>
      </c>
      <c r="K408" s="33" t="s">
        <v>437</v>
      </c>
      <c r="L408" s="25"/>
    </row>
    <row r="409" spans="1:12">
      <c r="A409" s="32" t="s">
        <v>518</v>
      </c>
      <c r="B409" s="32">
        <v>160</v>
      </c>
      <c r="C409" s="33" t="s">
        <v>244</v>
      </c>
      <c r="D409" s="34" t="s">
        <v>46</v>
      </c>
      <c r="E409" s="34" t="s">
        <v>47</v>
      </c>
      <c r="F409" s="34" t="s">
        <v>48</v>
      </c>
      <c r="G409" s="34" t="s">
        <v>29</v>
      </c>
      <c r="H409" s="33" t="s">
        <v>330</v>
      </c>
      <c r="I409" s="34">
        <v>218</v>
      </c>
      <c r="J409" s="34" t="s">
        <v>486</v>
      </c>
      <c r="K409" s="33" t="s">
        <v>437</v>
      </c>
      <c r="L409" s="25"/>
    </row>
    <row r="410" spans="1:12">
      <c r="A410" s="32" t="s">
        <v>519</v>
      </c>
      <c r="B410" s="32">
        <v>0.4</v>
      </c>
      <c r="C410" s="33" t="s">
        <v>45</v>
      </c>
      <c r="D410" s="34" t="s">
        <v>46</v>
      </c>
      <c r="E410" s="34" t="s">
        <v>158</v>
      </c>
      <c r="F410" s="33" t="s">
        <v>48</v>
      </c>
      <c r="G410" s="34" t="s">
        <v>571</v>
      </c>
      <c r="H410" s="33" t="s">
        <v>330</v>
      </c>
      <c r="I410" s="34">
        <v>200</v>
      </c>
      <c r="J410" s="34" t="s">
        <v>486</v>
      </c>
      <c r="K410" s="33" t="s">
        <v>437</v>
      </c>
      <c r="L410" s="25"/>
    </row>
    <row r="411" spans="1:12">
      <c r="A411" s="32" t="s">
        <v>520</v>
      </c>
      <c r="B411" s="32">
        <v>0.63</v>
      </c>
      <c r="C411" s="33" t="s">
        <v>45</v>
      </c>
      <c r="D411" s="34" t="s">
        <v>46</v>
      </c>
      <c r="E411" s="34" t="s">
        <v>158</v>
      </c>
      <c r="F411" s="33" t="s">
        <v>48</v>
      </c>
      <c r="G411" s="34" t="s">
        <v>571</v>
      </c>
      <c r="H411" s="33" t="s">
        <v>330</v>
      </c>
      <c r="I411" s="34">
        <v>200</v>
      </c>
      <c r="J411" s="34" t="s">
        <v>486</v>
      </c>
      <c r="K411" s="33" t="s">
        <v>437</v>
      </c>
      <c r="L411" s="25"/>
    </row>
    <row r="412" spans="1:12">
      <c r="A412" s="32" t="s">
        <v>521</v>
      </c>
      <c r="B412" s="32">
        <v>1</v>
      </c>
      <c r="C412" s="33" t="s">
        <v>45</v>
      </c>
      <c r="D412" s="34" t="s">
        <v>46</v>
      </c>
      <c r="E412" s="34" t="s">
        <v>158</v>
      </c>
      <c r="F412" s="33" t="s">
        <v>48</v>
      </c>
      <c r="G412" s="34" t="s">
        <v>571</v>
      </c>
      <c r="H412" s="33" t="s">
        <v>330</v>
      </c>
      <c r="I412" s="34">
        <v>200</v>
      </c>
      <c r="J412" s="34" t="s">
        <v>486</v>
      </c>
      <c r="K412" s="33" t="s">
        <v>437</v>
      </c>
      <c r="L412" s="25"/>
    </row>
    <row r="413" spans="1:12">
      <c r="A413" s="32" t="s">
        <v>522</v>
      </c>
      <c r="B413" s="32">
        <v>1.6</v>
      </c>
      <c r="C413" s="33" t="s">
        <v>45</v>
      </c>
      <c r="D413" s="34" t="s">
        <v>46</v>
      </c>
      <c r="E413" s="34" t="s">
        <v>158</v>
      </c>
      <c r="F413" s="33" t="s">
        <v>48</v>
      </c>
      <c r="G413" s="34" t="s">
        <v>571</v>
      </c>
      <c r="H413" s="33" t="s">
        <v>330</v>
      </c>
      <c r="I413" s="34">
        <v>200</v>
      </c>
      <c r="J413" s="34" t="s">
        <v>486</v>
      </c>
      <c r="K413" s="33" t="s">
        <v>437</v>
      </c>
      <c r="L413" s="25"/>
    </row>
    <row r="414" spans="1:12">
      <c r="A414" s="32" t="s">
        <v>523</v>
      </c>
      <c r="B414" s="32">
        <v>2.5</v>
      </c>
      <c r="C414" s="33" t="s">
        <v>45</v>
      </c>
      <c r="D414" s="34" t="s">
        <v>46</v>
      </c>
      <c r="E414" s="34" t="s">
        <v>158</v>
      </c>
      <c r="F414" s="33" t="s">
        <v>48</v>
      </c>
      <c r="G414" s="34" t="s">
        <v>571</v>
      </c>
      <c r="H414" s="33" t="s">
        <v>330</v>
      </c>
      <c r="I414" s="34">
        <v>200</v>
      </c>
      <c r="J414" s="34" t="s">
        <v>486</v>
      </c>
      <c r="K414" s="33" t="s">
        <v>437</v>
      </c>
      <c r="L414" s="25"/>
    </row>
    <row r="415" spans="1:12">
      <c r="A415" s="32" t="s">
        <v>524</v>
      </c>
      <c r="B415" s="32">
        <v>4</v>
      </c>
      <c r="C415" s="33" t="s">
        <v>45</v>
      </c>
      <c r="D415" s="34" t="s">
        <v>46</v>
      </c>
      <c r="E415" s="34" t="s">
        <v>158</v>
      </c>
      <c r="F415" s="33" t="s">
        <v>48</v>
      </c>
      <c r="G415" s="34" t="s">
        <v>571</v>
      </c>
      <c r="H415" s="33" t="s">
        <v>330</v>
      </c>
      <c r="I415" s="34">
        <v>200</v>
      </c>
      <c r="J415" s="34" t="s">
        <v>486</v>
      </c>
      <c r="K415" s="33" t="s">
        <v>437</v>
      </c>
      <c r="L415" s="25"/>
    </row>
    <row r="416" spans="1:12">
      <c r="A416" s="32" t="s">
        <v>525</v>
      </c>
      <c r="B416" s="32">
        <v>6.3</v>
      </c>
      <c r="C416" s="33" t="s">
        <v>45</v>
      </c>
      <c r="D416" s="34" t="s">
        <v>46</v>
      </c>
      <c r="E416" s="34" t="s">
        <v>158</v>
      </c>
      <c r="F416" s="33" t="s">
        <v>48</v>
      </c>
      <c r="G416" s="34" t="s">
        <v>571</v>
      </c>
      <c r="H416" s="33" t="s">
        <v>330</v>
      </c>
      <c r="I416" s="34">
        <v>200</v>
      </c>
      <c r="J416" s="34" t="s">
        <v>486</v>
      </c>
      <c r="K416" s="33" t="s">
        <v>437</v>
      </c>
      <c r="L416" s="25"/>
    </row>
    <row r="417" spans="1:12">
      <c r="A417" s="32" t="s">
        <v>533</v>
      </c>
      <c r="B417" s="32">
        <v>10</v>
      </c>
      <c r="C417" s="33" t="s">
        <v>45</v>
      </c>
      <c r="D417" s="34" t="s">
        <v>46</v>
      </c>
      <c r="E417" s="34" t="s">
        <v>158</v>
      </c>
      <c r="F417" s="33" t="s">
        <v>48</v>
      </c>
      <c r="G417" s="34" t="s">
        <v>571</v>
      </c>
      <c r="H417" s="33" t="s">
        <v>330</v>
      </c>
      <c r="I417" s="34">
        <v>200</v>
      </c>
      <c r="J417" s="34" t="s">
        <v>486</v>
      </c>
      <c r="K417" s="33" t="s">
        <v>437</v>
      </c>
      <c r="L417" s="25"/>
    </row>
    <row r="418" spans="1:12">
      <c r="A418" s="32" t="s">
        <v>526</v>
      </c>
      <c r="B418" s="32">
        <v>6.3</v>
      </c>
      <c r="C418" s="33" t="s">
        <v>57</v>
      </c>
      <c r="D418" s="34" t="s">
        <v>46</v>
      </c>
      <c r="E418" s="34" t="s">
        <v>158</v>
      </c>
      <c r="F418" s="33" t="s">
        <v>48</v>
      </c>
      <c r="G418" s="34" t="s">
        <v>571</v>
      </c>
      <c r="H418" s="33" t="s">
        <v>330</v>
      </c>
      <c r="I418" s="34">
        <v>200</v>
      </c>
      <c r="J418" s="34" t="s">
        <v>486</v>
      </c>
      <c r="K418" s="33" t="s">
        <v>437</v>
      </c>
      <c r="L418" s="25"/>
    </row>
    <row r="419" spans="1:12">
      <c r="A419" s="32" t="s">
        <v>527</v>
      </c>
      <c r="B419" s="32">
        <v>10</v>
      </c>
      <c r="C419" s="33" t="s">
        <v>57</v>
      </c>
      <c r="D419" s="34" t="s">
        <v>46</v>
      </c>
      <c r="E419" s="34" t="s">
        <v>158</v>
      </c>
      <c r="F419" s="33" t="s">
        <v>48</v>
      </c>
      <c r="G419" s="34" t="s">
        <v>571</v>
      </c>
      <c r="H419" s="33" t="s">
        <v>330</v>
      </c>
      <c r="I419" s="34">
        <v>200</v>
      </c>
      <c r="J419" s="34" t="s">
        <v>486</v>
      </c>
      <c r="K419" s="33" t="s">
        <v>437</v>
      </c>
      <c r="L419" s="25"/>
    </row>
    <row r="420" spans="1:12">
      <c r="A420" s="32" t="s">
        <v>528</v>
      </c>
      <c r="B420" s="32">
        <v>16</v>
      </c>
      <c r="C420" s="33" t="s">
        <v>57</v>
      </c>
      <c r="D420" s="34" t="s">
        <v>46</v>
      </c>
      <c r="E420" s="34" t="s">
        <v>158</v>
      </c>
      <c r="F420" s="33" t="s">
        <v>48</v>
      </c>
      <c r="G420" s="34" t="s">
        <v>571</v>
      </c>
      <c r="H420" s="33" t="s">
        <v>330</v>
      </c>
      <c r="I420" s="34">
        <v>200</v>
      </c>
      <c r="J420" s="34" t="s">
        <v>486</v>
      </c>
      <c r="K420" s="33" t="s">
        <v>437</v>
      </c>
      <c r="L420" s="25"/>
    </row>
    <row r="421" spans="1:12">
      <c r="A421" s="32" t="s">
        <v>534</v>
      </c>
      <c r="B421" s="32">
        <v>25</v>
      </c>
      <c r="C421" s="33" t="s">
        <v>57</v>
      </c>
      <c r="D421" s="34" t="s">
        <v>46</v>
      </c>
      <c r="E421" s="34" t="s">
        <v>158</v>
      </c>
      <c r="F421" s="33" t="s">
        <v>48</v>
      </c>
      <c r="G421" s="34" t="s">
        <v>571</v>
      </c>
      <c r="H421" s="33" t="s">
        <v>330</v>
      </c>
      <c r="I421" s="34">
        <v>200</v>
      </c>
      <c r="J421" s="34" t="s">
        <v>486</v>
      </c>
      <c r="K421" s="33" t="s">
        <v>437</v>
      </c>
      <c r="L421" s="25"/>
    </row>
    <row r="422" spans="1:12">
      <c r="A422" s="32" t="s">
        <v>529</v>
      </c>
      <c r="B422" s="32">
        <v>10</v>
      </c>
      <c r="C422" s="33" t="s">
        <v>60</v>
      </c>
      <c r="D422" s="34" t="s">
        <v>46</v>
      </c>
      <c r="E422" s="34" t="s">
        <v>158</v>
      </c>
      <c r="F422" s="34" t="s">
        <v>48</v>
      </c>
      <c r="G422" s="34" t="s">
        <v>571</v>
      </c>
      <c r="H422" s="33" t="s">
        <v>330</v>
      </c>
      <c r="I422" s="34">
        <v>200</v>
      </c>
      <c r="J422" s="34" t="s">
        <v>486</v>
      </c>
      <c r="K422" s="33" t="s">
        <v>437</v>
      </c>
      <c r="L422" s="25"/>
    </row>
    <row r="423" spans="1:12">
      <c r="A423" s="32" t="s">
        <v>530</v>
      </c>
      <c r="B423" s="32">
        <v>16</v>
      </c>
      <c r="C423" s="33" t="s">
        <v>60</v>
      </c>
      <c r="D423" s="34" t="s">
        <v>46</v>
      </c>
      <c r="E423" s="34" t="s">
        <v>158</v>
      </c>
      <c r="F423" s="34" t="s">
        <v>48</v>
      </c>
      <c r="G423" s="34" t="s">
        <v>571</v>
      </c>
      <c r="H423" s="33" t="s">
        <v>330</v>
      </c>
      <c r="I423" s="34">
        <v>200</v>
      </c>
      <c r="J423" s="34" t="s">
        <v>486</v>
      </c>
      <c r="K423" s="33" t="s">
        <v>437</v>
      </c>
      <c r="L423" s="25"/>
    </row>
    <row r="424" spans="1:12">
      <c r="A424" s="32" t="s">
        <v>531</v>
      </c>
      <c r="B424" s="32">
        <v>25</v>
      </c>
      <c r="C424" s="33" t="s">
        <v>60</v>
      </c>
      <c r="D424" s="34" t="s">
        <v>46</v>
      </c>
      <c r="E424" s="34" t="s">
        <v>158</v>
      </c>
      <c r="F424" s="34" t="s">
        <v>48</v>
      </c>
      <c r="G424" s="34" t="s">
        <v>571</v>
      </c>
      <c r="H424" s="33" t="s">
        <v>330</v>
      </c>
      <c r="I424" s="34">
        <v>200</v>
      </c>
      <c r="J424" s="34" t="s">
        <v>486</v>
      </c>
      <c r="K424" s="33" t="s">
        <v>437</v>
      </c>
      <c r="L424" s="25"/>
    </row>
    <row r="425" spans="1:12">
      <c r="A425" s="32" t="s">
        <v>532</v>
      </c>
      <c r="B425" s="32">
        <v>40</v>
      </c>
      <c r="C425" s="33" t="s">
        <v>60</v>
      </c>
      <c r="D425" s="34" t="s">
        <v>46</v>
      </c>
      <c r="E425" s="34" t="s">
        <v>158</v>
      </c>
      <c r="F425" s="34" t="s">
        <v>48</v>
      </c>
      <c r="G425" s="34" t="s">
        <v>571</v>
      </c>
      <c r="H425" s="33" t="s">
        <v>330</v>
      </c>
      <c r="I425" s="34">
        <v>200</v>
      </c>
      <c r="J425" s="34" t="s">
        <v>486</v>
      </c>
      <c r="K425" s="33" t="s">
        <v>437</v>
      </c>
      <c r="L425" s="25"/>
    </row>
    <row r="426" spans="1:12">
      <c r="A426" s="32" t="s">
        <v>535</v>
      </c>
      <c r="B426" s="32">
        <v>63</v>
      </c>
      <c r="C426" s="33" t="s">
        <v>60</v>
      </c>
      <c r="D426" s="34" t="s">
        <v>46</v>
      </c>
      <c r="E426" s="34" t="s">
        <v>158</v>
      </c>
      <c r="F426" s="34" t="s">
        <v>48</v>
      </c>
      <c r="G426" s="34" t="s">
        <v>571</v>
      </c>
      <c r="H426" s="33" t="s">
        <v>330</v>
      </c>
      <c r="I426" s="34">
        <v>200</v>
      </c>
      <c r="J426" s="34" t="s">
        <v>486</v>
      </c>
      <c r="K426" s="33" t="s">
        <v>437</v>
      </c>
      <c r="L426" s="25"/>
    </row>
    <row r="427" spans="1:12">
      <c r="A427" s="32" t="s">
        <v>540</v>
      </c>
      <c r="B427" s="32">
        <v>16</v>
      </c>
      <c r="C427" s="33" t="s">
        <v>226</v>
      </c>
      <c r="D427" s="34" t="s">
        <v>46</v>
      </c>
      <c r="E427" s="34" t="s">
        <v>158</v>
      </c>
      <c r="F427" s="34" t="s">
        <v>48</v>
      </c>
      <c r="G427" s="34" t="s">
        <v>571</v>
      </c>
      <c r="H427" s="33" t="s">
        <v>330</v>
      </c>
      <c r="I427" s="34">
        <v>200</v>
      </c>
      <c r="J427" s="34" t="s">
        <v>486</v>
      </c>
      <c r="K427" s="33" t="s">
        <v>437</v>
      </c>
      <c r="L427" s="25"/>
    </row>
    <row r="428" spans="1:12">
      <c r="A428" s="32" t="s">
        <v>541</v>
      </c>
      <c r="B428" s="32">
        <v>25</v>
      </c>
      <c r="C428" s="33" t="s">
        <v>226</v>
      </c>
      <c r="D428" s="34" t="s">
        <v>46</v>
      </c>
      <c r="E428" s="34" t="s">
        <v>158</v>
      </c>
      <c r="F428" s="34" t="s">
        <v>48</v>
      </c>
      <c r="G428" s="34" t="s">
        <v>571</v>
      </c>
      <c r="H428" s="33" t="s">
        <v>330</v>
      </c>
      <c r="I428" s="34">
        <v>200</v>
      </c>
      <c r="J428" s="34" t="s">
        <v>486</v>
      </c>
      <c r="K428" s="33" t="s">
        <v>437</v>
      </c>
      <c r="L428" s="25"/>
    </row>
    <row r="429" spans="1:12">
      <c r="A429" s="32" t="s">
        <v>542</v>
      </c>
      <c r="B429" s="32">
        <v>40</v>
      </c>
      <c r="C429" s="33" t="s">
        <v>226</v>
      </c>
      <c r="D429" s="34" t="s">
        <v>46</v>
      </c>
      <c r="E429" s="34" t="s">
        <v>158</v>
      </c>
      <c r="F429" s="34" t="s">
        <v>48</v>
      </c>
      <c r="G429" s="34" t="s">
        <v>571</v>
      </c>
      <c r="H429" s="33" t="s">
        <v>330</v>
      </c>
      <c r="I429" s="34">
        <v>200</v>
      </c>
      <c r="J429" s="34" t="s">
        <v>486</v>
      </c>
      <c r="K429" s="33" t="s">
        <v>437</v>
      </c>
      <c r="L429" s="25"/>
    </row>
    <row r="430" spans="1:12">
      <c r="A430" s="32" t="s">
        <v>543</v>
      </c>
      <c r="B430" s="32">
        <v>63</v>
      </c>
      <c r="C430" s="33" t="s">
        <v>226</v>
      </c>
      <c r="D430" s="34" t="s">
        <v>46</v>
      </c>
      <c r="E430" s="34" t="s">
        <v>158</v>
      </c>
      <c r="F430" s="34" t="s">
        <v>48</v>
      </c>
      <c r="G430" s="34" t="s">
        <v>571</v>
      </c>
      <c r="H430" s="33" t="s">
        <v>330</v>
      </c>
      <c r="I430" s="34">
        <v>200</v>
      </c>
      <c r="J430" s="34" t="s">
        <v>486</v>
      </c>
      <c r="K430" s="33" t="s">
        <v>437</v>
      </c>
      <c r="L430" s="25"/>
    </row>
    <row r="431" spans="1:12">
      <c r="A431" s="32" t="s">
        <v>536</v>
      </c>
      <c r="B431" s="32">
        <v>100</v>
      </c>
      <c r="C431" s="33" t="s">
        <v>226</v>
      </c>
      <c r="D431" s="34" t="s">
        <v>46</v>
      </c>
      <c r="E431" s="34" t="s">
        <v>158</v>
      </c>
      <c r="F431" s="34" t="s">
        <v>48</v>
      </c>
      <c r="G431" s="34" t="s">
        <v>571</v>
      </c>
      <c r="H431" s="33" t="s">
        <v>330</v>
      </c>
      <c r="I431" s="34">
        <v>200</v>
      </c>
      <c r="J431" s="34" t="s">
        <v>486</v>
      </c>
      <c r="K431" s="33" t="s">
        <v>437</v>
      </c>
      <c r="L431" s="25"/>
    </row>
    <row r="432" spans="1:12">
      <c r="A432" s="32" t="s">
        <v>544</v>
      </c>
      <c r="B432" s="32">
        <v>25</v>
      </c>
      <c r="C432" s="33" t="s">
        <v>231</v>
      </c>
      <c r="D432" s="34" t="s">
        <v>46</v>
      </c>
      <c r="E432" s="34" t="s">
        <v>158</v>
      </c>
      <c r="F432" s="34" t="s">
        <v>48</v>
      </c>
      <c r="G432" s="34" t="s">
        <v>571</v>
      </c>
      <c r="H432" s="33" t="s">
        <v>330</v>
      </c>
      <c r="I432" s="34">
        <v>200</v>
      </c>
      <c r="J432" s="34" t="s">
        <v>486</v>
      </c>
      <c r="K432" s="33" t="s">
        <v>437</v>
      </c>
      <c r="L432" s="25"/>
    </row>
    <row r="433" spans="1:12">
      <c r="A433" s="32" t="s">
        <v>545</v>
      </c>
      <c r="B433" s="32">
        <v>40</v>
      </c>
      <c r="C433" s="33" t="s">
        <v>231</v>
      </c>
      <c r="D433" s="34" t="s">
        <v>46</v>
      </c>
      <c r="E433" s="34" t="s">
        <v>158</v>
      </c>
      <c r="F433" s="34" t="s">
        <v>48</v>
      </c>
      <c r="G433" s="34" t="s">
        <v>571</v>
      </c>
      <c r="H433" s="33" t="s">
        <v>330</v>
      </c>
      <c r="I433" s="34">
        <v>200</v>
      </c>
      <c r="J433" s="34" t="s">
        <v>486</v>
      </c>
      <c r="K433" s="33" t="s">
        <v>437</v>
      </c>
      <c r="L433" s="25"/>
    </row>
    <row r="434" spans="1:12">
      <c r="A434" s="32" t="s">
        <v>537</v>
      </c>
      <c r="B434" s="32">
        <v>63</v>
      </c>
      <c r="C434" s="33" t="s">
        <v>231</v>
      </c>
      <c r="D434" s="34" t="s">
        <v>46</v>
      </c>
      <c r="E434" s="34" t="s">
        <v>158</v>
      </c>
      <c r="F434" s="34" t="s">
        <v>48</v>
      </c>
      <c r="G434" s="34" t="s">
        <v>571</v>
      </c>
      <c r="H434" s="33" t="s">
        <v>330</v>
      </c>
      <c r="I434" s="34">
        <v>200</v>
      </c>
      <c r="J434" s="34" t="s">
        <v>486</v>
      </c>
      <c r="K434" s="33" t="s">
        <v>437</v>
      </c>
      <c r="L434" s="25"/>
    </row>
    <row r="435" spans="1:12">
      <c r="A435" s="32" t="s">
        <v>546</v>
      </c>
      <c r="B435" s="32">
        <v>100</v>
      </c>
      <c r="C435" s="33" t="s">
        <v>231</v>
      </c>
      <c r="D435" s="34" t="s">
        <v>46</v>
      </c>
      <c r="E435" s="34" t="s">
        <v>158</v>
      </c>
      <c r="F435" s="34" t="s">
        <v>48</v>
      </c>
      <c r="G435" s="34" t="s">
        <v>571</v>
      </c>
      <c r="H435" s="33" t="s">
        <v>330</v>
      </c>
      <c r="I435" s="34">
        <v>200</v>
      </c>
      <c r="J435" s="34" t="s">
        <v>486</v>
      </c>
      <c r="K435" s="33" t="s">
        <v>437</v>
      </c>
      <c r="L435" s="25"/>
    </row>
    <row r="436" spans="1:12">
      <c r="A436" s="32" t="s">
        <v>538</v>
      </c>
      <c r="B436" s="32">
        <v>160</v>
      </c>
      <c r="C436" s="33" t="s">
        <v>231</v>
      </c>
      <c r="D436" s="34" t="s">
        <v>46</v>
      </c>
      <c r="E436" s="34" t="s">
        <v>158</v>
      </c>
      <c r="F436" s="34" t="s">
        <v>48</v>
      </c>
      <c r="G436" s="34" t="s">
        <v>571</v>
      </c>
      <c r="H436" s="33" t="s">
        <v>330</v>
      </c>
      <c r="I436" s="34">
        <v>200</v>
      </c>
      <c r="J436" s="34" t="s">
        <v>486</v>
      </c>
      <c r="K436" s="33" t="s">
        <v>437</v>
      </c>
      <c r="L436" s="25"/>
    </row>
    <row r="437" spans="1:12">
      <c r="A437" s="32" t="s">
        <v>547</v>
      </c>
      <c r="B437" s="32">
        <v>40</v>
      </c>
      <c r="C437" s="33" t="s">
        <v>244</v>
      </c>
      <c r="D437" s="34" t="s">
        <v>46</v>
      </c>
      <c r="E437" s="34" t="s">
        <v>158</v>
      </c>
      <c r="F437" s="34" t="s">
        <v>48</v>
      </c>
      <c r="G437" s="34" t="s">
        <v>571</v>
      </c>
      <c r="H437" s="33" t="s">
        <v>330</v>
      </c>
      <c r="I437" s="34">
        <v>200</v>
      </c>
      <c r="J437" s="34" t="s">
        <v>486</v>
      </c>
      <c r="K437" s="33" t="s">
        <v>437</v>
      </c>
      <c r="L437" s="25"/>
    </row>
    <row r="438" spans="1:12">
      <c r="A438" s="32" t="s">
        <v>548</v>
      </c>
      <c r="B438" s="32">
        <v>63</v>
      </c>
      <c r="C438" s="33" t="s">
        <v>244</v>
      </c>
      <c r="D438" s="34" t="s">
        <v>46</v>
      </c>
      <c r="E438" s="34" t="s">
        <v>158</v>
      </c>
      <c r="F438" s="34" t="s">
        <v>48</v>
      </c>
      <c r="G438" s="34" t="s">
        <v>571</v>
      </c>
      <c r="H438" s="33" t="s">
        <v>330</v>
      </c>
      <c r="I438" s="34">
        <v>200</v>
      </c>
      <c r="J438" s="34" t="s">
        <v>486</v>
      </c>
      <c r="K438" s="33" t="s">
        <v>437</v>
      </c>
      <c r="L438" s="25"/>
    </row>
    <row r="439" spans="1:12">
      <c r="A439" s="32" t="s">
        <v>539</v>
      </c>
      <c r="B439" s="32">
        <v>100</v>
      </c>
      <c r="C439" s="33" t="s">
        <v>244</v>
      </c>
      <c r="D439" s="34" t="s">
        <v>46</v>
      </c>
      <c r="E439" s="34" t="s">
        <v>158</v>
      </c>
      <c r="F439" s="34" t="s">
        <v>48</v>
      </c>
      <c r="G439" s="34" t="s">
        <v>571</v>
      </c>
      <c r="H439" s="33" t="s">
        <v>330</v>
      </c>
      <c r="I439" s="34">
        <v>200</v>
      </c>
      <c r="J439" s="34" t="s">
        <v>486</v>
      </c>
      <c r="K439" s="33" t="s">
        <v>437</v>
      </c>
      <c r="L439" s="25"/>
    </row>
    <row r="440" spans="1:12">
      <c r="A440" s="32" t="s">
        <v>549</v>
      </c>
      <c r="B440" s="32">
        <v>160</v>
      </c>
      <c r="C440" s="33" t="s">
        <v>244</v>
      </c>
      <c r="D440" s="34" t="s">
        <v>46</v>
      </c>
      <c r="E440" s="34" t="s">
        <v>158</v>
      </c>
      <c r="F440" s="34" t="s">
        <v>48</v>
      </c>
      <c r="G440" s="34" t="s">
        <v>571</v>
      </c>
      <c r="H440" s="33" t="s">
        <v>330</v>
      </c>
      <c r="I440" s="34">
        <v>200</v>
      </c>
      <c r="J440" s="34" t="s">
        <v>486</v>
      </c>
      <c r="K440" s="33" t="s">
        <v>437</v>
      </c>
      <c r="L440" s="25"/>
    </row>
    <row r="441" spans="1:12">
      <c r="A441" s="98" t="s">
        <v>920</v>
      </c>
      <c r="B441" s="98" t="s">
        <v>88</v>
      </c>
      <c r="C441" s="98" t="s">
        <v>45</v>
      </c>
      <c r="D441" s="34" t="s">
        <v>46</v>
      </c>
      <c r="E441" s="98" t="s">
        <v>47</v>
      </c>
      <c r="F441" s="98" t="s">
        <v>927</v>
      </c>
      <c r="G441" s="34" t="s">
        <v>571</v>
      </c>
      <c r="H441" s="20"/>
      <c r="I441" s="34">
        <v>200</v>
      </c>
      <c r="J441" s="34" t="s">
        <v>486</v>
      </c>
      <c r="K441" s="33" t="s">
        <v>437</v>
      </c>
      <c r="L441" s="25"/>
    </row>
    <row r="442" spans="1:12">
      <c r="A442" s="98" t="s">
        <v>921</v>
      </c>
      <c r="B442" s="98" t="s">
        <v>91</v>
      </c>
      <c r="C442" s="98" t="s">
        <v>45</v>
      </c>
      <c r="D442" s="34" t="s">
        <v>46</v>
      </c>
      <c r="E442" s="98" t="s">
        <v>47</v>
      </c>
      <c r="F442" s="98" t="s">
        <v>927</v>
      </c>
      <c r="G442" s="34" t="s">
        <v>571</v>
      </c>
      <c r="H442" s="20"/>
      <c r="I442" s="34">
        <v>200</v>
      </c>
      <c r="J442" s="34" t="s">
        <v>486</v>
      </c>
      <c r="K442" s="33" t="s">
        <v>437</v>
      </c>
      <c r="L442" s="25"/>
    </row>
    <row r="443" spans="1:12">
      <c r="A443" s="98" t="s">
        <v>922</v>
      </c>
      <c r="B443" s="98" t="s">
        <v>44</v>
      </c>
      <c r="C443" s="98" t="s">
        <v>45</v>
      </c>
      <c r="D443" s="34" t="s">
        <v>46</v>
      </c>
      <c r="E443" s="98" t="s">
        <v>47</v>
      </c>
      <c r="F443" s="98" t="s">
        <v>927</v>
      </c>
      <c r="G443" s="34" t="s">
        <v>571</v>
      </c>
      <c r="H443" s="20"/>
      <c r="I443" s="34">
        <v>200</v>
      </c>
      <c r="J443" s="34" t="s">
        <v>486</v>
      </c>
      <c r="K443" s="33" t="s">
        <v>437</v>
      </c>
      <c r="L443" s="25"/>
    </row>
    <row r="444" spans="1:12">
      <c r="A444" s="98" t="s">
        <v>923</v>
      </c>
      <c r="B444" s="98" t="s">
        <v>100</v>
      </c>
      <c r="C444" s="98" t="s">
        <v>45</v>
      </c>
      <c r="D444" s="34" t="s">
        <v>46</v>
      </c>
      <c r="E444" s="98" t="s">
        <v>47</v>
      </c>
      <c r="F444" s="98" t="s">
        <v>927</v>
      </c>
      <c r="G444" s="34" t="s">
        <v>571</v>
      </c>
      <c r="H444" s="20"/>
      <c r="I444" s="34">
        <v>200</v>
      </c>
      <c r="J444" s="34" t="s">
        <v>486</v>
      </c>
      <c r="K444" s="33" t="s">
        <v>437</v>
      </c>
      <c r="L444" s="25"/>
    </row>
    <row r="445" spans="1:12">
      <c r="A445" s="98" t="s">
        <v>924</v>
      </c>
      <c r="B445" s="98" t="s">
        <v>54</v>
      </c>
      <c r="C445" s="98" t="s">
        <v>45</v>
      </c>
      <c r="D445" s="34" t="s">
        <v>46</v>
      </c>
      <c r="E445" s="98" t="s">
        <v>47</v>
      </c>
      <c r="F445" s="98" t="s">
        <v>927</v>
      </c>
      <c r="G445" s="34" t="s">
        <v>571</v>
      </c>
      <c r="H445" s="20"/>
      <c r="I445" s="34">
        <v>200</v>
      </c>
      <c r="J445" s="34" t="s">
        <v>486</v>
      </c>
      <c r="K445" s="33" t="s">
        <v>437</v>
      </c>
      <c r="L445" s="25"/>
    </row>
    <row r="446" spans="1:12">
      <c r="A446" s="98" t="s">
        <v>917</v>
      </c>
      <c r="B446" s="98" t="s">
        <v>88</v>
      </c>
      <c r="C446" s="98" t="s">
        <v>45</v>
      </c>
      <c r="D446" s="34" t="s">
        <v>46</v>
      </c>
      <c r="E446" s="98" t="s">
        <v>158</v>
      </c>
      <c r="F446" s="98" t="s">
        <v>927</v>
      </c>
      <c r="G446" s="34" t="s">
        <v>571</v>
      </c>
      <c r="H446" s="20"/>
      <c r="I446" s="34">
        <v>200</v>
      </c>
      <c r="J446" s="34" t="s">
        <v>486</v>
      </c>
      <c r="K446" s="33" t="s">
        <v>437</v>
      </c>
      <c r="L446" s="25"/>
    </row>
    <row r="447" spans="1:12">
      <c r="A447" s="98" t="s">
        <v>925</v>
      </c>
      <c r="B447" s="98" t="s">
        <v>91</v>
      </c>
      <c r="C447" s="98" t="s">
        <v>45</v>
      </c>
      <c r="D447" s="34" t="s">
        <v>46</v>
      </c>
      <c r="E447" s="98" t="s">
        <v>158</v>
      </c>
      <c r="F447" s="98" t="s">
        <v>927</v>
      </c>
      <c r="G447" s="34" t="s">
        <v>571</v>
      </c>
      <c r="H447" s="20"/>
      <c r="I447" s="34">
        <v>200</v>
      </c>
      <c r="J447" s="34" t="s">
        <v>486</v>
      </c>
      <c r="K447" s="33" t="s">
        <v>437</v>
      </c>
      <c r="L447" s="25"/>
    </row>
    <row r="448" spans="1:12">
      <c r="A448" s="98" t="s">
        <v>918</v>
      </c>
      <c r="B448" s="98" t="s">
        <v>44</v>
      </c>
      <c r="C448" s="98" t="s">
        <v>45</v>
      </c>
      <c r="D448" s="34" t="s">
        <v>46</v>
      </c>
      <c r="E448" s="98" t="s">
        <v>158</v>
      </c>
      <c r="F448" s="98" t="s">
        <v>927</v>
      </c>
      <c r="G448" s="34" t="s">
        <v>571</v>
      </c>
      <c r="H448" s="20"/>
      <c r="I448" s="34">
        <v>200</v>
      </c>
      <c r="J448" s="34" t="s">
        <v>486</v>
      </c>
      <c r="K448" s="33" t="s">
        <v>437</v>
      </c>
      <c r="L448" s="25"/>
    </row>
    <row r="449" spans="1:12">
      <c r="A449" s="98" t="s">
        <v>919</v>
      </c>
      <c r="B449" s="98" t="s">
        <v>100</v>
      </c>
      <c r="C449" s="98" t="s">
        <v>45</v>
      </c>
      <c r="D449" s="34" t="s">
        <v>46</v>
      </c>
      <c r="E449" s="98" t="s">
        <v>158</v>
      </c>
      <c r="F449" s="98" t="s">
        <v>927</v>
      </c>
      <c r="G449" s="34" t="s">
        <v>571</v>
      </c>
      <c r="H449" s="20"/>
      <c r="I449" s="34">
        <v>200</v>
      </c>
      <c r="J449" s="34" t="s">
        <v>486</v>
      </c>
      <c r="K449" s="33" t="s">
        <v>437</v>
      </c>
      <c r="L449" s="25"/>
    </row>
    <row r="450" spans="1:12">
      <c r="A450" s="98" t="s">
        <v>926</v>
      </c>
      <c r="B450" s="98" t="s">
        <v>54</v>
      </c>
      <c r="C450" s="98" t="s">
        <v>45</v>
      </c>
      <c r="D450" s="34" t="s">
        <v>46</v>
      </c>
      <c r="E450" s="98" t="s">
        <v>158</v>
      </c>
      <c r="F450" s="98" t="s">
        <v>927</v>
      </c>
      <c r="G450" s="34" t="s">
        <v>571</v>
      </c>
      <c r="H450" s="20"/>
      <c r="I450" s="34">
        <v>200</v>
      </c>
      <c r="J450" s="34" t="s">
        <v>486</v>
      </c>
      <c r="K450" s="33" t="s">
        <v>437</v>
      </c>
      <c r="L450" s="25"/>
    </row>
    <row r="451" spans="1:1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5"/>
    </row>
    <row r="452" spans="1:1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5"/>
    </row>
    <row r="453" spans="1:1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5"/>
    </row>
    <row r="454" spans="1:1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5"/>
    </row>
    <row r="455" spans="1:1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5"/>
    </row>
    <row r="456" spans="1:1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5"/>
    </row>
    <row r="457" spans="1:1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5"/>
    </row>
    <row r="458" spans="1:1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5"/>
    </row>
    <row r="459" spans="1:1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5"/>
    </row>
    <row r="460" spans="1:1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5"/>
    </row>
    <row r="461" spans="1:1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5"/>
    </row>
    <row r="462" spans="1:1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5"/>
    </row>
    <row r="463" spans="1:1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5"/>
    </row>
    <row r="464" spans="1:1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5"/>
    </row>
    <row r="465" spans="1:1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5"/>
    </row>
    <row r="466" spans="1:1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5"/>
    </row>
    <row r="467" spans="1:1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5"/>
    </row>
    <row r="468" spans="1:1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5"/>
    </row>
    <row r="469" spans="1:1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5"/>
    </row>
    <row r="470" spans="1:1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5"/>
    </row>
    <row r="471" spans="1:1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5"/>
    </row>
    <row r="472" spans="1:1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5"/>
    </row>
    <row r="473" spans="1:1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5"/>
    </row>
    <row r="474" spans="1:1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5"/>
    </row>
    <row r="475" spans="1:1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5"/>
    </row>
    <row r="476" spans="1:1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5"/>
    </row>
    <row r="477" spans="1:1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5"/>
    </row>
    <row r="478" spans="1:1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5"/>
    </row>
    <row r="479" spans="1:1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5"/>
    </row>
    <row r="480" spans="1:1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5"/>
    </row>
    <row r="481" spans="1:1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5"/>
    </row>
    <row r="482" spans="1:1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5"/>
    </row>
    <row r="483" spans="1:1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5"/>
    </row>
    <row r="484" spans="1:1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5"/>
    </row>
    <row r="485" spans="1:1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5"/>
    </row>
    <row r="486" spans="1:1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5"/>
    </row>
    <row r="487" spans="1:1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5"/>
    </row>
    <row r="488" spans="1:1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5"/>
    </row>
    <row r="489" spans="1:1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5"/>
    </row>
    <row r="490" spans="1:1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5"/>
    </row>
    <row r="491" spans="1:1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5"/>
    </row>
    <row r="492" spans="1:1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5"/>
    </row>
    <row r="493" spans="1:1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5"/>
    </row>
    <row r="494" spans="1:1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5"/>
    </row>
    <row r="495" spans="1:1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5"/>
    </row>
    <row r="496" spans="1:1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5"/>
    </row>
    <row r="497" spans="1:1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5"/>
    </row>
    <row r="498" spans="1:1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5"/>
    </row>
    <row r="499" spans="1:1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5"/>
    </row>
    <row r="500" spans="1:1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5"/>
    </row>
    <row r="501" spans="1:1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5"/>
    </row>
    <row r="502" spans="1:1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5"/>
    </row>
    <row r="503" spans="1:1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5"/>
    </row>
    <row r="504" spans="1:1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5"/>
    </row>
    <row r="505" spans="1:1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5"/>
    </row>
    <row r="506" spans="1:1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5"/>
    </row>
    <row r="507" spans="1:1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5"/>
    </row>
    <row r="508" spans="1:1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5"/>
    </row>
    <row r="509" spans="1:1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5"/>
    </row>
    <row r="510" spans="1:1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5"/>
    </row>
    <row r="511" spans="1:1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5"/>
    </row>
    <row r="512" spans="1: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5"/>
    </row>
    <row r="513" spans="1:1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5"/>
    </row>
    <row r="514" spans="1:1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5"/>
    </row>
    <row r="515" spans="1:1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5"/>
    </row>
    <row r="516" spans="1:1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5"/>
    </row>
    <row r="517" spans="1:1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5"/>
    </row>
    <row r="518" spans="1:1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5"/>
    </row>
    <row r="519" spans="1:1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5"/>
    </row>
    <row r="520" spans="1:1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5"/>
    </row>
    <row r="521" spans="1:1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5"/>
    </row>
    <row r="522" spans="1:1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5"/>
    </row>
    <row r="523" spans="1:1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5"/>
    </row>
    <row r="524" spans="1:1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5"/>
    </row>
    <row r="525" spans="1:1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5"/>
    </row>
    <row r="526" spans="1:1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5"/>
    </row>
    <row r="527" spans="1:1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5"/>
    </row>
    <row r="528" spans="1:1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5"/>
    </row>
    <row r="529" spans="1:1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5"/>
    </row>
    <row r="530" spans="1:1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5"/>
    </row>
    <row r="531" spans="1:1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5"/>
    </row>
    <row r="532" spans="1:1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5"/>
    </row>
    <row r="533" spans="1:1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5"/>
    </row>
    <row r="534" spans="1:1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5"/>
    </row>
    <row r="535" spans="1:1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5"/>
    </row>
    <row r="536" spans="1:1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5"/>
    </row>
    <row r="537" spans="1:1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5"/>
    </row>
    <row r="538" spans="1:1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5"/>
    </row>
    <row r="539" spans="1:1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5"/>
    </row>
    <row r="540" spans="1:1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5"/>
    </row>
    <row r="541" spans="1:1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5"/>
    </row>
    <row r="542" spans="1:1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5"/>
    </row>
    <row r="543" spans="1:1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5"/>
    </row>
    <row r="544" spans="1:1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5"/>
    </row>
    <row r="545" spans="1:1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5"/>
    </row>
    <row r="546" spans="1:1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5"/>
    </row>
    <row r="547" spans="1:1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5"/>
    </row>
    <row r="548" spans="1:1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5"/>
    </row>
    <row r="549" spans="1:1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5"/>
    </row>
    <row r="550" spans="1:1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5"/>
    </row>
    <row r="551" spans="1:1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5"/>
    </row>
    <row r="552" spans="1:1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5"/>
    </row>
    <row r="553" spans="1:1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5"/>
    </row>
    <row r="554" spans="1:1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5"/>
    </row>
    <row r="555" spans="1:1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5"/>
    </row>
    <row r="556" spans="1:1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5"/>
    </row>
    <row r="557" spans="1:1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5"/>
    </row>
    <row r="558" spans="1:1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5"/>
    </row>
    <row r="559" spans="1:1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5"/>
    </row>
    <row r="560" spans="1:1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5"/>
    </row>
    <row r="561" spans="1:1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5"/>
    </row>
    <row r="562" spans="1:1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5"/>
    </row>
    <row r="563" spans="1:1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5"/>
    </row>
    <row r="564" spans="1:1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5"/>
    </row>
    <row r="565" spans="1:1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5"/>
    </row>
    <row r="566" spans="1:1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5"/>
    </row>
    <row r="567" spans="1:1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5"/>
    </row>
    <row r="568" spans="1:1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5"/>
    </row>
    <row r="569" spans="1:1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5"/>
    </row>
    <row r="570" spans="1:1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5"/>
    </row>
    <row r="571" spans="1:1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5"/>
    </row>
    <row r="572" spans="1:1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5"/>
    </row>
    <row r="573" spans="1:1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5"/>
    </row>
    <row r="574" spans="1:1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5"/>
    </row>
    <row r="575" spans="1:1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5"/>
    </row>
    <row r="576" spans="1:1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5"/>
    </row>
    <row r="577" spans="1:1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5"/>
    </row>
    <row r="578" spans="1:1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5"/>
    </row>
    <row r="579" spans="1:1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5"/>
    </row>
    <row r="580" spans="1:1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5"/>
    </row>
    <row r="581" spans="1:1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5"/>
    </row>
    <row r="582" spans="1:1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5"/>
    </row>
    <row r="583" spans="1:1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5"/>
    </row>
    <row r="584" spans="1:1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5"/>
    </row>
    <row r="585" spans="1:1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5"/>
    </row>
    <row r="586" spans="1:1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5"/>
    </row>
    <row r="587" spans="1:1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5"/>
    </row>
    <row r="588" spans="1:1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5"/>
    </row>
    <row r="589" spans="1:1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5"/>
    </row>
    <row r="590" spans="1:1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5"/>
    </row>
    <row r="591" spans="1:1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5"/>
    </row>
    <row r="592" spans="1:1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5"/>
    </row>
    <row r="593" spans="1:1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5"/>
    </row>
    <row r="594" spans="1:1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5"/>
    </row>
    <row r="595" spans="1:1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5"/>
    </row>
    <row r="596" spans="1:1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5"/>
    </row>
    <row r="597" spans="1:1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5"/>
    </row>
    <row r="598" spans="1:1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5"/>
    </row>
    <row r="599" spans="1:1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5"/>
    </row>
    <row r="600" spans="1:1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5"/>
    </row>
    <row r="601" spans="1:1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5"/>
    </row>
    <row r="602" spans="1:1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5"/>
    </row>
    <row r="603" spans="1:1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5"/>
    </row>
    <row r="604" spans="1:1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5"/>
    </row>
    <row r="605" spans="1:1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5"/>
    </row>
    <row r="606" spans="1:1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5"/>
    </row>
    <row r="607" spans="1:1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5"/>
    </row>
    <row r="608" spans="1:1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5"/>
    </row>
    <row r="609" spans="1:1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5"/>
    </row>
    <row r="610" spans="1:1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5"/>
    </row>
    <row r="611" spans="1:1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5"/>
    </row>
    <row r="612" spans="1: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5"/>
    </row>
    <row r="613" spans="1:1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5"/>
    </row>
    <row r="614" spans="1:1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5"/>
    </row>
    <row r="615" spans="1:1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5"/>
    </row>
    <row r="616" spans="1:1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5"/>
    </row>
    <row r="617" spans="1:1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5"/>
    </row>
    <row r="618" spans="1:1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5"/>
    </row>
    <row r="619" spans="1:1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5"/>
    </row>
    <row r="620" spans="1:1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5"/>
    </row>
    <row r="621" spans="1:1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5"/>
    </row>
    <row r="622" spans="1:1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5"/>
    </row>
    <row r="623" spans="1:1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5"/>
    </row>
    <row r="624" spans="1:1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5"/>
    </row>
    <row r="625" spans="1:1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5"/>
    </row>
    <row r="626" spans="1:1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5"/>
    </row>
    <row r="627" spans="1:1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5"/>
    </row>
    <row r="628" spans="1:1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5"/>
    </row>
    <row r="629" spans="1:1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5"/>
    </row>
    <row r="630" spans="1:1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5"/>
    </row>
    <row r="631" spans="1:1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5"/>
    </row>
    <row r="632" spans="1:1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5"/>
    </row>
    <row r="633" spans="1:1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5"/>
    </row>
    <row r="634" spans="1:1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5"/>
    </row>
    <row r="635" spans="1:1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5"/>
    </row>
    <row r="636" spans="1:1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5"/>
    </row>
    <row r="637" spans="1:1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5"/>
    </row>
    <row r="638" spans="1:1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5"/>
    </row>
    <row r="639" spans="1:1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5"/>
    </row>
    <row r="640" spans="1:1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5"/>
    </row>
    <row r="641" spans="1:1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5"/>
    </row>
    <row r="642" spans="1:1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5"/>
    </row>
    <row r="643" spans="1:1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5"/>
    </row>
    <row r="644" spans="1:1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5"/>
    </row>
    <row r="645" spans="1:1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5"/>
    </row>
    <row r="646" spans="1:1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5"/>
    </row>
    <row r="647" spans="1:1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5"/>
    </row>
    <row r="648" spans="1:1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5"/>
    </row>
    <row r="649" spans="1:1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5"/>
    </row>
    <row r="650" spans="1:1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5"/>
    </row>
    <row r="651" spans="1:1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5"/>
    </row>
    <row r="652" spans="1:1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5"/>
    </row>
    <row r="653" spans="1:1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5"/>
    </row>
    <row r="654" spans="1:1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5"/>
    </row>
    <row r="655" spans="1:1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5"/>
    </row>
    <row r="656" spans="1:1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5"/>
    </row>
    <row r="657" spans="1:1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5"/>
    </row>
    <row r="658" spans="1:1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5"/>
    </row>
    <row r="659" spans="1:1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5"/>
    </row>
    <row r="660" spans="1:1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5"/>
    </row>
    <row r="661" spans="1:1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5"/>
    </row>
    <row r="662" spans="1:1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5"/>
    </row>
    <row r="663" spans="1:1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5"/>
    </row>
    <row r="664" spans="1:1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5"/>
    </row>
    <row r="665" spans="1:1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5"/>
    </row>
    <row r="666" spans="1:1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5"/>
    </row>
    <row r="667" spans="1:1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5"/>
    </row>
    <row r="668" spans="1:1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5"/>
    </row>
    <row r="669" spans="1:1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5"/>
    </row>
    <row r="670" spans="1:1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5"/>
    </row>
    <row r="671" spans="1:1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5"/>
    </row>
    <row r="672" spans="1:1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5"/>
    </row>
    <row r="673" spans="1:1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5"/>
    </row>
    <row r="674" spans="1:1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5"/>
    </row>
    <row r="675" spans="1:1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5"/>
    </row>
    <row r="676" spans="1:1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5"/>
    </row>
    <row r="677" spans="1:1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5"/>
    </row>
    <row r="678" spans="1:1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5"/>
    </row>
    <row r="679" spans="1:1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5"/>
    </row>
    <row r="680" spans="1:1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5"/>
    </row>
    <row r="681" spans="1:1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5"/>
    </row>
    <row r="682" spans="1:1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5"/>
    </row>
    <row r="683" spans="1:1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5"/>
    </row>
    <row r="684" spans="1:1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5"/>
    </row>
    <row r="685" spans="1:1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5"/>
    </row>
    <row r="686" spans="1:1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5"/>
    </row>
    <row r="687" spans="1:1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5"/>
    </row>
    <row r="688" spans="1:1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5"/>
    </row>
    <row r="689" spans="1:1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5"/>
    </row>
    <row r="690" spans="1:1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5"/>
    </row>
    <row r="691" spans="1:1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5"/>
    </row>
    <row r="692" spans="1:1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5"/>
    </row>
    <row r="693" spans="1:1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5"/>
    </row>
    <row r="694" spans="1:1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5"/>
    </row>
    <row r="695" spans="1:1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5"/>
    </row>
    <row r="696" spans="1:1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5"/>
    </row>
    <row r="697" spans="1:1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5"/>
    </row>
    <row r="698" spans="1:1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5"/>
    </row>
    <row r="699" spans="1:1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5"/>
    </row>
    <row r="700" spans="1:1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5"/>
    </row>
    <row r="701" spans="1:1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5"/>
    </row>
    <row r="702" spans="1:1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5"/>
    </row>
    <row r="703" spans="1:1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5"/>
    </row>
    <row r="704" spans="1:1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5"/>
    </row>
    <row r="705" spans="1:1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5"/>
    </row>
    <row r="706" spans="1:1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5"/>
    </row>
    <row r="707" spans="1:1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5"/>
    </row>
    <row r="708" spans="1:1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5"/>
    </row>
    <row r="709" spans="1:1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5"/>
    </row>
    <row r="710" spans="1:1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5"/>
    </row>
    <row r="711" spans="1:1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5"/>
    </row>
    <row r="712" spans="1: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5"/>
    </row>
    <row r="713" spans="1:1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5"/>
    </row>
    <row r="714" spans="1:1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5"/>
    </row>
    <row r="715" spans="1:1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5"/>
    </row>
    <row r="716" spans="1:1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5"/>
    </row>
    <row r="717" spans="1:1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5"/>
    </row>
    <row r="718" spans="1:1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5"/>
    </row>
    <row r="719" spans="1:1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5"/>
    </row>
    <row r="720" spans="1:1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5"/>
    </row>
    <row r="721" spans="1:1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5"/>
    </row>
    <row r="722" spans="1:1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5"/>
    </row>
    <row r="723" spans="1:1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5"/>
    </row>
    <row r="724" spans="1:1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5"/>
    </row>
    <row r="725" spans="1:1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5"/>
    </row>
    <row r="726" spans="1:1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5"/>
    </row>
    <row r="727" spans="1:1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5"/>
    </row>
    <row r="728" spans="1:1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5"/>
    </row>
    <row r="729" spans="1:1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5"/>
    </row>
    <row r="730" spans="1:1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5"/>
    </row>
    <row r="731" spans="1:1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5"/>
    </row>
    <row r="732" spans="1:1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5"/>
    </row>
    <row r="733" spans="1:1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5"/>
    </row>
    <row r="734" spans="1:1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5"/>
    </row>
    <row r="735" spans="1:1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5"/>
    </row>
    <row r="736" spans="1:1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5"/>
    </row>
    <row r="737" spans="1:1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5"/>
    </row>
    <row r="738" spans="1:1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5"/>
    </row>
    <row r="739" spans="1:1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5"/>
    </row>
    <row r="740" spans="1:1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5"/>
    </row>
    <row r="741" spans="1:1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5"/>
    </row>
    <row r="742" spans="1:1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5"/>
    </row>
    <row r="743" spans="1:1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5"/>
    </row>
    <row r="744" spans="1:1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5"/>
    </row>
    <row r="745" spans="1:1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5"/>
    </row>
    <row r="746" spans="1:1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5"/>
    </row>
    <row r="747" spans="1:1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5"/>
    </row>
    <row r="748" spans="1:1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5"/>
    </row>
    <row r="749" spans="1:1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5"/>
    </row>
    <row r="750" spans="1:1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5"/>
    </row>
    <row r="751" spans="1:1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5"/>
    </row>
    <row r="752" spans="1:1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5"/>
    </row>
    <row r="753" spans="1:1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5"/>
    </row>
    <row r="754" spans="1:1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5"/>
    </row>
    <row r="755" spans="1:1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5"/>
    </row>
    <row r="756" spans="1:1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5"/>
    </row>
    <row r="757" spans="1:1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5"/>
    </row>
    <row r="758" spans="1:1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5"/>
    </row>
    <row r="759" spans="1:1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5"/>
    </row>
    <row r="760" spans="1:1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5"/>
    </row>
    <row r="761" spans="1:1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5"/>
    </row>
    <row r="762" spans="1:1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5"/>
    </row>
    <row r="763" spans="1:1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5"/>
    </row>
    <row r="764" spans="1:1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5"/>
    </row>
    <row r="765" spans="1:1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5"/>
    </row>
    <row r="766" spans="1:1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5"/>
    </row>
    <row r="767" spans="1:1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5"/>
    </row>
    <row r="768" spans="1:1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5"/>
    </row>
    <row r="769" spans="1:1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5"/>
    </row>
    <row r="770" spans="1:1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5"/>
    </row>
    <row r="771" spans="1:1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5"/>
    </row>
    <row r="772" spans="1:1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5"/>
    </row>
    <row r="773" spans="1:1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5"/>
    </row>
    <row r="774" spans="1:1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5"/>
    </row>
    <row r="775" spans="1:1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5"/>
    </row>
    <row r="776" spans="1:1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5"/>
    </row>
    <row r="777" spans="1:1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5"/>
    </row>
    <row r="778" spans="1:1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5"/>
    </row>
    <row r="779" spans="1:1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5"/>
    </row>
    <row r="780" spans="1:1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5"/>
    </row>
    <row r="781" spans="1:1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5"/>
    </row>
    <row r="782" spans="1:1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5"/>
    </row>
    <row r="783" spans="1:1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5"/>
    </row>
    <row r="784" spans="1:1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5"/>
    </row>
    <row r="785" spans="1:1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5"/>
    </row>
    <row r="786" spans="1:1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5"/>
    </row>
    <row r="787" spans="1:1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5"/>
    </row>
    <row r="788" spans="1:1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5"/>
    </row>
    <row r="789" spans="1:1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5"/>
    </row>
    <row r="790" spans="1:1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5"/>
    </row>
    <row r="791" spans="1:1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5"/>
    </row>
    <row r="792" spans="1:1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5"/>
    </row>
    <row r="793" spans="1:1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5"/>
    </row>
    <row r="794" spans="1:1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5"/>
    </row>
    <row r="795" spans="1:1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5"/>
    </row>
    <row r="796" spans="1:1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5"/>
    </row>
    <row r="797" spans="1:1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5"/>
    </row>
    <row r="798" spans="1:1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5"/>
    </row>
    <row r="799" spans="1:1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5"/>
    </row>
    <row r="800" spans="1:1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5"/>
    </row>
    <row r="801" spans="1:1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5"/>
    </row>
    <row r="802" spans="1:1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5"/>
    </row>
    <row r="803" spans="1:1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5"/>
    </row>
    <row r="804" spans="1:1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5"/>
    </row>
    <row r="805" spans="1:1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5"/>
    </row>
    <row r="806" spans="1:1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5"/>
    </row>
    <row r="807" spans="1:1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5"/>
    </row>
    <row r="808" spans="1:1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5"/>
    </row>
    <row r="809" spans="1:1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5"/>
    </row>
    <row r="810" spans="1:1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5"/>
    </row>
    <row r="811" spans="1:1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5"/>
    </row>
    <row r="812" spans="1: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5"/>
    </row>
    <row r="813" spans="1:1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5"/>
    </row>
    <row r="814" spans="1:1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5"/>
    </row>
    <row r="815" spans="1:1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5"/>
    </row>
    <row r="816" spans="1:1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5"/>
    </row>
    <row r="817" spans="1:1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5"/>
    </row>
    <row r="818" spans="1:1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5"/>
    </row>
    <row r="819" spans="1:1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5"/>
    </row>
    <row r="820" spans="1:1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5"/>
    </row>
    <row r="821" spans="1:1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5"/>
    </row>
    <row r="822" spans="1:1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5"/>
    </row>
    <row r="823" spans="1:1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5"/>
    </row>
    <row r="824" spans="1:1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5"/>
    </row>
    <row r="825" spans="1:1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5"/>
    </row>
    <row r="826" spans="1:1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5"/>
    </row>
    <row r="827" spans="1:1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5"/>
    </row>
    <row r="828" spans="1:1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5"/>
    </row>
    <row r="829" spans="1:1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5"/>
    </row>
    <row r="830" spans="1:1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5"/>
    </row>
    <row r="831" spans="1:1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5"/>
    </row>
    <row r="832" spans="1:1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5"/>
    </row>
    <row r="833" spans="1:1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5"/>
    </row>
    <row r="834" spans="1:1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5"/>
    </row>
    <row r="835" spans="1:1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5"/>
    </row>
    <row r="836" spans="1:1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5"/>
    </row>
    <row r="837" spans="1:1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5"/>
    </row>
    <row r="838" spans="1:1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5"/>
    </row>
    <row r="839" spans="1:1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5"/>
    </row>
    <row r="840" spans="1:1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5"/>
    </row>
    <row r="841" spans="1:1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5"/>
    </row>
    <row r="842" spans="1:1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5"/>
    </row>
    <row r="843" spans="1:1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5"/>
    </row>
    <row r="844" spans="1:1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5"/>
    </row>
    <row r="845" spans="1:1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5"/>
    </row>
    <row r="846" spans="1:1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5"/>
    </row>
    <row r="847" spans="1:1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5"/>
    </row>
    <row r="848" spans="1:1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5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59" t="s">
        <v>582</v>
      </c>
      <c r="B1" s="59" t="s">
        <v>581</v>
      </c>
    </row>
    <row r="2" spans="1:8">
      <c r="A2" t="s">
        <v>579</v>
      </c>
      <c r="B2" t="s">
        <v>604</v>
      </c>
    </row>
    <row r="3" spans="1:8">
      <c r="A3" t="s">
        <v>580</v>
      </c>
      <c r="B3" t="s">
        <v>605</v>
      </c>
    </row>
    <row r="4" spans="1:8">
      <c r="A4" t="s">
        <v>569</v>
      </c>
      <c r="B4" t="s">
        <v>570</v>
      </c>
    </row>
    <row r="5" spans="1:8">
      <c r="A5" t="s">
        <v>583</v>
      </c>
      <c r="B5" t="s">
        <v>606</v>
      </c>
    </row>
    <row r="6" spans="1:8">
      <c r="A6" t="s">
        <v>584</v>
      </c>
      <c r="B6" t="s">
        <v>598</v>
      </c>
    </row>
    <row r="7" spans="1:8">
      <c r="A7" t="s">
        <v>588</v>
      </c>
      <c r="B7" t="s">
        <v>599</v>
      </c>
      <c r="D7" s="70" t="s">
        <v>632</v>
      </c>
      <c r="E7" s="70"/>
      <c r="F7" s="70"/>
      <c r="G7" s="70"/>
      <c r="H7" s="70"/>
    </row>
    <row r="8" spans="1:8">
      <c r="A8" t="s">
        <v>589</v>
      </c>
      <c r="B8" t="s">
        <v>600</v>
      </c>
    </row>
    <row r="9" spans="1:8">
      <c r="A9" t="s">
        <v>585</v>
      </c>
      <c r="B9" t="s">
        <v>601</v>
      </c>
    </row>
    <row r="10" spans="1:8">
      <c r="A10" t="s">
        <v>586</v>
      </c>
      <c r="B10" t="s">
        <v>602</v>
      </c>
    </row>
    <row r="11" spans="1:8">
      <c r="A11" t="s">
        <v>587</v>
      </c>
      <c r="B11" t="s">
        <v>603</v>
      </c>
    </row>
    <row r="12" spans="1:8">
      <c r="A12" t="s">
        <v>590</v>
      </c>
      <c r="B12" t="s">
        <v>597</v>
      </c>
    </row>
    <row r="13" spans="1:8">
      <c r="A13" t="s">
        <v>591</v>
      </c>
      <c r="B13" t="s">
        <v>596</v>
      </c>
    </row>
    <row r="14" spans="1:8">
      <c r="A14" t="s">
        <v>592</v>
      </c>
      <c r="B14" t="s">
        <v>595</v>
      </c>
    </row>
    <row r="15" spans="1:8">
      <c r="A15" t="s">
        <v>593</v>
      </c>
      <c r="B15" t="s">
        <v>594</v>
      </c>
    </row>
    <row r="16" spans="1:8">
      <c r="A16" t="s">
        <v>607</v>
      </c>
      <c r="B16" t="s">
        <v>611</v>
      </c>
    </row>
    <row r="17" spans="1:2">
      <c r="A17" t="s">
        <v>608</v>
      </c>
      <c r="B17" t="s">
        <v>612</v>
      </c>
    </row>
    <row r="18" spans="1:2">
      <c r="A18" t="s">
        <v>609</v>
      </c>
      <c r="B18" t="s">
        <v>613</v>
      </c>
    </row>
    <row r="19" spans="1:2">
      <c r="A19" t="s">
        <v>610</v>
      </c>
      <c r="B19" t="s">
        <v>614</v>
      </c>
    </row>
    <row r="20" spans="1:2">
      <c r="A20" t="s">
        <v>618</v>
      </c>
      <c r="B20" t="s">
        <v>598</v>
      </c>
    </row>
    <row r="21" spans="1:2">
      <c r="A21" t="s">
        <v>619</v>
      </c>
      <c r="B21" t="s">
        <v>599</v>
      </c>
    </row>
    <row r="22" spans="1:2">
      <c r="A22" t="s">
        <v>620</v>
      </c>
      <c r="B22" t="s">
        <v>600</v>
      </c>
    </row>
    <row r="23" spans="1:2">
      <c r="A23" t="s">
        <v>615</v>
      </c>
      <c r="B23" t="s">
        <v>601</v>
      </c>
    </row>
    <row r="24" spans="1:2">
      <c r="A24" t="s">
        <v>616</v>
      </c>
      <c r="B24" t="s">
        <v>602</v>
      </c>
    </row>
    <row r="25" spans="1:2">
      <c r="A25" t="s">
        <v>617</v>
      </c>
      <c r="B25" t="s">
        <v>603</v>
      </c>
    </row>
    <row r="26" spans="1:2">
      <c r="A26" t="s">
        <v>621</v>
      </c>
      <c r="B26" t="s">
        <v>597</v>
      </c>
    </row>
    <row r="27" spans="1:2">
      <c r="A27" t="s">
        <v>622</v>
      </c>
      <c r="B27" t="s">
        <v>596</v>
      </c>
    </row>
    <row r="28" spans="1:2">
      <c r="A28" t="s">
        <v>623</v>
      </c>
      <c r="B28" t="s">
        <v>595</v>
      </c>
    </row>
    <row r="29" spans="1:2">
      <c r="A29" t="s">
        <v>624</v>
      </c>
      <c r="B29" t="s">
        <v>594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6"/>
  <sheetViews>
    <sheetView workbookViewId="0">
      <selection activeCell="T37" sqref="T37"/>
    </sheetView>
  </sheetViews>
  <sheetFormatPr defaultRowHeight="12.75"/>
  <cols>
    <col min="1" max="1" width="12.42578125" style="72" customWidth="1"/>
    <col min="2" max="2" width="8.7109375" style="72" customWidth="1"/>
    <col min="3" max="3" width="6.28515625" style="72" customWidth="1"/>
    <col min="4" max="4" width="9.7109375" style="72" customWidth="1"/>
    <col min="5" max="5" width="7" style="72" customWidth="1"/>
    <col min="6" max="6" width="6.7109375" style="72" customWidth="1"/>
    <col min="7" max="7" width="8" style="72" customWidth="1"/>
    <col min="8" max="8" width="5.85546875" style="72" customWidth="1"/>
    <col min="9" max="9" width="6.28515625" style="72" customWidth="1"/>
    <col min="10" max="10" width="6.42578125" style="72" customWidth="1"/>
    <col min="11" max="12" width="5.5703125" style="72" customWidth="1"/>
    <col min="13" max="13" width="5.28515625" style="72" customWidth="1"/>
    <col min="14" max="14" width="9.5703125" style="72" customWidth="1"/>
    <col min="15" max="15" width="9.140625" style="72" customWidth="1"/>
    <col min="16" max="16" width="6.7109375" style="72" customWidth="1"/>
    <col min="17" max="17" width="7.42578125" style="72" customWidth="1"/>
    <col min="18" max="18" width="9.5703125" style="72" customWidth="1"/>
    <col min="19" max="20" width="9.140625" style="71"/>
    <col min="21" max="21" width="9.42578125" style="72" bestFit="1" customWidth="1"/>
    <col min="22" max="22" width="8.140625" style="72" bestFit="1" customWidth="1"/>
    <col min="23" max="16384" width="9.140625" style="72"/>
  </cols>
  <sheetData>
    <row r="1" spans="1:24" ht="18" customHeight="1">
      <c r="A1" s="162" t="s">
        <v>663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4"/>
    </row>
    <row r="2" spans="1:24" ht="9.9499999999999993" customHeight="1">
      <c r="A2" s="170" t="s">
        <v>633</v>
      </c>
      <c r="B2" s="170" t="s">
        <v>634</v>
      </c>
      <c r="C2" s="160" t="s">
        <v>664</v>
      </c>
      <c r="D2" s="160" t="s">
        <v>665</v>
      </c>
      <c r="E2" s="172" t="s">
        <v>666</v>
      </c>
      <c r="F2" s="173"/>
      <c r="G2" s="160" t="s">
        <v>667</v>
      </c>
      <c r="H2" s="160" t="s">
        <v>668</v>
      </c>
      <c r="I2" s="165" t="s">
        <v>669</v>
      </c>
      <c r="J2" s="167" t="s">
        <v>670</v>
      </c>
      <c r="K2" s="168"/>
      <c r="L2" s="168"/>
      <c r="M2" s="168"/>
      <c r="N2" s="168"/>
      <c r="O2" s="168"/>
      <c r="P2" s="168"/>
      <c r="Q2" s="169"/>
      <c r="R2" s="160" t="s">
        <v>635</v>
      </c>
    </row>
    <row r="3" spans="1:24" ht="18.95" customHeight="1">
      <c r="A3" s="171"/>
      <c r="B3" s="171"/>
      <c r="C3" s="161"/>
      <c r="D3" s="161"/>
      <c r="E3" s="73" t="s">
        <v>671</v>
      </c>
      <c r="F3" s="74" t="s">
        <v>672</v>
      </c>
      <c r="G3" s="161"/>
      <c r="H3" s="161"/>
      <c r="I3" s="166"/>
      <c r="J3" s="75" t="s">
        <v>636</v>
      </c>
      <c r="K3" s="73" t="s">
        <v>673</v>
      </c>
      <c r="L3" s="73" t="s">
        <v>674</v>
      </c>
      <c r="M3" s="76" t="s">
        <v>637</v>
      </c>
      <c r="N3" s="74" t="s">
        <v>675</v>
      </c>
      <c r="O3" s="74" t="s">
        <v>676</v>
      </c>
      <c r="P3" s="119" t="s">
        <v>638</v>
      </c>
      <c r="Q3" s="73" t="s">
        <v>677</v>
      </c>
      <c r="R3" s="161"/>
      <c r="S3" s="77" t="s">
        <v>678</v>
      </c>
      <c r="T3" s="77" t="s">
        <v>679</v>
      </c>
      <c r="U3" s="78" t="s">
        <v>680</v>
      </c>
      <c r="V3" s="78" t="s">
        <v>681</v>
      </c>
    </row>
    <row r="4" spans="1:24" ht="9.9499999999999993" customHeight="1">
      <c r="A4" s="79" t="s">
        <v>682</v>
      </c>
      <c r="B4" s="79" t="s">
        <v>683</v>
      </c>
      <c r="C4" s="80" t="s">
        <v>639</v>
      </c>
      <c r="D4" s="80" t="s">
        <v>684</v>
      </c>
      <c r="E4" s="121">
        <v>425</v>
      </c>
      <c r="F4" s="121">
        <v>425</v>
      </c>
      <c r="G4" s="81">
        <v>80</v>
      </c>
      <c r="H4" s="81">
        <v>8</v>
      </c>
      <c r="I4" s="82">
        <v>0.25</v>
      </c>
      <c r="J4" s="116">
        <v>425</v>
      </c>
      <c r="K4" s="84">
        <v>55</v>
      </c>
      <c r="L4" s="84">
        <v>90</v>
      </c>
      <c r="M4" s="81">
        <v>16</v>
      </c>
      <c r="N4" s="81">
        <v>140</v>
      </c>
      <c r="O4" s="81">
        <v>120</v>
      </c>
      <c r="P4" s="115">
        <v>1.6</v>
      </c>
      <c r="Q4" s="86">
        <v>1</v>
      </c>
      <c r="R4" s="87"/>
      <c r="S4" s="88">
        <v>1</v>
      </c>
      <c r="T4" s="88" t="s">
        <v>117</v>
      </c>
      <c r="U4" s="89" t="s">
        <v>685</v>
      </c>
      <c r="V4" s="89" t="s">
        <v>117</v>
      </c>
      <c r="X4" s="115"/>
    </row>
    <row r="5" spans="1:24" ht="9.9499999999999993" customHeight="1">
      <c r="A5" s="79" t="s">
        <v>686</v>
      </c>
      <c r="B5" s="79" t="s">
        <v>683</v>
      </c>
      <c r="C5" s="80" t="s">
        <v>639</v>
      </c>
      <c r="D5" s="80" t="s">
        <v>684</v>
      </c>
      <c r="E5" s="122">
        <v>-355</v>
      </c>
      <c r="F5" s="122">
        <v>-355</v>
      </c>
      <c r="G5" s="81">
        <v>355</v>
      </c>
      <c r="H5" s="81">
        <v>6</v>
      </c>
      <c r="I5" s="82">
        <v>0.25</v>
      </c>
      <c r="J5" s="117">
        <v>-355</v>
      </c>
      <c r="K5" s="84">
        <v>55</v>
      </c>
      <c r="L5" s="84">
        <v>90</v>
      </c>
      <c r="M5" s="85">
        <v>13.5</v>
      </c>
      <c r="N5" s="81">
        <v>140</v>
      </c>
      <c r="O5" s="81">
        <v>120</v>
      </c>
      <c r="P5" s="115">
        <v>1.8</v>
      </c>
      <c r="Q5" s="86">
        <v>1</v>
      </c>
      <c r="R5" s="87"/>
      <c r="S5" s="88">
        <v>1</v>
      </c>
      <c r="T5" s="88" t="s">
        <v>117</v>
      </c>
      <c r="U5" s="89" t="s">
        <v>687</v>
      </c>
      <c r="V5" s="89" t="s">
        <v>117</v>
      </c>
      <c r="X5" s="115"/>
    </row>
    <row r="6" spans="1:24" ht="9.9499999999999993" customHeight="1">
      <c r="A6" s="79" t="s">
        <v>688</v>
      </c>
      <c r="B6" s="79" t="s">
        <v>683</v>
      </c>
      <c r="C6" s="80" t="s">
        <v>639</v>
      </c>
      <c r="D6" s="80" t="s">
        <v>684</v>
      </c>
      <c r="E6" s="121">
        <v>80</v>
      </c>
      <c r="F6" s="121">
        <v>80</v>
      </c>
      <c r="G6" s="81">
        <v>80</v>
      </c>
      <c r="H6" s="81">
        <v>6</v>
      </c>
      <c r="I6" s="82">
        <v>0.25</v>
      </c>
      <c r="J6" s="116">
        <v>80</v>
      </c>
      <c r="K6" s="84">
        <v>55</v>
      </c>
      <c r="L6" s="84">
        <v>90</v>
      </c>
      <c r="M6" s="81">
        <v>3</v>
      </c>
      <c r="N6" s="81">
        <v>140</v>
      </c>
      <c r="O6" s="81">
        <v>120</v>
      </c>
      <c r="P6" s="115">
        <v>0.4</v>
      </c>
      <c r="Q6" s="86">
        <v>1</v>
      </c>
      <c r="R6" s="87"/>
      <c r="S6" s="88" t="s">
        <v>689</v>
      </c>
      <c r="T6" s="88" t="s">
        <v>117</v>
      </c>
      <c r="U6" s="89" t="s">
        <v>685</v>
      </c>
      <c r="V6" s="89" t="s">
        <v>690</v>
      </c>
      <c r="X6" s="115"/>
    </row>
    <row r="7" spans="1:24" ht="9.9499999999999993" customHeight="1">
      <c r="A7" s="79" t="s">
        <v>691</v>
      </c>
      <c r="B7" s="79" t="s">
        <v>683</v>
      </c>
      <c r="C7" s="80" t="s">
        <v>639</v>
      </c>
      <c r="D7" s="80" t="s">
        <v>684</v>
      </c>
      <c r="E7" s="121">
        <v>215</v>
      </c>
      <c r="F7" s="121">
        <v>215</v>
      </c>
      <c r="G7" s="81">
        <v>80</v>
      </c>
      <c r="H7" s="81">
        <v>6</v>
      </c>
      <c r="I7" s="82">
        <v>0.25</v>
      </c>
      <c r="J7" s="116">
        <v>215</v>
      </c>
      <c r="K7" s="84">
        <v>55</v>
      </c>
      <c r="L7" s="84">
        <v>90</v>
      </c>
      <c r="M7" s="81">
        <v>8</v>
      </c>
      <c r="N7" s="81">
        <v>140</v>
      </c>
      <c r="O7" s="81">
        <v>120</v>
      </c>
      <c r="P7" s="115">
        <v>0.8</v>
      </c>
      <c r="Q7" s="86">
        <v>1</v>
      </c>
      <c r="R7" s="87"/>
      <c r="S7" s="88" t="s">
        <v>689</v>
      </c>
      <c r="T7" s="88" t="s">
        <v>117</v>
      </c>
      <c r="U7" s="89" t="s">
        <v>687</v>
      </c>
      <c r="V7" s="89" t="s">
        <v>117</v>
      </c>
      <c r="X7" s="115"/>
    </row>
    <row r="8" spans="1:24" ht="9.9499999999999993" customHeight="1">
      <c r="A8" s="79" t="s">
        <v>692</v>
      </c>
      <c r="B8" s="79" t="s">
        <v>683</v>
      </c>
      <c r="C8" s="80" t="s">
        <v>639</v>
      </c>
      <c r="D8" s="80" t="s">
        <v>684</v>
      </c>
      <c r="E8" s="121">
        <v>100</v>
      </c>
      <c r="F8" s="121">
        <v>100</v>
      </c>
      <c r="G8" s="81">
        <v>80</v>
      </c>
      <c r="H8" s="81">
        <v>6</v>
      </c>
      <c r="I8" s="82">
        <v>0.25</v>
      </c>
      <c r="J8" s="116">
        <v>100</v>
      </c>
      <c r="K8" s="84">
        <v>55</v>
      </c>
      <c r="L8" s="84">
        <v>90</v>
      </c>
      <c r="M8" s="81">
        <v>4</v>
      </c>
      <c r="N8" s="81">
        <v>140</v>
      </c>
      <c r="O8" s="81">
        <v>120</v>
      </c>
      <c r="P8" s="115">
        <v>0.4</v>
      </c>
      <c r="Q8" s="86">
        <v>1</v>
      </c>
      <c r="R8" s="87"/>
      <c r="S8" s="88" t="s">
        <v>689</v>
      </c>
      <c r="T8" s="88" t="s">
        <v>117</v>
      </c>
      <c r="U8" s="89" t="s">
        <v>687</v>
      </c>
      <c r="V8" s="89" t="s">
        <v>117</v>
      </c>
      <c r="X8" s="115"/>
    </row>
    <row r="9" spans="1:24" ht="9.9499999999999993" customHeight="1">
      <c r="A9" s="79" t="s">
        <v>693</v>
      </c>
      <c r="B9" s="79" t="s">
        <v>683</v>
      </c>
      <c r="C9" s="80" t="s">
        <v>639</v>
      </c>
      <c r="D9" s="80" t="s">
        <v>684</v>
      </c>
      <c r="E9" s="121">
        <v>500</v>
      </c>
      <c r="F9" s="121">
        <v>500</v>
      </c>
      <c r="G9" s="81">
        <v>750</v>
      </c>
      <c r="H9" s="81">
        <v>10</v>
      </c>
      <c r="I9" s="82">
        <v>0.25</v>
      </c>
      <c r="J9" s="116">
        <v>500</v>
      </c>
      <c r="K9" s="84">
        <v>55</v>
      </c>
      <c r="L9" s="84">
        <v>90</v>
      </c>
      <c r="M9" s="85">
        <v>28.5</v>
      </c>
      <c r="N9" s="81">
        <v>140</v>
      </c>
      <c r="O9" s="81">
        <v>120</v>
      </c>
      <c r="P9" s="115">
        <v>2</v>
      </c>
      <c r="Q9" s="86">
        <v>1</v>
      </c>
      <c r="R9" s="87"/>
      <c r="S9" s="88" t="s">
        <v>689</v>
      </c>
      <c r="T9" s="88" t="s">
        <v>117</v>
      </c>
      <c r="U9" s="89" t="s">
        <v>687</v>
      </c>
      <c r="V9" s="89" t="s">
        <v>117</v>
      </c>
      <c r="X9" s="115"/>
    </row>
    <row r="10" spans="1:24" ht="9.9499999999999993" customHeight="1">
      <c r="A10" s="79" t="s">
        <v>694</v>
      </c>
      <c r="B10" s="79" t="s">
        <v>683</v>
      </c>
      <c r="C10" s="80" t="s">
        <v>639</v>
      </c>
      <c r="D10" s="80" t="s">
        <v>684</v>
      </c>
      <c r="E10" s="122">
        <v>-710</v>
      </c>
      <c r="F10" s="122">
        <v>-710</v>
      </c>
      <c r="G10" s="81">
        <v>710</v>
      </c>
      <c r="H10" s="81">
        <v>10</v>
      </c>
      <c r="I10" s="82">
        <v>0.25</v>
      </c>
      <c r="J10" s="117">
        <v>-710</v>
      </c>
      <c r="K10" s="84">
        <v>55</v>
      </c>
      <c r="L10" s="84">
        <v>90</v>
      </c>
      <c r="M10" s="81">
        <v>27</v>
      </c>
      <c r="N10" s="81">
        <v>140</v>
      </c>
      <c r="O10" s="81">
        <v>120</v>
      </c>
      <c r="P10" s="115">
        <v>3.1</v>
      </c>
      <c r="Q10" s="86">
        <v>1</v>
      </c>
      <c r="R10" s="87"/>
      <c r="S10" s="88" t="s">
        <v>689</v>
      </c>
      <c r="T10" s="88" t="s">
        <v>117</v>
      </c>
      <c r="U10" s="89" t="s">
        <v>687</v>
      </c>
      <c r="V10" s="89" t="s">
        <v>117</v>
      </c>
      <c r="X10" s="115"/>
    </row>
    <row r="11" spans="1:24" ht="9.9499999999999993" customHeight="1">
      <c r="A11" s="79" t="s">
        <v>695</v>
      </c>
      <c r="B11" s="79" t="s">
        <v>683</v>
      </c>
      <c r="C11" s="80" t="s">
        <v>639</v>
      </c>
      <c r="D11" s="80" t="s">
        <v>684</v>
      </c>
      <c r="E11" s="121">
        <v>100</v>
      </c>
      <c r="F11" s="121">
        <v>100</v>
      </c>
      <c r="G11" s="81">
        <v>80</v>
      </c>
      <c r="H11" s="81">
        <v>6</v>
      </c>
      <c r="I11" s="82">
        <v>0.25</v>
      </c>
      <c r="J11" s="116">
        <v>100</v>
      </c>
      <c r="K11" s="84">
        <v>55</v>
      </c>
      <c r="L11" s="84">
        <v>90</v>
      </c>
      <c r="M11" s="81">
        <v>4</v>
      </c>
      <c r="N11" s="81">
        <v>140</v>
      </c>
      <c r="O11" s="81">
        <v>120</v>
      </c>
      <c r="P11" s="115">
        <v>0.4</v>
      </c>
      <c r="Q11" s="86">
        <v>1</v>
      </c>
      <c r="R11" s="87"/>
      <c r="S11" s="88" t="s">
        <v>689</v>
      </c>
      <c r="T11" s="88" t="s">
        <v>117</v>
      </c>
      <c r="U11" s="89" t="s">
        <v>687</v>
      </c>
      <c r="V11" s="89" t="s">
        <v>117</v>
      </c>
      <c r="X11" s="115"/>
    </row>
    <row r="12" spans="1:24" ht="9.9499999999999993" customHeight="1">
      <c r="A12" s="79" t="s">
        <v>696</v>
      </c>
      <c r="B12" s="79" t="s">
        <v>683</v>
      </c>
      <c r="C12" s="80" t="s">
        <v>639</v>
      </c>
      <c r="D12" s="80" t="s">
        <v>684</v>
      </c>
      <c r="E12" s="121">
        <v>165</v>
      </c>
      <c r="F12" s="121">
        <v>165</v>
      </c>
      <c r="G12" s="81">
        <v>80</v>
      </c>
      <c r="H12" s="81">
        <v>6</v>
      </c>
      <c r="I12" s="82">
        <v>0.25</v>
      </c>
      <c r="J12" s="116">
        <v>165</v>
      </c>
      <c r="K12" s="84">
        <v>55</v>
      </c>
      <c r="L12" s="84">
        <v>90</v>
      </c>
      <c r="M12" s="85">
        <v>6.5</v>
      </c>
      <c r="N12" s="81">
        <v>140</v>
      </c>
      <c r="O12" s="81">
        <v>120</v>
      </c>
      <c r="P12" s="115">
        <v>0.6</v>
      </c>
      <c r="Q12" s="86">
        <v>1</v>
      </c>
      <c r="R12" s="87"/>
      <c r="S12" s="88" t="s">
        <v>689</v>
      </c>
      <c r="T12" s="88" t="s">
        <v>117</v>
      </c>
      <c r="U12" s="89" t="s">
        <v>687</v>
      </c>
      <c r="V12" s="89" t="s">
        <v>117</v>
      </c>
      <c r="X12" s="115"/>
    </row>
    <row r="13" spans="1:24" ht="9.9499999999999993" customHeight="1">
      <c r="A13" s="79" t="s">
        <v>697</v>
      </c>
      <c r="B13" s="79" t="s">
        <v>683</v>
      </c>
      <c r="C13" s="80" t="s">
        <v>639</v>
      </c>
      <c r="D13" s="80" t="s">
        <v>684</v>
      </c>
      <c r="E13" s="121">
        <v>165</v>
      </c>
      <c r="F13" s="121">
        <v>165</v>
      </c>
      <c r="G13" s="81">
        <v>80</v>
      </c>
      <c r="H13" s="81">
        <v>6</v>
      </c>
      <c r="I13" s="82">
        <v>0.25</v>
      </c>
      <c r="J13" s="116">
        <v>165</v>
      </c>
      <c r="K13" s="84">
        <v>55</v>
      </c>
      <c r="L13" s="84">
        <v>90</v>
      </c>
      <c r="M13" s="85">
        <v>6.5</v>
      </c>
      <c r="N13" s="81">
        <v>140</v>
      </c>
      <c r="O13" s="81">
        <v>120</v>
      </c>
      <c r="P13" s="115">
        <v>0.6</v>
      </c>
      <c r="Q13" s="86">
        <v>1</v>
      </c>
      <c r="R13" s="87"/>
      <c r="S13" s="88">
        <v>1</v>
      </c>
      <c r="T13" s="88" t="s">
        <v>690</v>
      </c>
      <c r="U13" s="89" t="s">
        <v>687</v>
      </c>
      <c r="V13" s="89" t="s">
        <v>117</v>
      </c>
      <c r="X13" s="115"/>
    </row>
    <row r="14" spans="1:24" ht="9.9499999999999993" customHeight="1">
      <c r="A14" s="79" t="s">
        <v>698</v>
      </c>
      <c r="B14" s="79" t="s">
        <v>683</v>
      </c>
      <c r="C14" s="80" t="s">
        <v>639</v>
      </c>
      <c r="D14" s="80" t="s">
        <v>684</v>
      </c>
      <c r="E14" s="121">
        <v>195</v>
      </c>
      <c r="F14" s="121">
        <v>195</v>
      </c>
      <c r="G14" s="81">
        <v>80</v>
      </c>
      <c r="H14" s="81">
        <v>6</v>
      </c>
      <c r="I14" s="82">
        <v>0.25</v>
      </c>
      <c r="J14" s="116">
        <v>195</v>
      </c>
      <c r="K14" s="84">
        <v>55</v>
      </c>
      <c r="L14" s="84">
        <v>90</v>
      </c>
      <c r="M14" s="85">
        <v>7.5</v>
      </c>
      <c r="N14" s="81">
        <v>140</v>
      </c>
      <c r="O14" s="81">
        <v>120</v>
      </c>
      <c r="P14" s="115">
        <v>0.7</v>
      </c>
      <c r="Q14" s="86">
        <v>1</v>
      </c>
      <c r="R14" s="87"/>
      <c r="S14" s="88" t="s">
        <v>689</v>
      </c>
      <c r="T14" s="88" t="s">
        <v>117</v>
      </c>
      <c r="U14" s="89" t="s">
        <v>687</v>
      </c>
      <c r="V14" s="89" t="s">
        <v>117</v>
      </c>
      <c r="X14" s="115"/>
    </row>
    <row r="15" spans="1:24" ht="9.9499999999999993" customHeight="1">
      <c r="A15" s="79" t="s">
        <v>699</v>
      </c>
      <c r="B15" s="79" t="s">
        <v>683</v>
      </c>
      <c r="C15" s="80" t="s">
        <v>639</v>
      </c>
      <c r="D15" s="80" t="s">
        <v>684</v>
      </c>
      <c r="E15" s="121">
        <v>255</v>
      </c>
      <c r="F15" s="121">
        <v>255</v>
      </c>
      <c r="G15" s="81">
        <v>80</v>
      </c>
      <c r="H15" s="81">
        <v>6</v>
      </c>
      <c r="I15" s="82">
        <v>0.25</v>
      </c>
      <c r="J15" s="116">
        <v>255</v>
      </c>
      <c r="K15" s="84">
        <v>55</v>
      </c>
      <c r="L15" s="84">
        <v>90</v>
      </c>
      <c r="M15" s="85">
        <v>9.5</v>
      </c>
      <c r="N15" s="81">
        <v>140</v>
      </c>
      <c r="O15" s="81">
        <v>120</v>
      </c>
      <c r="P15" s="115">
        <v>1</v>
      </c>
      <c r="Q15" s="86">
        <v>1</v>
      </c>
      <c r="R15" s="87"/>
      <c r="S15" s="88" t="s">
        <v>689</v>
      </c>
      <c r="T15" s="88" t="s">
        <v>117</v>
      </c>
      <c r="U15" s="89" t="s">
        <v>687</v>
      </c>
      <c r="V15" s="89" t="s">
        <v>117</v>
      </c>
      <c r="X15" s="115"/>
    </row>
    <row r="16" spans="1:24" ht="9.9499999999999993" customHeight="1">
      <c r="A16" s="79" t="s">
        <v>700</v>
      </c>
      <c r="B16" s="79" t="s">
        <v>683</v>
      </c>
      <c r="C16" s="80" t="s">
        <v>639</v>
      </c>
      <c r="D16" s="80" t="s">
        <v>684</v>
      </c>
      <c r="E16" s="121">
        <v>200</v>
      </c>
      <c r="F16" s="121">
        <v>200</v>
      </c>
      <c r="G16" s="81">
        <v>80</v>
      </c>
      <c r="H16" s="81">
        <v>6</v>
      </c>
      <c r="I16" s="82">
        <v>0.25</v>
      </c>
      <c r="J16" s="116">
        <v>200</v>
      </c>
      <c r="K16" s="84">
        <v>55</v>
      </c>
      <c r="L16" s="84">
        <v>90</v>
      </c>
      <c r="M16" s="85">
        <v>7.5</v>
      </c>
      <c r="N16" s="81">
        <v>140</v>
      </c>
      <c r="O16" s="81">
        <v>120</v>
      </c>
      <c r="P16" s="115">
        <v>0.7</v>
      </c>
      <c r="Q16" s="86">
        <v>1</v>
      </c>
      <c r="R16" s="87"/>
      <c r="S16" s="88">
        <v>1</v>
      </c>
      <c r="T16" s="88" t="s">
        <v>117</v>
      </c>
      <c r="U16" s="89" t="s">
        <v>701</v>
      </c>
      <c r="V16" s="89" t="s">
        <v>117</v>
      </c>
      <c r="X16" s="115"/>
    </row>
    <row r="17" spans="1:24" ht="9.9499999999999993" customHeight="1">
      <c r="A17" s="79" t="s">
        <v>702</v>
      </c>
      <c r="B17" s="79" t="s">
        <v>683</v>
      </c>
      <c r="C17" s="80" t="s">
        <v>639</v>
      </c>
      <c r="D17" s="80" t="s">
        <v>703</v>
      </c>
      <c r="E17" s="122">
        <v>-345</v>
      </c>
      <c r="F17" s="122">
        <v>-345</v>
      </c>
      <c r="G17" s="81">
        <v>80</v>
      </c>
      <c r="H17" s="81">
        <v>6</v>
      </c>
      <c r="I17" s="82">
        <v>0.25</v>
      </c>
      <c r="J17" s="117">
        <v>-345</v>
      </c>
      <c r="K17" s="84">
        <v>55</v>
      </c>
      <c r="L17" s="84">
        <v>90</v>
      </c>
      <c r="M17" s="81">
        <v>13</v>
      </c>
      <c r="N17" s="81">
        <v>140</v>
      </c>
      <c r="O17" s="81">
        <v>120</v>
      </c>
      <c r="P17" s="115">
        <v>1.6</v>
      </c>
      <c r="Q17" s="86">
        <v>1</v>
      </c>
      <c r="R17" s="87"/>
      <c r="S17" s="88">
        <v>1</v>
      </c>
      <c r="T17" s="88" t="s">
        <v>117</v>
      </c>
      <c r="U17" s="89" t="s">
        <v>687</v>
      </c>
      <c r="V17" s="89" t="s">
        <v>117</v>
      </c>
      <c r="X17" s="115"/>
    </row>
    <row r="18" spans="1:24" ht="9.9499999999999993" customHeight="1">
      <c r="A18" s="79" t="s">
        <v>704</v>
      </c>
      <c r="B18" s="79" t="s">
        <v>683</v>
      </c>
      <c r="C18" s="80" t="s">
        <v>639</v>
      </c>
      <c r="D18" s="80" t="s">
        <v>703</v>
      </c>
      <c r="E18" s="121">
        <v>450</v>
      </c>
      <c r="F18" s="121">
        <v>450</v>
      </c>
      <c r="G18" s="81">
        <v>140</v>
      </c>
      <c r="H18" s="81">
        <v>8</v>
      </c>
      <c r="I18" s="82">
        <v>0.25</v>
      </c>
      <c r="J18" s="116">
        <v>450</v>
      </c>
      <c r="K18" s="84">
        <v>55</v>
      </c>
      <c r="L18" s="84">
        <v>90</v>
      </c>
      <c r="M18" s="81">
        <v>17</v>
      </c>
      <c r="N18" s="81">
        <v>140</v>
      </c>
      <c r="O18" s="81">
        <v>120</v>
      </c>
      <c r="P18" s="115">
        <v>1.7</v>
      </c>
      <c r="Q18" s="86">
        <v>1</v>
      </c>
      <c r="R18" s="87"/>
      <c r="S18" s="88" t="s">
        <v>689</v>
      </c>
      <c r="T18" s="88" t="s">
        <v>117</v>
      </c>
      <c r="U18" s="89" t="s">
        <v>687</v>
      </c>
      <c r="V18" s="89" t="s">
        <v>117</v>
      </c>
      <c r="X18" s="115"/>
    </row>
    <row r="19" spans="1:24" ht="9.9499999999999993" customHeight="1">
      <c r="A19" s="79" t="s">
        <v>705</v>
      </c>
      <c r="B19" s="79" t="s">
        <v>683</v>
      </c>
      <c r="C19" s="80" t="s">
        <v>639</v>
      </c>
      <c r="D19" s="80" t="s">
        <v>703</v>
      </c>
      <c r="E19" s="121">
        <v>170</v>
      </c>
      <c r="F19" s="121">
        <v>170</v>
      </c>
      <c r="G19" s="81">
        <v>80</v>
      </c>
      <c r="H19" s="81">
        <v>6</v>
      </c>
      <c r="I19" s="82">
        <v>0.25</v>
      </c>
      <c r="J19" s="116">
        <v>170</v>
      </c>
      <c r="K19" s="84">
        <v>55</v>
      </c>
      <c r="L19" s="84">
        <v>90</v>
      </c>
      <c r="M19" s="85">
        <v>6.5</v>
      </c>
      <c r="N19" s="81">
        <v>140</v>
      </c>
      <c r="O19" s="81">
        <v>120</v>
      </c>
      <c r="P19" s="115">
        <v>0.7</v>
      </c>
      <c r="Q19" s="86">
        <v>1</v>
      </c>
      <c r="R19" s="87"/>
      <c r="S19" s="88">
        <v>1</v>
      </c>
      <c r="T19" s="88" t="s">
        <v>117</v>
      </c>
      <c r="U19" s="89" t="s">
        <v>687</v>
      </c>
      <c r="V19" s="89" t="s">
        <v>117</v>
      </c>
      <c r="X19" s="115"/>
    </row>
    <row r="20" spans="1:24" ht="9.9499999999999993" customHeight="1">
      <c r="A20" s="79" t="s">
        <v>706</v>
      </c>
      <c r="B20" s="79" t="s">
        <v>683</v>
      </c>
      <c r="C20" s="80" t="s">
        <v>639</v>
      </c>
      <c r="D20" s="80" t="s">
        <v>703</v>
      </c>
      <c r="E20" s="121">
        <v>505</v>
      </c>
      <c r="F20" s="121">
        <v>505</v>
      </c>
      <c r="G20" s="81">
        <v>140</v>
      </c>
      <c r="H20" s="81">
        <v>8</v>
      </c>
      <c r="I20" s="82">
        <v>0.25</v>
      </c>
      <c r="J20" s="116">
        <v>505</v>
      </c>
      <c r="K20" s="84">
        <v>55</v>
      </c>
      <c r="L20" s="84">
        <v>90</v>
      </c>
      <c r="M20" s="81">
        <v>19</v>
      </c>
      <c r="N20" s="81">
        <v>140</v>
      </c>
      <c r="O20" s="81">
        <v>120</v>
      </c>
      <c r="P20" s="115">
        <v>1.9</v>
      </c>
      <c r="Q20" s="86">
        <v>1</v>
      </c>
      <c r="R20" s="87"/>
      <c r="S20" s="88">
        <v>1</v>
      </c>
      <c r="T20" s="88" t="s">
        <v>117</v>
      </c>
      <c r="U20" s="89" t="s">
        <v>687</v>
      </c>
      <c r="V20" s="89" t="s">
        <v>117</v>
      </c>
      <c r="X20" s="115"/>
    </row>
    <row r="21" spans="1:24" ht="9.9499999999999993" customHeight="1">
      <c r="A21" s="79" t="s">
        <v>707</v>
      </c>
      <c r="B21" s="79" t="s">
        <v>683</v>
      </c>
      <c r="C21" s="80" t="s">
        <v>639</v>
      </c>
      <c r="D21" s="80" t="s">
        <v>703</v>
      </c>
      <c r="E21" s="121">
        <v>200</v>
      </c>
      <c r="F21" s="121">
        <v>200</v>
      </c>
      <c r="G21" s="81">
        <v>80</v>
      </c>
      <c r="H21" s="81">
        <v>6</v>
      </c>
      <c r="I21" s="82">
        <v>0.25</v>
      </c>
      <c r="J21" s="116">
        <v>200</v>
      </c>
      <c r="K21" s="84">
        <v>55</v>
      </c>
      <c r="L21" s="84">
        <v>90</v>
      </c>
      <c r="M21" s="85">
        <v>7.5</v>
      </c>
      <c r="N21" s="81">
        <v>140</v>
      </c>
      <c r="O21" s="81">
        <v>120</v>
      </c>
      <c r="P21" s="115">
        <v>1</v>
      </c>
      <c r="Q21" s="86">
        <v>1</v>
      </c>
      <c r="R21" s="87"/>
      <c r="S21" s="88" t="s">
        <v>689</v>
      </c>
      <c r="T21" s="88" t="s">
        <v>117</v>
      </c>
      <c r="U21" s="89" t="s">
        <v>687</v>
      </c>
      <c r="V21" s="89" t="s">
        <v>117</v>
      </c>
      <c r="X21" s="115"/>
    </row>
    <row r="22" spans="1:24" ht="9.9499999999999993" customHeight="1">
      <c r="A22" s="79" t="s">
        <v>708</v>
      </c>
      <c r="B22" s="79" t="s">
        <v>683</v>
      </c>
      <c r="C22" s="80" t="s">
        <v>639</v>
      </c>
      <c r="D22" s="80" t="s">
        <v>703</v>
      </c>
      <c r="E22" s="122">
        <v>-475</v>
      </c>
      <c r="F22" s="122">
        <v>-475</v>
      </c>
      <c r="G22" s="81">
        <v>175</v>
      </c>
      <c r="H22" s="81">
        <v>8</v>
      </c>
      <c r="I22" s="82">
        <v>0.25</v>
      </c>
      <c r="J22" s="117">
        <v>-475</v>
      </c>
      <c r="K22" s="84">
        <v>55</v>
      </c>
      <c r="L22" s="84">
        <v>90</v>
      </c>
      <c r="M22" s="81">
        <v>18</v>
      </c>
      <c r="N22" s="81">
        <v>140</v>
      </c>
      <c r="O22" s="81">
        <v>120</v>
      </c>
      <c r="P22" s="115">
        <v>2</v>
      </c>
      <c r="Q22" s="86">
        <v>1</v>
      </c>
      <c r="R22" s="87"/>
      <c r="S22" s="88" t="s">
        <v>689</v>
      </c>
      <c r="T22" s="88" t="s">
        <v>117</v>
      </c>
      <c r="U22" s="89" t="s">
        <v>687</v>
      </c>
      <c r="V22" s="89" t="s">
        <v>690</v>
      </c>
      <c r="X22" s="115"/>
    </row>
    <row r="23" spans="1:24" ht="9.9499999999999993" customHeight="1">
      <c r="A23" s="79" t="s">
        <v>709</v>
      </c>
      <c r="B23" s="79" t="s">
        <v>683</v>
      </c>
      <c r="C23" s="80" t="s">
        <v>639</v>
      </c>
      <c r="D23" s="80" t="s">
        <v>703</v>
      </c>
      <c r="E23" s="121">
        <v>550</v>
      </c>
      <c r="F23" s="121">
        <v>550</v>
      </c>
      <c r="G23" s="81">
        <v>140</v>
      </c>
      <c r="H23" s="81">
        <v>8</v>
      </c>
      <c r="I23" s="82">
        <v>0.25</v>
      </c>
      <c r="J23" s="116">
        <v>550</v>
      </c>
      <c r="K23" s="84">
        <v>55</v>
      </c>
      <c r="L23" s="84">
        <v>90</v>
      </c>
      <c r="M23" s="81">
        <v>21</v>
      </c>
      <c r="N23" s="81">
        <v>140</v>
      </c>
      <c r="O23" s="81">
        <v>120</v>
      </c>
      <c r="P23" s="115">
        <v>2.1</v>
      </c>
      <c r="Q23" s="86">
        <v>1</v>
      </c>
      <c r="R23" s="87"/>
      <c r="S23" s="88">
        <v>0.75</v>
      </c>
      <c r="T23" s="88" t="s">
        <v>117</v>
      </c>
      <c r="U23" s="89" t="s">
        <v>687</v>
      </c>
      <c r="V23" s="89" t="s">
        <v>117</v>
      </c>
      <c r="X23" s="115"/>
    </row>
    <row r="24" spans="1:24" ht="9.9499999999999993" customHeight="1">
      <c r="A24" s="79" t="s">
        <v>710</v>
      </c>
      <c r="B24" s="79" t="s">
        <v>683</v>
      </c>
      <c r="C24" s="80" t="s">
        <v>639</v>
      </c>
      <c r="D24" s="80" t="s">
        <v>703</v>
      </c>
      <c r="E24" s="121">
        <v>135</v>
      </c>
      <c r="F24" s="121">
        <v>135</v>
      </c>
      <c r="G24" s="81">
        <v>80</v>
      </c>
      <c r="H24" s="81">
        <v>6</v>
      </c>
      <c r="I24" s="82">
        <v>0.25</v>
      </c>
      <c r="J24" s="116">
        <v>135</v>
      </c>
      <c r="K24" s="84">
        <v>55</v>
      </c>
      <c r="L24" s="84">
        <v>90</v>
      </c>
      <c r="M24" s="81">
        <v>5</v>
      </c>
      <c r="N24" s="81">
        <v>140</v>
      </c>
      <c r="O24" s="81">
        <v>120</v>
      </c>
      <c r="P24" s="115">
        <v>0.5</v>
      </c>
      <c r="Q24" s="86">
        <v>1</v>
      </c>
      <c r="R24" s="87"/>
      <c r="S24" s="88">
        <v>0.75</v>
      </c>
      <c r="T24" s="88" t="s">
        <v>117</v>
      </c>
      <c r="U24" s="89" t="s">
        <v>687</v>
      </c>
      <c r="V24" s="89" t="s">
        <v>117</v>
      </c>
      <c r="X24" s="115"/>
    </row>
    <row r="25" spans="1:24" ht="9.9499999999999993" customHeight="1">
      <c r="A25" s="79" t="s">
        <v>711</v>
      </c>
      <c r="B25" s="79" t="s">
        <v>683</v>
      </c>
      <c r="C25" s="80" t="s">
        <v>639</v>
      </c>
      <c r="D25" s="80" t="s">
        <v>703</v>
      </c>
      <c r="E25" s="121">
        <v>175</v>
      </c>
      <c r="F25" s="121">
        <v>175</v>
      </c>
      <c r="G25" s="81">
        <v>80</v>
      </c>
      <c r="H25" s="81">
        <v>6</v>
      </c>
      <c r="I25" s="82">
        <v>0.25</v>
      </c>
      <c r="J25" s="116">
        <v>175</v>
      </c>
      <c r="K25" s="84">
        <v>55</v>
      </c>
      <c r="L25" s="84">
        <v>90</v>
      </c>
      <c r="M25" s="85">
        <v>6.5</v>
      </c>
      <c r="N25" s="81">
        <v>140</v>
      </c>
      <c r="O25" s="81">
        <v>120</v>
      </c>
      <c r="P25" s="115">
        <v>0.7</v>
      </c>
      <c r="Q25" s="86">
        <v>1</v>
      </c>
      <c r="R25" s="87"/>
      <c r="S25" s="88">
        <v>0.75</v>
      </c>
      <c r="T25" s="88" t="s">
        <v>117</v>
      </c>
      <c r="U25" s="89" t="s">
        <v>685</v>
      </c>
      <c r="V25" s="89" t="s">
        <v>117</v>
      </c>
      <c r="X25" s="115"/>
    </row>
    <row r="26" spans="1:24" ht="9.9499999999999993" customHeight="1">
      <c r="A26" s="79" t="s">
        <v>712</v>
      </c>
      <c r="B26" s="79" t="s">
        <v>683</v>
      </c>
      <c r="C26" s="80" t="s">
        <v>639</v>
      </c>
      <c r="D26" s="80" t="s">
        <v>703</v>
      </c>
      <c r="E26" s="121">
        <v>125</v>
      </c>
      <c r="F26" s="121">
        <v>125</v>
      </c>
      <c r="G26" s="81">
        <v>80</v>
      </c>
      <c r="H26" s="81">
        <v>6</v>
      </c>
      <c r="I26" s="82">
        <v>0.25</v>
      </c>
      <c r="J26" s="116">
        <v>125</v>
      </c>
      <c r="K26" s="84">
        <v>55</v>
      </c>
      <c r="L26" s="84">
        <v>90</v>
      </c>
      <c r="M26" s="85">
        <v>4.5</v>
      </c>
      <c r="N26" s="81">
        <v>140</v>
      </c>
      <c r="O26" s="81">
        <v>120</v>
      </c>
      <c r="P26" s="115">
        <v>0.5</v>
      </c>
      <c r="Q26" s="86">
        <v>1</v>
      </c>
      <c r="R26" s="87"/>
      <c r="S26" s="88">
        <v>0.75</v>
      </c>
      <c r="T26" s="88" t="s">
        <v>117</v>
      </c>
      <c r="U26" s="89" t="s">
        <v>687</v>
      </c>
      <c r="V26" s="89" t="s">
        <v>117</v>
      </c>
      <c r="X26" s="115"/>
    </row>
    <row r="27" spans="1:24" ht="9.9499999999999993" customHeight="1">
      <c r="A27" s="79" t="s">
        <v>713</v>
      </c>
      <c r="B27" s="79" t="s">
        <v>714</v>
      </c>
      <c r="C27" s="80" t="s">
        <v>715</v>
      </c>
      <c r="D27" s="80" t="s">
        <v>716</v>
      </c>
      <c r="E27" s="121">
        <v>100</v>
      </c>
      <c r="F27" s="121">
        <v>80</v>
      </c>
      <c r="G27" s="81">
        <v>80</v>
      </c>
      <c r="H27" s="81">
        <v>6</v>
      </c>
      <c r="I27" s="82">
        <v>0.1</v>
      </c>
      <c r="J27" s="120"/>
      <c r="K27" s="84"/>
      <c r="L27" s="84"/>
      <c r="M27" s="85"/>
      <c r="N27" s="81"/>
      <c r="O27" s="81"/>
      <c r="P27" s="115">
        <v>0</v>
      </c>
      <c r="Q27" s="86"/>
      <c r="R27" s="87" t="s">
        <v>717</v>
      </c>
      <c r="S27" s="88"/>
      <c r="T27" s="88"/>
      <c r="U27" s="89"/>
      <c r="V27" s="89"/>
      <c r="X27" s="115"/>
    </row>
    <row r="28" spans="1:24" ht="9.9499999999999993" customHeight="1">
      <c r="A28" s="79" t="s">
        <v>718</v>
      </c>
      <c r="B28" s="79" t="s">
        <v>719</v>
      </c>
      <c r="C28" s="80" t="s">
        <v>639</v>
      </c>
      <c r="D28" s="80" t="s">
        <v>684</v>
      </c>
      <c r="E28" s="122">
        <v>-540</v>
      </c>
      <c r="F28" s="122">
        <v>-540</v>
      </c>
      <c r="G28" s="81">
        <v>140</v>
      </c>
      <c r="H28" s="81">
        <v>8</v>
      </c>
      <c r="I28" s="82">
        <v>0.25</v>
      </c>
      <c r="J28" s="117">
        <v>-540</v>
      </c>
      <c r="K28" s="84">
        <v>55</v>
      </c>
      <c r="L28" s="84">
        <v>90</v>
      </c>
      <c r="M28" s="85">
        <v>20.5</v>
      </c>
      <c r="N28" s="81">
        <v>140</v>
      </c>
      <c r="O28" s="81">
        <v>120</v>
      </c>
      <c r="P28" s="115">
        <v>2.9</v>
      </c>
      <c r="Q28" s="86">
        <v>1</v>
      </c>
      <c r="R28" s="87"/>
      <c r="S28" s="88" t="s">
        <v>689</v>
      </c>
      <c r="T28" s="88" t="s">
        <v>117</v>
      </c>
      <c r="U28" s="89" t="s">
        <v>687</v>
      </c>
      <c r="V28" s="89" t="s">
        <v>117</v>
      </c>
      <c r="X28" s="115"/>
    </row>
    <row r="29" spans="1:24" ht="9.9499999999999993" customHeight="1">
      <c r="A29" s="79" t="s">
        <v>720</v>
      </c>
      <c r="B29" s="79" t="s">
        <v>719</v>
      </c>
      <c r="C29" s="80" t="s">
        <v>639</v>
      </c>
      <c r="D29" s="80" t="s">
        <v>684</v>
      </c>
      <c r="E29" s="121">
        <v>840</v>
      </c>
      <c r="F29" s="121">
        <v>840</v>
      </c>
      <c r="G29" s="81">
        <v>220</v>
      </c>
      <c r="H29" s="81">
        <v>10</v>
      </c>
      <c r="I29" s="82">
        <v>0.25</v>
      </c>
      <c r="J29" s="116">
        <v>840</v>
      </c>
      <c r="K29" s="84">
        <v>55</v>
      </c>
      <c r="L29" s="84">
        <v>90</v>
      </c>
      <c r="M29" s="81">
        <v>32</v>
      </c>
      <c r="N29" s="81">
        <v>140</v>
      </c>
      <c r="O29" s="81">
        <v>120</v>
      </c>
      <c r="P29" s="115">
        <v>2.8</v>
      </c>
      <c r="Q29" s="86">
        <v>1</v>
      </c>
      <c r="R29" s="87"/>
      <c r="S29" s="88">
        <v>1</v>
      </c>
      <c r="T29" s="88" t="s">
        <v>117</v>
      </c>
      <c r="U29" s="89" t="s">
        <v>687</v>
      </c>
      <c r="V29" s="89" t="s">
        <v>117</v>
      </c>
      <c r="X29" s="115"/>
    </row>
    <row r="30" spans="1:24" ht="9.9499999999999993" customHeight="1">
      <c r="A30" s="79" t="s">
        <v>721</v>
      </c>
      <c r="B30" s="79" t="s">
        <v>719</v>
      </c>
      <c r="C30" s="80" t="s">
        <v>639</v>
      </c>
      <c r="D30" s="80" t="s">
        <v>684</v>
      </c>
      <c r="E30" s="121">
        <v>450</v>
      </c>
      <c r="F30" s="123">
        <v>450</v>
      </c>
      <c r="G30" s="81">
        <v>140</v>
      </c>
      <c r="H30" s="81">
        <v>8</v>
      </c>
      <c r="I30" s="82">
        <v>0.25</v>
      </c>
      <c r="J30" s="116">
        <v>450</v>
      </c>
      <c r="K30" s="84">
        <v>55</v>
      </c>
      <c r="L30" s="84">
        <v>90</v>
      </c>
      <c r="M30" s="81">
        <v>17</v>
      </c>
      <c r="N30" s="81">
        <v>140</v>
      </c>
      <c r="O30" s="81">
        <v>120</v>
      </c>
      <c r="P30" s="115">
        <v>1.7</v>
      </c>
      <c r="Q30" s="86">
        <v>1</v>
      </c>
      <c r="R30" s="87"/>
      <c r="S30" s="88" t="s">
        <v>689</v>
      </c>
      <c r="T30" s="88" t="s">
        <v>117</v>
      </c>
      <c r="U30" s="89" t="s">
        <v>687</v>
      </c>
      <c r="V30" s="89" t="s">
        <v>117</v>
      </c>
      <c r="X30" s="115"/>
    </row>
    <row r="31" spans="1:24" ht="9.9499999999999993" customHeight="1">
      <c r="A31" s="79" t="s">
        <v>722</v>
      </c>
      <c r="B31" s="79" t="s">
        <v>719</v>
      </c>
      <c r="C31" s="80" t="s">
        <v>639</v>
      </c>
      <c r="D31" s="80" t="s">
        <v>684</v>
      </c>
      <c r="E31" s="121">
        <v>630</v>
      </c>
      <c r="F31" s="123">
        <v>630</v>
      </c>
      <c r="G31" s="81">
        <v>630</v>
      </c>
      <c r="H31" s="81">
        <v>8</v>
      </c>
      <c r="I31" s="82">
        <v>0.25</v>
      </c>
      <c r="J31" s="118">
        <v>630</v>
      </c>
      <c r="K31" s="84">
        <v>55</v>
      </c>
      <c r="L31" s="84">
        <v>90</v>
      </c>
      <c r="M31" s="81">
        <v>24</v>
      </c>
      <c r="N31" s="81">
        <v>140</v>
      </c>
      <c r="O31" s="81">
        <v>120</v>
      </c>
      <c r="P31" s="115">
        <v>3</v>
      </c>
      <c r="Q31" s="86">
        <v>1</v>
      </c>
      <c r="R31" s="87"/>
      <c r="S31" s="88" t="s">
        <v>689</v>
      </c>
      <c r="T31" s="88" t="s">
        <v>117</v>
      </c>
      <c r="U31" s="89" t="s">
        <v>687</v>
      </c>
      <c r="V31" s="89" t="s">
        <v>690</v>
      </c>
      <c r="X31" s="115"/>
    </row>
    <row r="32" spans="1:24" ht="9.9499999999999993" customHeight="1">
      <c r="A32" s="79" t="s">
        <v>723</v>
      </c>
      <c r="B32" s="79" t="s">
        <v>719</v>
      </c>
      <c r="C32" s="80" t="s">
        <v>639</v>
      </c>
      <c r="D32" s="80" t="s">
        <v>684</v>
      </c>
      <c r="E32" s="122">
        <v>-560</v>
      </c>
      <c r="F32" s="124">
        <v>-560</v>
      </c>
      <c r="G32" s="81">
        <v>140</v>
      </c>
      <c r="H32" s="81">
        <v>8</v>
      </c>
      <c r="I32" s="82">
        <v>0.25</v>
      </c>
      <c r="J32" s="117">
        <v>-560</v>
      </c>
      <c r="K32" s="84">
        <v>55</v>
      </c>
      <c r="L32" s="84">
        <v>90</v>
      </c>
      <c r="M32" s="85">
        <v>21.5</v>
      </c>
      <c r="N32" s="81">
        <v>140</v>
      </c>
      <c r="O32" s="81">
        <v>120</v>
      </c>
      <c r="P32" s="115">
        <v>3.2</v>
      </c>
      <c r="Q32" s="86">
        <v>1</v>
      </c>
      <c r="R32" s="87"/>
      <c r="S32" s="88" t="s">
        <v>689</v>
      </c>
      <c r="T32" s="88" t="s">
        <v>117</v>
      </c>
      <c r="U32" s="89" t="s">
        <v>687</v>
      </c>
      <c r="V32" s="89" t="s">
        <v>117</v>
      </c>
      <c r="X32" s="115"/>
    </row>
    <row r="33" spans="1:24" ht="9.9499999999999993" customHeight="1">
      <c r="A33" s="79" t="s">
        <v>724</v>
      </c>
      <c r="B33" s="79" t="s">
        <v>719</v>
      </c>
      <c r="C33" s="80" t="s">
        <v>639</v>
      </c>
      <c r="D33" s="80" t="s">
        <v>684</v>
      </c>
      <c r="E33" s="122">
        <v>-560</v>
      </c>
      <c r="F33" s="124">
        <v>-560</v>
      </c>
      <c r="G33" s="81">
        <v>140</v>
      </c>
      <c r="H33" s="81">
        <v>8</v>
      </c>
      <c r="I33" s="82">
        <v>0.25</v>
      </c>
      <c r="J33" s="117">
        <v>-560</v>
      </c>
      <c r="K33" s="84">
        <v>55</v>
      </c>
      <c r="L33" s="84">
        <v>90</v>
      </c>
      <c r="M33" s="85">
        <v>21.5</v>
      </c>
      <c r="N33" s="81">
        <v>140</v>
      </c>
      <c r="O33" s="81">
        <v>120</v>
      </c>
      <c r="P33" s="115">
        <v>3.2</v>
      </c>
      <c r="Q33" s="86">
        <v>1</v>
      </c>
      <c r="R33" s="87"/>
      <c r="S33" s="88" t="s">
        <v>689</v>
      </c>
      <c r="T33" s="88" t="s">
        <v>117</v>
      </c>
      <c r="U33" s="89" t="s">
        <v>687</v>
      </c>
      <c r="V33" s="89" t="s">
        <v>117</v>
      </c>
      <c r="X33" s="115"/>
    </row>
    <row r="34" spans="1:24" ht="9.9499999999999993" customHeight="1">
      <c r="A34" s="79" t="s">
        <v>725</v>
      </c>
      <c r="B34" s="79" t="s">
        <v>719</v>
      </c>
      <c r="C34" s="80" t="s">
        <v>639</v>
      </c>
      <c r="D34" s="80" t="s">
        <v>684</v>
      </c>
      <c r="E34" s="122">
        <v>-570</v>
      </c>
      <c r="F34" s="124">
        <v>-570</v>
      </c>
      <c r="G34" s="81">
        <v>140</v>
      </c>
      <c r="H34" s="81">
        <v>8</v>
      </c>
      <c r="I34" s="82">
        <v>0.25</v>
      </c>
      <c r="J34" s="117">
        <v>-570</v>
      </c>
      <c r="K34" s="84">
        <v>55</v>
      </c>
      <c r="L34" s="84">
        <v>90</v>
      </c>
      <c r="M34" s="85">
        <v>21.5</v>
      </c>
      <c r="N34" s="81">
        <v>140</v>
      </c>
      <c r="O34" s="81">
        <v>120</v>
      </c>
      <c r="P34" s="115">
        <v>3.4</v>
      </c>
      <c r="Q34" s="86">
        <v>1</v>
      </c>
      <c r="R34" s="87"/>
      <c r="S34" s="88">
        <v>1</v>
      </c>
      <c r="T34" s="88" t="s">
        <v>117</v>
      </c>
      <c r="U34" s="89" t="s">
        <v>687</v>
      </c>
      <c r="V34" s="89" t="s">
        <v>117</v>
      </c>
      <c r="X34" s="115"/>
    </row>
    <row r="35" spans="1:24" ht="9.9499999999999993" customHeight="1">
      <c r="A35" s="79" t="s">
        <v>726</v>
      </c>
      <c r="B35" s="79" t="s">
        <v>719</v>
      </c>
      <c r="C35" s="80" t="s">
        <v>639</v>
      </c>
      <c r="D35" s="80" t="s">
        <v>684</v>
      </c>
      <c r="E35" s="121">
        <v>150</v>
      </c>
      <c r="F35" s="123">
        <v>150</v>
      </c>
      <c r="G35" s="81">
        <v>150</v>
      </c>
      <c r="H35" s="81">
        <v>6</v>
      </c>
      <c r="I35" s="82">
        <v>0.25</v>
      </c>
      <c r="J35" s="116">
        <v>150</v>
      </c>
      <c r="K35" s="84">
        <v>55</v>
      </c>
      <c r="L35" s="84">
        <v>90</v>
      </c>
      <c r="M35" s="85">
        <v>5.5</v>
      </c>
      <c r="N35" s="81">
        <v>140</v>
      </c>
      <c r="O35" s="81">
        <v>120</v>
      </c>
      <c r="P35" s="115">
        <v>0.6</v>
      </c>
      <c r="Q35" s="86">
        <v>1</v>
      </c>
      <c r="R35" s="87"/>
      <c r="S35" s="88">
        <v>1</v>
      </c>
      <c r="T35" s="88" t="s">
        <v>690</v>
      </c>
      <c r="U35" s="89" t="s">
        <v>685</v>
      </c>
      <c r="V35" s="89" t="s">
        <v>690</v>
      </c>
      <c r="X35" s="115"/>
    </row>
    <row r="36" spans="1:24" ht="9.9499999999999993" customHeight="1">
      <c r="A36" s="79" t="s">
        <v>727</v>
      </c>
      <c r="B36" s="79" t="s">
        <v>719</v>
      </c>
      <c r="C36" s="80" t="s">
        <v>639</v>
      </c>
      <c r="D36" s="80" t="s">
        <v>684</v>
      </c>
      <c r="E36" s="121">
        <v>630</v>
      </c>
      <c r="F36" s="123">
        <v>630</v>
      </c>
      <c r="G36" s="81">
        <v>140</v>
      </c>
      <c r="H36" s="81">
        <v>8</v>
      </c>
      <c r="I36" s="82">
        <v>0.25</v>
      </c>
      <c r="J36" s="116">
        <v>630</v>
      </c>
      <c r="K36" s="84">
        <v>55</v>
      </c>
      <c r="L36" s="84">
        <v>90</v>
      </c>
      <c r="M36" s="81">
        <v>24</v>
      </c>
      <c r="N36" s="81">
        <v>140</v>
      </c>
      <c r="O36" s="81">
        <v>120</v>
      </c>
      <c r="P36" s="115">
        <v>2.5</v>
      </c>
      <c r="Q36" s="86">
        <v>1</v>
      </c>
      <c r="R36" s="87"/>
      <c r="S36" s="88">
        <v>0.75</v>
      </c>
      <c r="T36" s="88" t="s">
        <v>690</v>
      </c>
      <c r="U36" s="89" t="s">
        <v>687</v>
      </c>
      <c r="V36" s="89" t="s">
        <v>117</v>
      </c>
      <c r="X36" s="115"/>
    </row>
    <row r="37" spans="1:24" ht="9.9499999999999993" customHeight="1">
      <c r="A37" s="79" t="s">
        <v>728</v>
      </c>
      <c r="B37" s="79" t="s">
        <v>719</v>
      </c>
      <c r="C37" s="80" t="s">
        <v>639</v>
      </c>
      <c r="D37" s="80" t="s">
        <v>684</v>
      </c>
      <c r="E37" s="122">
        <v>-560</v>
      </c>
      <c r="F37" s="124">
        <v>-560</v>
      </c>
      <c r="G37" s="81">
        <v>140</v>
      </c>
      <c r="H37" s="81">
        <v>8</v>
      </c>
      <c r="I37" s="82">
        <v>0.25</v>
      </c>
      <c r="J37" s="117">
        <v>-560</v>
      </c>
      <c r="K37" s="84">
        <v>55</v>
      </c>
      <c r="L37" s="84">
        <v>90</v>
      </c>
      <c r="M37" s="85">
        <v>21.5</v>
      </c>
      <c r="N37" s="81">
        <v>140</v>
      </c>
      <c r="O37" s="81">
        <v>120</v>
      </c>
      <c r="P37" s="115">
        <v>3.2</v>
      </c>
      <c r="Q37" s="86">
        <v>1</v>
      </c>
      <c r="R37" s="87"/>
      <c r="S37" s="88">
        <v>0.75</v>
      </c>
      <c r="T37" s="88" t="s">
        <v>117</v>
      </c>
      <c r="U37" s="89" t="s">
        <v>687</v>
      </c>
      <c r="V37" s="89" t="s">
        <v>117</v>
      </c>
      <c r="X37" s="115"/>
    </row>
    <row r="38" spans="1:24" ht="9.9499999999999993" customHeight="1">
      <c r="A38" s="79" t="s">
        <v>729</v>
      </c>
      <c r="B38" s="79" t="s">
        <v>719</v>
      </c>
      <c r="C38" s="80" t="s">
        <v>639</v>
      </c>
      <c r="D38" s="80" t="s">
        <v>684</v>
      </c>
      <c r="E38" s="122">
        <v>-130</v>
      </c>
      <c r="F38" s="124">
        <v>-130</v>
      </c>
      <c r="G38" s="81">
        <v>80</v>
      </c>
      <c r="H38" s="81">
        <v>6</v>
      </c>
      <c r="I38" s="82">
        <v>0.25</v>
      </c>
      <c r="J38" s="117">
        <v>-130</v>
      </c>
      <c r="K38" s="84">
        <v>55</v>
      </c>
      <c r="L38" s="84">
        <v>90</v>
      </c>
      <c r="M38" s="81">
        <v>5</v>
      </c>
      <c r="N38" s="81">
        <v>140</v>
      </c>
      <c r="O38" s="81">
        <v>120</v>
      </c>
      <c r="P38" s="115">
        <v>0.5</v>
      </c>
      <c r="Q38" s="86">
        <v>1</v>
      </c>
      <c r="R38" s="87"/>
      <c r="S38" s="88" t="s">
        <v>689</v>
      </c>
      <c r="T38" s="88" t="s">
        <v>117</v>
      </c>
      <c r="U38" s="89" t="s">
        <v>687</v>
      </c>
      <c r="V38" s="89" t="s">
        <v>117</v>
      </c>
      <c r="X38" s="115"/>
    </row>
    <row r="39" spans="1:24" ht="9.9499999999999993" customHeight="1">
      <c r="A39" s="79" t="s">
        <v>730</v>
      </c>
      <c r="B39" s="79" t="s">
        <v>719</v>
      </c>
      <c r="C39" s="80" t="s">
        <v>639</v>
      </c>
      <c r="D39" s="80" t="s">
        <v>684</v>
      </c>
      <c r="E39" s="121">
        <v>320</v>
      </c>
      <c r="F39" s="123">
        <v>320</v>
      </c>
      <c r="G39" s="81">
        <v>80</v>
      </c>
      <c r="H39" s="81">
        <v>6</v>
      </c>
      <c r="I39" s="82">
        <v>0.25</v>
      </c>
      <c r="J39" s="116">
        <v>320</v>
      </c>
      <c r="K39" s="84">
        <v>55</v>
      </c>
      <c r="L39" s="84">
        <v>90</v>
      </c>
      <c r="M39" s="81">
        <v>12</v>
      </c>
      <c r="N39" s="81">
        <v>140</v>
      </c>
      <c r="O39" s="81">
        <v>120</v>
      </c>
      <c r="P39" s="115">
        <v>1.2</v>
      </c>
      <c r="Q39" s="86">
        <v>1</v>
      </c>
      <c r="R39" s="87"/>
      <c r="S39" s="88" t="s">
        <v>689</v>
      </c>
      <c r="T39" s="88" t="s">
        <v>117</v>
      </c>
      <c r="U39" s="89" t="s">
        <v>687</v>
      </c>
      <c r="V39" s="89" t="s">
        <v>117</v>
      </c>
      <c r="X39" s="115"/>
    </row>
    <row r="40" spans="1:24" ht="9.9499999999999993" customHeight="1">
      <c r="A40" s="79" t="s">
        <v>731</v>
      </c>
      <c r="B40" s="79" t="s">
        <v>719</v>
      </c>
      <c r="C40" s="80" t="s">
        <v>639</v>
      </c>
      <c r="D40" s="80" t="s">
        <v>684</v>
      </c>
      <c r="E40" s="121">
        <v>590</v>
      </c>
      <c r="F40" s="123">
        <v>590</v>
      </c>
      <c r="G40" s="81">
        <v>500</v>
      </c>
      <c r="H40" s="81">
        <v>8</v>
      </c>
      <c r="I40" s="82">
        <v>0.25</v>
      </c>
      <c r="J40" s="116">
        <v>590</v>
      </c>
      <c r="K40" s="84">
        <v>55</v>
      </c>
      <c r="L40" s="84">
        <v>90</v>
      </c>
      <c r="M40" s="85">
        <v>22.5</v>
      </c>
      <c r="N40" s="81">
        <v>140</v>
      </c>
      <c r="O40" s="81">
        <v>120</v>
      </c>
      <c r="P40" s="115">
        <v>2.2000000000000002</v>
      </c>
      <c r="Q40" s="86">
        <v>1</v>
      </c>
      <c r="R40" s="87"/>
      <c r="S40" s="88">
        <v>1</v>
      </c>
      <c r="T40" s="88" t="s">
        <v>117</v>
      </c>
      <c r="U40" s="89" t="s">
        <v>687</v>
      </c>
      <c r="V40" s="89" t="s">
        <v>117</v>
      </c>
      <c r="X40" s="115"/>
    </row>
    <row r="41" spans="1:24" ht="9.9499999999999993" customHeight="1">
      <c r="A41" s="79" t="s">
        <v>732</v>
      </c>
      <c r="B41" s="79" t="s">
        <v>719</v>
      </c>
      <c r="C41" s="80" t="s">
        <v>639</v>
      </c>
      <c r="D41" s="80" t="s">
        <v>703</v>
      </c>
      <c r="E41" s="122">
        <v>-540</v>
      </c>
      <c r="F41" s="124">
        <v>-540</v>
      </c>
      <c r="G41" s="81">
        <v>140</v>
      </c>
      <c r="H41" s="81">
        <v>8</v>
      </c>
      <c r="I41" s="82">
        <v>0.25</v>
      </c>
      <c r="J41" s="117">
        <v>-540</v>
      </c>
      <c r="K41" s="84">
        <v>55</v>
      </c>
      <c r="L41" s="84">
        <v>90</v>
      </c>
      <c r="M41" s="85">
        <v>20.5</v>
      </c>
      <c r="N41" s="81">
        <v>140</v>
      </c>
      <c r="O41" s="81">
        <v>120</v>
      </c>
      <c r="P41" s="115">
        <v>2.9</v>
      </c>
      <c r="Q41" s="86">
        <v>1</v>
      </c>
      <c r="R41" s="87"/>
      <c r="S41" s="88">
        <v>1.25</v>
      </c>
      <c r="T41" s="88" t="s">
        <v>117</v>
      </c>
      <c r="U41" s="89" t="s">
        <v>687</v>
      </c>
      <c r="V41" s="89" t="s">
        <v>117</v>
      </c>
      <c r="X41" s="115"/>
    </row>
    <row r="42" spans="1:24" ht="9.9499999999999993" customHeight="1">
      <c r="A42" s="79" t="s">
        <v>733</v>
      </c>
      <c r="B42" s="79" t="s">
        <v>719</v>
      </c>
      <c r="C42" s="80" t="s">
        <v>639</v>
      </c>
      <c r="D42" s="80" t="s">
        <v>703</v>
      </c>
      <c r="E42" s="122">
        <v>-840</v>
      </c>
      <c r="F42" s="124">
        <v>-840</v>
      </c>
      <c r="G42" s="81">
        <v>220</v>
      </c>
      <c r="H42" s="81">
        <v>10</v>
      </c>
      <c r="I42" s="82">
        <v>0.25</v>
      </c>
      <c r="J42" s="117">
        <v>-840</v>
      </c>
      <c r="K42" s="84">
        <v>55</v>
      </c>
      <c r="L42" s="84">
        <v>90</v>
      </c>
      <c r="M42" s="81">
        <v>32</v>
      </c>
      <c r="N42" s="81">
        <v>140</v>
      </c>
      <c r="O42" s="81">
        <v>120</v>
      </c>
      <c r="P42" s="115">
        <v>5.2</v>
      </c>
      <c r="Q42" s="86">
        <v>1</v>
      </c>
      <c r="R42" s="87"/>
      <c r="S42" s="88">
        <v>1</v>
      </c>
      <c r="T42" s="88" t="s">
        <v>117</v>
      </c>
      <c r="U42" s="89" t="s">
        <v>687</v>
      </c>
      <c r="V42" s="89" t="s">
        <v>117</v>
      </c>
      <c r="X42" s="115"/>
    </row>
    <row r="43" spans="1:24" ht="9.9499999999999993" customHeight="1">
      <c r="A43" s="79" t="s">
        <v>734</v>
      </c>
      <c r="B43" s="79" t="s">
        <v>719</v>
      </c>
      <c r="C43" s="80" t="s">
        <v>639</v>
      </c>
      <c r="D43" s="80" t="s">
        <v>703</v>
      </c>
      <c r="E43" s="121">
        <v>180</v>
      </c>
      <c r="F43" s="123">
        <v>180</v>
      </c>
      <c r="G43" s="81">
        <v>80</v>
      </c>
      <c r="H43" s="81">
        <v>6</v>
      </c>
      <c r="I43" s="82">
        <v>0.25</v>
      </c>
      <c r="J43" s="116">
        <v>180</v>
      </c>
      <c r="K43" s="84">
        <v>55</v>
      </c>
      <c r="L43" s="84">
        <v>90</v>
      </c>
      <c r="M43" s="81">
        <v>7</v>
      </c>
      <c r="N43" s="81">
        <v>140</v>
      </c>
      <c r="O43" s="81">
        <v>120</v>
      </c>
      <c r="P43" s="115">
        <v>0.7</v>
      </c>
      <c r="Q43" s="86">
        <v>1</v>
      </c>
      <c r="R43" s="87"/>
      <c r="S43" s="88" t="s">
        <v>689</v>
      </c>
      <c r="T43" s="88" t="s">
        <v>117</v>
      </c>
      <c r="U43" s="89" t="s">
        <v>687</v>
      </c>
      <c r="V43" s="89" t="s">
        <v>117</v>
      </c>
      <c r="X43" s="115"/>
    </row>
    <row r="44" spans="1:24" ht="9.9499999999999993" customHeight="1">
      <c r="A44" s="79" t="s">
        <v>735</v>
      </c>
      <c r="B44" s="79" t="s">
        <v>719</v>
      </c>
      <c r="C44" s="80" t="s">
        <v>639</v>
      </c>
      <c r="D44" s="80" t="s">
        <v>703</v>
      </c>
      <c r="E44" s="122">
        <v>-125</v>
      </c>
      <c r="F44" s="124">
        <v>-125</v>
      </c>
      <c r="G44" s="81">
        <v>80</v>
      </c>
      <c r="H44" s="81">
        <v>6</v>
      </c>
      <c r="I44" s="82">
        <v>0.25</v>
      </c>
      <c r="J44" s="117">
        <v>-125</v>
      </c>
      <c r="K44" s="84">
        <v>55</v>
      </c>
      <c r="L44" s="84">
        <v>90</v>
      </c>
      <c r="M44" s="85">
        <v>4.5</v>
      </c>
      <c r="N44" s="81">
        <v>140</v>
      </c>
      <c r="O44" s="81">
        <v>120</v>
      </c>
      <c r="P44" s="115">
        <v>0.5</v>
      </c>
      <c r="Q44" s="86">
        <v>1</v>
      </c>
      <c r="R44" s="87"/>
      <c r="S44" s="88" t="s">
        <v>689</v>
      </c>
      <c r="T44" s="88" t="s">
        <v>117</v>
      </c>
      <c r="U44" s="89" t="s">
        <v>687</v>
      </c>
      <c r="V44" s="89" t="s">
        <v>117</v>
      </c>
      <c r="X44" s="115"/>
    </row>
    <row r="45" spans="1:24" ht="9.9499999999999993" customHeight="1">
      <c r="A45" s="79" t="s">
        <v>736</v>
      </c>
      <c r="B45" s="79" t="s">
        <v>719</v>
      </c>
      <c r="C45" s="80" t="s">
        <v>639</v>
      </c>
      <c r="D45" s="80" t="s">
        <v>703</v>
      </c>
      <c r="E45" s="122">
        <v>-560</v>
      </c>
      <c r="F45" s="124">
        <v>-560</v>
      </c>
      <c r="G45" s="81">
        <v>140</v>
      </c>
      <c r="H45" s="81">
        <v>8</v>
      </c>
      <c r="I45" s="82">
        <v>0.25</v>
      </c>
      <c r="J45" s="117">
        <v>-560</v>
      </c>
      <c r="K45" s="84">
        <v>55</v>
      </c>
      <c r="L45" s="84">
        <v>90</v>
      </c>
      <c r="M45" s="85">
        <v>21.5</v>
      </c>
      <c r="N45" s="81">
        <v>140</v>
      </c>
      <c r="O45" s="81">
        <v>120</v>
      </c>
      <c r="P45" s="115">
        <v>3.2</v>
      </c>
      <c r="Q45" s="86">
        <v>1</v>
      </c>
      <c r="R45" s="87"/>
      <c r="S45" s="88" t="s">
        <v>689</v>
      </c>
      <c r="T45" s="88" t="s">
        <v>117</v>
      </c>
      <c r="U45" s="89" t="s">
        <v>687</v>
      </c>
      <c r="V45" s="89" t="s">
        <v>117</v>
      </c>
      <c r="X45" s="115"/>
    </row>
    <row r="46" spans="1:24" ht="9.9499999999999993" customHeight="1">
      <c r="A46" s="79" t="s">
        <v>737</v>
      </c>
      <c r="B46" s="79" t="s">
        <v>719</v>
      </c>
      <c r="C46" s="80" t="s">
        <v>639</v>
      </c>
      <c r="D46" s="80" t="s">
        <v>703</v>
      </c>
      <c r="E46" s="122">
        <v>-560</v>
      </c>
      <c r="F46" s="124">
        <v>-560</v>
      </c>
      <c r="G46" s="81">
        <v>140</v>
      </c>
      <c r="H46" s="81">
        <v>8</v>
      </c>
      <c r="I46" s="82">
        <v>0.25</v>
      </c>
      <c r="J46" s="117">
        <v>-560</v>
      </c>
      <c r="K46" s="84">
        <v>55</v>
      </c>
      <c r="L46" s="84">
        <v>90</v>
      </c>
      <c r="M46" s="85">
        <v>21.5</v>
      </c>
      <c r="N46" s="81">
        <v>140</v>
      </c>
      <c r="O46" s="81">
        <v>120</v>
      </c>
      <c r="P46" s="115">
        <v>3.2</v>
      </c>
      <c r="Q46" s="86">
        <v>1</v>
      </c>
      <c r="R46" s="87"/>
      <c r="S46" s="88">
        <v>1</v>
      </c>
      <c r="T46" s="88" t="s">
        <v>117</v>
      </c>
      <c r="U46" s="89" t="s">
        <v>687</v>
      </c>
      <c r="V46" s="89" t="s">
        <v>117</v>
      </c>
      <c r="X46" s="115"/>
    </row>
    <row r="47" spans="1:24" ht="9.9499999999999993" customHeight="1">
      <c r="A47" s="79" t="s">
        <v>738</v>
      </c>
      <c r="B47" s="79" t="s">
        <v>719</v>
      </c>
      <c r="C47" s="80" t="s">
        <v>639</v>
      </c>
      <c r="D47" s="80" t="s">
        <v>703</v>
      </c>
      <c r="E47" s="122">
        <v>-570</v>
      </c>
      <c r="F47" s="124">
        <v>-570</v>
      </c>
      <c r="G47" s="81">
        <v>140</v>
      </c>
      <c r="H47" s="81">
        <v>8</v>
      </c>
      <c r="I47" s="82">
        <v>0.25</v>
      </c>
      <c r="J47" s="117">
        <v>-570</v>
      </c>
      <c r="K47" s="84">
        <v>55</v>
      </c>
      <c r="L47" s="84">
        <v>90</v>
      </c>
      <c r="M47" s="85">
        <v>21.5</v>
      </c>
      <c r="N47" s="81">
        <v>140</v>
      </c>
      <c r="O47" s="81">
        <v>120</v>
      </c>
      <c r="P47" s="115">
        <v>3.4</v>
      </c>
      <c r="Q47" s="86">
        <v>1</v>
      </c>
      <c r="R47" s="87"/>
      <c r="S47" s="88" t="s">
        <v>689</v>
      </c>
      <c r="T47" s="88" t="s">
        <v>117</v>
      </c>
      <c r="U47" s="89" t="s">
        <v>687</v>
      </c>
      <c r="V47" s="89" t="s">
        <v>117</v>
      </c>
      <c r="X47" s="115"/>
    </row>
    <row r="48" spans="1:24" ht="9.9499999999999993" customHeight="1">
      <c r="A48" s="79" t="s">
        <v>739</v>
      </c>
      <c r="B48" s="79" t="s">
        <v>719</v>
      </c>
      <c r="C48" s="80" t="s">
        <v>639</v>
      </c>
      <c r="D48" s="80" t="s">
        <v>703</v>
      </c>
      <c r="E48" s="121">
        <v>150</v>
      </c>
      <c r="F48" s="123">
        <v>150</v>
      </c>
      <c r="G48" s="81">
        <v>150</v>
      </c>
      <c r="H48" s="81">
        <v>6</v>
      </c>
      <c r="I48" s="82">
        <v>0.25</v>
      </c>
      <c r="J48" s="116">
        <v>150</v>
      </c>
      <c r="K48" s="84">
        <v>55</v>
      </c>
      <c r="L48" s="84">
        <v>90</v>
      </c>
      <c r="M48" s="85">
        <v>5.5</v>
      </c>
      <c r="N48" s="81">
        <v>140</v>
      </c>
      <c r="O48" s="81">
        <v>120</v>
      </c>
      <c r="P48" s="115">
        <v>0.5</v>
      </c>
      <c r="Q48" s="86">
        <v>1</v>
      </c>
      <c r="R48" s="87"/>
      <c r="S48" s="88" t="s">
        <v>689</v>
      </c>
      <c r="T48" s="88" t="s">
        <v>117</v>
      </c>
      <c r="U48" s="89" t="s">
        <v>689</v>
      </c>
      <c r="V48" s="89" t="s">
        <v>689</v>
      </c>
      <c r="X48" s="115"/>
    </row>
    <row r="49" spans="1:24" ht="9.9499999999999993" customHeight="1">
      <c r="A49" s="79" t="s">
        <v>740</v>
      </c>
      <c r="B49" s="79" t="s">
        <v>719</v>
      </c>
      <c r="C49" s="80" t="s">
        <v>639</v>
      </c>
      <c r="D49" s="80" t="s">
        <v>703</v>
      </c>
      <c r="E49" s="122">
        <v>-570</v>
      </c>
      <c r="F49" s="124">
        <v>-570</v>
      </c>
      <c r="G49" s="81">
        <v>140</v>
      </c>
      <c r="H49" s="81">
        <v>8</v>
      </c>
      <c r="I49" s="82">
        <v>0.25</v>
      </c>
      <c r="J49" s="117">
        <v>-570</v>
      </c>
      <c r="K49" s="84">
        <v>55</v>
      </c>
      <c r="L49" s="84">
        <v>90</v>
      </c>
      <c r="M49" s="85">
        <v>21.5</v>
      </c>
      <c r="N49" s="81">
        <v>140</v>
      </c>
      <c r="O49" s="81">
        <v>120</v>
      </c>
      <c r="P49" s="115">
        <v>3.4</v>
      </c>
      <c r="Q49" s="86">
        <v>1</v>
      </c>
      <c r="R49" s="87"/>
      <c r="S49" s="88">
        <v>0.75</v>
      </c>
      <c r="T49" s="88" t="s">
        <v>117</v>
      </c>
      <c r="U49" s="89" t="s">
        <v>687</v>
      </c>
      <c r="V49" s="89" t="s">
        <v>117</v>
      </c>
      <c r="X49" s="115"/>
    </row>
    <row r="50" spans="1:24" ht="9.9499999999999993" customHeight="1">
      <c r="A50" s="79" t="s">
        <v>741</v>
      </c>
      <c r="B50" s="79" t="s">
        <v>719</v>
      </c>
      <c r="C50" s="80" t="s">
        <v>639</v>
      </c>
      <c r="D50" s="80" t="s">
        <v>703</v>
      </c>
      <c r="E50" s="122">
        <v>-560</v>
      </c>
      <c r="F50" s="124">
        <v>-560</v>
      </c>
      <c r="G50" s="81">
        <v>140</v>
      </c>
      <c r="H50" s="81">
        <v>8</v>
      </c>
      <c r="I50" s="82">
        <v>0.25</v>
      </c>
      <c r="J50" s="117">
        <v>-560</v>
      </c>
      <c r="K50" s="84">
        <v>55</v>
      </c>
      <c r="L50" s="84">
        <v>90</v>
      </c>
      <c r="M50" s="85">
        <v>21.5</v>
      </c>
      <c r="N50" s="81">
        <v>140</v>
      </c>
      <c r="O50" s="81">
        <v>120</v>
      </c>
      <c r="P50" s="115">
        <v>3.2</v>
      </c>
      <c r="Q50" s="86">
        <v>1</v>
      </c>
      <c r="R50" s="87"/>
      <c r="S50" s="88">
        <v>0.75</v>
      </c>
      <c r="T50" s="88" t="s">
        <v>117</v>
      </c>
      <c r="U50" s="89" t="s">
        <v>687</v>
      </c>
      <c r="V50" s="89" t="s">
        <v>117</v>
      </c>
      <c r="X50" s="115"/>
    </row>
    <row r="51" spans="1:24" ht="9.9499999999999993" customHeight="1">
      <c r="A51" s="79" t="s">
        <v>742</v>
      </c>
      <c r="B51" s="79" t="s">
        <v>719</v>
      </c>
      <c r="C51" s="80" t="s">
        <v>639</v>
      </c>
      <c r="D51" s="80" t="s">
        <v>703</v>
      </c>
      <c r="E51" s="121">
        <v>120</v>
      </c>
      <c r="F51" s="123">
        <v>120</v>
      </c>
      <c r="G51" s="81">
        <v>80</v>
      </c>
      <c r="H51" s="81">
        <v>6</v>
      </c>
      <c r="I51" s="82">
        <v>0.25</v>
      </c>
      <c r="J51" s="116">
        <v>120</v>
      </c>
      <c r="K51" s="84">
        <v>55</v>
      </c>
      <c r="L51" s="84">
        <v>90</v>
      </c>
      <c r="M51" s="85">
        <v>4.5</v>
      </c>
      <c r="N51" s="81">
        <v>140</v>
      </c>
      <c r="O51" s="81">
        <v>120</v>
      </c>
      <c r="P51" s="115">
        <v>0.5</v>
      </c>
      <c r="Q51" s="86">
        <v>1</v>
      </c>
      <c r="R51" s="87"/>
      <c r="S51" s="88" t="s">
        <v>689</v>
      </c>
      <c r="T51" s="88" t="s">
        <v>117</v>
      </c>
      <c r="U51" s="89" t="s">
        <v>687</v>
      </c>
      <c r="V51" s="89" t="s">
        <v>117</v>
      </c>
      <c r="X51" s="115"/>
    </row>
    <row r="52" spans="1:24" ht="9.9499999999999993" customHeight="1">
      <c r="A52" s="79" t="s">
        <v>743</v>
      </c>
      <c r="B52" s="79" t="s">
        <v>719</v>
      </c>
      <c r="C52" s="80" t="s">
        <v>639</v>
      </c>
      <c r="D52" s="80" t="s">
        <v>703</v>
      </c>
      <c r="E52" s="121">
        <v>240</v>
      </c>
      <c r="F52" s="123">
        <v>240</v>
      </c>
      <c r="G52" s="81">
        <v>240</v>
      </c>
      <c r="H52" s="81">
        <v>6</v>
      </c>
      <c r="I52" s="82">
        <v>0.25</v>
      </c>
      <c r="J52" s="116">
        <v>240</v>
      </c>
      <c r="K52" s="84">
        <v>55</v>
      </c>
      <c r="L52" s="84">
        <v>90</v>
      </c>
      <c r="M52" s="81">
        <v>9</v>
      </c>
      <c r="N52" s="81">
        <v>140</v>
      </c>
      <c r="O52" s="81">
        <v>120</v>
      </c>
      <c r="P52" s="115">
        <v>0.9</v>
      </c>
      <c r="Q52" s="86">
        <v>1</v>
      </c>
      <c r="R52" s="87"/>
      <c r="S52" s="88" t="s">
        <v>689</v>
      </c>
      <c r="T52" s="88" t="s">
        <v>117</v>
      </c>
      <c r="U52" s="89" t="s">
        <v>689</v>
      </c>
      <c r="V52" s="89" t="s">
        <v>689</v>
      </c>
      <c r="X52" s="115"/>
    </row>
    <row r="53" spans="1:24" ht="9.9499999999999993" customHeight="1">
      <c r="A53" s="79" t="s">
        <v>744</v>
      </c>
      <c r="B53" s="79" t="s">
        <v>719</v>
      </c>
      <c r="C53" s="80" t="s">
        <v>639</v>
      </c>
      <c r="D53" s="80" t="s">
        <v>703</v>
      </c>
      <c r="E53" s="121">
        <v>205</v>
      </c>
      <c r="F53" s="123">
        <v>205</v>
      </c>
      <c r="G53" s="81">
        <v>80</v>
      </c>
      <c r="H53" s="81">
        <v>6</v>
      </c>
      <c r="I53" s="82">
        <v>0.25</v>
      </c>
      <c r="J53" s="116">
        <v>205</v>
      </c>
      <c r="K53" s="84">
        <v>55</v>
      </c>
      <c r="L53" s="84">
        <v>90</v>
      </c>
      <c r="M53" s="81">
        <v>8</v>
      </c>
      <c r="N53" s="81">
        <v>140</v>
      </c>
      <c r="O53" s="81">
        <v>120</v>
      </c>
      <c r="P53" s="115">
        <v>0.8</v>
      </c>
      <c r="Q53" s="86">
        <v>1</v>
      </c>
      <c r="R53" s="87"/>
      <c r="S53" s="88" t="s">
        <v>689</v>
      </c>
      <c r="T53" s="88" t="s">
        <v>117</v>
      </c>
      <c r="U53" s="89" t="s">
        <v>687</v>
      </c>
      <c r="V53" s="89" t="s">
        <v>117</v>
      </c>
      <c r="X53" s="115"/>
    </row>
    <row r="54" spans="1:24" ht="9.9499999999999993" customHeight="1">
      <c r="A54" s="112" t="s">
        <v>745</v>
      </c>
      <c r="B54" s="79" t="s">
        <v>719</v>
      </c>
      <c r="C54" s="80" t="s">
        <v>639</v>
      </c>
      <c r="D54" s="80" t="s">
        <v>684</v>
      </c>
      <c r="E54" s="121">
        <v>1540</v>
      </c>
      <c r="F54" s="123">
        <v>1540</v>
      </c>
      <c r="G54" s="81">
        <v>1235</v>
      </c>
      <c r="H54" s="81">
        <v>12</v>
      </c>
      <c r="I54" s="90">
        <v>0.1</v>
      </c>
      <c r="J54" s="114" t="s">
        <v>930</v>
      </c>
      <c r="K54" s="87"/>
      <c r="L54" s="87"/>
      <c r="M54" s="87"/>
      <c r="N54" s="87"/>
      <c r="O54" s="87"/>
      <c r="P54" s="115" t="e">
        <v>#VALUE!</v>
      </c>
      <c r="Q54" s="87"/>
      <c r="R54" s="80" t="s">
        <v>746</v>
      </c>
      <c r="S54" s="88" t="s">
        <v>689</v>
      </c>
      <c r="T54" s="88" t="s">
        <v>117</v>
      </c>
      <c r="U54" s="89" t="s">
        <v>689</v>
      </c>
      <c r="V54" s="89" t="s">
        <v>689</v>
      </c>
      <c r="X54" s="115"/>
    </row>
    <row r="55" spans="1:24" ht="9.9499999999999993" customHeight="1">
      <c r="A55" s="113" t="s">
        <v>747</v>
      </c>
      <c r="B55" s="79" t="s">
        <v>719</v>
      </c>
      <c r="C55" s="80" t="s">
        <v>639</v>
      </c>
      <c r="D55" s="80" t="s">
        <v>684</v>
      </c>
      <c r="E55" s="121">
        <v>825</v>
      </c>
      <c r="F55" s="123">
        <v>825</v>
      </c>
      <c r="G55" s="81">
        <v>750</v>
      </c>
      <c r="H55" s="81">
        <v>10</v>
      </c>
      <c r="I55" s="90">
        <v>0.1</v>
      </c>
      <c r="J55" s="114" t="s">
        <v>930</v>
      </c>
      <c r="K55" s="87"/>
      <c r="L55" s="87"/>
      <c r="M55" s="87"/>
      <c r="N55" s="87"/>
      <c r="O55" s="87"/>
      <c r="P55" s="115" t="e">
        <v>#VALUE!</v>
      </c>
      <c r="Q55" s="87"/>
      <c r="R55" s="80" t="s">
        <v>746</v>
      </c>
      <c r="S55" s="88" t="s">
        <v>689</v>
      </c>
      <c r="T55" s="88" t="s">
        <v>117</v>
      </c>
      <c r="U55" s="89" t="s">
        <v>689</v>
      </c>
      <c r="V55" s="89" t="s">
        <v>689</v>
      </c>
      <c r="X55" s="115"/>
    </row>
    <row r="56" spans="1:24" ht="9.9499999999999993" customHeight="1">
      <c r="A56" s="113" t="s">
        <v>748</v>
      </c>
      <c r="B56" s="79" t="s">
        <v>719</v>
      </c>
      <c r="C56" s="80" t="s">
        <v>639</v>
      </c>
      <c r="D56" s="80" t="s">
        <v>703</v>
      </c>
      <c r="E56" s="121">
        <v>145</v>
      </c>
      <c r="F56" s="123">
        <v>145</v>
      </c>
      <c r="G56" s="81">
        <v>100</v>
      </c>
      <c r="H56" s="81">
        <v>6</v>
      </c>
      <c r="I56" s="90">
        <v>0.1</v>
      </c>
      <c r="J56" s="114" t="s">
        <v>930</v>
      </c>
      <c r="K56" s="87"/>
      <c r="L56" s="87"/>
      <c r="M56" s="87"/>
      <c r="N56" s="87"/>
      <c r="O56" s="87"/>
      <c r="P56" s="115" t="e">
        <v>#VALUE!</v>
      </c>
      <c r="Q56" s="87"/>
      <c r="R56" s="80" t="s">
        <v>746</v>
      </c>
      <c r="S56" s="88" t="s">
        <v>689</v>
      </c>
      <c r="T56" s="88" t="s">
        <v>117</v>
      </c>
      <c r="U56" s="89" t="s">
        <v>689</v>
      </c>
      <c r="V56" s="89" t="s">
        <v>689</v>
      </c>
      <c r="X56" s="115"/>
    </row>
    <row r="57" spans="1:24" ht="9.9499999999999993" customHeight="1">
      <c r="A57" s="79" t="s">
        <v>749</v>
      </c>
      <c r="B57" s="79" t="s">
        <v>750</v>
      </c>
      <c r="C57" s="80" t="s">
        <v>639</v>
      </c>
      <c r="D57" s="80" t="s">
        <v>684</v>
      </c>
      <c r="E57" s="122">
        <v>-570</v>
      </c>
      <c r="F57" s="124">
        <v>-570</v>
      </c>
      <c r="G57" s="81">
        <v>140</v>
      </c>
      <c r="H57" s="81">
        <v>8</v>
      </c>
      <c r="I57" s="82">
        <v>0.25</v>
      </c>
      <c r="J57" s="117">
        <v>-570</v>
      </c>
      <c r="K57" s="84">
        <v>55</v>
      </c>
      <c r="L57" s="84">
        <v>90</v>
      </c>
      <c r="M57" s="85">
        <v>21.5</v>
      </c>
      <c r="N57" s="81">
        <v>140</v>
      </c>
      <c r="O57" s="81">
        <v>120</v>
      </c>
      <c r="P57" s="115">
        <v>3.4</v>
      </c>
      <c r="Q57" s="86">
        <v>1</v>
      </c>
      <c r="R57" s="87"/>
      <c r="S57" s="88">
        <v>0.75</v>
      </c>
      <c r="T57" s="88" t="s">
        <v>690</v>
      </c>
      <c r="U57" s="89" t="s">
        <v>687</v>
      </c>
      <c r="V57" s="89" t="s">
        <v>117</v>
      </c>
      <c r="X57" s="115"/>
    </row>
    <row r="58" spans="1:24" ht="9.9499999999999993" customHeight="1">
      <c r="A58" s="79" t="s">
        <v>751</v>
      </c>
      <c r="B58" s="79" t="s">
        <v>750</v>
      </c>
      <c r="C58" s="80" t="s">
        <v>639</v>
      </c>
      <c r="D58" s="80" t="s">
        <v>684</v>
      </c>
      <c r="E58" s="121">
        <v>80</v>
      </c>
      <c r="F58" s="116">
        <v>80</v>
      </c>
      <c r="G58" s="81">
        <v>80</v>
      </c>
      <c r="H58" s="81">
        <v>6</v>
      </c>
      <c r="I58" s="82">
        <v>0.25</v>
      </c>
      <c r="J58" s="116">
        <v>80</v>
      </c>
      <c r="K58" s="84">
        <v>55</v>
      </c>
      <c r="L58" s="84">
        <v>90</v>
      </c>
      <c r="M58" s="81">
        <v>3</v>
      </c>
      <c r="N58" s="81">
        <v>140</v>
      </c>
      <c r="O58" s="81">
        <v>120</v>
      </c>
      <c r="P58" s="115">
        <v>0.3</v>
      </c>
      <c r="Q58" s="86">
        <v>1</v>
      </c>
      <c r="R58" s="87"/>
      <c r="S58" s="88" t="s">
        <v>689</v>
      </c>
      <c r="T58" s="88" t="s">
        <v>117</v>
      </c>
      <c r="U58" s="89" t="s">
        <v>687</v>
      </c>
      <c r="V58" s="89" t="s">
        <v>117</v>
      </c>
      <c r="X58" s="115"/>
    </row>
    <row r="59" spans="1:24" ht="9.9499999999999993" customHeight="1">
      <c r="A59" s="79" t="s">
        <v>752</v>
      </c>
      <c r="B59" s="79" t="s">
        <v>750</v>
      </c>
      <c r="C59" s="80" t="s">
        <v>639</v>
      </c>
      <c r="D59" s="80" t="s">
        <v>684</v>
      </c>
      <c r="E59" s="121">
        <v>150</v>
      </c>
      <c r="F59" s="123">
        <v>150</v>
      </c>
      <c r="G59" s="81">
        <v>80</v>
      </c>
      <c r="H59" s="81">
        <v>6</v>
      </c>
      <c r="I59" s="82">
        <v>0.25</v>
      </c>
      <c r="J59" s="116">
        <v>150</v>
      </c>
      <c r="K59" s="84">
        <v>55</v>
      </c>
      <c r="L59" s="84">
        <v>90</v>
      </c>
      <c r="M59" s="85">
        <v>5.5</v>
      </c>
      <c r="N59" s="81">
        <v>140</v>
      </c>
      <c r="O59" s="81">
        <v>120</v>
      </c>
      <c r="P59" s="115">
        <v>0.6</v>
      </c>
      <c r="Q59" s="86">
        <v>1</v>
      </c>
      <c r="R59" s="87"/>
      <c r="S59" s="88" t="s">
        <v>689</v>
      </c>
      <c r="T59" s="88" t="s">
        <v>117</v>
      </c>
      <c r="U59" s="89" t="s">
        <v>687</v>
      </c>
      <c r="V59" s="89" t="s">
        <v>117</v>
      </c>
      <c r="X59" s="115"/>
    </row>
    <row r="60" spans="1:24" ht="9.9499999999999993" customHeight="1">
      <c r="A60" s="79" t="s">
        <v>753</v>
      </c>
      <c r="B60" s="79" t="s">
        <v>750</v>
      </c>
      <c r="C60" s="80" t="s">
        <v>639</v>
      </c>
      <c r="D60" s="80" t="s">
        <v>684</v>
      </c>
      <c r="E60" s="121">
        <v>100</v>
      </c>
      <c r="F60" s="123">
        <v>100</v>
      </c>
      <c r="G60" s="81">
        <v>80</v>
      </c>
      <c r="H60" s="81">
        <v>6</v>
      </c>
      <c r="I60" s="82">
        <v>0.25</v>
      </c>
      <c r="J60" s="116">
        <v>100</v>
      </c>
      <c r="K60" s="84">
        <v>55</v>
      </c>
      <c r="L60" s="84">
        <v>90</v>
      </c>
      <c r="M60" s="81">
        <v>4</v>
      </c>
      <c r="N60" s="81">
        <v>140</v>
      </c>
      <c r="O60" s="81">
        <v>120</v>
      </c>
      <c r="P60" s="115">
        <v>0.4</v>
      </c>
      <c r="Q60" s="86">
        <v>1</v>
      </c>
      <c r="R60" s="87"/>
      <c r="S60" s="88" t="s">
        <v>689</v>
      </c>
      <c r="T60" s="88" t="s">
        <v>117</v>
      </c>
      <c r="U60" s="89" t="s">
        <v>687</v>
      </c>
      <c r="V60" s="89" t="s">
        <v>117</v>
      </c>
      <c r="X60" s="115"/>
    </row>
    <row r="61" spans="1:24" ht="9.9499999999999993" customHeight="1">
      <c r="A61" s="79" t="s">
        <v>754</v>
      </c>
      <c r="B61" s="79" t="s">
        <v>750</v>
      </c>
      <c r="C61" s="80" t="s">
        <v>639</v>
      </c>
      <c r="D61" s="80" t="s">
        <v>684</v>
      </c>
      <c r="E61" s="122">
        <v>-840</v>
      </c>
      <c r="F61" s="124">
        <v>-840</v>
      </c>
      <c r="G61" s="81">
        <v>220</v>
      </c>
      <c r="H61" s="81">
        <v>10</v>
      </c>
      <c r="I61" s="82">
        <v>0.25</v>
      </c>
      <c r="J61" s="117">
        <v>-840</v>
      </c>
      <c r="K61" s="84">
        <v>55</v>
      </c>
      <c r="L61" s="84">
        <v>90</v>
      </c>
      <c r="M61" s="81">
        <v>32</v>
      </c>
      <c r="N61" s="81">
        <v>140</v>
      </c>
      <c r="O61" s="81">
        <v>120</v>
      </c>
      <c r="P61" s="115">
        <v>5.2</v>
      </c>
      <c r="Q61" s="86">
        <v>1</v>
      </c>
      <c r="R61" s="87"/>
      <c r="S61" s="88">
        <v>1</v>
      </c>
      <c r="T61" s="88" t="s">
        <v>117</v>
      </c>
      <c r="U61" s="89" t="s">
        <v>687</v>
      </c>
      <c r="V61" s="89" t="s">
        <v>117</v>
      </c>
      <c r="X61" s="115"/>
    </row>
    <row r="62" spans="1:24" ht="9.9499999999999993" customHeight="1">
      <c r="A62" s="79" t="s">
        <v>755</v>
      </c>
      <c r="B62" s="79" t="s">
        <v>750</v>
      </c>
      <c r="C62" s="80" t="s">
        <v>639</v>
      </c>
      <c r="D62" s="80" t="s">
        <v>684</v>
      </c>
      <c r="E62" s="121">
        <v>100</v>
      </c>
      <c r="F62" s="123">
        <v>100</v>
      </c>
      <c r="G62" s="81">
        <v>80</v>
      </c>
      <c r="H62" s="81">
        <v>6</v>
      </c>
      <c r="I62" s="82">
        <v>0.25</v>
      </c>
      <c r="J62" s="116">
        <v>100</v>
      </c>
      <c r="K62" s="84">
        <v>55</v>
      </c>
      <c r="L62" s="84">
        <v>90</v>
      </c>
      <c r="M62" s="81">
        <v>4</v>
      </c>
      <c r="N62" s="81">
        <v>140</v>
      </c>
      <c r="O62" s="81">
        <v>120</v>
      </c>
      <c r="P62" s="115">
        <v>0.4</v>
      </c>
      <c r="Q62" s="86">
        <v>1</v>
      </c>
      <c r="R62" s="87"/>
      <c r="S62" s="88" t="s">
        <v>689</v>
      </c>
      <c r="T62" s="88" t="s">
        <v>117</v>
      </c>
      <c r="U62" s="89" t="s">
        <v>687</v>
      </c>
      <c r="V62" s="89" t="s">
        <v>117</v>
      </c>
      <c r="X62" s="115"/>
    </row>
    <row r="63" spans="1:24" ht="9.9499999999999993" customHeight="1">
      <c r="A63" s="79" t="s">
        <v>756</v>
      </c>
      <c r="B63" s="79" t="s">
        <v>750</v>
      </c>
      <c r="C63" s="80" t="s">
        <v>639</v>
      </c>
      <c r="D63" s="80" t="s">
        <v>684</v>
      </c>
      <c r="E63" s="121">
        <v>270</v>
      </c>
      <c r="F63" s="121">
        <v>270</v>
      </c>
      <c r="G63" s="81">
        <v>80</v>
      </c>
      <c r="H63" s="81">
        <v>6</v>
      </c>
      <c r="I63" s="82">
        <v>0.25</v>
      </c>
      <c r="J63" s="116">
        <v>270</v>
      </c>
      <c r="K63" s="84">
        <v>55</v>
      </c>
      <c r="L63" s="84">
        <v>90</v>
      </c>
      <c r="M63" s="85">
        <v>10.5</v>
      </c>
      <c r="N63" s="81">
        <v>140</v>
      </c>
      <c r="O63" s="81">
        <v>120</v>
      </c>
      <c r="P63" s="115">
        <v>1</v>
      </c>
      <c r="Q63" s="86">
        <v>1</v>
      </c>
      <c r="R63" s="87"/>
      <c r="S63" s="88" t="s">
        <v>689</v>
      </c>
      <c r="T63" s="88" t="s">
        <v>117</v>
      </c>
      <c r="U63" s="89" t="s">
        <v>687</v>
      </c>
      <c r="V63" s="89" t="s">
        <v>117</v>
      </c>
      <c r="X63" s="115"/>
    </row>
    <row r="64" spans="1:24" ht="9.9499999999999993" customHeight="1">
      <c r="A64" s="79" t="s">
        <v>757</v>
      </c>
      <c r="B64" s="79" t="s">
        <v>750</v>
      </c>
      <c r="C64" s="80" t="s">
        <v>639</v>
      </c>
      <c r="D64" s="80" t="s">
        <v>684</v>
      </c>
      <c r="E64" s="121">
        <v>85</v>
      </c>
      <c r="F64" s="121">
        <v>85</v>
      </c>
      <c r="G64" s="81">
        <v>80</v>
      </c>
      <c r="H64" s="81">
        <v>6</v>
      </c>
      <c r="I64" s="82">
        <v>0.25</v>
      </c>
      <c r="J64" s="116">
        <v>85</v>
      </c>
      <c r="K64" s="84">
        <v>55</v>
      </c>
      <c r="L64" s="84">
        <v>90</v>
      </c>
      <c r="M64" s="81">
        <v>3</v>
      </c>
      <c r="N64" s="81">
        <v>140</v>
      </c>
      <c r="O64" s="81">
        <v>120</v>
      </c>
      <c r="P64" s="115">
        <v>0.3</v>
      </c>
      <c r="Q64" s="86">
        <v>1</v>
      </c>
      <c r="R64" s="87"/>
      <c r="S64" s="88" t="s">
        <v>689</v>
      </c>
      <c r="T64" s="88" t="s">
        <v>117</v>
      </c>
      <c r="U64" s="89" t="s">
        <v>687</v>
      </c>
      <c r="V64" s="89" t="s">
        <v>117</v>
      </c>
      <c r="X64" s="115"/>
    </row>
    <row r="65" spans="1:24" ht="9.9499999999999993" customHeight="1">
      <c r="A65" s="79" t="s">
        <v>758</v>
      </c>
      <c r="B65" s="79" t="s">
        <v>750</v>
      </c>
      <c r="C65" s="80" t="s">
        <v>639</v>
      </c>
      <c r="D65" s="80" t="s">
        <v>684</v>
      </c>
      <c r="E65" s="121">
        <v>185</v>
      </c>
      <c r="F65" s="121">
        <v>185</v>
      </c>
      <c r="G65" s="81">
        <v>80</v>
      </c>
      <c r="H65" s="81">
        <v>6</v>
      </c>
      <c r="I65" s="82">
        <v>0.25</v>
      </c>
      <c r="J65" s="116">
        <v>185</v>
      </c>
      <c r="K65" s="84">
        <v>55</v>
      </c>
      <c r="L65" s="84">
        <v>90</v>
      </c>
      <c r="M65" s="81">
        <v>7</v>
      </c>
      <c r="N65" s="81">
        <v>140</v>
      </c>
      <c r="O65" s="81">
        <v>120</v>
      </c>
      <c r="P65" s="115">
        <v>0.8</v>
      </c>
      <c r="Q65" s="86">
        <v>1</v>
      </c>
      <c r="R65" s="87"/>
      <c r="S65" s="88" t="s">
        <v>689</v>
      </c>
      <c r="T65" s="88" t="s">
        <v>117</v>
      </c>
      <c r="U65" s="89" t="s">
        <v>687</v>
      </c>
      <c r="V65" s="89" t="s">
        <v>117</v>
      </c>
      <c r="X65" s="115"/>
    </row>
    <row r="66" spans="1:24" ht="9.9499999999999993" customHeight="1">
      <c r="A66" s="79" t="s">
        <v>759</v>
      </c>
      <c r="B66" s="79" t="s">
        <v>750</v>
      </c>
      <c r="C66" s="80" t="s">
        <v>639</v>
      </c>
      <c r="D66" s="80" t="s">
        <v>684</v>
      </c>
      <c r="E66" s="121">
        <v>225</v>
      </c>
      <c r="F66" s="121">
        <v>225</v>
      </c>
      <c r="G66" s="81">
        <v>80</v>
      </c>
      <c r="H66" s="81">
        <v>6</v>
      </c>
      <c r="I66" s="82">
        <v>0.25</v>
      </c>
      <c r="J66" s="116">
        <v>225</v>
      </c>
      <c r="K66" s="84">
        <v>55</v>
      </c>
      <c r="L66" s="84">
        <v>90</v>
      </c>
      <c r="M66" s="85">
        <v>8.5</v>
      </c>
      <c r="N66" s="81">
        <v>140</v>
      </c>
      <c r="O66" s="81">
        <v>120</v>
      </c>
      <c r="P66" s="115">
        <v>0.9</v>
      </c>
      <c r="Q66" s="86">
        <v>1</v>
      </c>
      <c r="R66" s="87"/>
      <c r="S66" s="88">
        <v>1</v>
      </c>
      <c r="T66" s="88" t="s">
        <v>117</v>
      </c>
      <c r="U66" s="89" t="s">
        <v>687</v>
      </c>
      <c r="V66" s="89" t="s">
        <v>117</v>
      </c>
      <c r="X66" s="115"/>
    </row>
    <row r="67" spans="1:24" ht="9.9499999999999993" customHeight="1">
      <c r="A67" s="79" t="s">
        <v>760</v>
      </c>
      <c r="B67" s="79" t="s">
        <v>750</v>
      </c>
      <c r="C67" s="80" t="s">
        <v>639</v>
      </c>
      <c r="D67" s="80" t="s">
        <v>684</v>
      </c>
      <c r="E67" s="121">
        <v>270</v>
      </c>
      <c r="F67" s="121">
        <v>270</v>
      </c>
      <c r="G67" s="81">
        <v>80</v>
      </c>
      <c r="H67" s="81">
        <v>6</v>
      </c>
      <c r="I67" s="82">
        <v>0.25</v>
      </c>
      <c r="J67" s="116">
        <v>270</v>
      </c>
      <c r="K67" s="84">
        <v>55</v>
      </c>
      <c r="L67" s="84">
        <v>90</v>
      </c>
      <c r="M67" s="85">
        <v>10.5</v>
      </c>
      <c r="N67" s="81">
        <v>140</v>
      </c>
      <c r="O67" s="81">
        <v>120</v>
      </c>
      <c r="P67" s="115">
        <v>1</v>
      </c>
      <c r="Q67" s="86">
        <v>1</v>
      </c>
      <c r="R67" s="87"/>
      <c r="S67" s="88" t="s">
        <v>689</v>
      </c>
      <c r="T67" s="88" t="s">
        <v>117</v>
      </c>
      <c r="U67" s="89" t="s">
        <v>687</v>
      </c>
      <c r="V67" s="89" t="s">
        <v>117</v>
      </c>
      <c r="X67" s="115"/>
    </row>
    <row r="68" spans="1:24" ht="9.9499999999999993" customHeight="1">
      <c r="A68" s="79" t="s">
        <v>761</v>
      </c>
      <c r="B68" s="79" t="s">
        <v>750</v>
      </c>
      <c r="C68" s="80" t="s">
        <v>639</v>
      </c>
      <c r="D68" s="80" t="s">
        <v>684</v>
      </c>
      <c r="E68" s="121">
        <v>260</v>
      </c>
      <c r="F68" s="121">
        <v>260</v>
      </c>
      <c r="G68" s="81">
        <v>80</v>
      </c>
      <c r="H68" s="81">
        <v>6</v>
      </c>
      <c r="I68" s="82">
        <v>0.25</v>
      </c>
      <c r="J68" s="116">
        <v>260</v>
      </c>
      <c r="K68" s="84">
        <v>55</v>
      </c>
      <c r="L68" s="84">
        <v>90</v>
      </c>
      <c r="M68" s="81">
        <v>10</v>
      </c>
      <c r="N68" s="81">
        <v>140</v>
      </c>
      <c r="O68" s="81">
        <v>120</v>
      </c>
      <c r="P68" s="115">
        <v>1</v>
      </c>
      <c r="Q68" s="86">
        <v>1</v>
      </c>
      <c r="R68" s="87"/>
      <c r="S68" s="88" t="s">
        <v>689</v>
      </c>
      <c r="T68" s="88" t="s">
        <v>117</v>
      </c>
      <c r="U68" s="89" t="s">
        <v>687</v>
      </c>
      <c r="V68" s="89" t="s">
        <v>117</v>
      </c>
      <c r="X68" s="115"/>
    </row>
    <row r="69" spans="1:24" ht="9.9499999999999993" customHeight="1">
      <c r="A69" s="79" t="s">
        <v>762</v>
      </c>
      <c r="B69" s="79" t="s">
        <v>750</v>
      </c>
      <c r="C69" s="80" t="s">
        <v>639</v>
      </c>
      <c r="D69" s="80" t="s">
        <v>684</v>
      </c>
      <c r="E69" s="121">
        <v>215</v>
      </c>
      <c r="F69" s="121">
        <v>215</v>
      </c>
      <c r="G69" s="81">
        <v>170</v>
      </c>
      <c r="H69" s="81">
        <v>6</v>
      </c>
      <c r="I69" s="82">
        <v>0.25</v>
      </c>
      <c r="J69" s="116">
        <v>215</v>
      </c>
      <c r="K69" s="84">
        <v>55</v>
      </c>
      <c r="L69" s="84">
        <v>90</v>
      </c>
      <c r="M69" s="81">
        <v>8</v>
      </c>
      <c r="N69" s="81">
        <v>140</v>
      </c>
      <c r="O69" s="81">
        <v>120</v>
      </c>
      <c r="P69" s="115">
        <v>0.8</v>
      </c>
      <c r="Q69" s="86">
        <v>1</v>
      </c>
      <c r="R69" s="87"/>
      <c r="S69" s="88" t="s">
        <v>689</v>
      </c>
      <c r="T69" s="88" t="s">
        <v>117</v>
      </c>
      <c r="U69" s="89" t="s">
        <v>687</v>
      </c>
      <c r="V69" s="89" t="s">
        <v>117</v>
      </c>
      <c r="X69" s="115"/>
    </row>
    <row r="70" spans="1:24" ht="9.9499999999999993" customHeight="1">
      <c r="A70" s="79" t="s">
        <v>763</v>
      </c>
      <c r="B70" s="79" t="s">
        <v>750</v>
      </c>
      <c r="C70" s="80" t="s">
        <v>639</v>
      </c>
      <c r="D70" s="80" t="s">
        <v>684</v>
      </c>
      <c r="E70" s="121">
        <v>500</v>
      </c>
      <c r="F70" s="121">
        <v>500</v>
      </c>
      <c r="G70" s="81">
        <v>500</v>
      </c>
      <c r="H70" s="81">
        <v>8</v>
      </c>
      <c r="I70" s="82">
        <v>0.25</v>
      </c>
      <c r="J70" s="116">
        <v>500</v>
      </c>
      <c r="K70" s="84">
        <v>55</v>
      </c>
      <c r="L70" s="84">
        <v>90</v>
      </c>
      <c r="M70" s="81">
        <v>19</v>
      </c>
      <c r="N70" s="81">
        <v>140</v>
      </c>
      <c r="O70" s="81">
        <v>120</v>
      </c>
      <c r="P70" s="115">
        <v>1.9</v>
      </c>
      <c r="Q70" s="86">
        <v>1</v>
      </c>
      <c r="R70" s="87"/>
      <c r="S70" s="88">
        <v>0.75</v>
      </c>
      <c r="T70" s="88" t="s">
        <v>690</v>
      </c>
      <c r="U70" s="89" t="s">
        <v>687</v>
      </c>
      <c r="V70" s="89" t="s">
        <v>117</v>
      </c>
      <c r="X70" s="115"/>
    </row>
    <row r="71" spans="1:24" ht="9.9499999999999993" customHeight="1">
      <c r="A71" s="79" t="s">
        <v>764</v>
      </c>
      <c r="B71" s="79" t="s">
        <v>750</v>
      </c>
      <c r="C71" s="80" t="s">
        <v>639</v>
      </c>
      <c r="D71" s="80" t="s">
        <v>684</v>
      </c>
      <c r="E71" s="121">
        <v>270</v>
      </c>
      <c r="F71" s="121">
        <v>270</v>
      </c>
      <c r="G71" s="81">
        <v>80</v>
      </c>
      <c r="H71" s="81">
        <v>6</v>
      </c>
      <c r="I71" s="82">
        <v>0.25</v>
      </c>
      <c r="J71" s="116">
        <v>270</v>
      </c>
      <c r="K71" s="84">
        <v>55</v>
      </c>
      <c r="L71" s="84">
        <v>90</v>
      </c>
      <c r="M71" s="85">
        <v>10.5</v>
      </c>
      <c r="N71" s="81">
        <v>140</v>
      </c>
      <c r="O71" s="81">
        <v>120</v>
      </c>
      <c r="P71" s="115">
        <v>1</v>
      </c>
      <c r="Q71" s="86">
        <v>1</v>
      </c>
      <c r="R71" s="87"/>
      <c r="S71" s="88" t="s">
        <v>689</v>
      </c>
      <c r="T71" s="88" t="s">
        <v>117</v>
      </c>
      <c r="U71" s="89" t="s">
        <v>687</v>
      </c>
      <c r="V71" s="89" t="s">
        <v>117</v>
      </c>
      <c r="X71" s="115"/>
    </row>
    <row r="72" spans="1:24" ht="9.9499999999999993" customHeight="1">
      <c r="A72" s="79" t="s">
        <v>765</v>
      </c>
      <c r="B72" s="79" t="s">
        <v>750</v>
      </c>
      <c r="C72" s="80" t="s">
        <v>639</v>
      </c>
      <c r="D72" s="80" t="s">
        <v>684</v>
      </c>
      <c r="E72" s="121">
        <v>580</v>
      </c>
      <c r="F72" s="121">
        <v>580</v>
      </c>
      <c r="G72" s="81">
        <v>140</v>
      </c>
      <c r="H72" s="81">
        <v>8</v>
      </c>
      <c r="I72" s="82">
        <v>0.25</v>
      </c>
      <c r="J72" s="116">
        <v>580</v>
      </c>
      <c r="K72" s="84">
        <v>55</v>
      </c>
      <c r="L72" s="84">
        <v>90</v>
      </c>
      <c r="M72" s="81">
        <v>22</v>
      </c>
      <c r="N72" s="81">
        <v>140</v>
      </c>
      <c r="O72" s="81">
        <v>120</v>
      </c>
      <c r="P72" s="115">
        <v>2.2000000000000002</v>
      </c>
      <c r="Q72" s="86">
        <v>1</v>
      </c>
      <c r="R72" s="87"/>
      <c r="S72" s="88" t="s">
        <v>689</v>
      </c>
      <c r="T72" s="88" t="s">
        <v>117</v>
      </c>
      <c r="U72" s="89" t="s">
        <v>687</v>
      </c>
      <c r="V72" s="89" t="s">
        <v>117</v>
      </c>
      <c r="X72" s="115"/>
    </row>
    <row r="73" spans="1:24" ht="9.9499999999999993" customHeight="1">
      <c r="A73" s="79" t="s">
        <v>766</v>
      </c>
      <c r="B73" s="79" t="s">
        <v>750</v>
      </c>
      <c r="C73" s="80" t="s">
        <v>639</v>
      </c>
      <c r="D73" s="80" t="s">
        <v>684</v>
      </c>
      <c r="E73" s="121">
        <v>245</v>
      </c>
      <c r="F73" s="121">
        <v>245</v>
      </c>
      <c r="G73" s="81">
        <v>80</v>
      </c>
      <c r="H73" s="81">
        <v>6</v>
      </c>
      <c r="I73" s="82">
        <v>0.25</v>
      </c>
      <c r="J73" s="116">
        <v>245</v>
      </c>
      <c r="K73" s="84">
        <v>55</v>
      </c>
      <c r="L73" s="84">
        <v>90</v>
      </c>
      <c r="M73" s="85">
        <v>9.5</v>
      </c>
      <c r="N73" s="81">
        <v>140</v>
      </c>
      <c r="O73" s="81">
        <v>120</v>
      </c>
      <c r="P73" s="115">
        <v>0.9</v>
      </c>
      <c r="Q73" s="86">
        <v>1</v>
      </c>
      <c r="R73" s="87"/>
      <c r="S73" s="88" t="s">
        <v>689</v>
      </c>
      <c r="T73" s="88" t="s">
        <v>117</v>
      </c>
      <c r="U73" s="89" t="s">
        <v>687</v>
      </c>
      <c r="V73" s="89" t="s">
        <v>117</v>
      </c>
      <c r="X73" s="115"/>
    </row>
    <row r="74" spans="1:24" ht="9.9499999999999993" customHeight="1">
      <c r="A74" s="79" t="s">
        <v>767</v>
      </c>
      <c r="B74" s="79" t="s">
        <v>750</v>
      </c>
      <c r="C74" s="80" t="s">
        <v>639</v>
      </c>
      <c r="D74" s="80" t="s">
        <v>684</v>
      </c>
      <c r="E74" s="121">
        <v>430</v>
      </c>
      <c r="F74" s="121">
        <v>430</v>
      </c>
      <c r="G74" s="81">
        <v>140</v>
      </c>
      <c r="H74" s="81">
        <v>8</v>
      </c>
      <c r="I74" s="82">
        <v>0.25</v>
      </c>
      <c r="J74" s="116">
        <v>430</v>
      </c>
      <c r="K74" s="84">
        <v>55</v>
      </c>
      <c r="L74" s="84">
        <v>90</v>
      </c>
      <c r="M74" s="85">
        <v>15.5</v>
      </c>
      <c r="N74" s="81">
        <v>140</v>
      </c>
      <c r="O74" s="81">
        <v>120</v>
      </c>
      <c r="P74" s="115">
        <v>1.5</v>
      </c>
      <c r="Q74" s="86">
        <v>1</v>
      </c>
      <c r="R74" s="87"/>
      <c r="S74" s="88">
        <v>1</v>
      </c>
      <c r="T74" s="88" t="s">
        <v>117</v>
      </c>
      <c r="U74" s="89" t="s">
        <v>687</v>
      </c>
      <c r="V74" s="89" t="s">
        <v>117</v>
      </c>
      <c r="X74" s="115"/>
    </row>
    <row r="75" spans="1:24" ht="9.9499999999999993" customHeight="1">
      <c r="A75" s="79" t="s">
        <v>768</v>
      </c>
      <c r="B75" s="79" t="s">
        <v>750</v>
      </c>
      <c r="C75" s="80" t="s">
        <v>639</v>
      </c>
      <c r="D75" s="80" t="s">
        <v>684</v>
      </c>
      <c r="E75" s="121">
        <v>270</v>
      </c>
      <c r="F75" s="121">
        <v>270</v>
      </c>
      <c r="G75" s="81">
        <v>270</v>
      </c>
      <c r="H75" s="81">
        <v>6</v>
      </c>
      <c r="I75" s="82">
        <v>0.25</v>
      </c>
      <c r="J75" s="116">
        <v>270</v>
      </c>
      <c r="K75" s="84">
        <v>55</v>
      </c>
      <c r="L75" s="84">
        <v>90</v>
      </c>
      <c r="M75" s="85">
        <v>10.5</v>
      </c>
      <c r="N75" s="81">
        <v>140</v>
      </c>
      <c r="O75" s="81">
        <v>120</v>
      </c>
      <c r="P75" s="115">
        <v>1</v>
      </c>
      <c r="Q75" s="86">
        <v>1</v>
      </c>
      <c r="R75" s="87"/>
      <c r="S75" s="88" t="s">
        <v>689</v>
      </c>
      <c r="T75" s="88" t="s">
        <v>117</v>
      </c>
      <c r="U75" s="89" t="s">
        <v>685</v>
      </c>
      <c r="V75" s="89" t="s">
        <v>117</v>
      </c>
      <c r="X75" s="115"/>
    </row>
    <row r="76" spans="1:24" ht="9.9499999999999993" customHeight="1">
      <c r="A76" s="79" t="s">
        <v>769</v>
      </c>
      <c r="B76" s="79" t="s">
        <v>750</v>
      </c>
      <c r="C76" s="80" t="s">
        <v>639</v>
      </c>
      <c r="D76" s="80" t="s">
        <v>684</v>
      </c>
      <c r="E76" s="121">
        <v>150</v>
      </c>
      <c r="F76" s="121">
        <v>150</v>
      </c>
      <c r="G76" s="81">
        <v>80</v>
      </c>
      <c r="H76" s="81">
        <v>6</v>
      </c>
      <c r="I76" s="82">
        <v>0.25</v>
      </c>
      <c r="J76" s="116">
        <v>150</v>
      </c>
      <c r="K76" s="84">
        <v>55</v>
      </c>
      <c r="L76" s="84">
        <v>90</v>
      </c>
      <c r="M76" s="85">
        <v>5.5</v>
      </c>
      <c r="N76" s="81">
        <v>140</v>
      </c>
      <c r="O76" s="81">
        <v>120</v>
      </c>
      <c r="P76" s="115">
        <v>0.6</v>
      </c>
      <c r="Q76" s="86">
        <v>1</v>
      </c>
      <c r="R76" s="87"/>
      <c r="S76" s="88" t="s">
        <v>689</v>
      </c>
      <c r="T76" s="88" t="s">
        <v>117</v>
      </c>
      <c r="U76" s="89" t="s">
        <v>685</v>
      </c>
      <c r="V76" s="89" t="s">
        <v>117</v>
      </c>
      <c r="X76" s="115"/>
    </row>
    <row r="77" spans="1:24" ht="9.9499999999999993" customHeight="1">
      <c r="A77" s="79" t="s">
        <v>770</v>
      </c>
      <c r="B77" s="79" t="s">
        <v>750</v>
      </c>
      <c r="C77" s="80" t="s">
        <v>639</v>
      </c>
      <c r="D77" s="80" t="s">
        <v>703</v>
      </c>
      <c r="E77" s="122">
        <v>-570</v>
      </c>
      <c r="F77" s="122">
        <v>-570</v>
      </c>
      <c r="G77" s="81">
        <v>140</v>
      </c>
      <c r="H77" s="81">
        <v>8</v>
      </c>
      <c r="I77" s="82">
        <v>0.25</v>
      </c>
      <c r="J77" s="117">
        <v>-570</v>
      </c>
      <c r="K77" s="84">
        <v>55</v>
      </c>
      <c r="L77" s="84">
        <v>90</v>
      </c>
      <c r="M77" s="85">
        <v>21.5</v>
      </c>
      <c r="N77" s="81">
        <v>140</v>
      </c>
      <c r="O77" s="81">
        <v>120</v>
      </c>
      <c r="P77" s="115">
        <v>3.4</v>
      </c>
      <c r="Q77" s="86">
        <v>1</v>
      </c>
      <c r="R77" s="87"/>
      <c r="S77" s="88" t="s">
        <v>689</v>
      </c>
      <c r="T77" s="88" t="s">
        <v>117</v>
      </c>
      <c r="U77" s="89" t="s">
        <v>687</v>
      </c>
      <c r="V77" s="89" t="s">
        <v>117</v>
      </c>
      <c r="X77" s="115"/>
    </row>
    <row r="78" spans="1:24" ht="9.9499999999999993" customHeight="1">
      <c r="A78" s="79" t="s">
        <v>771</v>
      </c>
      <c r="B78" s="79" t="s">
        <v>750</v>
      </c>
      <c r="C78" s="80" t="s">
        <v>639</v>
      </c>
      <c r="D78" s="80" t="s">
        <v>703</v>
      </c>
      <c r="E78" s="122">
        <v>-600</v>
      </c>
      <c r="F78" s="122">
        <v>-600</v>
      </c>
      <c r="G78" s="81">
        <v>140</v>
      </c>
      <c r="H78" s="81">
        <v>8</v>
      </c>
      <c r="I78" s="82">
        <v>0.25</v>
      </c>
      <c r="J78" s="117">
        <v>-600</v>
      </c>
      <c r="K78" s="84">
        <v>55</v>
      </c>
      <c r="L78" s="84">
        <v>90</v>
      </c>
      <c r="M78" s="81">
        <v>23</v>
      </c>
      <c r="N78" s="81">
        <v>140</v>
      </c>
      <c r="O78" s="81">
        <v>120</v>
      </c>
      <c r="P78" s="115">
        <v>4.0999999999999996</v>
      </c>
      <c r="Q78" s="86">
        <v>1</v>
      </c>
      <c r="R78" s="87"/>
      <c r="S78" s="88" t="s">
        <v>689</v>
      </c>
      <c r="T78" s="88" t="s">
        <v>117</v>
      </c>
      <c r="U78" s="89" t="s">
        <v>687</v>
      </c>
      <c r="V78" s="89" t="s">
        <v>117</v>
      </c>
      <c r="X78" s="115"/>
    </row>
    <row r="79" spans="1:24" ht="9.9499999999999993" customHeight="1">
      <c r="A79" s="79" t="s">
        <v>772</v>
      </c>
      <c r="B79" s="79" t="s">
        <v>750</v>
      </c>
      <c r="C79" s="80" t="s">
        <v>639</v>
      </c>
      <c r="D79" s="80" t="s">
        <v>703</v>
      </c>
      <c r="E79" s="122">
        <v>-720</v>
      </c>
      <c r="F79" s="122">
        <v>-720</v>
      </c>
      <c r="G79" s="81">
        <v>220</v>
      </c>
      <c r="H79" s="81">
        <v>10</v>
      </c>
      <c r="I79" s="82">
        <v>0.25</v>
      </c>
      <c r="J79" s="117">
        <v>-720</v>
      </c>
      <c r="K79" s="84">
        <v>55</v>
      </c>
      <c r="L79" s="84">
        <v>90</v>
      </c>
      <c r="M79" s="85">
        <v>27.5</v>
      </c>
      <c r="N79" s="81">
        <v>140</v>
      </c>
      <c r="O79" s="81">
        <v>120</v>
      </c>
      <c r="P79" s="115">
        <v>3.2</v>
      </c>
      <c r="Q79" s="86">
        <v>1</v>
      </c>
      <c r="R79" s="87"/>
      <c r="S79" s="88" t="s">
        <v>689</v>
      </c>
      <c r="T79" s="88" t="s">
        <v>117</v>
      </c>
      <c r="U79" s="89" t="s">
        <v>685</v>
      </c>
      <c r="V79" s="89" t="s">
        <v>117</v>
      </c>
      <c r="X79" s="115"/>
    </row>
    <row r="80" spans="1:24" ht="9.9499999999999993" customHeight="1">
      <c r="A80" s="79" t="s">
        <v>773</v>
      </c>
      <c r="B80" s="79" t="s">
        <v>750</v>
      </c>
      <c r="C80" s="80" t="s">
        <v>639</v>
      </c>
      <c r="D80" s="80" t="s">
        <v>703</v>
      </c>
      <c r="E80" s="122">
        <v>-510</v>
      </c>
      <c r="F80" s="122">
        <v>-510</v>
      </c>
      <c r="G80" s="81">
        <v>140</v>
      </c>
      <c r="H80" s="81">
        <v>8</v>
      </c>
      <c r="I80" s="82">
        <v>0.25</v>
      </c>
      <c r="J80" s="117">
        <v>-510</v>
      </c>
      <c r="K80" s="84">
        <v>55</v>
      </c>
      <c r="L80" s="84">
        <v>90</v>
      </c>
      <c r="M80" s="85">
        <v>19.5</v>
      </c>
      <c r="N80" s="81">
        <v>140</v>
      </c>
      <c r="O80" s="81">
        <v>120</v>
      </c>
      <c r="P80" s="115">
        <v>2.4</v>
      </c>
      <c r="Q80" s="86">
        <v>1</v>
      </c>
      <c r="R80" s="87"/>
      <c r="S80" s="88" t="s">
        <v>689</v>
      </c>
      <c r="T80" s="88" t="s">
        <v>117</v>
      </c>
      <c r="U80" s="89" t="s">
        <v>687</v>
      </c>
      <c r="V80" s="89" t="s">
        <v>117</v>
      </c>
      <c r="X80" s="115"/>
    </row>
    <row r="81" spans="1:24" ht="9.9499999999999993" customHeight="1">
      <c r="A81" s="79" t="s">
        <v>774</v>
      </c>
      <c r="B81" s="79" t="s">
        <v>750</v>
      </c>
      <c r="C81" s="80" t="s">
        <v>639</v>
      </c>
      <c r="D81" s="80" t="s">
        <v>703</v>
      </c>
      <c r="E81" s="121">
        <v>330</v>
      </c>
      <c r="F81" s="121">
        <v>330</v>
      </c>
      <c r="G81" s="81">
        <v>330</v>
      </c>
      <c r="H81" s="81">
        <v>6</v>
      </c>
      <c r="I81" s="82">
        <v>0.25</v>
      </c>
      <c r="J81" s="116">
        <v>330</v>
      </c>
      <c r="K81" s="84">
        <v>55</v>
      </c>
      <c r="L81" s="84">
        <v>90</v>
      </c>
      <c r="M81" s="85">
        <v>12.5</v>
      </c>
      <c r="N81" s="81">
        <v>140</v>
      </c>
      <c r="O81" s="81">
        <v>120</v>
      </c>
      <c r="P81" s="115">
        <v>1.3</v>
      </c>
      <c r="Q81" s="86">
        <v>1</v>
      </c>
      <c r="R81" s="87"/>
      <c r="S81" s="88" t="s">
        <v>689</v>
      </c>
      <c r="T81" s="88" t="s">
        <v>117</v>
      </c>
      <c r="U81" s="89" t="s">
        <v>687</v>
      </c>
      <c r="V81" s="89" t="s">
        <v>690</v>
      </c>
      <c r="X81" s="115"/>
    </row>
    <row r="82" spans="1:24" ht="9.9499999999999993" customHeight="1">
      <c r="A82" s="79" t="s">
        <v>775</v>
      </c>
      <c r="B82" s="79" t="s">
        <v>750</v>
      </c>
      <c r="C82" s="80" t="s">
        <v>639</v>
      </c>
      <c r="D82" s="80" t="s">
        <v>703</v>
      </c>
      <c r="E82" s="122">
        <v>-780</v>
      </c>
      <c r="F82" s="122">
        <v>-780</v>
      </c>
      <c r="G82" s="81">
        <v>220</v>
      </c>
      <c r="H82" s="81">
        <v>10</v>
      </c>
      <c r="I82" s="82">
        <v>0.25</v>
      </c>
      <c r="J82" s="117">
        <v>-780</v>
      </c>
      <c r="K82" s="84">
        <v>55</v>
      </c>
      <c r="L82" s="84">
        <v>90</v>
      </c>
      <c r="M82" s="85">
        <v>29.5</v>
      </c>
      <c r="N82" s="81">
        <v>140</v>
      </c>
      <c r="O82" s="81">
        <v>120</v>
      </c>
      <c r="P82" s="115">
        <v>4.0999999999999996</v>
      </c>
      <c r="Q82" s="86">
        <v>1</v>
      </c>
      <c r="R82" s="87"/>
      <c r="S82" s="88" t="s">
        <v>689</v>
      </c>
      <c r="T82" s="88" t="s">
        <v>117</v>
      </c>
      <c r="U82" s="89" t="s">
        <v>687</v>
      </c>
      <c r="V82" s="89" t="s">
        <v>117</v>
      </c>
      <c r="X82" s="115"/>
    </row>
    <row r="83" spans="1:24" ht="9.9499999999999993" customHeight="1">
      <c r="A83" s="79" t="s">
        <v>776</v>
      </c>
      <c r="B83" s="79" t="s">
        <v>750</v>
      </c>
      <c r="C83" s="80" t="s">
        <v>639</v>
      </c>
      <c r="D83" s="80" t="s">
        <v>703</v>
      </c>
      <c r="E83" s="122">
        <v>-480</v>
      </c>
      <c r="F83" s="122">
        <v>-480</v>
      </c>
      <c r="G83" s="81">
        <v>140</v>
      </c>
      <c r="H83" s="81">
        <v>8</v>
      </c>
      <c r="I83" s="82">
        <v>0.25</v>
      </c>
      <c r="J83" s="117">
        <v>-480</v>
      </c>
      <c r="K83" s="84">
        <v>55</v>
      </c>
      <c r="L83" s="84">
        <v>90</v>
      </c>
      <c r="M83" s="81">
        <v>18</v>
      </c>
      <c r="N83" s="81">
        <v>140</v>
      </c>
      <c r="O83" s="81">
        <v>120</v>
      </c>
      <c r="P83" s="115">
        <v>2.1</v>
      </c>
      <c r="Q83" s="86">
        <v>1</v>
      </c>
      <c r="R83" s="87"/>
      <c r="S83" s="88" t="s">
        <v>689</v>
      </c>
      <c r="T83" s="88" t="s">
        <v>117</v>
      </c>
      <c r="U83" s="89" t="s">
        <v>687</v>
      </c>
      <c r="V83" s="89" t="s">
        <v>117</v>
      </c>
      <c r="X83" s="115"/>
    </row>
    <row r="84" spans="1:24" ht="9.9499999999999993" customHeight="1">
      <c r="A84" s="79" t="s">
        <v>777</v>
      </c>
      <c r="B84" s="79" t="s">
        <v>750</v>
      </c>
      <c r="C84" s="80" t="s">
        <v>639</v>
      </c>
      <c r="D84" s="80" t="s">
        <v>703</v>
      </c>
      <c r="E84" s="121">
        <v>415</v>
      </c>
      <c r="F84" s="121">
        <v>415</v>
      </c>
      <c r="G84" s="81">
        <v>140</v>
      </c>
      <c r="H84" s="81">
        <v>8</v>
      </c>
      <c r="I84" s="82">
        <v>0.25</v>
      </c>
      <c r="J84" s="116">
        <v>415</v>
      </c>
      <c r="K84" s="84">
        <v>55</v>
      </c>
      <c r="L84" s="84">
        <v>90</v>
      </c>
      <c r="M84" s="81">
        <v>16</v>
      </c>
      <c r="N84" s="81">
        <v>140</v>
      </c>
      <c r="O84" s="81">
        <v>120</v>
      </c>
      <c r="P84" s="115">
        <v>1.6</v>
      </c>
      <c r="Q84" s="86">
        <v>1</v>
      </c>
      <c r="R84" s="87"/>
      <c r="S84" s="88" t="s">
        <v>689</v>
      </c>
      <c r="T84" s="88" t="s">
        <v>117</v>
      </c>
      <c r="U84" s="89" t="s">
        <v>687</v>
      </c>
      <c r="V84" s="89" t="s">
        <v>117</v>
      </c>
      <c r="X84" s="115"/>
    </row>
    <row r="85" spans="1:24" ht="9.9499999999999993" customHeight="1">
      <c r="A85" s="79" t="s">
        <v>778</v>
      </c>
      <c r="B85" s="79" t="s">
        <v>750</v>
      </c>
      <c r="C85" s="80" t="s">
        <v>639</v>
      </c>
      <c r="D85" s="80" t="s">
        <v>703</v>
      </c>
      <c r="E85" s="122">
        <v>-480</v>
      </c>
      <c r="F85" s="122">
        <v>-480</v>
      </c>
      <c r="G85" s="81">
        <v>140</v>
      </c>
      <c r="H85" s="81">
        <v>8</v>
      </c>
      <c r="I85" s="82">
        <v>0.25</v>
      </c>
      <c r="J85" s="117">
        <v>-480</v>
      </c>
      <c r="K85" s="84">
        <v>55</v>
      </c>
      <c r="L85" s="84">
        <v>90</v>
      </c>
      <c r="M85" s="81">
        <v>18</v>
      </c>
      <c r="N85" s="81">
        <v>140</v>
      </c>
      <c r="O85" s="81">
        <v>120</v>
      </c>
      <c r="P85" s="115">
        <v>2.1</v>
      </c>
      <c r="Q85" s="86">
        <v>1</v>
      </c>
      <c r="R85" s="87"/>
      <c r="S85" s="88" t="s">
        <v>689</v>
      </c>
      <c r="T85" s="88" t="s">
        <v>117</v>
      </c>
      <c r="U85" s="89" t="s">
        <v>687</v>
      </c>
      <c r="V85" s="89" t="s">
        <v>117</v>
      </c>
      <c r="X85" s="115"/>
    </row>
    <row r="86" spans="1:24" ht="9.9499999999999993" customHeight="1">
      <c r="A86" s="79" t="s">
        <v>779</v>
      </c>
      <c r="B86" s="79" t="s">
        <v>750</v>
      </c>
      <c r="C86" s="80" t="s">
        <v>639</v>
      </c>
      <c r="D86" s="80" t="s">
        <v>703</v>
      </c>
      <c r="E86" s="121">
        <v>220</v>
      </c>
      <c r="F86" s="121">
        <v>220</v>
      </c>
      <c r="G86" s="81">
        <v>80</v>
      </c>
      <c r="H86" s="81">
        <v>6</v>
      </c>
      <c r="I86" s="82">
        <v>0.25</v>
      </c>
      <c r="J86" s="116">
        <v>220</v>
      </c>
      <c r="K86" s="84">
        <v>55</v>
      </c>
      <c r="L86" s="84">
        <v>90</v>
      </c>
      <c r="M86" s="85">
        <v>8.5</v>
      </c>
      <c r="N86" s="81">
        <v>140</v>
      </c>
      <c r="O86" s="81">
        <v>120</v>
      </c>
      <c r="P86" s="115">
        <v>0.8</v>
      </c>
      <c r="Q86" s="86">
        <v>1</v>
      </c>
      <c r="R86" s="87"/>
      <c r="S86" s="88">
        <v>1</v>
      </c>
      <c r="T86" s="88" t="s">
        <v>117</v>
      </c>
      <c r="U86" s="89" t="s">
        <v>687</v>
      </c>
      <c r="V86" s="89" t="s">
        <v>117</v>
      </c>
      <c r="X86" s="115"/>
    </row>
    <row r="87" spans="1:24" ht="22.5">
      <c r="A87" s="80" t="s">
        <v>780</v>
      </c>
      <c r="B87" s="79" t="s">
        <v>750</v>
      </c>
      <c r="C87" s="80" t="s">
        <v>639</v>
      </c>
      <c r="D87" s="91" t="s">
        <v>703</v>
      </c>
      <c r="E87" s="121">
        <v>155</v>
      </c>
      <c r="F87" s="121">
        <v>155</v>
      </c>
      <c r="G87" s="81">
        <v>80</v>
      </c>
      <c r="H87" s="81">
        <v>6</v>
      </c>
      <c r="I87" s="92">
        <v>0.25</v>
      </c>
      <c r="J87" s="116">
        <v>155</v>
      </c>
      <c r="K87" s="84">
        <v>55</v>
      </c>
      <c r="L87" s="81">
        <v>90</v>
      </c>
      <c r="M87" s="81">
        <v>6</v>
      </c>
      <c r="N87" s="93">
        <v>140</v>
      </c>
      <c r="O87" s="81">
        <v>120</v>
      </c>
      <c r="P87" s="115">
        <v>0.5</v>
      </c>
      <c r="Q87" s="81">
        <v>1</v>
      </c>
      <c r="R87" s="94"/>
      <c r="S87" s="88" t="s">
        <v>689</v>
      </c>
      <c r="T87" s="88" t="s">
        <v>117</v>
      </c>
      <c r="U87" s="89" t="s">
        <v>687</v>
      </c>
      <c r="V87" s="89" t="s">
        <v>117</v>
      </c>
      <c r="X87" s="115"/>
    </row>
    <row r="88" spans="1:24" ht="22.5">
      <c r="A88" s="80" t="s">
        <v>781</v>
      </c>
      <c r="B88" s="79" t="s">
        <v>750</v>
      </c>
      <c r="C88" s="80" t="s">
        <v>639</v>
      </c>
      <c r="D88" s="91" t="s">
        <v>703</v>
      </c>
      <c r="E88" s="121">
        <v>125</v>
      </c>
      <c r="F88" s="121">
        <v>125</v>
      </c>
      <c r="G88" s="81">
        <v>80</v>
      </c>
      <c r="H88" s="81">
        <v>6</v>
      </c>
      <c r="I88" s="92">
        <v>0.25</v>
      </c>
      <c r="J88" s="116">
        <v>125</v>
      </c>
      <c r="K88" s="84">
        <v>55</v>
      </c>
      <c r="L88" s="81">
        <v>90</v>
      </c>
      <c r="M88" s="90">
        <v>4.5</v>
      </c>
      <c r="N88" s="93">
        <v>140</v>
      </c>
      <c r="O88" s="81">
        <v>120</v>
      </c>
      <c r="P88" s="115">
        <v>0.4</v>
      </c>
      <c r="Q88" s="81">
        <v>1</v>
      </c>
      <c r="R88" s="94"/>
      <c r="S88" s="88" t="s">
        <v>689</v>
      </c>
      <c r="T88" s="88" t="s">
        <v>117</v>
      </c>
      <c r="U88" s="89" t="s">
        <v>687</v>
      </c>
      <c r="V88" s="89" t="s">
        <v>117</v>
      </c>
      <c r="X88" s="115"/>
    </row>
    <row r="89" spans="1:24" ht="22.5">
      <c r="A89" s="80" t="s">
        <v>782</v>
      </c>
      <c r="B89" s="79" t="s">
        <v>750</v>
      </c>
      <c r="C89" s="80" t="s">
        <v>639</v>
      </c>
      <c r="D89" s="91" t="s">
        <v>703</v>
      </c>
      <c r="E89" s="121">
        <v>150</v>
      </c>
      <c r="F89" s="121">
        <v>150</v>
      </c>
      <c r="G89" s="81">
        <v>80</v>
      </c>
      <c r="H89" s="81">
        <v>6</v>
      </c>
      <c r="I89" s="92">
        <v>0.25</v>
      </c>
      <c r="J89" s="116">
        <v>150</v>
      </c>
      <c r="K89" s="84">
        <v>55</v>
      </c>
      <c r="L89" s="81">
        <v>90</v>
      </c>
      <c r="M89" s="90">
        <v>5.5</v>
      </c>
      <c r="N89" s="93">
        <v>140</v>
      </c>
      <c r="O89" s="81">
        <v>120</v>
      </c>
      <c r="P89" s="115">
        <v>0.5</v>
      </c>
      <c r="Q89" s="81">
        <v>1</v>
      </c>
      <c r="R89" s="94"/>
      <c r="S89" s="88" t="s">
        <v>689</v>
      </c>
      <c r="T89" s="88" t="s">
        <v>117</v>
      </c>
      <c r="U89" s="89" t="s">
        <v>689</v>
      </c>
      <c r="V89" s="89" t="s">
        <v>117</v>
      </c>
      <c r="X89" s="115"/>
    </row>
    <row r="90" spans="1:24" ht="22.5">
      <c r="A90" s="80" t="s">
        <v>783</v>
      </c>
      <c r="B90" s="79" t="s">
        <v>750</v>
      </c>
      <c r="C90" s="80" t="s">
        <v>639</v>
      </c>
      <c r="D90" s="91" t="s">
        <v>703</v>
      </c>
      <c r="E90" s="121">
        <v>420</v>
      </c>
      <c r="F90" s="121">
        <v>420</v>
      </c>
      <c r="G90" s="81">
        <v>420</v>
      </c>
      <c r="H90" s="81">
        <v>8</v>
      </c>
      <c r="I90" s="92">
        <v>0.25</v>
      </c>
      <c r="J90" s="116">
        <v>420</v>
      </c>
      <c r="K90" s="84">
        <v>55</v>
      </c>
      <c r="L90" s="81">
        <v>90</v>
      </c>
      <c r="M90" s="83">
        <v>16</v>
      </c>
      <c r="N90" s="93">
        <v>140</v>
      </c>
      <c r="O90" s="81">
        <v>120</v>
      </c>
      <c r="P90" s="115">
        <v>1.6</v>
      </c>
      <c r="Q90" s="81">
        <v>1</v>
      </c>
      <c r="R90" s="94"/>
      <c r="S90" s="88" t="s">
        <v>689</v>
      </c>
      <c r="T90" s="88" t="s">
        <v>117</v>
      </c>
      <c r="U90" s="89" t="s">
        <v>689</v>
      </c>
      <c r="V90" s="89" t="s">
        <v>689</v>
      </c>
      <c r="X90" s="115"/>
    </row>
    <row r="91" spans="1:24" ht="22.5">
      <c r="A91" s="80" t="s">
        <v>784</v>
      </c>
      <c r="B91" s="79" t="s">
        <v>750</v>
      </c>
      <c r="C91" s="80" t="s">
        <v>639</v>
      </c>
      <c r="D91" s="91" t="s">
        <v>684</v>
      </c>
      <c r="E91" s="121">
        <v>630</v>
      </c>
      <c r="F91" s="121">
        <v>630</v>
      </c>
      <c r="G91" s="81">
        <v>630</v>
      </c>
      <c r="H91" s="81">
        <v>8</v>
      </c>
      <c r="I91" s="92">
        <v>0.25</v>
      </c>
      <c r="J91" s="116">
        <v>630</v>
      </c>
      <c r="K91" s="84">
        <v>55</v>
      </c>
      <c r="L91" s="81">
        <v>90</v>
      </c>
      <c r="M91" s="83">
        <v>24</v>
      </c>
      <c r="N91" s="93">
        <v>140</v>
      </c>
      <c r="O91" s="81">
        <v>120</v>
      </c>
      <c r="P91" s="115">
        <v>2.2999999999999998</v>
      </c>
      <c r="Q91" s="81">
        <v>1</v>
      </c>
      <c r="R91" s="94"/>
      <c r="S91" s="88" t="s">
        <v>689</v>
      </c>
      <c r="T91" s="88" t="s">
        <v>117</v>
      </c>
      <c r="U91" s="89" t="s">
        <v>687</v>
      </c>
      <c r="V91" s="89" t="s">
        <v>117</v>
      </c>
      <c r="X91" s="115"/>
    </row>
    <row r="92" spans="1:24" ht="22.5">
      <c r="A92" s="111" t="s">
        <v>785</v>
      </c>
      <c r="B92" s="79" t="s">
        <v>750</v>
      </c>
      <c r="C92" s="80" t="s">
        <v>639</v>
      </c>
      <c r="D92" s="91" t="s">
        <v>684</v>
      </c>
      <c r="E92" s="121">
        <v>950</v>
      </c>
      <c r="F92" s="121">
        <v>950</v>
      </c>
      <c r="G92" s="81">
        <v>750</v>
      </c>
      <c r="H92" s="81">
        <v>10</v>
      </c>
      <c r="I92" s="95">
        <v>0.1</v>
      </c>
      <c r="J92" s="114" t="s">
        <v>930</v>
      </c>
      <c r="K92" s="87"/>
      <c r="L92" s="87"/>
      <c r="M92" s="87"/>
      <c r="N92" s="87"/>
      <c r="O92" s="87"/>
      <c r="P92" s="115" t="e">
        <v>#VALUE!</v>
      </c>
      <c r="Q92" s="87"/>
      <c r="R92" s="96" t="s">
        <v>746</v>
      </c>
      <c r="S92" s="88" t="s">
        <v>689</v>
      </c>
      <c r="T92" s="88" t="s">
        <v>117</v>
      </c>
      <c r="U92" s="89" t="s">
        <v>689</v>
      </c>
      <c r="V92" s="89" t="s">
        <v>689</v>
      </c>
      <c r="X92" s="115"/>
    </row>
    <row r="93" spans="1:24" ht="22.5">
      <c r="A93" s="111" t="s">
        <v>786</v>
      </c>
      <c r="B93" s="79" t="s">
        <v>750</v>
      </c>
      <c r="C93" s="80" t="s">
        <v>639</v>
      </c>
      <c r="D93" s="91" t="s">
        <v>703</v>
      </c>
      <c r="E93" s="121">
        <v>155</v>
      </c>
      <c r="F93" s="121">
        <v>155</v>
      </c>
      <c r="G93" s="81">
        <v>155</v>
      </c>
      <c r="H93" s="81">
        <v>6</v>
      </c>
      <c r="I93" s="95">
        <v>0.1</v>
      </c>
      <c r="J93" s="114" t="s">
        <v>930</v>
      </c>
      <c r="K93" s="87"/>
      <c r="L93" s="87"/>
      <c r="M93" s="87"/>
      <c r="N93" s="87"/>
      <c r="O93" s="87"/>
      <c r="P93" s="115" t="e">
        <v>#VALUE!</v>
      </c>
      <c r="Q93" s="87"/>
      <c r="R93" s="96" t="s">
        <v>746</v>
      </c>
      <c r="S93" s="88" t="s">
        <v>689</v>
      </c>
      <c r="T93" s="88" t="s">
        <v>117</v>
      </c>
      <c r="U93" s="89" t="s">
        <v>689</v>
      </c>
      <c r="V93" s="89" t="s">
        <v>689</v>
      </c>
      <c r="X93" s="115"/>
    </row>
    <row r="94" spans="1:24" ht="22.5">
      <c r="A94" s="80" t="s">
        <v>787</v>
      </c>
      <c r="B94" s="79" t="s">
        <v>788</v>
      </c>
      <c r="C94" s="80" t="s">
        <v>639</v>
      </c>
      <c r="D94" s="91" t="s">
        <v>684</v>
      </c>
      <c r="E94" s="121">
        <v>660</v>
      </c>
      <c r="F94" s="121">
        <v>660</v>
      </c>
      <c r="G94" s="81">
        <v>140</v>
      </c>
      <c r="H94" s="81">
        <v>8</v>
      </c>
      <c r="I94" s="92">
        <v>0.25</v>
      </c>
      <c r="J94" s="116">
        <v>660</v>
      </c>
      <c r="K94" s="84">
        <v>55</v>
      </c>
      <c r="L94" s="81">
        <v>90</v>
      </c>
      <c r="M94" s="83">
        <v>25</v>
      </c>
      <c r="N94" s="93">
        <v>140</v>
      </c>
      <c r="O94" s="81">
        <v>120</v>
      </c>
      <c r="P94" s="115">
        <v>2.5</v>
      </c>
      <c r="Q94" s="81">
        <v>1</v>
      </c>
      <c r="R94" s="94"/>
      <c r="S94" s="88" t="s">
        <v>689</v>
      </c>
      <c r="T94" s="88" t="s">
        <v>117</v>
      </c>
      <c r="U94" s="89" t="s">
        <v>687</v>
      </c>
      <c r="V94" s="89" t="s">
        <v>117</v>
      </c>
      <c r="X94" s="115"/>
    </row>
    <row r="95" spans="1:24" ht="22.5">
      <c r="A95" s="80" t="s">
        <v>789</v>
      </c>
      <c r="B95" s="79" t="s">
        <v>788</v>
      </c>
      <c r="C95" s="80" t="s">
        <v>639</v>
      </c>
      <c r="D95" s="91" t="s">
        <v>684</v>
      </c>
      <c r="E95" s="122">
        <v>-80</v>
      </c>
      <c r="F95" s="122">
        <v>-75</v>
      </c>
      <c r="G95" s="81">
        <v>80</v>
      </c>
      <c r="H95" s="81">
        <v>6</v>
      </c>
      <c r="I95" s="92">
        <v>0.25</v>
      </c>
      <c r="J95" s="117">
        <v>-75</v>
      </c>
      <c r="K95" s="84">
        <v>55</v>
      </c>
      <c r="L95" s="81">
        <v>90</v>
      </c>
      <c r="M95" s="81">
        <v>3</v>
      </c>
      <c r="N95" s="93">
        <v>140</v>
      </c>
      <c r="O95" s="81">
        <v>120</v>
      </c>
      <c r="P95" s="115">
        <v>0.3</v>
      </c>
      <c r="Q95" s="81">
        <v>1</v>
      </c>
      <c r="R95" s="94"/>
      <c r="S95" s="88" t="s">
        <v>689</v>
      </c>
      <c r="T95" s="88" t="s">
        <v>117</v>
      </c>
      <c r="U95" s="89" t="s">
        <v>687</v>
      </c>
      <c r="V95" s="89" t="s">
        <v>117</v>
      </c>
      <c r="X95" s="115"/>
    </row>
    <row r="96" spans="1:24" ht="22.5">
      <c r="A96" s="80" t="s">
        <v>790</v>
      </c>
      <c r="B96" s="79" t="s">
        <v>788</v>
      </c>
      <c r="C96" s="80" t="s">
        <v>639</v>
      </c>
      <c r="D96" s="91" t="s">
        <v>684</v>
      </c>
      <c r="E96" s="121">
        <v>150</v>
      </c>
      <c r="F96" s="121">
        <v>150</v>
      </c>
      <c r="G96" s="81">
        <v>80</v>
      </c>
      <c r="H96" s="81">
        <v>6</v>
      </c>
      <c r="I96" s="92">
        <v>0.25</v>
      </c>
      <c r="J96" s="116">
        <v>150</v>
      </c>
      <c r="K96" s="84">
        <v>55</v>
      </c>
      <c r="L96" s="81">
        <v>90</v>
      </c>
      <c r="M96" s="90">
        <v>5.5</v>
      </c>
      <c r="N96" s="93">
        <v>140</v>
      </c>
      <c r="O96" s="81">
        <v>120</v>
      </c>
      <c r="P96" s="115">
        <v>0.6</v>
      </c>
      <c r="Q96" s="81">
        <v>1</v>
      </c>
      <c r="R96" s="94"/>
      <c r="S96" s="88" t="s">
        <v>689</v>
      </c>
      <c r="T96" s="88" t="s">
        <v>117</v>
      </c>
      <c r="U96" s="89" t="s">
        <v>687</v>
      </c>
      <c r="V96" s="89" t="s">
        <v>117</v>
      </c>
      <c r="X96" s="115"/>
    </row>
    <row r="97" spans="1:24" ht="22.5">
      <c r="A97" s="80" t="s">
        <v>791</v>
      </c>
      <c r="B97" s="79" t="s">
        <v>788</v>
      </c>
      <c r="C97" s="80" t="s">
        <v>639</v>
      </c>
      <c r="D97" s="91" t="s">
        <v>684</v>
      </c>
      <c r="E97" s="121">
        <v>100</v>
      </c>
      <c r="F97" s="121">
        <v>100</v>
      </c>
      <c r="G97" s="81">
        <v>80</v>
      </c>
      <c r="H97" s="81">
        <v>6</v>
      </c>
      <c r="I97" s="92">
        <v>0.25</v>
      </c>
      <c r="J97" s="116">
        <v>100</v>
      </c>
      <c r="K97" s="84">
        <v>55</v>
      </c>
      <c r="L97" s="81">
        <v>90</v>
      </c>
      <c r="M97" s="81">
        <v>4</v>
      </c>
      <c r="N97" s="93">
        <v>140</v>
      </c>
      <c r="O97" s="81">
        <v>120</v>
      </c>
      <c r="P97" s="115">
        <v>0.4</v>
      </c>
      <c r="Q97" s="81">
        <v>1</v>
      </c>
      <c r="R97" s="94"/>
      <c r="S97" s="88" t="s">
        <v>689</v>
      </c>
      <c r="T97" s="88" t="s">
        <v>117</v>
      </c>
      <c r="U97" s="89" t="s">
        <v>687</v>
      </c>
      <c r="V97" s="89" t="s">
        <v>117</v>
      </c>
      <c r="X97" s="115"/>
    </row>
    <row r="98" spans="1:24" ht="22.5">
      <c r="A98" s="80" t="s">
        <v>792</v>
      </c>
      <c r="B98" s="79" t="s">
        <v>788</v>
      </c>
      <c r="C98" s="80" t="s">
        <v>639</v>
      </c>
      <c r="D98" s="91" t="s">
        <v>684</v>
      </c>
      <c r="E98" s="121">
        <v>900</v>
      </c>
      <c r="F98" s="121">
        <v>900</v>
      </c>
      <c r="G98" s="81">
        <v>140</v>
      </c>
      <c r="H98" s="81">
        <v>10</v>
      </c>
      <c r="I98" s="92">
        <v>0.25</v>
      </c>
      <c r="J98" s="116">
        <v>900</v>
      </c>
      <c r="K98" s="84">
        <v>55</v>
      </c>
      <c r="L98" s="81">
        <v>90</v>
      </c>
      <c r="M98" s="83">
        <v>34</v>
      </c>
      <c r="N98" s="93">
        <v>140</v>
      </c>
      <c r="O98" s="81">
        <v>120</v>
      </c>
      <c r="P98" s="115">
        <v>3</v>
      </c>
      <c r="Q98" s="81">
        <v>1</v>
      </c>
      <c r="R98" s="94"/>
      <c r="S98" s="88">
        <v>0.5</v>
      </c>
      <c r="T98" s="88" t="s">
        <v>117</v>
      </c>
      <c r="U98" s="89" t="s">
        <v>687</v>
      </c>
      <c r="V98" s="89" t="s">
        <v>117</v>
      </c>
      <c r="X98" s="115"/>
    </row>
    <row r="99" spans="1:24" ht="22.5">
      <c r="A99" s="80" t="s">
        <v>793</v>
      </c>
      <c r="B99" s="79" t="s">
        <v>788</v>
      </c>
      <c r="C99" s="80" t="s">
        <v>639</v>
      </c>
      <c r="D99" s="91" t="s">
        <v>684</v>
      </c>
      <c r="E99" s="121">
        <v>100</v>
      </c>
      <c r="F99" s="121">
        <v>100</v>
      </c>
      <c r="G99" s="81">
        <v>80</v>
      </c>
      <c r="H99" s="81">
        <v>6</v>
      </c>
      <c r="I99" s="92">
        <v>0.25</v>
      </c>
      <c r="J99" s="116">
        <v>100</v>
      </c>
      <c r="K99" s="84">
        <v>55</v>
      </c>
      <c r="L99" s="81">
        <v>90</v>
      </c>
      <c r="M99" s="81">
        <v>4</v>
      </c>
      <c r="N99" s="93">
        <v>140</v>
      </c>
      <c r="O99" s="81">
        <v>120</v>
      </c>
      <c r="P99" s="115">
        <v>0.4</v>
      </c>
      <c r="Q99" s="81">
        <v>1</v>
      </c>
      <c r="R99" s="94"/>
      <c r="S99" s="88" t="s">
        <v>689</v>
      </c>
      <c r="T99" s="88" t="s">
        <v>117</v>
      </c>
      <c r="U99" s="89" t="s">
        <v>687</v>
      </c>
      <c r="V99" s="89" t="s">
        <v>117</v>
      </c>
      <c r="X99" s="115"/>
    </row>
    <row r="100" spans="1:24" ht="22.5">
      <c r="A100" s="80" t="s">
        <v>794</v>
      </c>
      <c r="B100" s="79" t="s">
        <v>788</v>
      </c>
      <c r="C100" s="80" t="s">
        <v>639</v>
      </c>
      <c r="D100" s="91" t="s">
        <v>684</v>
      </c>
      <c r="E100" s="122">
        <v>-330</v>
      </c>
      <c r="F100" s="122">
        <v>-330</v>
      </c>
      <c r="G100" s="81">
        <v>80</v>
      </c>
      <c r="H100" s="81">
        <v>6</v>
      </c>
      <c r="I100" s="92">
        <v>0.25</v>
      </c>
      <c r="J100" s="117">
        <v>-330</v>
      </c>
      <c r="K100" s="84">
        <v>55</v>
      </c>
      <c r="L100" s="81">
        <v>90</v>
      </c>
      <c r="M100" s="97">
        <v>12.5</v>
      </c>
      <c r="N100" s="93">
        <v>140</v>
      </c>
      <c r="O100" s="81">
        <v>120</v>
      </c>
      <c r="P100" s="115">
        <v>1.5</v>
      </c>
      <c r="Q100" s="81">
        <v>1</v>
      </c>
      <c r="R100" s="94"/>
      <c r="S100" s="88">
        <v>0.75</v>
      </c>
      <c r="T100" s="88" t="s">
        <v>117</v>
      </c>
      <c r="U100" s="89" t="s">
        <v>687</v>
      </c>
      <c r="V100" s="89" t="s">
        <v>117</v>
      </c>
      <c r="X100" s="115"/>
    </row>
    <row r="101" spans="1:24" ht="22.5">
      <c r="A101" s="80" t="s">
        <v>795</v>
      </c>
      <c r="B101" s="79" t="s">
        <v>788</v>
      </c>
      <c r="C101" s="80" t="s">
        <v>639</v>
      </c>
      <c r="D101" s="91" t="s">
        <v>684</v>
      </c>
      <c r="E101" s="121">
        <v>85</v>
      </c>
      <c r="F101" s="121">
        <v>85</v>
      </c>
      <c r="G101" s="81">
        <v>80</v>
      </c>
      <c r="H101" s="81">
        <v>6</v>
      </c>
      <c r="I101" s="92">
        <v>0.25</v>
      </c>
      <c r="J101" s="116">
        <v>85</v>
      </c>
      <c r="K101" s="84">
        <v>55</v>
      </c>
      <c r="L101" s="81">
        <v>90</v>
      </c>
      <c r="M101" s="81">
        <v>3</v>
      </c>
      <c r="N101" s="93">
        <v>140</v>
      </c>
      <c r="O101" s="81">
        <v>120</v>
      </c>
      <c r="P101" s="115">
        <v>0.3</v>
      </c>
      <c r="Q101" s="81">
        <v>1</v>
      </c>
      <c r="R101" s="94"/>
      <c r="S101" s="88" t="s">
        <v>689</v>
      </c>
      <c r="T101" s="88" t="s">
        <v>117</v>
      </c>
      <c r="U101" s="89" t="s">
        <v>687</v>
      </c>
      <c r="V101" s="89" t="s">
        <v>117</v>
      </c>
      <c r="X101" s="115"/>
    </row>
    <row r="102" spans="1:24" ht="22.5">
      <c r="A102" s="80" t="s">
        <v>796</v>
      </c>
      <c r="B102" s="79" t="s">
        <v>788</v>
      </c>
      <c r="C102" s="80" t="s">
        <v>639</v>
      </c>
      <c r="D102" s="91" t="s">
        <v>684</v>
      </c>
      <c r="E102" s="121">
        <v>185</v>
      </c>
      <c r="F102" s="121">
        <v>185</v>
      </c>
      <c r="G102" s="81">
        <v>80</v>
      </c>
      <c r="H102" s="81">
        <v>6</v>
      </c>
      <c r="I102" s="92">
        <v>0.25</v>
      </c>
      <c r="J102" s="116">
        <v>185</v>
      </c>
      <c r="K102" s="84">
        <v>55</v>
      </c>
      <c r="L102" s="81">
        <v>90</v>
      </c>
      <c r="M102" s="81">
        <v>7</v>
      </c>
      <c r="N102" s="93">
        <v>140</v>
      </c>
      <c r="O102" s="81">
        <v>120</v>
      </c>
      <c r="P102" s="115">
        <v>0.7</v>
      </c>
      <c r="Q102" s="81">
        <v>1</v>
      </c>
      <c r="R102" s="94"/>
      <c r="S102" s="88">
        <v>1.25</v>
      </c>
      <c r="T102" s="88" t="s">
        <v>690</v>
      </c>
      <c r="U102" s="89" t="s">
        <v>687</v>
      </c>
      <c r="V102" s="89" t="s">
        <v>117</v>
      </c>
      <c r="X102" s="115"/>
    </row>
    <row r="103" spans="1:24" ht="22.5">
      <c r="A103" s="80" t="s">
        <v>797</v>
      </c>
      <c r="B103" s="79" t="s">
        <v>788</v>
      </c>
      <c r="C103" s="80" t="s">
        <v>639</v>
      </c>
      <c r="D103" s="91" t="s">
        <v>684</v>
      </c>
      <c r="E103" s="121">
        <v>600</v>
      </c>
      <c r="F103" s="121">
        <v>600</v>
      </c>
      <c r="G103" s="81">
        <v>600</v>
      </c>
      <c r="H103" s="81">
        <v>8</v>
      </c>
      <c r="I103" s="92">
        <v>0.25</v>
      </c>
      <c r="J103" s="116">
        <v>600</v>
      </c>
      <c r="K103" s="84">
        <v>55</v>
      </c>
      <c r="L103" s="81">
        <v>90</v>
      </c>
      <c r="M103" s="83">
        <v>23</v>
      </c>
      <c r="N103" s="93">
        <v>140</v>
      </c>
      <c r="O103" s="81">
        <v>120</v>
      </c>
      <c r="P103" s="115">
        <v>2.2999999999999998</v>
      </c>
      <c r="Q103" s="81">
        <v>1</v>
      </c>
      <c r="R103" s="94"/>
      <c r="S103" s="88" t="s">
        <v>689</v>
      </c>
      <c r="T103" s="88" t="s">
        <v>117</v>
      </c>
      <c r="U103" s="89" t="s">
        <v>689</v>
      </c>
      <c r="V103" s="89" t="s">
        <v>689</v>
      </c>
      <c r="X103" s="115"/>
    </row>
    <row r="104" spans="1:24" ht="22.5">
      <c r="A104" s="80" t="s">
        <v>798</v>
      </c>
      <c r="B104" s="79" t="s">
        <v>788</v>
      </c>
      <c r="C104" s="80" t="s">
        <v>639</v>
      </c>
      <c r="D104" s="91" t="s">
        <v>684</v>
      </c>
      <c r="E104" s="121">
        <v>630</v>
      </c>
      <c r="F104" s="121">
        <v>630</v>
      </c>
      <c r="G104" s="81">
        <v>140</v>
      </c>
      <c r="H104" s="81">
        <v>8</v>
      </c>
      <c r="I104" s="92">
        <v>0.25</v>
      </c>
      <c r="J104" s="116">
        <v>630</v>
      </c>
      <c r="K104" s="84">
        <v>55</v>
      </c>
      <c r="L104" s="81">
        <v>90</v>
      </c>
      <c r="M104" s="83">
        <v>24</v>
      </c>
      <c r="N104" s="93">
        <v>140</v>
      </c>
      <c r="O104" s="81">
        <v>120</v>
      </c>
      <c r="P104" s="115">
        <v>2.4</v>
      </c>
      <c r="Q104" s="81">
        <v>1</v>
      </c>
      <c r="R104" s="94"/>
      <c r="S104" s="88">
        <v>1</v>
      </c>
      <c r="T104" s="88" t="s">
        <v>690</v>
      </c>
      <c r="U104" s="89" t="s">
        <v>687</v>
      </c>
      <c r="V104" s="89" t="s">
        <v>117</v>
      </c>
      <c r="X104" s="115"/>
    </row>
    <row r="105" spans="1:24" ht="22.5">
      <c r="A105" s="80" t="s">
        <v>799</v>
      </c>
      <c r="B105" s="79" t="s">
        <v>788</v>
      </c>
      <c r="C105" s="80" t="s">
        <v>639</v>
      </c>
      <c r="D105" s="91" t="s">
        <v>684</v>
      </c>
      <c r="E105" s="122">
        <v>-480</v>
      </c>
      <c r="F105" s="122">
        <v>-480</v>
      </c>
      <c r="G105" s="81">
        <v>140</v>
      </c>
      <c r="H105" s="81">
        <v>8</v>
      </c>
      <c r="I105" s="92">
        <v>0.25</v>
      </c>
      <c r="J105" s="117">
        <v>-480</v>
      </c>
      <c r="K105" s="84">
        <v>55</v>
      </c>
      <c r="L105" s="81">
        <v>90</v>
      </c>
      <c r="M105" s="83">
        <v>18</v>
      </c>
      <c r="N105" s="93">
        <v>140</v>
      </c>
      <c r="O105" s="81">
        <v>120</v>
      </c>
      <c r="P105" s="115">
        <v>2.1</v>
      </c>
      <c r="Q105" s="81">
        <v>1</v>
      </c>
      <c r="R105" s="94"/>
      <c r="S105" s="88">
        <v>1</v>
      </c>
      <c r="T105" s="88" t="s">
        <v>117</v>
      </c>
      <c r="U105" s="89" t="s">
        <v>687</v>
      </c>
      <c r="V105" s="89" t="s">
        <v>117</v>
      </c>
      <c r="X105" s="115"/>
    </row>
    <row r="106" spans="1:24" ht="22.5">
      <c r="A106" s="80" t="s">
        <v>800</v>
      </c>
      <c r="B106" s="79" t="s">
        <v>788</v>
      </c>
      <c r="C106" s="80" t="s">
        <v>639</v>
      </c>
      <c r="D106" s="91" t="s">
        <v>684</v>
      </c>
      <c r="E106" s="121">
        <v>570</v>
      </c>
      <c r="F106" s="121">
        <v>570</v>
      </c>
      <c r="G106" s="81">
        <v>140</v>
      </c>
      <c r="H106" s="81">
        <v>8</v>
      </c>
      <c r="I106" s="92">
        <v>0.25</v>
      </c>
      <c r="J106" s="116">
        <v>570</v>
      </c>
      <c r="K106" s="84">
        <v>55</v>
      </c>
      <c r="L106" s="81">
        <v>90</v>
      </c>
      <c r="M106" s="97">
        <v>21.5</v>
      </c>
      <c r="N106" s="93">
        <v>140</v>
      </c>
      <c r="O106" s="81">
        <v>120</v>
      </c>
      <c r="P106" s="115">
        <v>2.2000000000000002</v>
      </c>
      <c r="Q106" s="81">
        <v>1</v>
      </c>
      <c r="R106" s="94"/>
      <c r="S106" s="88" t="s">
        <v>689</v>
      </c>
      <c r="T106" s="88" t="s">
        <v>117</v>
      </c>
      <c r="U106" s="89" t="s">
        <v>687</v>
      </c>
      <c r="V106" s="89" t="s">
        <v>117</v>
      </c>
      <c r="X106" s="115"/>
    </row>
    <row r="107" spans="1:24" ht="22.5">
      <c r="A107" s="80" t="s">
        <v>801</v>
      </c>
      <c r="B107" s="79" t="s">
        <v>788</v>
      </c>
      <c r="C107" s="80" t="s">
        <v>639</v>
      </c>
      <c r="D107" s="91" t="s">
        <v>684</v>
      </c>
      <c r="E107" s="122">
        <v>-480</v>
      </c>
      <c r="F107" s="122">
        <v>-480</v>
      </c>
      <c r="G107" s="81">
        <v>140</v>
      </c>
      <c r="H107" s="81">
        <v>8</v>
      </c>
      <c r="I107" s="92">
        <v>0.25</v>
      </c>
      <c r="J107" s="117">
        <v>-480</v>
      </c>
      <c r="K107" s="84">
        <v>55</v>
      </c>
      <c r="L107" s="81">
        <v>90</v>
      </c>
      <c r="M107" s="83">
        <v>18</v>
      </c>
      <c r="N107" s="93">
        <v>140</v>
      </c>
      <c r="O107" s="81">
        <v>120</v>
      </c>
      <c r="P107" s="115">
        <v>2.1</v>
      </c>
      <c r="Q107" s="81">
        <v>1</v>
      </c>
      <c r="R107" s="94"/>
      <c r="S107" s="88" t="s">
        <v>689</v>
      </c>
      <c r="T107" s="88" t="s">
        <v>117</v>
      </c>
      <c r="U107" s="89" t="s">
        <v>687</v>
      </c>
      <c r="V107" s="89" t="s">
        <v>117</v>
      </c>
      <c r="X107" s="115"/>
    </row>
    <row r="108" spans="1:24" ht="22.5">
      <c r="A108" s="80" t="s">
        <v>802</v>
      </c>
      <c r="B108" s="79" t="s">
        <v>788</v>
      </c>
      <c r="C108" s="80" t="s">
        <v>639</v>
      </c>
      <c r="D108" s="91" t="s">
        <v>684</v>
      </c>
      <c r="E108" s="121">
        <v>180</v>
      </c>
      <c r="F108" s="121">
        <v>180</v>
      </c>
      <c r="G108" s="81">
        <v>80</v>
      </c>
      <c r="H108" s="81">
        <v>6</v>
      </c>
      <c r="I108" s="92">
        <v>0.25</v>
      </c>
      <c r="J108" s="116">
        <v>180</v>
      </c>
      <c r="K108" s="84">
        <v>55</v>
      </c>
      <c r="L108" s="81">
        <v>90</v>
      </c>
      <c r="M108" s="81">
        <v>7</v>
      </c>
      <c r="N108" s="93">
        <v>140</v>
      </c>
      <c r="O108" s="81">
        <v>120</v>
      </c>
      <c r="P108" s="115">
        <v>0.7</v>
      </c>
      <c r="Q108" s="81">
        <v>1</v>
      </c>
      <c r="R108" s="94"/>
      <c r="S108" s="88" t="s">
        <v>689</v>
      </c>
      <c r="T108" s="88" t="s">
        <v>117</v>
      </c>
      <c r="U108" s="89" t="s">
        <v>687</v>
      </c>
      <c r="V108" s="89" t="s">
        <v>117</v>
      </c>
      <c r="X108" s="115"/>
    </row>
    <row r="109" spans="1:24" ht="22.5">
      <c r="A109" s="80" t="s">
        <v>803</v>
      </c>
      <c r="B109" s="79" t="s">
        <v>788</v>
      </c>
      <c r="C109" s="80" t="s">
        <v>639</v>
      </c>
      <c r="D109" s="91" t="s">
        <v>684</v>
      </c>
      <c r="E109" s="121">
        <v>180</v>
      </c>
      <c r="F109" s="121">
        <v>180</v>
      </c>
      <c r="G109" s="81">
        <v>80</v>
      </c>
      <c r="H109" s="81">
        <v>6</v>
      </c>
      <c r="I109" s="92">
        <v>0.25</v>
      </c>
      <c r="J109" s="116">
        <v>180</v>
      </c>
      <c r="K109" s="84">
        <v>55</v>
      </c>
      <c r="L109" s="81">
        <v>90</v>
      </c>
      <c r="M109" s="81">
        <v>7</v>
      </c>
      <c r="N109" s="93">
        <v>140</v>
      </c>
      <c r="O109" s="81">
        <v>120</v>
      </c>
      <c r="P109" s="115">
        <v>0.7</v>
      </c>
      <c r="Q109" s="81">
        <v>1</v>
      </c>
      <c r="R109" s="94"/>
      <c r="S109" s="88" t="s">
        <v>689</v>
      </c>
      <c r="T109" s="88" t="s">
        <v>117</v>
      </c>
      <c r="U109" s="89" t="s">
        <v>687</v>
      </c>
      <c r="V109" s="89" t="s">
        <v>117</v>
      </c>
      <c r="X109" s="115"/>
    </row>
    <row r="110" spans="1:24" ht="22.5">
      <c r="A110" s="80" t="s">
        <v>804</v>
      </c>
      <c r="B110" s="79" t="s">
        <v>788</v>
      </c>
      <c r="C110" s="80" t="s">
        <v>639</v>
      </c>
      <c r="D110" s="91" t="s">
        <v>684</v>
      </c>
      <c r="E110" s="121">
        <v>180</v>
      </c>
      <c r="F110" s="121">
        <v>180</v>
      </c>
      <c r="G110" s="81">
        <v>80</v>
      </c>
      <c r="H110" s="81">
        <v>6</v>
      </c>
      <c r="I110" s="92">
        <v>0.25</v>
      </c>
      <c r="J110" s="116">
        <v>180</v>
      </c>
      <c r="K110" s="84">
        <v>55</v>
      </c>
      <c r="L110" s="81">
        <v>90</v>
      </c>
      <c r="M110" s="81">
        <v>7</v>
      </c>
      <c r="N110" s="93">
        <v>140</v>
      </c>
      <c r="O110" s="81">
        <v>120</v>
      </c>
      <c r="P110" s="115">
        <v>0.7</v>
      </c>
      <c r="Q110" s="81">
        <v>1</v>
      </c>
      <c r="R110" s="94"/>
      <c r="S110" s="88" t="s">
        <v>689</v>
      </c>
      <c r="T110" s="88" t="s">
        <v>117</v>
      </c>
      <c r="U110" s="89" t="s">
        <v>687</v>
      </c>
      <c r="V110" s="89" t="s">
        <v>117</v>
      </c>
      <c r="X110" s="115"/>
    </row>
    <row r="111" spans="1:24" ht="22.5">
      <c r="A111" s="80" t="s">
        <v>805</v>
      </c>
      <c r="B111" s="79" t="s">
        <v>788</v>
      </c>
      <c r="C111" s="80" t="s">
        <v>639</v>
      </c>
      <c r="D111" s="91" t="s">
        <v>684</v>
      </c>
      <c r="E111" s="121">
        <v>510</v>
      </c>
      <c r="F111" s="121">
        <v>510</v>
      </c>
      <c r="G111" s="81">
        <v>510</v>
      </c>
      <c r="H111" s="81">
        <v>8</v>
      </c>
      <c r="I111" s="92">
        <v>0.25</v>
      </c>
      <c r="J111" s="116">
        <v>510</v>
      </c>
      <c r="K111" s="84">
        <v>55</v>
      </c>
      <c r="L111" s="81">
        <v>90</v>
      </c>
      <c r="M111" s="97">
        <v>19.5</v>
      </c>
      <c r="N111" s="93">
        <v>140</v>
      </c>
      <c r="O111" s="81">
        <v>120</v>
      </c>
      <c r="P111" s="115">
        <v>1.9</v>
      </c>
      <c r="Q111" s="81">
        <v>1</v>
      </c>
      <c r="R111" s="94"/>
      <c r="S111" s="88" t="s">
        <v>689</v>
      </c>
      <c r="T111" s="88" t="s">
        <v>117</v>
      </c>
      <c r="U111" s="89" t="s">
        <v>689</v>
      </c>
      <c r="V111" s="89" t="s">
        <v>689</v>
      </c>
      <c r="X111" s="115"/>
    </row>
    <row r="112" spans="1:24" ht="22.5">
      <c r="A112" s="80" t="s">
        <v>806</v>
      </c>
      <c r="B112" s="79" t="s">
        <v>788</v>
      </c>
      <c r="C112" s="80" t="s">
        <v>639</v>
      </c>
      <c r="D112" s="91" t="s">
        <v>684</v>
      </c>
      <c r="E112" s="121">
        <v>500</v>
      </c>
      <c r="F112" s="121">
        <v>500</v>
      </c>
      <c r="G112" s="81">
        <v>500</v>
      </c>
      <c r="H112" s="81">
        <v>8</v>
      </c>
      <c r="I112" s="92">
        <v>0.25</v>
      </c>
      <c r="J112" s="116">
        <v>500</v>
      </c>
      <c r="K112" s="84">
        <v>55</v>
      </c>
      <c r="L112" s="81">
        <v>90</v>
      </c>
      <c r="M112" s="83">
        <v>19</v>
      </c>
      <c r="N112" s="93">
        <v>140</v>
      </c>
      <c r="O112" s="81">
        <v>120</v>
      </c>
      <c r="P112" s="115">
        <v>1.9</v>
      </c>
      <c r="Q112" s="81">
        <v>1</v>
      </c>
      <c r="R112" s="94"/>
      <c r="S112" s="88">
        <v>0.75</v>
      </c>
      <c r="T112" s="88" t="s">
        <v>117</v>
      </c>
      <c r="U112" s="89" t="s">
        <v>687</v>
      </c>
      <c r="V112" s="89" t="s">
        <v>117</v>
      </c>
      <c r="X112" s="115"/>
    </row>
    <row r="113" spans="1:24" ht="22.5">
      <c r="A113" s="80" t="s">
        <v>807</v>
      </c>
      <c r="B113" s="79" t="s">
        <v>788</v>
      </c>
      <c r="C113" s="80" t="s">
        <v>639</v>
      </c>
      <c r="D113" s="91" t="s">
        <v>703</v>
      </c>
      <c r="E113" s="122">
        <v>-600</v>
      </c>
      <c r="F113" s="122">
        <v>-600</v>
      </c>
      <c r="G113" s="81">
        <v>140</v>
      </c>
      <c r="H113" s="81">
        <v>8</v>
      </c>
      <c r="I113" s="92">
        <v>0.25</v>
      </c>
      <c r="J113" s="117">
        <v>-600</v>
      </c>
      <c r="K113" s="84">
        <v>55</v>
      </c>
      <c r="L113" s="81">
        <v>90</v>
      </c>
      <c r="M113" s="83">
        <v>23</v>
      </c>
      <c r="N113" s="93">
        <v>140</v>
      </c>
      <c r="O113" s="81">
        <v>120</v>
      </c>
      <c r="P113" s="115">
        <v>4.0999999999999996</v>
      </c>
      <c r="Q113" s="81">
        <v>1</v>
      </c>
      <c r="R113" s="94"/>
      <c r="S113" s="88" t="s">
        <v>689</v>
      </c>
      <c r="T113" s="88" t="s">
        <v>117</v>
      </c>
      <c r="U113" s="89" t="s">
        <v>687</v>
      </c>
      <c r="V113" s="89" t="s">
        <v>117</v>
      </c>
      <c r="X113" s="115"/>
    </row>
    <row r="114" spans="1:24" ht="22.5">
      <c r="A114" s="80" t="s">
        <v>808</v>
      </c>
      <c r="B114" s="79" t="s">
        <v>788</v>
      </c>
      <c r="C114" s="80" t="s">
        <v>639</v>
      </c>
      <c r="D114" s="91" t="s">
        <v>703</v>
      </c>
      <c r="E114" s="121">
        <v>135</v>
      </c>
      <c r="F114" s="121">
        <v>135</v>
      </c>
      <c r="G114" s="81">
        <v>80</v>
      </c>
      <c r="H114" s="81">
        <v>6</v>
      </c>
      <c r="I114" s="92">
        <v>0.25</v>
      </c>
      <c r="J114" s="116">
        <v>135</v>
      </c>
      <c r="K114" s="84">
        <v>55</v>
      </c>
      <c r="L114" s="81">
        <v>90</v>
      </c>
      <c r="M114" s="81">
        <v>5</v>
      </c>
      <c r="N114" s="93">
        <v>140</v>
      </c>
      <c r="O114" s="81">
        <v>120</v>
      </c>
      <c r="P114" s="115">
        <v>0.5</v>
      </c>
      <c r="Q114" s="81">
        <v>1</v>
      </c>
      <c r="R114" s="94"/>
      <c r="S114" s="88" t="s">
        <v>689</v>
      </c>
      <c r="T114" s="88" t="s">
        <v>117</v>
      </c>
      <c r="U114" s="89" t="s">
        <v>689</v>
      </c>
      <c r="V114" s="89" t="s">
        <v>689</v>
      </c>
      <c r="X114" s="115"/>
    </row>
    <row r="115" spans="1:24" ht="22.5">
      <c r="A115" s="80" t="s">
        <v>809</v>
      </c>
      <c r="B115" s="79" t="s">
        <v>788</v>
      </c>
      <c r="C115" s="80" t="s">
        <v>639</v>
      </c>
      <c r="D115" s="91" t="s">
        <v>703</v>
      </c>
      <c r="E115" s="121">
        <v>115</v>
      </c>
      <c r="F115" s="121">
        <v>115</v>
      </c>
      <c r="G115" s="81">
        <v>115</v>
      </c>
      <c r="H115" s="81">
        <v>6</v>
      </c>
      <c r="I115" s="92">
        <v>0.25</v>
      </c>
      <c r="J115" s="116">
        <v>115</v>
      </c>
      <c r="K115" s="84">
        <v>55</v>
      </c>
      <c r="L115" s="81">
        <v>90</v>
      </c>
      <c r="M115" s="90">
        <v>4.5</v>
      </c>
      <c r="N115" s="93">
        <v>140</v>
      </c>
      <c r="O115" s="81">
        <v>120</v>
      </c>
      <c r="P115" s="115">
        <v>0.4</v>
      </c>
      <c r="Q115" s="81">
        <v>1</v>
      </c>
      <c r="R115" s="94"/>
      <c r="S115" s="88" t="s">
        <v>689</v>
      </c>
      <c r="T115" s="88" t="s">
        <v>117</v>
      </c>
      <c r="U115" s="89" t="s">
        <v>689</v>
      </c>
      <c r="V115" s="89" t="s">
        <v>689</v>
      </c>
      <c r="X115" s="115"/>
    </row>
    <row r="116" spans="1:24" ht="22.5">
      <c r="A116" s="80" t="s">
        <v>810</v>
      </c>
      <c r="B116" s="79" t="s">
        <v>788</v>
      </c>
      <c r="C116" s="80" t="s">
        <v>639</v>
      </c>
      <c r="D116" s="91" t="s">
        <v>703</v>
      </c>
      <c r="E116" s="121">
        <v>160</v>
      </c>
      <c r="F116" s="121">
        <v>160</v>
      </c>
      <c r="G116" s="81">
        <v>80</v>
      </c>
      <c r="H116" s="81">
        <v>6</v>
      </c>
      <c r="I116" s="92">
        <v>0.25</v>
      </c>
      <c r="J116" s="116">
        <v>160</v>
      </c>
      <c r="K116" s="84">
        <v>55</v>
      </c>
      <c r="L116" s="81">
        <v>90</v>
      </c>
      <c r="M116" s="81">
        <v>6</v>
      </c>
      <c r="N116" s="93">
        <v>140</v>
      </c>
      <c r="O116" s="81">
        <v>120</v>
      </c>
      <c r="P116" s="115">
        <v>0.5</v>
      </c>
      <c r="Q116" s="81">
        <v>1</v>
      </c>
      <c r="R116" s="94"/>
      <c r="S116" s="88" t="s">
        <v>689</v>
      </c>
      <c r="T116" s="88" t="s">
        <v>117</v>
      </c>
      <c r="U116" s="89" t="s">
        <v>687</v>
      </c>
      <c r="V116" s="89" t="s">
        <v>117</v>
      </c>
      <c r="X116" s="115"/>
    </row>
    <row r="117" spans="1:24" ht="22.5">
      <c r="A117" s="80" t="s">
        <v>811</v>
      </c>
      <c r="B117" s="79" t="s">
        <v>788</v>
      </c>
      <c r="C117" s="80" t="s">
        <v>639</v>
      </c>
      <c r="D117" s="91" t="s">
        <v>703</v>
      </c>
      <c r="E117" s="122">
        <v>-760</v>
      </c>
      <c r="F117" s="122">
        <v>-760</v>
      </c>
      <c r="G117" s="81">
        <v>220</v>
      </c>
      <c r="H117" s="81">
        <v>10</v>
      </c>
      <c r="I117" s="92">
        <v>0.25</v>
      </c>
      <c r="J117" s="117">
        <v>-760</v>
      </c>
      <c r="K117" s="84">
        <v>55</v>
      </c>
      <c r="L117" s="81">
        <v>90</v>
      </c>
      <c r="M117" s="83">
        <v>29</v>
      </c>
      <c r="N117" s="93">
        <v>140</v>
      </c>
      <c r="O117" s="81">
        <v>120</v>
      </c>
      <c r="P117" s="115">
        <v>3.8</v>
      </c>
      <c r="Q117" s="81">
        <v>1</v>
      </c>
      <c r="R117" s="94"/>
      <c r="S117" s="88" t="s">
        <v>689</v>
      </c>
      <c r="T117" s="88" t="s">
        <v>117</v>
      </c>
      <c r="U117" s="89" t="s">
        <v>687</v>
      </c>
      <c r="V117" s="89" t="s">
        <v>117</v>
      </c>
      <c r="X117" s="115"/>
    </row>
    <row r="118" spans="1:24" ht="22.5">
      <c r="A118" s="80" t="s">
        <v>812</v>
      </c>
      <c r="B118" s="79" t="s">
        <v>788</v>
      </c>
      <c r="C118" s="80" t="s">
        <v>639</v>
      </c>
      <c r="D118" s="91" t="s">
        <v>703</v>
      </c>
      <c r="E118" s="122">
        <v>-570</v>
      </c>
      <c r="F118" s="122">
        <v>-570</v>
      </c>
      <c r="G118" s="81">
        <v>140</v>
      </c>
      <c r="H118" s="81">
        <v>8</v>
      </c>
      <c r="I118" s="92">
        <v>0.25</v>
      </c>
      <c r="J118" s="117">
        <v>-570</v>
      </c>
      <c r="K118" s="84">
        <v>55</v>
      </c>
      <c r="L118" s="81">
        <v>90</v>
      </c>
      <c r="M118" s="97">
        <v>21.5</v>
      </c>
      <c r="N118" s="93">
        <v>140</v>
      </c>
      <c r="O118" s="81">
        <v>120</v>
      </c>
      <c r="P118" s="115">
        <v>3.4</v>
      </c>
      <c r="Q118" s="81">
        <v>1</v>
      </c>
      <c r="R118" s="94"/>
      <c r="S118" s="88" t="s">
        <v>689</v>
      </c>
      <c r="T118" s="88" t="s">
        <v>117</v>
      </c>
      <c r="U118" s="89" t="s">
        <v>687</v>
      </c>
      <c r="V118" s="89" t="s">
        <v>117</v>
      </c>
      <c r="X118" s="115"/>
    </row>
    <row r="119" spans="1:24" ht="22.5">
      <c r="A119" s="80" t="s">
        <v>813</v>
      </c>
      <c r="B119" s="79" t="s">
        <v>788</v>
      </c>
      <c r="C119" s="80" t="s">
        <v>639</v>
      </c>
      <c r="D119" s="91" t="s">
        <v>703</v>
      </c>
      <c r="E119" s="122">
        <v>-570</v>
      </c>
      <c r="F119" s="122">
        <v>-570</v>
      </c>
      <c r="G119" s="81">
        <v>140</v>
      </c>
      <c r="H119" s="81">
        <v>8</v>
      </c>
      <c r="I119" s="92">
        <v>0.25</v>
      </c>
      <c r="J119" s="117">
        <v>-570</v>
      </c>
      <c r="K119" s="84">
        <v>55</v>
      </c>
      <c r="L119" s="81">
        <v>90</v>
      </c>
      <c r="M119" s="97">
        <v>21.5</v>
      </c>
      <c r="N119" s="93">
        <v>140</v>
      </c>
      <c r="O119" s="81">
        <v>120</v>
      </c>
      <c r="P119" s="115">
        <v>3.4</v>
      </c>
      <c r="Q119" s="81">
        <v>1</v>
      </c>
      <c r="R119" s="94"/>
      <c r="S119" s="88" t="s">
        <v>689</v>
      </c>
      <c r="T119" s="88" t="s">
        <v>117</v>
      </c>
      <c r="U119" s="89" t="s">
        <v>687</v>
      </c>
      <c r="V119" s="89" t="s">
        <v>117</v>
      </c>
      <c r="X119" s="115"/>
    </row>
    <row r="120" spans="1:24" ht="22.5">
      <c r="A120" s="80" t="s">
        <v>814</v>
      </c>
      <c r="B120" s="79" t="s">
        <v>788</v>
      </c>
      <c r="C120" s="80" t="s">
        <v>639</v>
      </c>
      <c r="D120" s="91" t="s">
        <v>703</v>
      </c>
      <c r="E120" s="121">
        <v>660</v>
      </c>
      <c r="F120" s="121">
        <v>660</v>
      </c>
      <c r="G120" s="81">
        <v>140</v>
      </c>
      <c r="H120" s="81">
        <v>8</v>
      </c>
      <c r="I120" s="92">
        <v>0.25</v>
      </c>
      <c r="J120" s="116">
        <v>660</v>
      </c>
      <c r="K120" s="84">
        <v>55</v>
      </c>
      <c r="L120" s="81">
        <v>90</v>
      </c>
      <c r="M120" s="83">
        <v>25</v>
      </c>
      <c r="N120" s="93">
        <v>140</v>
      </c>
      <c r="O120" s="81">
        <v>120</v>
      </c>
      <c r="P120" s="115">
        <v>2.5</v>
      </c>
      <c r="Q120" s="81">
        <v>1</v>
      </c>
      <c r="R120" s="94"/>
      <c r="S120" s="88">
        <v>1</v>
      </c>
      <c r="T120" s="88" t="s">
        <v>117</v>
      </c>
      <c r="U120" s="89" t="s">
        <v>687</v>
      </c>
      <c r="V120" s="89" t="s">
        <v>117</v>
      </c>
      <c r="X120" s="115"/>
    </row>
    <row r="121" spans="1:24" ht="22.5">
      <c r="A121" s="80" t="s">
        <v>815</v>
      </c>
      <c r="B121" s="79" t="s">
        <v>788</v>
      </c>
      <c r="C121" s="80" t="s">
        <v>639</v>
      </c>
      <c r="D121" s="91" t="s">
        <v>703</v>
      </c>
      <c r="E121" s="121">
        <v>200</v>
      </c>
      <c r="F121" s="121">
        <v>200</v>
      </c>
      <c r="G121" s="81">
        <v>80</v>
      </c>
      <c r="H121" s="81">
        <v>6</v>
      </c>
      <c r="I121" s="92">
        <v>0.25</v>
      </c>
      <c r="J121" s="116">
        <v>200</v>
      </c>
      <c r="K121" s="84">
        <v>55</v>
      </c>
      <c r="L121" s="81">
        <v>90</v>
      </c>
      <c r="M121" s="90">
        <v>7.5</v>
      </c>
      <c r="N121" s="93">
        <v>140</v>
      </c>
      <c r="O121" s="81">
        <v>120</v>
      </c>
      <c r="P121" s="115">
        <v>0.7</v>
      </c>
      <c r="Q121" s="81">
        <v>1</v>
      </c>
      <c r="R121" s="94"/>
      <c r="S121" s="88" t="s">
        <v>689</v>
      </c>
      <c r="T121" s="88" t="s">
        <v>117</v>
      </c>
      <c r="U121" s="89" t="s">
        <v>687</v>
      </c>
      <c r="V121" s="89" t="s">
        <v>117</v>
      </c>
      <c r="X121" s="115"/>
    </row>
    <row r="122" spans="1:24" ht="22.5">
      <c r="A122" s="80" t="s">
        <v>816</v>
      </c>
      <c r="B122" s="79" t="s">
        <v>788</v>
      </c>
      <c r="C122" s="80" t="s">
        <v>639</v>
      </c>
      <c r="D122" s="91" t="s">
        <v>703</v>
      </c>
      <c r="E122" s="121">
        <v>170</v>
      </c>
      <c r="F122" s="121">
        <v>170</v>
      </c>
      <c r="G122" s="81">
        <v>80</v>
      </c>
      <c r="H122" s="81">
        <v>6</v>
      </c>
      <c r="I122" s="92">
        <v>0.25</v>
      </c>
      <c r="J122" s="116">
        <v>170</v>
      </c>
      <c r="K122" s="84">
        <v>55</v>
      </c>
      <c r="L122" s="81">
        <v>90</v>
      </c>
      <c r="M122" s="90">
        <v>6.5</v>
      </c>
      <c r="N122" s="93">
        <v>140</v>
      </c>
      <c r="O122" s="81">
        <v>120</v>
      </c>
      <c r="P122" s="115">
        <v>0.6</v>
      </c>
      <c r="Q122" s="81">
        <v>1</v>
      </c>
      <c r="R122" s="94"/>
      <c r="S122" s="88" t="s">
        <v>689</v>
      </c>
      <c r="T122" s="88" t="s">
        <v>117</v>
      </c>
      <c r="U122" s="89" t="s">
        <v>687</v>
      </c>
      <c r="V122" s="89" t="s">
        <v>117</v>
      </c>
      <c r="X122" s="115"/>
    </row>
    <row r="123" spans="1:24" ht="22.5">
      <c r="A123" s="80" t="s">
        <v>817</v>
      </c>
      <c r="B123" s="79" t="s">
        <v>788</v>
      </c>
      <c r="C123" s="80" t="s">
        <v>639</v>
      </c>
      <c r="D123" s="91" t="s">
        <v>703</v>
      </c>
      <c r="E123" s="122">
        <v>-500</v>
      </c>
      <c r="F123" s="122">
        <v>-500</v>
      </c>
      <c r="G123" s="81">
        <v>140</v>
      </c>
      <c r="H123" s="81">
        <v>8</v>
      </c>
      <c r="I123" s="92">
        <v>0.25</v>
      </c>
      <c r="J123" s="117">
        <v>-500</v>
      </c>
      <c r="K123" s="84">
        <v>55</v>
      </c>
      <c r="L123" s="81">
        <v>90</v>
      </c>
      <c r="M123" s="83">
        <v>19</v>
      </c>
      <c r="N123" s="93">
        <v>140</v>
      </c>
      <c r="O123" s="81">
        <v>120</v>
      </c>
      <c r="P123" s="115">
        <v>2.2999999999999998</v>
      </c>
      <c r="Q123" s="81">
        <v>1</v>
      </c>
      <c r="R123" s="94"/>
      <c r="S123" s="88" t="s">
        <v>689</v>
      </c>
      <c r="T123" s="88" t="s">
        <v>117</v>
      </c>
      <c r="U123" s="89" t="s">
        <v>687</v>
      </c>
      <c r="V123" s="89" t="s">
        <v>117</v>
      </c>
      <c r="X123" s="115"/>
    </row>
    <row r="124" spans="1:24" ht="22.5">
      <c r="A124" s="80" t="s">
        <v>818</v>
      </c>
      <c r="B124" s="79" t="s">
        <v>788</v>
      </c>
      <c r="C124" s="80" t="s">
        <v>639</v>
      </c>
      <c r="D124" s="91" t="s">
        <v>703</v>
      </c>
      <c r="E124" s="121">
        <v>330</v>
      </c>
      <c r="F124" s="121">
        <v>330</v>
      </c>
      <c r="G124" s="81">
        <v>80</v>
      </c>
      <c r="H124" s="81">
        <v>6</v>
      </c>
      <c r="I124" s="92">
        <v>0.25</v>
      </c>
      <c r="J124" s="116">
        <v>330</v>
      </c>
      <c r="K124" s="84">
        <v>55</v>
      </c>
      <c r="L124" s="81">
        <v>90</v>
      </c>
      <c r="M124" s="97">
        <v>12.5</v>
      </c>
      <c r="N124" s="93">
        <v>140</v>
      </c>
      <c r="O124" s="81">
        <v>120</v>
      </c>
      <c r="P124" s="115">
        <v>1.3</v>
      </c>
      <c r="Q124" s="81">
        <v>1</v>
      </c>
      <c r="R124" s="94"/>
      <c r="S124" s="88" t="s">
        <v>689</v>
      </c>
      <c r="T124" s="88" t="s">
        <v>117</v>
      </c>
      <c r="U124" s="89" t="s">
        <v>687</v>
      </c>
      <c r="V124" s="89" t="s">
        <v>117</v>
      </c>
      <c r="X124" s="115"/>
    </row>
    <row r="125" spans="1:24" ht="22.5">
      <c r="A125" s="80" t="s">
        <v>819</v>
      </c>
      <c r="B125" s="79" t="s">
        <v>788</v>
      </c>
      <c r="C125" s="80" t="s">
        <v>639</v>
      </c>
      <c r="D125" s="91" t="s">
        <v>703</v>
      </c>
      <c r="E125" s="121">
        <v>340</v>
      </c>
      <c r="F125" s="121">
        <v>340</v>
      </c>
      <c r="G125" s="81">
        <v>80</v>
      </c>
      <c r="H125" s="81">
        <v>6</v>
      </c>
      <c r="I125" s="92">
        <v>0.25</v>
      </c>
      <c r="J125" s="116">
        <v>340</v>
      </c>
      <c r="K125" s="84">
        <v>55</v>
      </c>
      <c r="L125" s="81">
        <v>90</v>
      </c>
      <c r="M125" s="83">
        <v>13</v>
      </c>
      <c r="N125" s="93">
        <v>140</v>
      </c>
      <c r="O125" s="81">
        <v>120</v>
      </c>
      <c r="P125" s="115">
        <v>1.3</v>
      </c>
      <c r="Q125" s="81">
        <v>1</v>
      </c>
      <c r="R125" s="94"/>
      <c r="S125" s="88" t="s">
        <v>689</v>
      </c>
      <c r="T125" s="88" t="s">
        <v>117</v>
      </c>
      <c r="U125" s="89" t="s">
        <v>687</v>
      </c>
      <c r="V125" s="89" t="s">
        <v>117</v>
      </c>
      <c r="X125" s="115"/>
    </row>
    <row r="126" spans="1:24" ht="22.5">
      <c r="A126" s="80" t="s">
        <v>820</v>
      </c>
      <c r="B126" s="79" t="s">
        <v>788</v>
      </c>
      <c r="C126" s="80" t="s">
        <v>639</v>
      </c>
      <c r="D126" s="91" t="s">
        <v>703</v>
      </c>
      <c r="E126" s="122">
        <v>-210</v>
      </c>
      <c r="F126" s="122">
        <v>-210</v>
      </c>
      <c r="G126" s="81">
        <v>80</v>
      </c>
      <c r="H126" s="81">
        <v>6</v>
      </c>
      <c r="I126" s="92">
        <v>0.25</v>
      </c>
      <c r="J126" s="117">
        <v>-210</v>
      </c>
      <c r="K126" s="84">
        <v>55</v>
      </c>
      <c r="L126" s="81">
        <v>90</v>
      </c>
      <c r="M126" s="81">
        <v>8</v>
      </c>
      <c r="N126" s="93">
        <v>140</v>
      </c>
      <c r="O126" s="81">
        <v>120</v>
      </c>
      <c r="P126" s="115">
        <v>0.8</v>
      </c>
      <c r="Q126" s="81">
        <v>1</v>
      </c>
      <c r="R126" s="94"/>
      <c r="S126" s="88">
        <v>0.75</v>
      </c>
      <c r="T126" s="88" t="s">
        <v>117</v>
      </c>
      <c r="U126" s="89" t="s">
        <v>687</v>
      </c>
      <c r="V126" s="89" t="s">
        <v>117</v>
      </c>
      <c r="X126" s="115"/>
    </row>
    <row r="127" spans="1:24" ht="22.5">
      <c r="A127" s="80" t="s">
        <v>821</v>
      </c>
      <c r="B127" s="79" t="s">
        <v>788</v>
      </c>
      <c r="C127" s="80" t="s">
        <v>639</v>
      </c>
      <c r="D127" s="91" t="s">
        <v>703</v>
      </c>
      <c r="E127" s="121">
        <v>600</v>
      </c>
      <c r="F127" s="121">
        <v>600</v>
      </c>
      <c r="G127" s="81">
        <v>600</v>
      </c>
      <c r="H127" s="81">
        <v>8</v>
      </c>
      <c r="I127" s="92">
        <v>0.25</v>
      </c>
      <c r="J127" s="116">
        <v>600</v>
      </c>
      <c r="K127" s="84">
        <v>55</v>
      </c>
      <c r="L127" s="81">
        <v>90</v>
      </c>
      <c r="M127" s="83">
        <v>23</v>
      </c>
      <c r="N127" s="93">
        <v>140</v>
      </c>
      <c r="O127" s="81">
        <v>120</v>
      </c>
      <c r="P127" s="115">
        <v>2.2999999999999998</v>
      </c>
      <c r="Q127" s="81">
        <v>1</v>
      </c>
      <c r="R127" s="94"/>
      <c r="S127" s="88" t="s">
        <v>689</v>
      </c>
      <c r="T127" s="88" t="s">
        <v>117</v>
      </c>
      <c r="U127" s="89" t="s">
        <v>689</v>
      </c>
      <c r="V127" s="89" t="s">
        <v>689</v>
      </c>
      <c r="X127" s="115"/>
    </row>
    <row r="128" spans="1:24" ht="22.5">
      <c r="A128" s="80" t="s">
        <v>822</v>
      </c>
      <c r="B128" s="79" t="s">
        <v>788</v>
      </c>
      <c r="C128" s="80" t="s">
        <v>639</v>
      </c>
      <c r="D128" s="91" t="s">
        <v>703</v>
      </c>
      <c r="E128" s="121">
        <v>140</v>
      </c>
      <c r="F128" s="121">
        <v>140</v>
      </c>
      <c r="G128" s="81">
        <v>80</v>
      </c>
      <c r="H128" s="81">
        <v>6</v>
      </c>
      <c r="I128" s="92">
        <v>0.25</v>
      </c>
      <c r="J128" s="116">
        <v>140</v>
      </c>
      <c r="K128" s="84">
        <v>55</v>
      </c>
      <c r="L128" s="81">
        <v>90</v>
      </c>
      <c r="M128" s="90">
        <v>5.5</v>
      </c>
      <c r="N128" s="93">
        <v>140</v>
      </c>
      <c r="O128" s="81">
        <v>120</v>
      </c>
      <c r="P128" s="115">
        <v>0.5</v>
      </c>
      <c r="Q128" s="81">
        <v>1</v>
      </c>
      <c r="R128" s="94"/>
      <c r="S128" s="88" t="s">
        <v>689</v>
      </c>
      <c r="T128" s="88" t="s">
        <v>117</v>
      </c>
      <c r="U128" s="89" t="s">
        <v>687</v>
      </c>
      <c r="V128" s="89" t="s">
        <v>117</v>
      </c>
      <c r="X128" s="115"/>
    </row>
    <row r="129" spans="1:24" ht="22.5">
      <c r="A129" s="80" t="s">
        <v>823</v>
      </c>
      <c r="B129" s="79" t="s">
        <v>788</v>
      </c>
      <c r="C129" s="80" t="s">
        <v>639</v>
      </c>
      <c r="D129" s="91" t="s">
        <v>703</v>
      </c>
      <c r="E129" s="121">
        <v>415</v>
      </c>
      <c r="F129" s="116">
        <v>415</v>
      </c>
      <c r="G129" s="81">
        <v>80</v>
      </c>
      <c r="H129" s="81">
        <v>8</v>
      </c>
      <c r="I129" s="92">
        <v>0.25</v>
      </c>
      <c r="J129" s="116">
        <v>415</v>
      </c>
      <c r="K129" s="84">
        <v>55</v>
      </c>
      <c r="L129" s="81">
        <v>90</v>
      </c>
      <c r="M129" s="83">
        <v>16</v>
      </c>
      <c r="N129" s="93">
        <v>140</v>
      </c>
      <c r="O129" s="81">
        <v>120</v>
      </c>
      <c r="P129" s="115">
        <v>1.6</v>
      </c>
      <c r="Q129" s="81">
        <v>1</v>
      </c>
      <c r="R129" s="94"/>
      <c r="S129" s="88" t="s">
        <v>689</v>
      </c>
      <c r="T129" s="88" t="s">
        <v>117</v>
      </c>
      <c r="U129" s="89" t="s">
        <v>689</v>
      </c>
      <c r="V129" s="89" t="s">
        <v>689</v>
      </c>
      <c r="X129" s="115"/>
    </row>
    <row r="130" spans="1:24" ht="22.5">
      <c r="A130" s="80" t="s">
        <v>824</v>
      </c>
      <c r="B130" s="79" t="s">
        <v>788</v>
      </c>
      <c r="C130" s="80" t="s">
        <v>639</v>
      </c>
      <c r="D130" s="91" t="s">
        <v>703</v>
      </c>
      <c r="E130" s="121">
        <v>140</v>
      </c>
      <c r="F130" s="116">
        <v>140</v>
      </c>
      <c r="G130" s="81">
        <v>80</v>
      </c>
      <c r="H130" s="81">
        <v>6</v>
      </c>
      <c r="I130" s="92">
        <v>0.25</v>
      </c>
      <c r="J130" s="116">
        <v>140</v>
      </c>
      <c r="K130" s="84">
        <v>55</v>
      </c>
      <c r="L130" s="81">
        <v>90</v>
      </c>
      <c r="M130" s="90">
        <v>5.5</v>
      </c>
      <c r="N130" s="93">
        <v>140</v>
      </c>
      <c r="O130" s="81">
        <v>120</v>
      </c>
      <c r="P130" s="115">
        <v>0.5</v>
      </c>
      <c r="Q130" s="81">
        <v>1</v>
      </c>
      <c r="R130" s="94"/>
      <c r="S130" s="88" t="s">
        <v>689</v>
      </c>
      <c r="T130" s="88" t="s">
        <v>117</v>
      </c>
      <c r="U130" s="89" t="s">
        <v>689</v>
      </c>
      <c r="V130" s="89" t="s">
        <v>689</v>
      </c>
      <c r="X130" s="115"/>
    </row>
    <row r="131" spans="1:24" ht="22.5">
      <c r="A131" s="80" t="s">
        <v>825</v>
      </c>
      <c r="B131" s="79" t="s">
        <v>788</v>
      </c>
      <c r="C131" s="80" t="s">
        <v>639</v>
      </c>
      <c r="D131" s="91" t="s">
        <v>703</v>
      </c>
      <c r="E131" s="121">
        <v>140</v>
      </c>
      <c r="F131" s="116">
        <v>140</v>
      </c>
      <c r="G131" s="81">
        <v>80</v>
      </c>
      <c r="H131" s="81">
        <v>6</v>
      </c>
      <c r="I131" s="92">
        <v>0.25</v>
      </c>
      <c r="J131" s="116">
        <v>140</v>
      </c>
      <c r="K131" s="84">
        <v>55</v>
      </c>
      <c r="L131" s="81">
        <v>90</v>
      </c>
      <c r="M131" s="90">
        <v>5.5</v>
      </c>
      <c r="N131" s="93">
        <v>140</v>
      </c>
      <c r="O131" s="81">
        <v>120</v>
      </c>
      <c r="P131" s="115">
        <v>0.5</v>
      </c>
      <c r="Q131" s="81">
        <v>1</v>
      </c>
      <c r="R131" s="94"/>
      <c r="S131" s="88" t="s">
        <v>689</v>
      </c>
      <c r="T131" s="88" t="s">
        <v>117</v>
      </c>
      <c r="U131" s="89" t="s">
        <v>689</v>
      </c>
      <c r="V131" s="89" t="s">
        <v>689</v>
      </c>
      <c r="X131" s="115"/>
    </row>
    <row r="132" spans="1:24" ht="22.5">
      <c r="A132" s="80" t="s">
        <v>826</v>
      </c>
      <c r="B132" s="79" t="s">
        <v>788</v>
      </c>
      <c r="C132" s="80" t="s">
        <v>639</v>
      </c>
      <c r="D132" s="91" t="s">
        <v>703</v>
      </c>
      <c r="E132" s="121">
        <v>100</v>
      </c>
      <c r="F132" s="116">
        <v>100</v>
      </c>
      <c r="G132" s="81">
        <v>80</v>
      </c>
      <c r="H132" s="81">
        <v>6</v>
      </c>
      <c r="I132" s="92">
        <v>0.25</v>
      </c>
      <c r="J132" s="116">
        <v>100</v>
      </c>
      <c r="K132" s="84">
        <v>55</v>
      </c>
      <c r="L132" s="81">
        <v>90</v>
      </c>
      <c r="M132" s="81">
        <v>4</v>
      </c>
      <c r="N132" s="93">
        <v>140</v>
      </c>
      <c r="O132" s="81">
        <v>120</v>
      </c>
      <c r="P132" s="115">
        <v>0.4</v>
      </c>
      <c r="Q132" s="81">
        <v>1</v>
      </c>
      <c r="R132" s="94"/>
      <c r="S132" s="88" t="s">
        <v>689</v>
      </c>
      <c r="T132" s="88" t="s">
        <v>117</v>
      </c>
      <c r="U132" s="89" t="s">
        <v>689</v>
      </c>
      <c r="V132" s="89" t="s">
        <v>689</v>
      </c>
      <c r="X132" s="115"/>
    </row>
    <row r="133" spans="1:24" ht="22.5">
      <c r="A133" s="80" t="s">
        <v>827</v>
      </c>
      <c r="B133" s="79" t="s">
        <v>788</v>
      </c>
      <c r="C133" s="80" t="s">
        <v>639</v>
      </c>
      <c r="D133" s="91" t="s">
        <v>703</v>
      </c>
      <c r="E133" s="121">
        <v>620</v>
      </c>
      <c r="F133" s="116">
        <v>620</v>
      </c>
      <c r="G133" s="81">
        <v>140</v>
      </c>
      <c r="H133" s="81">
        <v>8</v>
      </c>
      <c r="I133" s="92">
        <v>0.25</v>
      </c>
      <c r="J133" s="116">
        <v>620</v>
      </c>
      <c r="K133" s="84">
        <v>55</v>
      </c>
      <c r="L133" s="81">
        <v>90</v>
      </c>
      <c r="M133" s="97">
        <v>23.5</v>
      </c>
      <c r="N133" s="93">
        <v>140</v>
      </c>
      <c r="O133" s="81">
        <v>120</v>
      </c>
      <c r="P133" s="115">
        <v>2</v>
      </c>
      <c r="Q133" s="81">
        <v>1</v>
      </c>
      <c r="R133" s="94"/>
      <c r="S133" s="88" t="s">
        <v>689</v>
      </c>
      <c r="T133" s="88" t="s">
        <v>117</v>
      </c>
      <c r="U133" s="89" t="s">
        <v>689</v>
      </c>
      <c r="V133" s="89" t="s">
        <v>689</v>
      </c>
      <c r="X133" s="115"/>
    </row>
    <row r="134" spans="1:24" ht="22.5">
      <c r="A134" s="80" t="s">
        <v>828</v>
      </c>
      <c r="B134" s="79" t="s">
        <v>788</v>
      </c>
      <c r="C134" s="80" t="s">
        <v>639</v>
      </c>
      <c r="D134" s="91" t="s">
        <v>684</v>
      </c>
      <c r="E134" s="121">
        <v>100</v>
      </c>
      <c r="F134" s="116">
        <v>100</v>
      </c>
      <c r="G134" s="81">
        <v>80</v>
      </c>
      <c r="H134" s="81">
        <v>6</v>
      </c>
      <c r="I134" s="92">
        <v>0.25</v>
      </c>
      <c r="J134" s="116">
        <v>100</v>
      </c>
      <c r="K134" s="84">
        <v>55</v>
      </c>
      <c r="L134" s="81">
        <v>90</v>
      </c>
      <c r="M134" s="81">
        <v>4</v>
      </c>
      <c r="N134" s="93">
        <v>140</v>
      </c>
      <c r="O134" s="81">
        <v>120</v>
      </c>
      <c r="P134" s="115">
        <v>0.4</v>
      </c>
      <c r="Q134" s="81">
        <v>1</v>
      </c>
      <c r="R134" s="94"/>
      <c r="S134" s="88" t="s">
        <v>689</v>
      </c>
      <c r="T134" s="88" t="s">
        <v>117</v>
      </c>
      <c r="U134" s="89" t="s">
        <v>685</v>
      </c>
      <c r="V134" s="89" t="s">
        <v>117</v>
      </c>
      <c r="X134" s="115"/>
    </row>
    <row r="135" spans="1:24" ht="22.5">
      <c r="A135" s="111" t="s">
        <v>829</v>
      </c>
      <c r="B135" s="79" t="s">
        <v>788</v>
      </c>
      <c r="C135" s="80" t="s">
        <v>639</v>
      </c>
      <c r="D135" s="91" t="s">
        <v>684</v>
      </c>
      <c r="E135" s="121">
        <v>950</v>
      </c>
      <c r="F135" s="116">
        <v>950</v>
      </c>
      <c r="G135" s="81">
        <v>750</v>
      </c>
      <c r="H135" s="81">
        <v>10</v>
      </c>
      <c r="I135" s="95">
        <v>0.1</v>
      </c>
      <c r="J135" s="114" t="s">
        <v>930</v>
      </c>
      <c r="K135" s="87"/>
      <c r="L135" s="87"/>
      <c r="M135" s="87"/>
      <c r="N135" s="87"/>
      <c r="O135" s="87"/>
      <c r="P135" s="115" t="e">
        <v>#VALUE!</v>
      </c>
      <c r="Q135" s="87"/>
      <c r="R135" s="96" t="s">
        <v>746</v>
      </c>
      <c r="S135" s="88" t="s">
        <v>689</v>
      </c>
      <c r="T135" s="88" t="s">
        <v>117</v>
      </c>
      <c r="U135" s="89" t="s">
        <v>689</v>
      </c>
      <c r="V135" s="89" t="s">
        <v>689</v>
      </c>
      <c r="X135" s="115"/>
    </row>
    <row r="136" spans="1:24" ht="22.5">
      <c r="A136" s="111" t="s">
        <v>830</v>
      </c>
      <c r="B136" s="79" t="s">
        <v>788</v>
      </c>
      <c r="C136" s="80" t="s">
        <v>639</v>
      </c>
      <c r="D136" s="91" t="s">
        <v>703</v>
      </c>
      <c r="E136" s="121">
        <v>290</v>
      </c>
      <c r="F136" s="116">
        <v>290</v>
      </c>
      <c r="G136" s="81">
        <v>180</v>
      </c>
      <c r="H136" s="81">
        <v>6</v>
      </c>
      <c r="I136" s="95">
        <v>0.1</v>
      </c>
      <c r="J136" s="114" t="s">
        <v>930</v>
      </c>
      <c r="K136" s="87"/>
      <c r="L136" s="87"/>
      <c r="M136" s="87"/>
      <c r="N136" s="87"/>
      <c r="O136" s="87"/>
      <c r="P136" s="115" t="e">
        <v>#VALUE!</v>
      </c>
      <c r="Q136" s="87"/>
      <c r="R136" s="96" t="s">
        <v>746</v>
      </c>
      <c r="S136" s="88" t="s">
        <v>689</v>
      </c>
      <c r="T136" s="88" t="s">
        <v>117</v>
      </c>
      <c r="U136" s="89" t="s">
        <v>689</v>
      </c>
      <c r="V136" s="89" t="s">
        <v>689</v>
      </c>
      <c r="X136" s="115"/>
    </row>
  </sheetData>
  <mergeCells count="11">
    <mergeCell ref="G2:G3"/>
    <mergeCell ref="H2:H3"/>
    <mergeCell ref="A1:R1"/>
    <mergeCell ref="I2:I3"/>
    <mergeCell ref="J2:Q2"/>
    <mergeCell ref="R2:R3"/>
    <mergeCell ref="A2:A3"/>
    <mergeCell ref="B2:B3"/>
    <mergeCell ref="C2:C3"/>
    <mergeCell ref="D2:D3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Valve Schedule</vt:lpstr>
      <vt:lpstr>Vlookup</vt:lpstr>
      <vt:lpstr>Valve Reference</vt:lpstr>
      <vt:lpstr>Actuator Reference</vt:lpstr>
      <vt:lpstr>Schedule</vt:lpstr>
      <vt:lpstr>'Valve Schedule'!Print_Titles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2019-03-14T17:29:13Z</cp:lastPrinted>
  <dcterms:created xsi:type="dcterms:W3CDTF">2018-06-22T13:14:58Z</dcterms:created>
  <dcterms:modified xsi:type="dcterms:W3CDTF">2019-04-08T19:35:10Z</dcterms:modified>
</cp:coreProperties>
</file>