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JOBS\44OP-239338_ACC_Bond_Rio_Grande_Retro\Documents\Sandbox\Lab Airflow\"/>
    </mc:Choice>
  </mc:AlternateContent>
  <xr:revisionPtr revIDLastSave="0" documentId="13_ncr:1_{C757ECBE-13F3-4C07-BC1E-3144F3DB9568}" xr6:coauthVersionLast="36" xr6:coauthVersionMax="36" xr10:uidLastSave="{00000000-0000-0000-0000-000000000000}"/>
  <bookViews>
    <workbookView xWindow="28920" yWindow="270" windowWidth="20730" windowHeight="11505" activeTab="1" xr2:uid="{00000000-000D-0000-FFFF-FFFF00000000}"/>
  </bookViews>
  <sheets>
    <sheet name="VAV DATA INPUT" sheetId="1" r:id="rId1"/>
    <sheet name="Vlookup" sheetId="7" r:id="rId2"/>
    <sheet name="Sheet5" sheetId="5" state="hidden" r:id="rId3"/>
    <sheet name="LOOKUP TABLES" sheetId="2" state="hidden" r:id="rId4"/>
    <sheet name="COIL DATA" sheetId="6" r:id="rId5"/>
  </sheets>
  <definedNames>
    <definedName name="_xlnm._FilterDatabase" localSheetId="3" hidden="1">'VAV DATA INPUT'!$CE$12:$CE$25</definedName>
    <definedName name="CONTROLLER_MODELS">'LOOKUP TABLES'!$A$2:$A$15</definedName>
    <definedName name="LIST001">'LOOKUP TABLES'!$C$2:$C$3</definedName>
    <definedName name="LIST002">'LOOKUP TABLES'!$C$6:$C$7</definedName>
    <definedName name="LIST003">'LOOKUP TABLES'!$C$10:$C$11</definedName>
    <definedName name="LIST004">'LOOKUP TABLES'!$C$14</definedName>
    <definedName name="LIST005">'LOOKUP TABLES'!$C$17</definedName>
    <definedName name="LIST006">'LOOKUP TABLES'!$C$20</definedName>
    <definedName name="LIST007">'LOOKUP TABLES'!$C$23</definedName>
    <definedName name="LIST008">'LOOKUP TABLES'!$C$26:$C$27</definedName>
    <definedName name="LIST009">'LOOKUP TABLES'!$C$30:$C$31</definedName>
    <definedName name="LIST010">'LOOKUP TABLES'!$C$34</definedName>
    <definedName name="LIST011">'LOOKUP TABLES'!$C$37:$C$38</definedName>
    <definedName name="LIST012">'LOOKUP TABLES'!$C$41:$C$42</definedName>
    <definedName name="LIST013">'LOOKUP TABLES'!$C$45:$C$46</definedName>
    <definedName name="LIST014">'LOOKUP TABLES'!$C$49:$C$55</definedName>
    <definedName name="LIST015">'LOOKUP TABLES'!$E$2</definedName>
    <definedName name="LIST016">'LOOKUP TABLES'!$E$5</definedName>
    <definedName name="LIST017">'LOOKUP TABLES'!$E$8</definedName>
    <definedName name="LIST018">'LOOKUP TABLES'!$E$11:$E$14</definedName>
    <definedName name="LIST019">'LOOKUP TABLES'!$E$18:$E$19</definedName>
    <definedName name="LIST020">'LOOKUP TABLES'!$E$22:$E$29</definedName>
    <definedName name="LIST021">'LOOKUP TABLES'!$E$32:$E$35</definedName>
    <definedName name="LIST022">'LOOKUP TABLES'!$E$38:$E$39</definedName>
    <definedName name="LIST023">'LOOKUP TABLES'!$E$42:$E$43</definedName>
    <definedName name="LIST024">'LOOKUP TABLES'!$E$46:$E$52</definedName>
    <definedName name="LIST025">'LOOKUP TABLES'!$E$55:$E$62</definedName>
    <definedName name="LIST026">'LOOKUP TABLES'!$E$65:$E$72</definedName>
    <definedName name="LIST027">'LOOKUP TABLES'!$E$75:$E$82</definedName>
    <definedName name="LIST028">'LOOKUP TABLES'!$E$85:$E$92</definedName>
    <definedName name="LIST029">'LOOKUP TABLES'!$E$95:$E$102</definedName>
    <definedName name="LIST030">'LOOKUP TABLES'!$E$105:$E$112</definedName>
    <definedName name="LIST031">'LOOKUP TABLES'!$E$115:$E$122</definedName>
    <definedName name="LIST032">'LOOKUP TABLES'!$E$125:$E$132</definedName>
    <definedName name="LIST033">'LOOKUP TABLES'!$E$135:$E$142</definedName>
    <definedName name="LIST034">'LOOKUP TABLES'!$E$145:$E$152</definedName>
    <definedName name="LIST035">'LOOKUP TABLES'!$E$155:$E$162</definedName>
    <definedName name="_xlnm.Print_Area" localSheetId="0">'VAV DATA INPUT'!$A$1:$AC$35</definedName>
  </definedNames>
  <calcPr calcId="179021" iterate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7" i="1" l="1"/>
  <c r="S24" i="6" l="1"/>
  <c r="O9" i="6"/>
  <c r="Q11" i="6"/>
  <c r="Q9" i="6"/>
  <c r="O5" i="6"/>
  <c r="N8" i="1" l="1"/>
  <c r="N9" i="1"/>
  <c r="N18" i="1"/>
  <c r="N20" i="1"/>
  <c r="N21" i="1"/>
  <c r="N22" i="1"/>
  <c r="N24" i="1"/>
  <c r="Y11" i="1"/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7" i="1"/>
  <c r="CY7" i="1" l="1"/>
  <c r="Y15" i="1"/>
  <c r="Y19" i="1"/>
  <c r="Y20" i="1"/>
  <c r="CY22" i="1" s="1"/>
  <c r="Y22" i="1"/>
  <c r="Y23" i="1"/>
  <c r="O7" i="1"/>
  <c r="I8" i="1"/>
  <c r="Y21" i="1"/>
  <c r="W8" i="1"/>
  <c r="W9" i="1"/>
  <c r="W12" i="1"/>
  <c r="W24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CO13" i="1"/>
  <c r="CO14" i="1"/>
  <c r="CO15" i="1"/>
  <c r="CO16" i="1"/>
  <c r="CO17" i="1"/>
  <c r="CO18" i="1"/>
  <c r="CO12" i="1"/>
  <c r="CL16" i="1"/>
  <c r="J14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CP7" i="1"/>
  <c r="I15" i="6"/>
  <c r="P5" i="6"/>
  <c r="K7" i="1"/>
  <c r="I7" i="1"/>
  <c r="Y8" i="1"/>
  <c r="Y10" i="1"/>
  <c r="Y12" i="1"/>
  <c r="Y13" i="1"/>
  <c r="Y14" i="1"/>
  <c r="Y18" i="1"/>
  <c r="Y7" i="1"/>
  <c r="Y9" i="1"/>
  <c r="Y16" i="1"/>
  <c r="Y17" i="1"/>
  <c r="Y24" i="1"/>
  <c r="ED107" i="1" l="1"/>
  <c r="EC107" i="1"/>
  <c r="EB107" i="1"/>
  <c r="ED106" i="1"/>
  <c r="EC106" i="1"/>
  <c r="ED105" i="1"/>
  <c r="EC105" i="1"/>
  <c r="ED104" i="1"/>
  <c r="EC104" i="1"/>
  <c r="ED103" i="1"/>
  <c r="EC103" i="1"/>
  <c r="ED102" i="1"/>
  <c r="EC102" i="1"/>
  <c r="ED101" i="1"/>
  <c r="EC101" i="1"/>
  <c r="ED100" i="1"/>
  <c r="EC100" i="1"/>
  <c r="ED99" i="1"/>
  <c r="EC99" i="1"/>
  <c r="ED98" i="1"/>
  <c r="EC98" i="1"/>
  <c r="ED97" i="1"/>
  <c r="EC97" i="1"/>
  <c r="ED96" i="1"/>
  <c r="EC96" i="1"/>
  <c r="ED95" i="1"/>
  <c r="EC95" i="1"/>
  <c r="ED94" i="1"/>
  <c r="EC94" i="1"/>
  <c r="ED93" i="1"/>
  <c r="EC93" i="1"/>
  <c r="ED92" i="1"/>
  <c r="EC92" i="1"/>
  <c r="ED91" i="1"/>
  <c r="EC91" i="1"/>
  <c r="ED90" i="1"/>
  <c r="EC90" i="1"/>
  <c r="ED89" i="1"/>
  <c r="EC89" i="1"/>
  <c r="ED88" i="1"/>
  <c r="EC88" i="1"/>
  <c r="ED87" i="1"/>
  <c r="EC87" i="1"/>
  <c r="ED86" i="1"/>
  <c r="EC86" i="1"/>
  <c r="ED85" i="1"/>
  <c r="EC85" i="1"/>
  <c r="ED84" i="1"/>
  <c r="EC84" i="1"/>
  <c r="ED83" i="1"/>
  <c r="EC83" i="1"/>
  <c r="ED82" i="1"/>
  <c r="EC82" i="1"/>
  <c r="ED81" i="1"/>
  <c r="EC81" i="1"/>
  <c r="ED80" i="1"/>
  <c r="EC80" i="1"/>
  <c r="ED79" i="1"/>
  <c r="EC79" i="1"/>
  <c r="ED78" i="1"/>
  <c r="EC78" i="1"/>
  <c r="ED77" i="1"/>
  <c r="EC77" i="1"/>
  <c r="ED76" i="1"/>
  <c r="EC76" i="1"/>
  <c r="ED75" i="1"/>
  <c r="EC75" i="1"/>
  <c r="ED74" i="1"/>
  <c r="EC74" i="1"/>
  <c r="ED73" i="1"/>
  <c r="EC73" i="1"/>
  <c r="ED72" i="1"/>
  <c r="EC72" i="1"/>
  <c r="ED71" i="1"/>
  <c r="EC71" i="1"/>
  <c r="ED70" i="1"/>
  <c r="EC70" i="1"/>
  <c r="ED69" i="1"/>
  <c r="EC69" i="1"/>
  <c r="ED68" i="1"/>
  <c r="EC68" i="1"/>
  <c r="ED67" i="1"/>
  <c r="EC67" i="1"/>
  <c r="ED66" i="1"/>
  <c r="EC66" i="1"/>
  <c r="ED65" i="1"/>
  <c r="EC65" i="1"/>
  <c r="ED64" i="1"/>
  <c r="EC64" i="1"/>
  <c r="ED63" i="1"/>
  <c r="EC63" i="1"/>
  <c r="ED62" i="1"/>
  <c r="EC62" i="1"/>
  <c r="ED61" i="1"/>
  <c r="EC61" i="1"/>
  <c r="ED60" i="1"/>
  <c r="EC60" i="1"/>
  <c r="ED59" i="1"/>
  <c r="EC59" i="1"/>
  <c r="ED58" i="1"/>
  <c r="EC58" i="1"/>
  <c r="ED57" i="1"/>
  <c r="EC57" i="1"/>
  <c r="ED56" i="1"/>
  <c r="EC56" i="1"/>
  <c r="ED55" i="1"/>
  <c r="EC55" i="1"/>
  <c r="ED54" i="1"/>
  <c r="EC54" i="1"/>
  <c r="ED53" i="1"/>
  <c r="EC53" i="1"/>
  <c r="ED52" i="1"/>
  <c r="EC52" i="1"/>
  <c r="ED51" i="1"/>
  <c r="EC51" i="1"/>
  <c r="ED50" i="1"/>
  <c r="EC50" i="1"/>
  <c r="ED49" i="1"/>
  <c r="EC49" i="1"/>
  <c r="ED48" i="1"/>
  <c r="EC48" i="1"/>
  <c r="ED47" i="1"/>
  <c r="EC47" i="1"/>
  <c r="ED46" i="1"/>
  <c r="EC46" i="1"/>
  <c r="ED45" i="1"/>
  <c r="EC45" i="1"/>
  <c r="ED44" i="1"/>
  <c r="EC44" i="1"/>
  <c r="ED43" i="1"/>
  <c r="EC43" i="1"/>
  <c r="ED42" i="1"/>
  <c r="EC42" i="1"/>
  <c r="ED41" i="1"/>
  <c r="EC41" i="1"/>
  <c r="ED40" i="1"/>
  <c r="EC40" i="1"/>
  <c r="ED39" i="1"/>
  <c r="EC39" i="1"/>
  <c r="ED38" i="1"/>
  <c r="EC38" i="1"/>
  <c r="ED37" i="1"/>
  <c r="EC37" i="1"/>
  <c r="ED36" i="1"/>
  <c r="EC36" i="1"/>
  <c r="ED35" i="1"/>
  <c r="EC35" i="1"/>
  <c r="ED34" i="1"/>
  <c r="EC34" i="1"/>
  <c r="ED33" i="1"/>
  <c r="EC33" i="1"/>
  <c r="ED32" i="1"/>
  <c r="EC32" i="1"/>
  <c r="ED31" i="1"/>
  <c r="EC31" i="1"/>
  <c r="ED30" i="1"/>
  <c r="EC30" i="1"/>
  <c r="ED29" i="1"/>
  <c r="EC29" i="1"/>
  <c r="ED28" i="1"/>
  <c r="EC28" i="1"/>
  <c r="ED27" i="1"/>
  <c r="EC27" i="1"/>
  <c r="ED26" i="1"/>
  <c r="EC26" i="1"/>
  <c r="ED25" i="1"/>
  <c r="EC25" i="1"/>
  <c r="ED24" i="1"/>
  <c r="EC24" i="1"/>
  <c r="ED23" i="1"/>
  <c r="EC23" i="1"/>
  <c r="ED22" i="1"/>
  <c r="EC22" i="1"/>
  <c r="ED21" i="1"/>
  <c r="EC21" i="1"/>
  <c r="ED20" i="1"/>
  <c r="EC20" i="1"/>
  <c r="ED19" i="1"/>
  <c r="EC19" i="1"/>
  <c r="ED18" i="1"/>
  <c r="EC18" i="1"/>
  <c r="ED17" i="1"/>
  <c r="EC17" i="1"/>
  <c r="ED16" i="1"/>
  <c r="EC16" i="1"/>
  <c r="ED15" i="1"/>
  <c r="EC15" i="1"/>
  <c r="ED14" i="1"/>
  <c r="EC14" i="1"/>
  <c r="ED13" i="1"/>
  <c r="EC13" i="1"/>
  <c r="ED12" i="1"/>
  <c r="EC12" i="1"/>
  <c r="ED11" i="1"/>
  <c r="EC11" i="1"/>
  <c r="ED10" i="1"/>
  <c r="EC10" i="1"/>
  <c r="ED9" i="1"/>
  <c r="EC9" i="1"/>
  <c r="ED8" i="1"/>
  <c r="EC8" i="1"/>
  <c r="DW107" i="1"/>
  <c r="EG107" i="1" s="1"/>
  <c r="DW106" i="1"/>
  <c r="EG106" i="1" s="1"/>
  <c r="DW105" i="1"/>
  <c r="EG105" i="1" s="1"/>
  <c r="DW104" i="1"/>
  <c r="EG104" i="1" s="1"/>
  <c r="DW103" i="1"/>
  <c r="EG103" i="1" s="1"/>
  <c r="DW102" i="1"/>
  <c r="EG102" i="1" s="1"/>
  <c r="DW101" i="1"/>
  <c r="EG101" i="1" s="1"/>
  <c r="DW100" i="1"/>
  <c r="EG100" i="1" s="1"/>
  <c r="DW99" i="1"/>
  <c r="EG99" i="1" s="1"/>
  <c r="DW98" i="1"/>
  <c r="EG98" i="1" s="1"/>
  <c r="DW97" i="1"/>
  <c r="EG97" i="1" s="1"/>
  <c r="DW96" i="1"/>
  <c r="EG96" i="1" s="1"/>
  <c r="DW95" i="1"/>
  <c r="EG95" i="1" s="1"/>
  <c r="DW94" i="1"/>
  <c r="EG94" i="1" s="1"/>
  <c r="DW93" i="1"/>
  <c r="EG93" i="1" s="1"/>
  <c r="DW92" i="1"/>
  <c r="EG92" i="1" s="1"/>
  <c r="DW91" i="1"/>
  <c r="EG91" i="1" s="1"/>
  <c r="DW90" i="1"/>
  <c r="EG90" i="1" s="1"/>
  <c r="DW89" i="1"/>
  <c r="EG89" i="1" s="1"/>
  <c r="DW88" i="1"/>
  <c r="EG88" i="1" s="1"/>
  <c r="DW87" i="1"/>
  <c r="EG87" i="1" s="1"/>
  <c r="DW86" i="1"/>
  <c r="EG86" i="1" s="1"/>
  <c r="DW85" i="1"/>
  <c r="EG85" i="1" s="1"/>
  <c r="DW84" i="1"/>
  <c r="EG84" i="1" s="1"/>
  <c r="DW83" i="1"/>
  <c r="EG83" i="1" s="1"/>
  <c r="DW82" i="1"/>
  <c r="EG82" i="1" s="1"/>
  <c r="DW81" i="1"/>
  <c r="EG81" i="1" s="1"/>
  <c r="DW80" i="1"/>
  <c r="EG80" i="1" s="1"/>
  <c r="DW79" i="1"/>
  <c r="EG79" i="1" s="1"/>
  <c r="DW78" i="1"/>
  <c r="EG78" i="1" s="1"/>
  <c r="DW77" i="1"/>
  <c r="EG77" i="1" s="1"/>
  <c r="DW76" i="1"/>
  <c r="EG76" i="1" s="1"/>
  <c r="DW75" i="1"/>
  <c r="EG75" i="1" s="1"/>
  <c r="DW74" i="1"/>
  <c r="EG74" i="1" s="1"/>
  <c r="DW73" i="1"/>
  <c r="EG73" i="1" s="1"/>
  <c r="DW72" i="1"/>
  <c r="EG72" i="1" s="1"/>
  <c r="DW71" i="1"/>
  <c r="EG71" i="1" s="1"/>
  <c r="DW70" i="1"/>
  <c r="EG70" i="1" s="1"/>
  <c r="DW69" i="1"/>
  <c r="EG69" i="1" s="1"/>
  <c r="DW68" i="1"/>
  <c r="EG68" i="1" s="1"/>
  <c r="DW67" i="1"/>
  <c r="EG67" i="1" s="1"/>
  <c r="DW66" i="1"/>
  <c r="EG66" i="1" s="1"/>
  <c r="DW65" i="1"/>
  <c r="EG65" i="1" s="1"/>
  <c r="DW64" i="1"/>
  <c r="EG64" i="1" s="1"/>
  <c r="DW63" i="1"/>
  <c r="EG63" i="1" s="1"/>
  <c r="DW62" i="1"/>
  <c r="EG62" i="1" s="1"/>
  <c r="DW61" i="1"/>
  <c r="EG61" i="1" s="1"/>
  <c r="DW60" i="1"/>
  <c r="EG60" i="1" s="1"/>
  <c r="DW59" i="1"/>
  <c r="EG59" i="1" s="1"/>
  <c r="DW58" i="1"/>
  <c r="EG58" i="1" s="1"/>
  <c r="DW57" i="1"/>
  <c r="EG57" i="1" s="1"/>
  <c r="DW56" i="1"/>
  <c r="EG56" i="1" s="1"/>
  <c r="DW55" i="1"/>
  <c r="EG55" i="1" s="1"/>
  <c r="DW54" i="1"/>
  <c r="EG54" i="1" s="1"/>
  <c r="DW53" i="1"/>
  <c r="EG53" i="1" s="1"/>
  <c r="DW52" i="1"/>
  <c r="EG52" i="1" s="1"/>
  <c r="DW51" i="1"/>
  <c r="EG51" i="1" s="1"/>
  <c r="DW50" i="1"/>
  <c r="EG50" i="1" s="1"/>
  <c r="DW49" i="1"/>
  <c r="EG49" i="1" s="1"/>
  <c r="DW48" i="1"/>
  <c r="EG48" i="1" s="1"/>
  <c r="DW47" i="1"/>
  <c r="EG47" i="1" s="1"/>
  <c r="DW46" i="1"/>
  <c r="EG46" i="1" s="1"/>
  <c r="DW45" i="1"/>
  <c r="EG45" i="1" s="1"/>
  <c r="DW44" i="1"/>
  <c r="EG44" i="1" s="1"/>
  <c r="DW43" i="1"/>
  <c r="EG43" i="1" s="1"/>
  <c r="DW42" i="1"/>
  <c r="EG42" i="1" s="1"/>
  <c r="DW41" i="1"/>
  <c r="EG41" i="1" s="1"/>
  <c r="DW40" i="1"/>
  <c r="EG40" i="1" s="1"/>
  <c r="DW39" i="1"/>
  <c r="EG39" i="1" s="1"/>
  <c r="DW38" i="1"/>
  <c r="EG38" i="1" s="1"/>
  <c r="DW37" i="1"/>
  <c r="EG37" i="1" s="1"/>
  <c r="DW36" i="1"/>
  <c r="EG36" i="1" s="1"/>
  <c r="DW35" i="1"/>
  <c r="EG35" i="1" s="1"/>
  <c r="DW34" i="1"/>
  <c r="EG34" i="1" s="1"/>
  <c r="DW33" i="1"/>
  <c r="EG33" i="1" s="1"/>
  <c r="DW32" i="1"/>
  <c r="EG32" i="1" s="1"/>
  <c r="DW31" i="1"/>
  <c r="EG31" i="1" s="1"/>
  <c r="DW30" i="1"/>
  <c r="EG30" i="1" s="1"/>
  <c r="DW29" i="1"/>
  <c r="EG29" i="1" s="1"/>
  <c r="DW28" i="1"/>
  <c r="EG28" i="1" s="1"/>
  <c r="DW27" i="1"/>
  <c r="EG27" i="1" s="1"/>
  <c r="DW26" i="1"/>
  <c r="EG26" i="1" s="1"/>
  <c r="DW25" i="1"/>
  <c r="EG25" i="1" s="1"/>
  <c r="DW24" i="1"/>
  <c r="EG24" i="1" s="1"/>
  <c r="DW23" i="1"/>
  <c r="EG23" i="1" s="1"/>
  <c r="DW22" i="1"/>
  <c r="EG22" i="1" s="1"/>
  <c r="DW21" i="1"/>
  <c r="EG21" i="1" s="1"/>
  <c r="DW20" i="1"/>
  <c r="EG20" i="1" s="1"/>
  <c r="DW19" i="1"/>
  <c r="EG19" i="1" s="1"/>
  <c r="DW18" i="1"/>
  <c r="EG18" i="1" s="1"/>
  <c r="DW17" i="1"/>
  <c r="EG17" i="1" s="1"/>
  <c r="DW16" i="1"/>
  <c r="EG16" i="1" s="1"/>
  <c r="DW15" i="1"/>
  <c r="EG15" i="1" s="1"/>
  <c r="DW14" i="1"/>
  <c r="EG14" i="1" s="1"/>
  <c r="DW13" i="1"/>
  <c r="EG13" i="1" s="1"/>
  <c r="DW12" i="1"/>
  <c r="EG12" i="1" s="1"/>
  <c r="DW11" i="1"/>
  <c r="EG11" i="1" s="1"/>
  <c r="DW10" i="1"/>
  <c r="EG10" i="1" s="1"/>
  <c r="DW9" i="1"/>
  <c r="EG9" i="1" s="1"/>
  <c r="DW8" i="1"/>
  <c r="EG8" i="1" s="1"/>
  <c r="DW7" i="1"/>
  <c r="EG7" i="1" s="1"/>
  <c r="DR8" i="1"/>
  <c r="DT8" i="1" s="1"/>
  <c r="DR9" i="1"/>
  <c r="DT9" i="1" s="1"/>
  <c r="DR15" i="1"/>
  <c r="DT15" i="1" s="1"/>
  <c r="DR7" i="1"/>
  <c r="DT7" i="1" s="1"/>
  <c r="DR107" i="1"/>
  <c r="DT107" i="1" s="1"/>
  <c r="DQ107" i="1"/>
  <c r="EE107" i="1" s="1"/>
  <c r="DR106" i="1"/>
  <c r="DT106" i="1" s="1"/>
  <c r="DQ106" i="1"/>
  <c r="EE106" i="1" s="1"/>
  <c r="DR105" i="1"/>
  <c r="DT105" i="1" s="1"/>
  <c r="DQ105" i="1"/>
  <c r="EE105" i="1" s="1"/>
  <c r="DR104" i="1"/>
  <c r="DT104" i="1" s="1"/>
  <c r="DQ104" i="1"/>
  <c r="EE104" i="1" s="1"/>
  <c r="DR103" i="1"/>
  <c r="DT103" i="1" s="1"/>
  <c r="DQ103" i="1"/>
  <c r="EE103" i="1" s="1"/>
  <c r="DR102" i="1"/>
  <c r="DT102" i="1" s="1"/>
  <c r="DQ102" i="1"/>
  <c r="EE102" i="1" s="1"/>
  <c r="DR101" i="1"/>
  <c r="DT101" i="1" s="1"/>
  <c r="DQ101" i="1"/>
  <c r="EE101" i="1" s="1"/>
  <c r="DR100" i="1"/>
  <c r="DT100" i="1" s="1"/>
  <c r="DQ100" i="1"/>
  <c r="EE100" i="1" s="1"/>
  <c r="DR99" i="1"/>
  <c r="DT99" i="1" s="1"/>
  <c r="DQ99" i="1"/>
  <c r="EE99" i="1" s="1"/>
  <c r="DR98" i="1"/>
  <c r="DT98" i="1" s="1"/>
  <c r="DQ98" i="1"/>
  <c r="EE98" i="1" s="1"/>
  <c r="DR97" i="1"/>
  <c r="DT97" i="1" s="1"/>
  <c r="DQ97" i="1"/>
  <c r="EE97" i="1" s="1"/>
  <c r="DR96" i="1"/>
  <c r="DT96" i="1" s="1"/>
  <c r="DQ96" i="1"/>
  <c r="EE96" i="1" s="1"/>
  <c r="DR95" i="1"/>
  <c r="DT95" i="1" s="1"/>
  <c r="DQ95" i="1"/>
  <c r="EE95" i="1" s="1"/>
  <c r="DR94" i="1"/>
  <c r="DT94" i="1" s="1"/>
  <c r="DQ94" i="1"/>
  <c r="EE94" i="1" s="1"/>
  <c r="DR93" i="1"/>
  <c r="DT93" i="1" s="1"/>
  <c r="DQ93" i="1"/>
  <c r="EE93" i="1" s="1"/>
  <c r="DR92" i="1"/>
  <c r="DT92" i="1" s="1"/>
  <c r="DQ92" i="1"/>
  <c r="EE92" i="1" s="1"/>
  <c r="DR91" i="1"/>
  <c r="DT91" i="1" s="1"/>
  <c r="DQ91" i="1"/>
  <c r="EE91" i="1" s="1"/>
  <c r="DR90" i="1"/>
  <c r="DT90" i="1" s="1"/>
  <c r="DQ90" i="1"/>
  <c r="EE90" i="1" s="1"/>
  <c r="DR89" i="1"/>
  <c r="DT89" i="1" s="1"/>
  <c r="DQ89" i="1"/>
  <c r="EE89" i="1" s="1"/>
  <c r="DR88" i="1"/>
  <c r="DT88" i="1" s="1"/>
  <c r="DQ88" i="1"/>
  <c r="EE88" i="1" s="1"/>
  <c r="DR87" i="1"/>
  <c r="DT87" i="1" s="1"/>
  <c r="DQ87" i="1"/>
  <c r="EE87" i="1" s="1"/>
  <c r="DR86" i="1"/>
  <c r="DT86" i="1" s="1"/>
  <c r="DQ86" i="1"/>
  <c r="EE86" i="1" s="1"/>
  <c r="DR85" i="1"/>
  <c r="DT85" i="1" s="1"/>
  <c r="DQ85" i="1"/>
  <c r="EE85" i="1" s="1"/>
  <c r="DR84" i="1"/>
  <c r="DT84" i="1" s="1"/>
  <c r="DQ84" i="1"/>
  <c r="EE84" i="1" s="1"/>
  <c r="DR83" i="1"/>
  <c r="DT83" i="1" s="1"/>
  <c r="DQ83" i="1"/>
  <c r="EE83" i="1" s="1"/>
  <c r="DR82" i="1"/>
  <c r="DT82" i="1" s="1"/>
  <c r="DQ82" i="1"/>
  <c r="EE82" i="1" s="1"/>
  <c r="DR81" i="1"/>
  <c r="DT81" i="1" s="1"/>
  <c r="DQ81" i="1"/>
  <c r="EE81" i="1" s="1"/>
  <c r="DR80" i="1"/>
  <c r="DT80" i="1" s="1"/>
  <c r="DQ80" i="1"/>
  <c r="EE80" i="1" s="1"/>
  <c r="DR79" i="1"/>
  <c r="DT79" i="1" s="1"/>
  <c r="DQ79" i="1"/>
  <c r="EE79" i="1" s="1"/>
  <c r="DR78" i="1"/>
  <c r="DT78" i="1" s="1"/>
  <c r="DQ78" i="1"/>
  <c r="EE78" i="1" s="1"/>
  <c r="DR77" i="1"/>
  <c r="DT77" i="1" s="1"/>
  <c r="DQ77" i="1"/>
  <c r="EE77" i="1" s="1"/>
  <c r="DR76" i="1"/>
  <c r="DT76" i="1" s="1"/>
  <c r="DQ76" i="1"/>
  <c r="EE76" i="1" s="1"/>
  <c r="DR75" i="1"/>
  <c r="DT75" i="1" s="1"/>
  <c r="DQ75" i="1"/>
  <c r="EE75" i="1" s="1"/>
  <c r="DR74" i="1"/>
  <c r="DT74" i="1" s="1"/>
  <c r="DQ74" i="1"/>
  <c r="EE74" i="1" s="1"/>
  <c r="DR73" i="1"/>
  <c r="DT73" i="1" s="1"/>
  <c r="DQ73" i="1"/>
  <c r="EE73" i="1" s="1"/>
  <c r="DR72" i="1"/>
  <c r="DT72" i="1" s="1"/>
  <c r="DQ72" i="1"/>
  <c r="EE72" i="1" s="1"/>
  <c r="DR71" i="1"/>
  <c r="DT71" i="1" s="1"/>
  <c r="DQ71" i="1"/>
  <c r="EE71" i="1" s="1"/>
  <c r="DR70" i="1"/>
  <c r="DT70" i="1" s="1"/>
  <c r="DQ70" i="1"/>
  <c r="EE70" i="1" s="1"/>
  <c r="DR69" i="1"/>
  <c r="DT69" i="1" s="1"/>
  <c r="DQ69" i="1"/>
  <c r="EE69" i="1" s="1"/>
  <c r="DR68" i="1"/>
  <c r="DT68" i="1" s="1"/>
  <c r="DQ68" i="1"/>
  <c r="EE68" i="1" s="1"/>
  <c r="DR67" i="1"/>
  <c r="DT67" i="1" s="1"/>
  <c r="DQ67" i="1"/>
  <c r="EE67" i="1" s="1"/>
  <c r="DR66" i="1"/>
  <c r="DT66" i="1" s="1"/>
  <c r="DQ66" i="1"/>
  <c r="EE66" i="1" s="1"/>
  <c r="DR65" i="1"/>
  <c r="DT65" i="1" s="1"/>
  <c r="DQ65" i="1"/>
  <c r="EE65" i="1" s="1"/>
  <c r="DR64" i="1"/>
  <c r="DT64" i="1" s="1"/>
  <c r="DQ64" i="1"/>
  <c r="EE64" i="1" s="1"/>
  <c r="DR63" i="1"/>
  <c r="DT63" i="1" s="1"/>
  <c r="DQ63" i="1"/>
  <c r="EE63" i="1" s="1"/>
  <c r="DR62" i="1"/>
  <c r="DT62" i="1" s="1"/>
  <c r="DQ62" i="1"/>
  <c r="EE62" i="1" s="1"/>
  <c r="DR61" i="1"/>
  <c r="DT61" i="1" s="1"/>
  <c r="DQ61" i="1"/>
  <c r="EE61" i="1" s="1"/>
  <c r="DR60" i="1"/>
  <c r="DT60" i="1" s="1"/>
  <c r="DQ60" i="1"/>
  <c r="EE60" i="1" s="1"/>
  <c r="DR59" i="1"/>
  <c r="DT59" i="1" s="1"/>
  <c r="DQ59" i="1"/>
  <c r="EE59" i="1" s="1"/>
  <c r="DR58" i="1"/>
  <c r="DT58" i="1" s="1"/>
  <c r="DQ58" i="1"/>
  <c r="EE58" i="1" s="1"/>
  <c r="DR57" i="1"/>
  <c r="DT57" i="1" s="1"/>
  <c r="DQ57" i="1"/>
  <c r="EE57" i="1" s="1"/>
  <c r="DR56" i="1"/>
  <c r="DT56" i="1" s="1"/>
  <c r="DQ56" i="1"/>
  <c r="EE56" i="1" s="1"/>
  <c r="DR55" i="1"/>
  <c r="DT55" i="1" s="1"/>
  <c r="DQ55" i="1"/>
  <c r="EE55" i="1" s="1"/>
  <c r="DR54" i="1"/>
  <c r="DT54" i="1" s="1"/>
  <c r="DQ54" i="1"/>
  <c r="EE54" i="1" s="1"/>
  <c r="DR53" i="1"/>
  <c r="DT53" i="1" s="1"/>
  <c r="DQ53" i="1"/>
  <c r="EE53" i="1" s="1"/>
  <c r="DR52" i="1"/>
  <c r="DT52" i="1" s="1"/>
  <c r="DQ52" i="1"/>
  <c r="EE52" i="1" s="1"/>
  <c r="DR51" i="1"/>
  <c r="DT51" i="1" s="1"/>
  <c r="DQ51" i="1"/>
  <c r="EE51" i="1" s="1"/>
  <c r="DR50" i="1"/>
  <c r="DT50" i="1" s="1"/>
  <c r="DQ50" i="1"/>
  <c r="EE50" i="1" s="1"/>
  <c r="DR49" i="1"/>
  <c r="DT49" i="1" s="1"/>
  <c r="DQ49" i="1"/>
  <c r="EE49" i="1" s="1"/>
  <c r="DR48" i="1"/>
  <c r="DT48" i="1" s="1"/>
  <c r="DQ48" i="1"/>
  <c r="EE48" i="1" s="1"/>
  <c r="DR47" i="1"/>
  <c r="DT47" i="1" s="1"/>
  <c r="DQ47" i="1"/>
  <c r="EE47" i="1" s="1"/>
  <c r="DR46" i="1"/>
  <c r="DT46" i="1" s="1"/>
  <c r="DQ46" i="1"/>
  <c r="EE46" i="1" s="1"/>
  <c r="DR45" i="1"/>
  <c r="DT45" i="1" s="1"/>
  <c r="DQ45" i="1"/>
  <c r="EE45" i="1" s="1"/>
  <c r="DR44" i="1"/>
  <c r="DT44" i="1" s="1"/>
  <c r="DQ44" i="1"/>
  <c r="EE44" i="1" s="1"/>
  <c r="DR43" i="1"/>
  <c r="DT43" i="1" s="1"/>
  <c r="DQ43" i="1"/>
  <c r="DR42" i="1"/>
  <c r="DT42" i="1" s="1"/>
  <c r="DQ42" i="1"/>
  <c r="DR41" i="1"/>
  <c r="DT41" i="1" s="1"/>
  <c r="DQ41" i="1"/>
  <c r="DR40" i="1"/>
  <c r="DT40" i="1" s="1"/>
  <c r="DQ40" i="1"/>
  <c r="DR39" i="1"/>
  <c r="DT39" i="1" s="1"/>
  <c r="DQ39" i="1"/>
  <c r="DR38" i="1"/>
  <c r="DT38" i="1" s="1"/>
  <c r="DQ38" i="1"/>
  <c r="DR37" i="1"/>
  <c r="DT37" i="1" s="1"/>
  <c r="DQ37" i="1"/>
  <c r="DR36" i="1"/>
  <c r="DT36" i="1" s="1"/>
  <c r="DQ36" i="1"/>
  <c r="DR35" i="1"/>
  <c r="DT35" i="1" s="1"/>
  <c r="DQ35" i="1"/>
  <c r="DR34" i="1"/>
  <c r="DT34" i="1" s="1"/>
  <c r="DQ34" i="1"/>
  <c r="DR33" i="1"/>
  <c r="DT33" i="1" s="1"/>
  <c r="DQ33" i="1"/>
  <c r="DR32" i="1"/>
  <c r="DT32" i="1" s="1"/>
  <c r="DQ32" i="1"/>
  <c r="DR31" i="1"/>
  <c r="DT31" i="1" s="1"/>
  <c r="DQ31" i="1"/>
  <c r="DR30" i="1"/>
  <c r="DT30" i="1" s="1"/>
  <c r="DQ30" i="1"/>
  <c r="DR29" i="1"/>
  <c r="DT29" i="1" s="1"/>
  <c r="DQ29" i="1"/>
  <c r="DR28" i="1"/>
  <c r="DT28" i="1" s="1"/>
  <c r="DQ28" i="1"/>
  <c r="DR27" i="1"/>
  <c r="DT27" i="1" s="1"/>
  <c r="DQ27" i="1"/>
  <c r="DR26" i="1"/>
  <c r="DT26" i="1" s="1"/>
  <c r="DQ26" i="1"/>
  <c r="DR25" i="1"/>
  <c r="DT25" i="1" s="1"/>
  <c r="DQ25" i="1"/>
  <c r="DR24" i="1"/>
  <c r="DT24" i="1" s="1"/>
  <c r="DQ24" i="1"/>
  <c r="DR23" i="1"/>
  <c r="DT23" i="1" s="1"/>
  <c r="DQ23" i="1"/>
  <c r="DR22" i="1"/>
  <c r="DT22" i="1" s="1"/>
  <c r="DQ22" i="1"/>
  <c r="DR21" i="1"/>
  <c r="DT21" i="1" s="1"/>
  <c r="DQ21" i="1"/>
  <c r="DR20" i="1"/>
  <c r="DT20" i="1" s="1"/>
  <c r="DQ20" i="1"/>
  <c r="DR19" i="1"/>
  <c r="DT19" i="1" s="1"/>
  <c r="DQ19" i="1"/>
  <c r="DR18" i="1"/>
  <c r="DT18" i="1" s="1"/>
  <c r="DQ18" i="1"/>
  <c r="DR17" i="1"/>
  <c r="DT17" i="1" s="1"/>
  <c r="DQ17" i="1"/>
  <c r="DR16" i="1"/>
  <c r="DT16" i="1" s="1"/>
  <c r="DQ16" i="1"/>
  <c r="DQ15" i="1"/>
  <c r="DR14" i="1"/>
  <c r="DT14" i="1" s="1"/>
  <c r="DQ14" i="1"/>
  <c r="EE14" i="1" s="1"/>
  <c r="DR13" i="1"/>
  <c r="DT13" i="1" s="1"/>
  <c r="DQ13" i="1"/>
  <c r="DR12" i="1"/>
  <c r="DT12" i="1" s="1"/>
  <c r="DQ12" i="1"/>
  <c r="DR11" i="1"/>
  <c r="DT11" i="1" s="1"/>
  <c r="DQ11" i="1"/>
  <c r="DR10" i="1"/>
  <c r="DT10" i="1" s="1"/>
  <c r="DQ10" i="1"/>
  <c r="DQ9" i="1"/>
  <c r="DQ8" i="1"/>
  <c r="DQ7" i="1"/>
  <c r="ED7" i="1"/>
  <c r="EC7" i="1"/>
  <c r="CY107" i="1"/>
  <c r="DC107" i="1" s="1"/>
  <c r="CT107" i="1"/>
  <c r="CU107" i="1" s="1"/>
  <c r="Y104" i="1"/>
  <c r="CY106" i="1" s="1"/>
  <c r="DC106" i="1" s="1"/>
  <c r="Y103" i="1"/>
  <c r="CY105" i="1" s="1"/>
  <c r="DC105" i="1" s="1"/>
  <c r="Y102" i="1"/>
  <c r="CY104" i="1" s="1"/>
  <c r="DC104" i="1" s="1"/>
  <c r="Y101" i="1"/>
  <c r="CY103" i="1" s="1"/>
  <c r="DC103" i="1" s="1"/>
  <c r="Y100" i="1"/>
  <c r="CY102" i="1" s="1"/>
  <c r="DC102" i="1" s="1"/>
  <c r="Y99" i="1"/>
  <c r="CY101" i="1" s="1"/>
  <c r="DC101" i="1" s="1"/>
  <c r="Y98" i="1"/>
  <c r="CY100" i="1" s="1"/>
  <c r="DC100" i="1" s="1"/>
  <c r="Y97" i="1"/>
  <c r="CY99" i="1" s="1"/>
  <c r="DC99" i="1" s="1"/>
  <c r="Y96" i="1"/>
  <c r="CY98" i="1" s="1"/>
  <c r="DC98" i="1" s="1"/>
  <c r="Y95" i="1"/>
  <c r="CY97" i="1" s="1"/>
  <c r="DC97" i="1" s="1"/>
  <c r="Y94" i="1"/>
  <c r="CY96" i="1" s="1"/>
  <c r="DC96" i="1" s="1"/>
  <c r="Y93" i="1"/>
  <c r="CY95" i="1" s="1"/>
  <c r="DC95" i="1" s="1"/>
  <c r="Y92" i="1"/>
  <c r="CY94" i="1" s="1"/>
  <c r="DC94" i="1" s="1"/>
  <c r="Y91" i="1"/>
  <c r="CY93" i="1" s="1"/>
  <c r="DC93" i="1" s="1"/>
  <c r="Y90" i="1"/>
  <c r="CY92" i="1" s="1"/>
  <c r="DC92" i="1" s="1"/>
  <c r="Y89" i="1"/>
  <c r="CY91" i="1" s="1"/>
  <c r="DC91" i="1" s="1"/>
  <c r="Y88" i="1"/>
  <c r="CY90" i="1" s="1"/>
  <c r="DC90" i="1" s="1"/>
  <c r="Y87" i="1"/>
  <c r="CY89" i="1" s="1"/>
  <c r="DC89" i="1" s="1"/>
  <c r="Y86" i="1"/>
  <c r="CY88" i="1" s="1"/>
  <c r="DC88" i="1" s="1"/>
  <c r="Y85" i="1"/>
  <c r="CY87" i="1" s="1"/>
  <c r="DC87" i="1" s="1"/>
  <c r="Y84" i="1"/>
  <c r="CY86" i="1" s="1"/>
  <c r="DC86" i="1" s="1"/>
  <c r="Y83" i="1"/>
  <c r="CY85" i="1" s="1"/>
  <c r="DC85" i="1" s="1"/>
  <c r="Y82" i="1"/>
  <c r="CY84" i="1" s="1"/>
  <c r="DC84" i="1" s="1"/>
  <c r="Y81" i="1"/>
  <c r="CY83" i="1" s="1"/>
  <c r="DC83" i="1" s="1"/>
  <c r="Y80" i="1"/>
  <c r="CY82" i="1" s="1"/>
  <c r="DC82" i="1" s="1"/>
  <c r="Y79" i="1"/>
  <c r="CY81" i="1" s="1"/>
  <c r="DC81" i="1" s="1"/>
  <c r="DD81" i="1" s="1"/>
  <c r="Y78" i="1"/>
  <c r="CY80" i="1" s="1"/>
  <c r="DC80" i="1" s="1"/>
  <c r="Y77" i="1"/>
  <c r="CY79" i="1" s="1"/>
  <c r="DC79" i="1" s="1"/>
  <c r="Y76" i="1"/>
  <c r="CY78" i="1" s="1"/>
  <c r="DC78" i="1" s="1"/>
  <c r="Y75" i="1"/>
  <c r="CY77" i="1" s="1"/>
  <c r="DC77" i="1" s="1"/>
  <c r="DE77" i="1" s="1"/>
  <c r="Y74" i="1"/>
  <c r="CY76" i="1" s="1"/>
  <c r="DC76" i="1" s="1"/>
  <c r="Y73" i="1"/>
  <c r="CY75" i="1" s="1"/>
  <c r="DC75" i="1" s="1"/>
  <c r="Y72" i="1"/>
  <c r="CY74" i="1" s="1"/>
  <c r="DC74" i="1" s="1"/>
  <c r="DE74" i="1" s="1"/>
  <c r="Y71" i="1"/>
  <c r="CY73" i="1" s="1"/>
  <c r="DC73" i="1" s="1"/>
  <c r="Y70" i="1"/>
  <c r="CY72" i="1" s="1"/>
  <c r="DC72" i="1" s="1"/>
  <c r="Y69" i="1"/>
  <c r="CY71" i="1" s="1"/>
  <c r="DC71" i="1" s="1"/>
  <c r="Y68" i="1"/>
  <c r="CY70" i="1" s="1"/>
  <c r="DC70" i="1" s="1"/>
  <c r="Y67" i="1"/>
  <c r="CY69" i="1" s="1"/>
  <c r="DC69" i="1" s="1"/>
  <c r="Y66" i="1"/>
  <c r="CY68" i="1" s="1"/>
  <c r="DC68" i="1" s="1"/>
  <c r="Y65" i="1"/>
  <c r="CY67" i="1" s="1"/>
  <c r="DC67" i="1" s="1"/>
  <c r="Y64" i="1"/>
  <c r="CY66" i="1" s="1"/>
  <c r="DC66" i="1" s="1"/>
  <c r="Y63" i="1"/>
  <c r="CY65" i="1" s="1"/>
  <c r="DC65" i="1" s="1"/>
  <c r="Y62" i="1"/>
  <c r="CY64" i="1" s="1"/>
  <c r="DC64" i="1" s="1"/>
  <c r="Y61" i="1"/>
  <c r="CY63" i="1" s="1"/>
  <c r="DC63" i="1" s="1"/>
  <c r="Y60" i="1"/>
  <c r="CY62" i="1" s="1"/>
  <c r="DC62" i="1" s="1"/>
  <c r="Y59" i="1"/>
  <c r="CY61" i="1" s="1"/>
  <c r="DC61" i="1" s="1"/>
  <c r="DE61" i="1" s="1"/>
  <c r="Y58" i="1"/>
  <c r="CY60" i="1" s="1"/>
  <c r="DC60" i="1" s="1"/>
  <c r="Y57" i="1"/>
  <c r="CY59" i="1" s="1"/>
  <c r="DC59" i="1" s="1"/>
  <c r="Y56" i="1"/>
  <c r="CY58" i="1" s="1"/>
  <c r="DC58" i="1" s="1"/>
  <c r="DE58" i="1" s="1"/>
  <c r="Y55" i="1"/>
  <c r="CY57" i="1" s="1"/>
  <c r="DC57" i="1" s="1"/>
  <c r="Y54" i="1"/>
  <c r="CY56" i="1" s="1"/>
  <c r="DC56" i="1" s="1"/>
  <c r="Y53" i="1"/>
  <c r="CY55" i="1" s="1"/>
  <c r="DC55" i="1" s="1"/>
  <c r="Y52" i="1"/>
  <c r="CY54" i="1" s="1"/>
  <c r="DC54" i="1" s="1"/>
  <c r="Y51" i="1"/>
  <c r="CY53" i="1" s="1"/>
  <c r="DC53" i="1" s="1"/>
  <c r="Y50" i="1"/>
  <c r="CY52" i="1" s="1"/>
  <c r="DC52" i="1" s="1"/>
  <c r="Y49" i="1"/>
  <c r="CY51" i="1" s="1"/>
  <c r="DC51" i="1" s="1"/>
  <c r="Y48" i="1"/>
  <c r="CY50" i="1" s="1"/>
  <c r="DC50" i="1" s="1"/>
  <c r="Y47" i="1"/>
  <c r="CY49" i="1" s="1"/>
  <c r="DC49" i="1" s="1"/>
  <c r="DD49" i="1" s="1"/>
  <c r="Y46" i="1"/>
  <c r="CY48" i="1" s="1"/>
  <c r="DC48" i="1" s="1"/>
  <c r="Y45" i="1"/>
  <c r="CY47" i="1" s="1"/>
  <c r="DC47" i="1" s="1"/>
  <c r="Y44" i="1"/>
  <c r="CY46" i="1" s="1"/>
  <c r="DC46" i="1" s="1"/>
  <c r="Y43" i="1"/>
  <c r="CY45" i="1" s="1"/>
  <c r="DC45" i="1" s="1"/>
  <c r="Y42" i="1"/>
  <c r="CY44" i="1" s="1"/>
  <c r="DC44" i="1" s="1"/>
  <c r="CY43" i="1"/>
  <c r="DC43" i="1" s="1"/>
  <c r="CY42" i="1"/>
  <c r="DC42" i="1" s="1"/>
  <c r="CY41" i="1"/>
  <c r="DC41" i="1" s="1"/>
  <c r="CY40" i="1"/>
  <c r="DC40" i="1" s="1"/>
  <c r="CY39" i="1"/>
  <c r="DC39" i="1" s="1"/>
  <c r="CY38" i="1"/>
  <c r="DC38" i="1" s="1"/>
  <c r="CY37" i="1"/>
  <c r="DC37" i="1" s="1"/>
  <c r="CY36" i="1"/>
  <c r="DC36" i="1" s="1"/>
  <c r="DD36" i="1" s="1"/>
  <c r="CY35" i="1"/>
  <c r="DC35" i="1" s="1"/>
  <c r="CY34" i="1"/>
  <c r="DC34" i="1" s="1"/>
  <c r="CY33" i="1"/>
  <c r="DC33" i="1" s="1"/>
  <c r="DD33" i="1" s="1"/>
  <c r="CY32" i="1"/>
  <c r="DC32" i="1" s="1"/>
  <c r="CY31" i="1"/>
  <c r="DC31" i="1" s="1"/>
  <c r="CY30" i="1"/>
  <c r="DC30" i="1" s="1"/>
  <c r="CY29" i="1"/>
  <c r="DC29" i="1" s="1"/>
  <c r="DE29" i="1" s="1"/>
  <c r="CY28" i="1"/>
  <c r="DC28" i="1" s="1"/>
  <c r="CY27" i="1"/>
  <c r="DC27" i="1" s="1"/>
  <c r="CY26" i="1"/>
  <c r="DC26" i="1" s="1"/>
  <c r="DE26" i="1" s="1"/>
  <c r="CY25" i="1"/>
  <c r="DC25" i="1" s="1"/>
  <c r="CY24" i="1"/>
  <c r="DC24" i="1" s="1"/>
  <c r="CY23" i="1"/>
  <c r="DC22" i="1"/>
  <c r="CY21" i="1"/>
  <c r="DC21" i="1" s="1"/>
  <c r="CY20" i="1"/>
  <c r="DC20" i="1" s="1"/>
  <c r="CY19" i="1"/>
  <c r="CY18" i="1"/>
  <c r="DC18" i="1" s="1"/>
  <c r="CY17" i="1"/>
  <c r="DC17" i="1" s="1"/>
  <c r="CY16" i="1"/>
  <c r="CY15" i="1"/>
  <c r="DC15" i="1" s="1"/>
  <c r="CY14" i="1"/>
  <c r="DC14" i="1" s="1"/>
  <c r="CY13" i="1"/>
  <c r="DC13" i="1" s="1"/>
  <c r="CY12" i="1"/>
  <c r="DC12" i="1" s="1"/>
  <c r="CY11" i="1"/>
  <c r="DC11" i="1" s="1"/>
  <c r="CY10" i="1"/>
  <c r="DC10" i="1" s="1"/>
  <c r="DE10" i="1" s="1"/>
  <c r="CY9" i="1"/>
  <c r="DC9" i="1" s="1"/>
  <c r="CY8" i="1"/>
  <c r="DC8" i="1" s="1"/>
  <c r="DA107" i="1"/>
  <c r="CZ107" i="1"/>
  <c r="DC23" i="1" l="1"/>
  <c r="DJ23" i="1" s="1"/>
  <c r="DK23" i="1" s="1"/>
  <c r="O21" i="6"/>
  <c r="Q21" i="6" s="1"/>
  <c r="DC16" i="1"/>
  <c r="DJ16" i="1" s="1"/>
  <c r="O14" i="6"/>
  <c r="DC19" i="1"/>
  <c r="DD19" i="1" s="1"/>
  <c r="O17" i="6"/>
  <c r="EE9" i="1"/>
  <c r="EE38" i="1"/>
  <c r="EE21" i="1"/>
  <c r="EE30" i="1"/>
  <c r="EE29" i="1"/>
  <c r="EE24" i="1"/>
  <c r="EE40" i="1"/>
  <c r="EE41" i="1"/>
  <c r="EE42" i="1"/>
  <c r="EE10" i="1"/>
  <c r="EE31" i="1"/>
  <c r="EE35" i="1"/>
  <c r="EE39" i="1"/>
  <c r="EE43" i="1"/>
  <c r="EE37" i="1"/>
  <c r="EE36" i="1"/>
  <c r="EE28" i="1"/>
  <c r="EE33" i="1"/>
  <c r="EE32" i="1"/>
  <c r="EE34" i="1"/>
  <c r="EE22" i="1"/>
  <c r="EE26" i="1"/>
  <c r="EE23" i="1"/>
  <c r="EE25" i="1"/>
  <c r="EE27" i="1"/>
  <c r="EE20" i="1"/>
  <c r="EE19" i="1"/>
  <c r="EE18" i="1"/>
  <c r="EE17" i="1"/>
  <c r="EE16" i="1"/>
  <c r="EE8" i="1"/>
  <c r="EE13" i="1"/>
  <c r="EE12" i="1"/>
  <c r="EE11" i="1"/>
  <c r="EE15" i="1"/>
  <c r="EE7" i="1"/>
  <c r="DJ20" i="1"/>
  <c r="DE20" i="1"/>
  <c r="DD20" i="1"/>
  <c r="DJ92" i="1"/>
  <c r="DD92" i="1"/>
  <c r="DE92" i="1"/>
  <c r="DJ24" i="1"/>
  <c r="DE24" i="1"/>
  <c r="DD24" i="1"/>
  <c r="DJ68" i="1"/>
  <c r="DE68" i="1"/>
  <c r="DD68" i="1"/>
  <c r="DJ12" i="1"/>
  <c r="DD12" i="1"/>
  <c r="DE12" i="1"/>
  <c r="DE76" i="1"/>
  <c r="DJ76" i="1"/>
  <c r="DD76" i="1"/>
  <c r="DE28" i="1"/>
  <c r="DJ28" i="1"/>
  <c r="DD28" i="1"/>
  <c r="DJ84" i="1"/>
  <c r="DD84" i="1"/>
  <c r="DE84" i="1"/>
  <c r="DE8" i="1"/>
  <c r="DJ8" i="1"/>
  <c r="DD8" i="1"/>
  <c r="DE40" i="1"/>
  <c r="DJ40" i="1"/>
  <c r="DD40" i="1"/>
  <c r="DJ56" i="1"/>
  <c r="DE56" i="1"/>
  <c r="DD56" i="1"/>
  <c r="DE72" i="1"/>
  <c r="DJ72" i="1"/>
  <c r="DD72" i="1"/>
  <c r="DE16" i="1"/>
  <c r="DE80" i="1"/>
  <c r="DD80" i="1"/>
  <c r="DJ80" i="1"/>
  <c r="DE104" i="1"/>
  <c r="DJ104" i="1"/>
  <c r="DD104" i="1"/>
  <c r="DD23" i="1"/>
  <c r="DE23" i="1"/>
  <c r="DD39" i="1"/>
  <c r="DJ39" i="1"/>
  <c r="DK39" i="1" s="1"/>
  <c r="DE39" i="1"/>
  <c r="DD63" i="1"/>
  <c r="DJ63" i="1"/>
  <c r="DK63" i="1" s="1"/>
  <c r="DE63" i="1"/>
  <c r="DD87" i="1"/>
  <c r="DE87" i="1"/>
  <c r="DJ87" i="1"/>
  <c r="DK87" i="1" s="1"/>
  <c r="DD103" i="1"/>
  <c r="DJ103" i="1"/>
  <c r="DK103" i="1" s="1"/>
  <c r="DE103" i="1"/>
  <c r="DE14" i="1"/>
  <c r="DJ14" i="1"/>
  <c r="DL14" i="1" s="1"/>
  <c r="DE38" i="1"/>
  <c r="DJ38" i="1"/>
  <c r="DL38" i="1" s="1"/>
  <c r="DE62" i="1"/>
  <c r="DJ62" i="1"/>
  <c r="DL62" i="1" s="1"/>
  <c r="DE86" i="1"/>
  <c r="DJ86" i="1"/>
  <c r="DL86" i="1" s="1"/>
  <c r="DJ13" i="1"/>
  <c r="DD13" i="1"/>
  <c r="DJ45" i="1"/>
  <c r="DD45" i="1"/>
  <c r="DD69" i="1"/>
  <c r="DE69" i="1"/>
  <c r="DJ69" i="1"/>
  <c r="DJ93" i="1"/>
  <c r="DD93" i="1"/>
  <c r="DE93" i="1"/>
  <c r="DJ100" i="1"/>
  <c r="DE100" i="1"/>
  <c r="DD100" i="1"/>
  <c r="DE9" i="1"/>
  <c r="DD9" i="1"/>
  <c r="DJ9" i="1"/>
  <c r="DJ17" i="1"/>
  <c r="DE17" i="1"/>
  <c r="DD25" i="1"/>
  <c r="DJ25" i="1"/>
  <c r="DE25" i="1"/>
  <c r="DJ33" i="1"/>
  <c r="DE33" i="1"/>
  <c r="DE41" i="1"/>
  <c r="DD41" i="1"/>
  <c r="DJ41" i="1"/>
  <c r="DJ49" i="1"/>
  <c r="DE49" i="1"/>
  <c r="AA47" i="1" s="1"/>
  <c r="DE57" i="1"/>
  <c r="DD57" i="1"/>
  <c r="DJ57" i="1"/>
  <c r="DJ65" i="1"/>
  <c r="DE65" i="1"/>
  <c r="DD73" i="1"/>
  <c r="DE73" i="1"/>
  <c r="DJ73" i="1"/>
  <c r="DJ81" i="1"/>
  <c r="DE81" i="1"/>
  <c r="AA79" i="1" s="1"/>
  <c r="DE89" i="1"/>
  <c r="DJ89" i="1"/>
  <c r="DD89" i="1"/>
  <c r="DD97" i="1"/>
  <c r="DE97" i="1"/>
  <c r="DJ97" i="1"/>
  <c r="DD105" i="1"/>
  <c r="DJ105" i="1"/>
  <c r="DE105" i="1"/>
  <c r="DE13" i="1"/>
  <c r="DD65" i="1"/>
  <c r="AA63" i="1" s="1"/>
  <c r="DE32" i="1"/>
  <c r="DJ32" i="1"/>
  <c r="DD32" i="1"/>
  <c r="DJ64" i="1"/>
  <c r="DE64" i="1"/>
  <c r="DD64" i="1"/>
  <c r="DJ96" i="1"/>
  <c r="DD96" i="1"/>
  <c r="DE96" i="1"/>
  <c r="DE60" i="1"/>
  <c r="DJ60" i="1"/>
  <c r="DD60" i="1"/>
  <c r="DD31" i="1"/>
  <c r="DJ31" i="1"/>
  <c r="DK31" i="1" s="1"/>
  <c r="DE31" i="1"/>
  <c r="DD55" i="1"/>
  <c r="DE55" i="1"/>
  <c r="DJ55" i="1"/>
  <c r="DK55" i="1" s="1"/>
  <c r="DD79" i="1"/>
  <c r="DJ79" i="1"/>
  <c r="DK79" i="1" s="1"/>
  <c r="DE79" i="1"/>
  <c r="DD95" i="1"/>
  <c r="DJ95" i="1"/>
  <c r="DK95" i="1" s="1"/>
  <c r="DE95" i="1"/>
  <c r="DJ52" i="1"/>
  <c r="DE52" i="1"/>
  <c r="DE30" i="1"/>
  <c r="DJ30" i="1"/>
  <c r="DL30" i="1" s="1"/>
  <c r="DE46" i="1"/>
  <c r="DJ46" i="1"/>
  <c r="DL46" i="1" s="1"/>
  <c r="DE70" i="1"/>
  <c r="DJ70" i="1"/>
  <c r="DL70" i="1" s="1"/>
  <c r="DE94" i="1"/>
  <c r="DJ94" i="1"/>
  <c r="DL94" i="1" s="1"/>
  <c r="DJ44" i="1"/>
  <c r="DE44" i="1"/>
  <c r="DD44" i="1"/>
  <c r="DD29" i="1"/>
  <c r="DJ29" i="1"/>
  <c r="DD53" i="1"/>
  <c r="DE53" i="1"/>
  <c r="DJ53" i="1"/>
  <c r="DJ77" i="1"/>
  <c r="DD77" i="1"/>
  <c r="AA75" i="1" s="1"/>
  <c r="DD101" i="1"/>
  <c r="DE101" i="1"/>
  <c r="DJ101" i="1"/>
  <c r="DE11" i="1"/>
  <c r="DD11" i="1"/>
  <c r="DJ11" i="1"/>
  <c r="DE27" i="1"/>
  <c r="DJ27" i="1"/>
  <c r="DD27" i="1"/>
  <c r="DE35" i="1"/>
  <c r="DJ35" i="1"/>
  <c r="DD35" i="1"/>
  <c r="DE43" i="1"/>
  <c r="DD43" i="1"/>
  <c r="DJ43" i="1"/>
  <c r="DE51" i="1"/>
  <c r="DD51" i="1"/>
  <c r="DJ51" i="1"/>
  <c r="DE59" i="1"/>
  <c r="DJ59" i="1"/>
  <c r="DD59" i="1"/>
  <c r="DE67" i="1"/>
  <c r="DD67" i="1"/>
  <c r="DJ67" i="1"/>
  <c r="DE75" i="1"/>
  <c r="DD75" i="1"/>
  <c r="DJ75" i="1"/>
  <c r="DE83" i="1"/>
  <c r="DJ83" i="1"/>
  <c r="DD83" i="1"/>
  <c r="DE91" i="1"/>
  <c r="DJ91" i="1"/>
  <c r="DD91" i="1"/>
  <c r="DE99" i="1"/>
  <c r="DJ99" i="1"/>
  <c r="DD99" i="1"/>
  <c r="DE45" i="1"/>
  <c r="DJ48" i="1"/>
  <c r="DD48" i="1"/>
  <c r="DE48" i="1"/>
  <c r="DJ88" i="1"/>
  <c r="DE88" i="1"/>
  <c r="DD88" i="1"/>
  <c r="DD15" i="1"/>
  <c r="DJ15" i="1"/>
  <c r="DK15" i="1" s="1"/>
  <c r="DE15" i="1"/>
  <c r="DD47" i="1"/>
  <c r="DE47" i="1"/>
  <c r="DJ47" i="1"/>
  <c r="DK47" i="1" s="1"/>
  <c r="DD71" i="1"/>
  <c r="DJ71" i="1"/>
  <c r="DK71" i="1" s="1"/>
  <c r="DE71" i="1"/>
  <c r="DE22" i="1"/>
  <c r="DJ22" i="1"/>
  <c r="DL22" i="1" s="1"/>
  <c r="DE54" i="1"/>
  <c r="DJ54" i="1"/>
  <c r="DL54" i="1" s="1"/>
  <c r="DE78" i="1"/>
  <c r="DJ78" i="1"/>
  <c r="DL78" i="1" s="1"/>
  <c r="DE102" i="1"/>
  <c r="DJ102" i="1"/>
  <c r="DL102" i="1" s="1"/>
  <c r="DE107" i="1"/>
  <c r="DD107" i="1"/>
  <c r="DJ107" i="1"/>
  <c r="DD21" i="1"/>
  <c r="DE21" i="1"/>
  <c r="DJ21" i="1"/>
  <c r="DD37" i="1"/>
  <c r="DE37" i="1"/>
  <c r="DJ37" i="1"/>
  <c r="DD61" i="1"/>
  <c r="AA59" i="1" s="1"/>
  <c r="DJ61" i="1"/>
  <c r="DD85" i="1"/>
  <c r="DE85" i="1"/>
  <c r="DJ85" i="1"/>
  <c r="DJ36" i="1"/>
  <c r="DE36" i="1"/>
  <c r="DJ10" i="1"/>
  <c r="DD10" i="1"/>
  <c r="AA8" i="1" s="1"/>
  <c r="DD18" i="1"/>
  <c r="DE18" i="1"/>
  <c r="DJ18" i="1"/>
  <c r="DJ26" i="1"/>
  <c r="DD26" i="1"/>
  <c r="AA24" i="1" s="1"/>
  <c r="DJ34" i="1"/>
  <c r="DD34" i="1"/>
  <c r="DE34" i="1"/>
  <c r="DD42" i="1"/>
  <c r="DJ42" i="1"/>
  <c r="DD50" i="1"/>
  <c r="DE50" i="1"/>
  <c r="DJ50" i="1"/>
  <c r="DJ58" i="1"/>
  <c r="DD58" i="1"/>
  <c r="AA56" i="1" s="1"/>
  <c r="DJ66" i="1"/>
  <c r="DD66" i="1"/>
  <c r="DE66" i="1"/>
  <c r="DD74" i="1"/>
  <c r="AA72" i="1" s="1"/>
  <c r="DJ74" i="1"/>
  <c r="DD82" i="1"/>
  <c r="DJ82" i="1"/>
  <c r="DE82" i="1"/>
  <c r="DD90" i="1"/>
  <c r="DJ90" i="1"/>
  <c r="DE90" i="1"/>
  <c r="DJ98" i="1"/>
  <c r="DD98" i="1"/>
  <c r="DE98" i="1"/>
  <c r="DD106" i="1"/>
  <c r="DJ106" i="1"/>
  <c r="DE106" i="1"/>
  <c r="DD52" i="1"/>
  <c r="DD17" i="1"/>
  <c r="DE42" i="1"/>
  <c r="DL71" i="1"/>
  <c r="DD14" i="1"/>
  <c r="DD22" i="1"/>
  <c r="DD30" i="1"/>
  <c r="DD38" i="1"/>
  <c r="DD46" i="1"/>
  <c r="DD54" i="1"/>
  <c r="DD62" i="1"/>
  <c r="DD70" i="1"/>
  <c r="DD78" i="1"/>
  <c r="AA76" i="1" s="1"/>
  <c r="DD86" i="1"/>
  <c r="DD94" i="1"/>
  <c r="DD102" i="1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0" i="6"/>
  <c r="Q20" i="6" s="1"/>
  <c r="O19" i="6"/>
  <c r="O18" i="6"/>
  <c r="O16" i="6"/>
  <c r="O15" i="6"/>
  <c r="O12" i="6"/>
  <c r="O11" i="6"/>
  <c r="O10" i="6"/>
  <c r="O8" i="6"/>
  <c r="O7" i="6"/>
  <c r="O6" i="6"/>
  <c r="O13" i="6"/>
  <c r="J152" i="6"/>
  <c r="I151" i="6"/>
  <c r="J151" i="6"/>
  <c r="J150" i="6"/>
  <c r="J149" i="6"/>
  <c r="I149" i="6"/>
  <c r="I148" i="6"/>
  <c r="J148" i="6"/>
  <c r="I147" i="6"/>
  <c r="I146" i="6"/>
  <c r="I145" i="6"/>
  <c r="J140" i="6"/>
  <c r="I140" i="6"/>
  <c r="I139" i="6"/>
  <c r="J138" i="6"/>
  <c r="J137" i="6"/>
  <c r="I137" i="6"/>
  <c r="I136" i="6"/>
  <c r="I135" i="6"/>
  <c r="J134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I150" i="6"/>
  <c r="J145" i="6"/>
  <c r="J141" i="6"/>
  <c r="I141" i="6"/>
  <c r="I138" i="6"/>
  <c r="I134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CT106" i="1"/>
  <c r="CU106" i="1" s="1"/>
  <c r="CT105" i="1"/>
  <c r="CU105" i="1" s="1"/>
  <c r="CT104" i="1"/>
  <c r="CU104" i="1" s="1"/>
  <c r="CT103" i="1"/>
  <c r="CU103" i="1" s="1"/>
  <c r="CT102" i="1"/>
  <c r="CU102" i="1" s="1"/>
  <c r="CT101" i="1"/>
  <c r="CU101" i="1" s="1"/>
  <c r="CT100" i="1"/>
  <c r="CU100" i="1" s="1"/>
  <c r="CT99" i="1"/>
  <c r="CU99" i="1" s="1"/>
  <c r="CT98" i="1"/>
  <c r="CU98" i="1" s="1"/>
  <c r="CT97" i="1"/>
  <c r="CU97" i="1" s="1"/>
  <c r="CT96" i="1"/>
  <c r="CU96" i="1" s="1"/>
  <c r="CT95" i="1"/>
  <c r="CU95" i="1" s="1"/>
  <c r="CT94" i="1"/>
  <c r="CU94" i="1" s="1"/>
  <c r="CT93" i="1"/>
  <c r="CU93" i="1" s="1"/>
  <c r="CT92" i="1"/>
  <c r="CU92" i="1" s="1"/>
  <c r="CT91" i="1"/>
  <c r="CU91" i="1" s="1"/>
  <c r="CT90" i="1"/>
  <c r="CU90" i="1" s="1"/>
  <c r="CT89" i="1"/>
  <c r="CU89" i="1" s="1"/>
  <c r="CT88" i="1"/>
  <c r="CU88" i="1" s="1"/>
  <c r="CT87" i="1"/>
  <c r="CU87" i="1" s="1"/>
  <c r="CT86" i="1"/>
  <c r="CU86" i="1" s="1"/>
  <c r="CT85" i="1"/>
  <c r="CU85" i="1" s="1"/>
  <c r="CT84" i="1"/>
  <c r="CU84" i="1" s="1"/>
  <c r="CT83" i="1"/>
  <c r="CU83" i="1" s="1"/>
  <c r="CT82" i="1"/>
  <c r="CU82" i="1" s="1"/>
  <c r="CT81" i="1"/>
  <c r="CU81" i="1" s="1"/>
  <c r="CT80" i="1"/>
  <c r="CU80" i="1" s="1"/>
  <c r="CT79" i="1"/>
  <c r="CU79" i="1" s="1"/>
  <c r="CT78" i="1"/>
  <c r="CU78" i="1" s="1"/>
  <c r="CT77" i="1"/>
  <c r="CU77" i="1" s="1"/>
  <c r="CT76" i="1"/>
  <c r="CU76" i="1" s="1"/>
  <c r="CT75" i="1"/>
  <c r="CU75" i="1" s="1"/>
  <c r="CT74" i="1"/>
  <c r="CU74" i="1" s="1"/>
  <c r="CT73" i="1"/>
  <c r="CU73" i="1" s="1"/>
  <c r="CT72" i="1"/>
  <c r="CU72" i="1" s="1"/>
  <c r="CT71" i="1"/>
  <c r="CU71" i="1" s="1"/>
  <c r="CT70" i="1"/>
  <c r="CU70" i="1" s="1"/>
  <c r="CT69" i="1"/>
  <c r="CU69" i="1" s="1"/>
  <c r="CT68" i="1"/>
  <c r="CU68" i="1" s="1"/>
  <c r="CT67" i="1"/>
  <c r="CU67" i="1" s="1"/>
  <c r="CT66" i="1"/>
  <c r="CU66" i="1" s="1"/>
  <c r="CT65" i="1"/>
  <c r="CU65" i="1" s="1"/>
  <c r="CT64" i="1"/>
  <c r="CU64" i="1" s="1"/>
  <c r="CT63" i="1"/>
  <c r="CU63" i="1" s="1"/>
  <c r="CT62" i="1"/>
  <c r="CU62" i="1" s="1"/>
  <c r="CT61" i="1"/>
  <c r="CU61" i="1" s="1"/>
  <c r="CT60" i="1"/>
  <c r="CU60" i="1" s="1"/>
  <c r="CT59" i="1"/>
  <c r="CU59" i="1" s="1"/>
  <c r="CT58" i="1"/>
  <c r="CU58" i="1" s="1"/>
  <c r="CT57" i="1"/>
  <c r="CU57" i="1" s="1"/>
  <c r="CT56" i="1"/>
  <c r="CU56" i="1" s="1"/>
  <c r="CT55" i="1"/>
  <c r="CU55" i="1" s="1"/>
  <c r="CT54" i="1"/>
  <c r="CU54" i="1" s="1"/>
  <c r="CT53" i="1"/>
  <c r="CU53" i="1" s="1"/>
  <c r="CT52" i="1"/>
  <c r="CU52" i="1" s="1"/>
  <c r="CT51" i="1"/>
  <c r="CU51" i="1" s="1"/>
  <c r="CT50" i="1"/>
  <c r="CU50" i="1" s="1"/>
  <c r="CT49" i="1"/>
  <c r="CU49" i="1" s="1"/>
  <c r="CT48" i="1"/>
  <c r="CU48" i="1" s="1"/>
  <c r="CT47" i="1"/>
  <c r="CU47" i="1" s="1"/>
  <c r="CT46" i="1"/>
  <c r="CU46" i="1" s="1"/>
  <c r="CT45" i="1"/>
  <c r="CU45" i="1" s="1"/>
  <c r="CT44" i="1"/>
  <c r="CU44" i="1" s="1"/>
  <c r="CT43" i="1"/>
  <c r="CU43" i="1" s="1"/>
  <c r="CT42" i="1"/>
  <c r="CU42" i="1" s="1"/>
  <c r="CT41" i="1"/>
  <c r="CU41" i="1" s="1"/>
  <c r="CT40" i="1"/>
  <c r="CU40" i="1" s="1"/>
  <c r="CT39" i="1"/>
  <c r="CU39" i="1" s="1"/>
  <c r="CT38" i="1"/>
  <c r="CU38" i="1" s="1"/>
  <c r="CT37" i="1"/>
  <c r="CU37" i="1" s="1"/>
  <c r="CT36" i="1"/>
  <c r="CU36" i="1" s="1"/>
  <c r="CT35" i="1"/>
  <c r="CU35" i="1" s="1"/>
  <c r="CT34" i="1"/>
  <c r="CU34" i="1" s="1"/>
  <c r="CT33" i="1"/>
  <c r="CU33" i="1" s="1"/>
  <c r="CT32" i="1"/>
  <c r="CU32" i="1" s="1"/>
  <c r="CT31" i="1"/>
  <c r="CU31" i="1" s="1"/>
  <c r="CT30" i="1"/>
  <c r="CU30" i="1" s="1"/>
  <c r="CT29" i="1"/>
  <c r="CU29" i="1" s="1"/>
  <c r="CT28" i="1"/>
  <c r="CU28" i="1" s="1"/>
  <c r="CT27" i="1"/>
  <c r="CU27" i="1" s="1"/>
  <c r="CT26" i="1"/>
  <c r="CU26" i="1" s="1"/>
  <c r="CT25" i="1"/>
  <c r="CU25" i="1" s="1"/>
  <c r="CT24" i="1"/>
  <c r="CU24" i="1" s="1"/>
  <c r="CT23" i="1"/>
  <c r="CU23" i="1" s="1"/>
  <c r="CT22" i="1"/>
  <c r="CU22" i="1" s="1"/>
  <c r="CT21" i="1"/>
  <c r="CU21" i="1" s="1"/>
  <c r="CT20" i="1"/>
  <c r="CU20" i="1" s="1"/>
  <c r="CT19" i="1"/>
  <c r="CU19" i="1" s="1"/>
  <c r="CT18" i="1"/>
  <c r="CU18" i="1" s="1"/>
  <c r="CT17" i="1"/>
  <c r="CU17" i="1" s="1"/>
  <c r="CT16" i="1"/>
  <c r="CU16" i="1" s="1"/>
  <c r="CT15" i="1"/>
  <c r="CU15" i="1" s="1"/>
  <c r="CT14" i="1"/>
  <c r="CU14" i="1" s="1"/>
  <c r="CT13" i="1"/>
  <c r="CU13" i="1" s="1"/>
  <c r="CT12" i="1"/>
  <c r="CU12" i="1" s="1"/>
  <c r="CT11" i="1"/>
  <c r="CU11" i="1" s="1"/>
  <c r="CT10" i="1"/>
  <c r="CU10" i="1" s="1"/>
  <c r="CT9" i="1"/>
  <c r="CU9" i="1" s="1"/>
  <c r="CT8" i="1"/>
  <c r="CU8" i="1" s="1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37" i="6"/>
  <c r="J36" i="6"/>
  <c r="J35" i="6"/>
  <c r="J34" i="6"/>
  <c r="J33" i="6"/>
  <c r="J32" i="6"/>
  <c r="J31" i="6"/>
  <c r="J30" i="6"/>
  <c r="I37" i="6"/>
  <c r="I36" i="6"/>
  <c r="I35" i="6"/>
  <c r="I34" i="6"/>
  <c r="I33" i="6"/>
  <c r="I32" i="6"/>
  <c r="I31" i="6"/>
  <c r="I30" i="6"/>
  <c r="J11" i="6"/>
  <c r="J10" i="6"/>
  <c r="J9" i="6"/>
  <c r="J8" i="6"/>
  <c r="J7" i="6"/>
  <c r="J6" i="6"/>
  <c r="J5" i="6"/>
  <c r="J4" i="6"/>
  <c r="I11" i="6"/>
  <c r="I10" i="6"/>
  <c r="I9" i="6"/>
  <c r="I8" i="6"/>
  <c r="I7" i="6"/>
  <c r="I6" i="6"/>
  <c r="I5" i="6"/>
  <c r="I4" i="6"/>
  <c r="J22" i="6"/>
  <c r="J20" i="6"/>
  <c r="J19" i="6"/>
  <c r="J18" i="6"/>
  <c r="J17" i="6"/>
  <c r="J16" i="6"/>
  <c r="J15" i="6"/>
  <c r="J21" i="6"/>
  <c r="I22" i="6"/>
  <c r="I21" i="6"/>
  <c r="I19" i="6"/>
  <c r="I18" i="6"/>
  <c r="I17" i="6"/>
  <c r="I16" i="6"/>
  <c r="I20" i="6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T7" i="1"/>
  <c r="CU7" i="1" s="1"/>
  <c r="CL107" i="1"/>
  <c r="CL106" i="1"/>
  <c r="L104" i="1" s="1"/>
  <c r="CL105" i="1"/>
  <c r="J103" i="1" s="1"/>
  <c r="CL104" i="1"/>
  <c r="J102" i="1" s="1"/>
  <c r="CL103" i="1"/>
  <c r="L101" i="1" s="1"/>
  <c r="CL102" i="1"/>
  <c r="J100" i="1" s="1"/>
  <c r="CL101" i="1"/>
  <c r="L99" i="1" s="1"/>
  <c r="CL100" i="1"/>
  <c r="J98" i="1" s="1"/>
  <c r="CL99" i="1"/>
  <c r="J97" i="1" s="1"/>
  <c r="CL98" i="1"/>
  <c r="J96" i="1" s="1"/>
  <c r="CL97" i="1"/>
  <c r="J95" i="1" s="1"/>
  <c r="CL96" i="1"/>
  <c r="J94" i="1" s="1"/>
  <c r="CL95" i="1"/>
  <c r="L93" i="1" s="1"/>
  <c r="CL94" i="1"/>
  <c r="L92" i="1" s="1"/>
  <c r="CL93" i="1"/>
  <c r="L91" i="1" s="1"/>
  <c r="CL92" i="1"/>
  <c r="J90" i="1" s="1"/>
  <c r="CL91" i="1"/>
  <c r="L89" i="1" s="1"/>
  <c r="CL90" i="1"/>
  <c r="J88" i="1" s="1"/>
  <c r="CL89" i="1"/>
  <c r="J87" i="1" s="1"/>
  <c r="CL88" i="1"/>
  <c r="J86" i="1" s="1"/>
  <c r="CL87" i="1"/>
  <c r="L85" i="1" s="1"/>
  <c r="CL86" i="1"/>
  <c r="J84" i="1" s="1"/>
  <c r="CL85" i="1"/>
  <c r="L83" i="1" s="1"/>
  <c r="CL84" i="1"/>
  <c r="J82" i="1" s="1"/>
  <c r="CL83" i="1"/>
  <c r="L81" i="1" s="1"/>
  <c r="CL82" i="1"/>
  <c r="J80" i="1" s="1"/>
  <c r="CL81" i="1"/>
  <c r="J79" i="1" s="1"/>
  <c r="CL80" i="1"/>
  <c r="J78" i="1" s="1"/>
  <c r="CL79" i="1"/>
  <c r="L77" i="1" s="1"/>
  <c r="CL78" i="1"/>
  <c r="L76" i="1" s="1"/>
  <c r="CL77" i="1"/>
  <c r="L75" i="1" s="1"/>
  <c r="CL76" i="1"/>
  <c r="J74" i="1" s="1"/>
  <c r="CL75" i="1"/>
  <c r="J73" i="1" s="1"/>
  <c r="CL74" i="1"/>
  <c r="J72" i="1" s="1"/>
  <c r="CL73" i="1"/>
  <c r="J71" i="1" s="1"/>
  <c r="CL72" i="1"/>
  <c r="J70" i="1" s="1"/>
  <c r="CL71" i="1"/>
  <c r="L69" i="1" s="1"/>
  <c r="CL70" i="1"/>
  <c r="L68" i="1" s="1"/>
  <c r="CL69" i="1"/>
  <c r="L67" i="1" s="1"/>
  <c r="CL68" i="1"/>
  <c r="J66" i="1" s="1"/>
  <c r="CL67" i="1"/>
  <c r="L65" i="1" s="1"/>
  <c r="CL66" i="1"/>
  <c r="J64" i="1" s="1"/>
  <c r="CL65" i="1"/>
  <c r="J63" i="1" s="1"/>
  <c r="CL64" i="1"/>
  <c r="J62" i="1" s="1"/>
  <c r="CL63" i="1"/>
  <c r="L61" i="1" s="1"/>
  <c r="CL62" i="1"/>
  <c r="L60" i="1" s="1"/>
  <c r="CL61" i="1"/>
  <c r="L59" i="1" s="1"/>
  <c r="CL60" i="1"/>
  <c r="J58" i="1" s="1"/>
  <c r="CL59" i="1"/>
  <c r="J57" i="1" s="1"/>
  <c r="CL58" i="1"/>
  <c r="J56" i="1" s="1"/>
  <c r="CL57" i="1"/>
  <c r="J55" i="1" s="1"/>
  <c r="CL56" i="1"/>
  <c r="J54" i="1" s="1"/>
  <c r="CL55" i="1"/>
  <c r="L53" i="1" s="1"/>
  <c r="CL54" i="1"/>
  <c r="J52" i="1" s="1"/>
  <c r="CL53" i="1"/>
  <c r="L51" i="1" s="1"/>
  <c r="CL52" i="1"/>
  <c r="J50" i="1" s="1"/>
  <c r="CL51" i="1"/>
  <c r="L49" i="1" s="1"/>
  <c r="CL50" i="1"/>
  <c r="J48" i="1" s="1"/>
  <c r="CL49" i="1"/>
  <c r="J47" i="1" s="1"/>
  <c r="CL48" i="1"/>
  <c r="J46" i="1" s="1"/>
  <c r="CL47" i="1"/>
  <c r="L45" i="1" s="1"/>
  <c r="CL46" i="1"/>
  <c r="L44" i="1" s="1"/>
  <c r="CL45" i="1"/>
  <c r="L43" i="1" s="1"/>
  <c r="CL44" i="1"/>
  <c r="J42" i="1" s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7" i="1"/>
  <c r="CL26" i="1"/>
  <c r="J24" i="1" s="1"/>
  <c r="CL25" i="1"/>
  <c r="J23" i="1" s="1"/>
  <c r="CL23" i="1"/>
  <c r="L21" i="1" s="1"/>
  <c r="CL22" i="1"/>
  <c r="L20" i="1" s="1"/>
  <c r="CL21" i="1"/>
  <c r="L19" i="1" s="1"/>
  <c r="CL20" i="1"/>
  <c r="J18" i="1" s="1"/>
  <c r="CL19" i="1"/>
  <c r="L17" i="1" s="1"/>
  <c r="CL18" i="1"/>
  <c r="J16" i="1" s="1"/>
  <c r="CL17" i="1"/>
  <c r="J15" i="1" s="1"/>
  <c r="CL15" i="1"/>
  <c r="CL14" i="1"/>
  <c r="L12" i="1" s="1"/>
  <c r="CL13" i="1"/>
  <c r="L11" i="1" s="1"/>
  <c r="CL12" i="1"/>
  <c r="L10" i="1" s="1"/>
  <c r="CL11" i="1"/>
  <c r="J9" i="1" s="1"/>
  <c r="CL10" i="1"/>
  <c r="J8" i="1" s="1"/>
  <c r="CL9" i="1"/>
  <c r="J7" i="1" s="1"/>
  <c r="CL8" i="1"/>
  <c r="CL7" i="1"/>
  <c r="CN19" i="1"/>
  <c r="CL24" i="1" s="1"/>
  <c r="J22" i="1" s="1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M107" i="5"/>
  <c r="M106" i="5"/>
  <c r="M105" i="5"/>
  <c r="M104" i="5"/>
  <c r="CC107" i="1"/>
  <c r="CD107" i="1" s="1"/>
  <c r="CC106" i="1"/>
  <c r="CD106" i="1" s="1"/>
  <c r="CC105" i="1"/>
  <c r="CD105" i="1" s="1"/>
  <c r="CC104" i="1"/>
  <c r="CD104" i="1" s="1"/>
  <c r="CC103" i="1"/>
  <c r="CD103" i="1" s="1"/>
  <c r="CC102" i="1"/>
  <c r="CD102" i="1" s="1"/>
  <c r="CC101" i="1"/>
  <c r="CD101" i="1" s="1"/>
  <c r="CC100" i="1"/>
  <c r="CD100" i="1" s="1"/>
  <c r="CC99" i="1"/>
  <c r="CD99" i="1" s="1"/>
  <c r="CC98" i="1"/>
  <c r="CD98" i="1" s="1"/>
  <c r="CC97" i="1"/>
  <c r="CD97" i="1" s="1"/>
  <c r="CC96" i="1"/>
  <c r="CD96" i="1" s="1"/>
  <c r="CC95" i="1"/>
  <c r="CD95" i="1" s="1"/>
  <c r="CC94" i="1"/>
  <c r="CD94" i="1" s="1"/>
  <c r="CC93" i="1"/>
  <c r="CD93" i="1" s="1"/>
  <c r="CC92" i="1"/>
  <c r="CD92" i="1" s="1"/>
  <c r="CC91" i="1"/>
  <c r="CD91" i="1" s="1"/>
  <c r="CC90" i="1"/>
  <c r="CD90" i="1" s="1"/>
  <c r="CC89" i="1"/>
  <c r="CD89" i="1" s="1"/>
  <c r="CC88" i="1"/>
  <c r="CD88" i="1" s="1"/>
  <c r="CC87" i="1"/>
  <c r="CD87" i="1" s="1"/>
  <c r="CC86" i="1"/>
  <c r="CD86" i="1" s="1"/>
  <c r="CC85" i="1"/>
  <c r="CD85" i="1" s="1"/>
  <c r="CC84" i="1"/>
  <c r="CD84" i="1" s="1"/>
  <c r="CC83" i="1"/>
  <c r="CD83" i="1" s="1"/>
  <c r="CC82" i="1"/>
  <c r="CD82" i="1" s="1"/>
  <c r="CC81" i="1"/>
  <c r="CD81" i="1" s="1"/>
  <c r="CC80" i="1"/>
  <c r="CD80" i="1" s="1"/>
  <c r="CC79" i="1"/>
  <c r="CD79" i="1" s="1"/>
  <c r="CC78" i="1"/>
  <c r="CD78" i="1" s="1"/>
  <c r="CC77" i="1"/>
  <c r="CD77" i="1" s="1"/>
  <c r="CC76" i="1"/>
  <c r="CD76" i="1" s="1"/>
  <c r="CC75" i="1"/>
  <c r="CD75" i="1" s="1"/>
  <c r="CC74" i="1"/>
  <c r="CD74" i="1" s="1"/>
  <c r="CC73" i="1"/>
  <c r="CD73" i="1" s="1"/>
  <c r="CC72" i="1"/>
  <c r="CD72" i="1" s="1"/>
  <c r="CC71" i="1"/>
  <c r="CD71" i="1" s="1"/>
  <c r="CC70" i="1"/>
  <c r="CD70" i="1" s="1"/>
  <c r="CC69" i="1"/>
  <c r="CD69" i="1" s="1"/>
  <c r="CC68" i="1"/>
  <c r="CD68" i="1" s="1"/>
  <c r="CC67" i="1"/>
  <c r="CD67" i="1" s="1"/>
  <c r="CC66" i="1"/>
  <c r="CD66" i="1" s="1"/>
  <c r="CC65" i="1"/>
  <c r="CD65" i="1" s="1"/>
  <c r="CC64" i="1"/>
  <c r="CD64" i="1" s="1"/>
  <c r="CC63" i="1"/>
  <c r="CD63" i="1" s="1"/>
  <c r="CC62" i="1"/>
  <c r="CD62" i="1" s="1"/>
  <c r="CC61" i="1"/>
  <c r="CD61" i="1" s="1"/>
  <c r="CC60" i="1"/>
  <c r="CD60" i="1" s="1"/>
  <c r="CC59" i="1"/>
  <c r="CD59" i="1" s="1"/>
  <c r="CC58" i="1"/>
  <c r="CD58" i="1" s="1"/>
  <c r="CC57" i="1"/>
  <c r="CD57" i="1" s="1"/>
  <c r="CC56" i="1"/>
  <c r="CD56" i="1" s="1"/>
  <c r="CC55" i="1"/>
  <c r="CD55" i="1" s="1"/>
  <c r="CC54" i="1"/>
  <c r="CD54" i="1" s="1"/>
  <c r="CC53" i="1"/>
  <c r="CD53" i="1" s="1"/>
  <c r="CC52" i="1"/>
  <c r="CD52" i="1" s="1"/>
  <c r="CC51" i="1"/>
  <c r="CD51" i="1" s="1"/>
  <c r="CC50" i="1"/>
  <c r="CD50" i="1" s="1"/>
  <c r="CC49" i="1"/>
  <c r="CD49" i="1" s="1"/>
  <c r="CC48" i="1"/>
  <c r="CD48" i="1" s="1"/>
  <c r="CC47" i="1"/>
  <c r="CD47" i="1" s="1"/>
  <c r="CC46" i="1"/>
  <c r="CD46" i="1" s="1"/>
  <c r="CC45" i="1"/>
  <c r="CD45" i="1" s="1"/>
  <c r="CC44" i="1"/>
  <c r="CD44" i="1" s="1"/>
  <c r="CC43" i="1"/>
  <c r="CD43" i="1" s="1"/>
  <c r="CC42" i="1"/>
  <c r="CD42" i="1" s="1"/>
  <c r="CC41" i="1"/>
  <c r="CD41" i="1" s="1"/>
  <c r="CC40" i="1"/>
  <c r="CD40" i="1" s="1"/>
  <c r="CC39" i="1"/>
  <c r="CD39" i="1" s="1"/>
  <c r="CC38" i="1"/>
  <c r="CD38" i="1" s="1"/>
  <c r="CC37" i="1"/>
  <c r="CD37" i="1" s="1"/>
  <c r="CC36" i="1"/>
  <c r="CD36" i="1" s="1"/>
  <c r="CC35" i="1"/>
  <c r="CD35" i="1" s="1"/>
  <c r="CC34" i="1"/>
  <c r="CD34" i="1" s="1"/>
  <c r="CC33" i="1"/>
  <c r="CD33" i="1" s="1"/>
  <c r="CC32" i="1"/>
  <c r="CD32" i="1" s="1"/>
  <c r="CC31" i="1"/>
  <c r="CD31" i="1" s="1"/>
  <c r="CC30" i="1"/>
  <c r="CD30" i="1" s="1"/>
  <c r="CC29" i="1"/>
  <c r="CD29" i="1" s="1"/>
  <c r="CC28" i="1"/>
  <c r="CD28" i="1" s="1"/>
  <c r="CC27" i="1"/>
  <c r="CD27" i="1" s="1"/>
  <c r="CC26" i="1"/>
  <c r="CD26" i="1" s="1"/>
  <c r="CC25" i="1"/>
  <c r="CD25" i="1" s="1"/>
  <c r="CC24" i="1"/>
  <c r="CD24" i="1" s="1"/>
  <c r="CC23" i="1"/>
  <c r="CD23" i="1" s="1"/>
  <c r="CC22" i="1"/>
  <c r="CD22" i="1" s="1"/>
  <c r="CC21" i="1"/>
  <c r="CD21" i="1" s="1"/>
  <c r="CC20" i="1"/>
  <c r="CD20" i="1" s="1"/>
  <c r="CC19" i="1"/>
  <c r="CD19" i="1" s="1"/>
  <c r="CC18" i="1"/>
  <c r="CD18" i="1" s="1"/>
  <c r="CC17" i="1"/>
  <c r="CD17" i="1" s="1"/>
  <c r="CC16" i="1"/>
  <c r="CD16" i="1" s="1"/>
  <c r="CC15" i="1"/>
  <c r="CD15" i="1" s="1"/>
  <c r="CC14" i="1"/>
  <c r="CD14" i="1" s="1"/>
  <c r="CC13" i="1"/>
  <c r="CD13" i="1" s="1"/>
  <c r="CC12" i="1"/>
  <c r="CD12" i="1" s="1"/>
  <c r="CC11" i="1"/>
  <c r="CD11" i="1" s="1"/>
  <c r="CC10" i="1"/>
  <c r="CD10" i="1" s="1"/>
  <c r="CC9" i="1"/>
  <c r="CD9" i="1" s="1"/>
  <c r="CC8" i="1"/>
  <c r="CD8" i="1" s="1"/>
  <c r="CC7" i="1"/>
  <c r="CD7" i="1" s="1"/>
  <c r="BX107" i="1"/>
  <c r="BY107" i="1" s="1"/>
  <c r="BX106" i="1"/>
  <c r="BY106" i="1" s="1"/>
  <c r="BX105" i="1"/>
  <c r="BY105" i="1" s="1"/>
  <c r="BX104" i="1"/>
  <c r="BY104" i="1" s="1"/>
  <c r="BX103" i="1"/>
  <c r="BY103" i="1" s="1"/>
  <c r="BX102" i="1"/>
  <c r="BX101" i="1"/>
  <c r="BX100" i="1"/>
  <c r="BY100" i="1" s="1"/>
  <c r="BX99" i="1"/>
  <c r="BY99" i="1" s="1"/>
  <c r="BX98" i="1"/>
  <c r="BY98" i="1" s="1"/>
  <c r="BX97" i="1"/>
  <c r="BY97" i="1" s="1"/>
  <c r="BX96" i="1"/>
  <c r="BY96" i="1" s="1"/>
  <c r="BX95" i="1"/>
  <c r="BY95" i="1" s="1"/>
  <c r="BX94" i="1"/>
  <c r="BY94" i="1" s="1"/>
  <c r="BX93" i="1"/>
  <c r="BY93" i="1" s="1"/>
  <c r="BX92" i="1"/>
  <c r="BY92" i="1" s="1"/>
  <c r="BX91" i="1"/>
  <c r="BY91" i="1" s="1"/>
  <c r="BX90" i="1"/>
  <c r="BY90" i="1" s="1"/>
  <c r="BX89" i="1"/>
  <c r="BY89" i="1" s="1"/>
  <c r="BX88" i="1"/>
  <c r="BY88" i="1" s="1"/>
  <c r="BX87" i="1"/>
  <c r="BY87" i="1" s="1"/>
  <c r="BX86" i="1"/>
  <c r="BY86" i="1" s="1"/>
  <c r="BX85" i="1"/>
  <c r="BY85" i="1" s="1"/>
  <c r="BX84" i="1"/>
  <c r="BY84" i="1" s="1"/>
  <c r="BX83" i="1"/>
  <c r="BY83" i="1" s="1"/>
  <c r="BX82" i="1"/>
  <c r="BY82" i="1" s="1"/>
  <c r="BX81" i="1"/>
  <c r="BY81" i="1" s="1"/>
  <c r="BX80" i="1"/>
  <c r="BY80" i="1" s="1"/>
  <c r="BX79" i="1"/>
  <c r="BY79" i="1" s="1"/>
  <c r="BX78" i="1"/>
  <c r="BY78" i="1" s="1"/>
  <c r="BX77" i="1"/>
  <c r="BY77" i="1" s="1"/>
  <c r="BX76" i="1"/>
  <c r="BY76" i="1" s="1"/>
  <c r="BX75" i="1"/>
  <c r="BY75" i="1" s="1"/>
  <c r="BX74" i="1"/>
  <c r="BY74" i="1" s="1"/>
  <c r="BX73" i="1"/>
  <c r="BY73" i="1" s="1"/>
  <c r="BX72" i="1"/>
  <c r="BY72" i="1" s="1"/>
  <c r="BX71" i="1"/>
  <c r="BY71" i="1" s="1"/>
  <c r="BX70" i="1"/>
  <c r="BY70" i="1" s="1"/>
  <c r="BX69" i="1"/>
  <c r="BY69" i="1" s="1"/>
  <c r="BX68" i="1"/>
  <c r="BY68" i="1" s="1"/>
  <c r="BX67" i="1"/>
  <c r="BY67" i="1" s="1"/>
  <c r="BX66" i="1"/>
  <c r="BY66" i="1" s="1"/>
  <c r="BX65" i="1"/>
  <c r="BY65" i="1" s="1"/>
  <c r="BX64" i="1"/>
  <c r="BY64" i="1" s="1"/>
  <c r="BX63" i="1"/>
  <c r="BY63" i="1" s="1"/>
  <c r="BX62" i="1"/>
  <c r="BY62" i="1" s="1"/>
  <c r="BX61" i="1"/>
  <c r="BY61" i="1" s="1"/>
  <c r="BX60" i="1"/>
  <c r="BY60" i="1" s="1"/>
  <c r="BX59" i="1"/>
  <c r="BY59" i="1" s="1"/>
  <c r="BX58" i="1"/>
  <c r="BY58" i="1" s="1"/>
  <c r="BX57" i="1"/>
  <c r="BY57" i="1" s="1"/>
  <c r="BX56" i="1"/>
  <c r="BY56" i="1" s="1"/>
  <c r="BX55" i="1"/>
  <c r="BY55" i="1" s="1"/>
  <c r="BX54" i="1"/>
  <c r="BY54" i="1" s="1"/>
  <c r="BX53" i="1"/>
  <c r="BY53" i="1" s="1"/>
  <c r="BX52" i="1"/>
  <c r="BY52" i="1" s="1"/>
  <c r="BX51" i="1"/>
  <c r="BY51" i="1" s="1"/>
  <c r="BX50" i="1"/>
  <c r="BY50" i="1" s="1"/>
  <c r="BX49" i="1"/>
  <c r="BY49" i="1" s="1"/>
  <c r="BX48" i="1"/>
  <c r="BY48" i="1" s="1"/>
  <c r="BX47" i="1"/>
  <c r="BY47" i="1" s="1"/>
  <c r="BX46" i="1"/>
  <c r="BY46" i="1" s="1"/>
  <c r="BX45" i="1"/>
  <c r="BX44" i="1"/>
  <c r="BY44" i="1" s="1"/>
  <c r="BX43" i="1"/>
  <c r="BY43" i="1" s="1"/>
  <c r="BX42" i="1"/>
  <c r="BY42" i="1" s="1"/>
  <c r="BX41" i="1"/>
  <c r="BY41" i="1" s="1"/>
  <c r="BX40" i="1"/>
  <c r="BY40" i="1" s="1"/>
  <c r="BX39" i="1"/>
  <c r="BY39" i="1" s="1"/>
  <c r="BX38" i="1"/>
  <c r="BY38" i="1" s="1"/>
  <c r="BX37" i="1"/>
  <c r="BY37" i="1" s="1"/>
  <c r="BX36" i="1"/>
  <c r="BY36" i="1" s="1"/>
  <c r="BX35" i="1"/>
  <c r="BY35" i="1" s="1"/>
  <c r="BX34" i="1"/>
  <c r="BY34" i="1" s="1"/>
  <c r="BX33" i="1"/>
  <c r="BY33" i="1" s="1"/>
  <c r="BX32" i="1"/>
  <c r="BY32" i="1" s="1"/>
  <c r="BX31" i="1"/>
  <c r="BY31" i="1" s="1"/>
  <c r="BX30" i="1"/>
  <c r="BY30" i="1" s="1"/>
  <c r="BX29" i="1"/>
  <c r="BY29" i="1" s="1"/>
  <c r="BX28" i="1"/>
  <c r="BY28" i="1" s="1"/>
  <c r="BX27" i="1"/>
  <c r="BY27" i="1" s="1"/>
  <c r="BX26" i="1"/>
  <c r="BY26" i="1" s="1"/>
  <c r="BX25" i="1"/>
  <c r="BY25" i="1" s="1"/>
  <c r="BX24" i="1"/>
  <c r="BY24" i="1" s="1"/>
  <c r="BX23" i="1"/>
  <c r="BY23" i="1" s="1"/>
  <c r="BX22" i="1"/>
  <c r="BY22" i="1" s="1"/>
  <c r="BX21" i="1"/>
  <c r="BY21" i="1" s="1"/>
  <c r="BX20" i="1"/>
  <c r="BY20" i="1" s="1"/>
  <c r="BX19" i="1"/>
  <c r="BY19" i="1" s="1"/>
  <c r="BX18" i="1"/>
  <c r="BY18" i="1" s="1"/>
  <c r="BX17" i="1"/>
  <c r="BY17" i="1" s="1"/>
  <c r="BX16" i="1"/>
  <c r="BY16" i="1" s="1"/>
  <c r="BX15" i="1"/>
  <c r="BY15" i="1" s="1"/>
  <c r="BX14" i="1"/>
  <c r="BY14" i="1" s="1"/>
  <c r="BX13" i="1"/>
  <c r="BY13" i="1" s="1"/>
  <c r="BX12" i="1"/>
  <c r="BY12" i="1" s="1"/>
  <c r="BX11" i="1"/>
  <c r="BY11" i="1" s="1"/>
  <c r="BX10" i="1"/>
  <c r="BY10" i="1" s="1"/>
  <c r="BX9" i="1"/>
  <c r="BY9" i="1" s="1"/>
  <c r="BX8" i="1"/>
  <c r="BY8" i="1" s="1"/>
  <c r="BX7" i="1"/>
  <c r="BY7" i="1" s="1"/>
  <c r="BY102" i="1"/>
  <c r="BY101" i="1"/>
  <c r="BY45" i="1"/>
  <c r="D104" i="1"/>
  <c r="M103" i="5" s="1"/>
  <c r="D103" i="1"/>
  <c r="M102" i="5" s="1"/>
  <c r="D102" i="1"/>
  <c r="M101" i="5" s="1"/>
  <c r="D101" i="1"/>
  <c r="M100" i="5" s="1"/>
  <c r="D100" i="1"/>
  <c r="M99" i="5" s="1"/>
  <c r="D99" i="1"/>
  <c r="M98" i="5" s="1"/>
  <c r="D98" i="1"/>
  <c r="M97" i="5" s="1"/>
  <c r="D97" i="1"/>
  <c r="M96" i="5" s="1"/>
  <c r="D96" i="1"/>
  <c r="M95" i="5" s="1"/>
  <c r="D95" i="1"/>
  <c r="M94" i="5" s="1"/>
  <c r="D94" i="1"/>
  <c r="M93" i="5" s="1"/>
  <c r="D93" i="1"/>
  <c r="M92" i="5" s="1"/>
  <c r="D92" i="1"/>
  <c r="M91" i="5" s="1"/>
  <c r="D91" i="1"/>
  <c r="M90" i="5" s="1"/>
  <c r="D90" i="1"/>
  <c r="M89" i="5" s="1"/>
  <c r="D89" i="1"/>
  <c r="M88" i="5" s="1"/>
  <c r="D88" i="1"/>
  <c r="M87" i="5" s="1"/>
  <c r="D87" i="1"/>
  <c r="M86" i="5" s="1"/>
  <c r="D86" i="1"/>
  <c r="M85" i="5" s="1"/>
  <c r="D85" i="1"/>
  <c r="M84" i="5" s="1"/>
  <c r="D84" i="1"/>
  <c r="M83" i="5" s="1"/>
  <c r="D83" i="1"/>
  <c r="M82" i="5" s="1"/>
  <c r="D82" i="1"/>
  <c r="M81" i="5" s="1"/>
  <c r="D81" i="1"/>
  <c r="M80" i="5" s="1"/>
  <c r="D80" i="1"/>
  <c r="M79" i="5" s="1"/>
  <c r="D79" i="1"/>
  <c r="M78" i="5" s="1"/>
  <c r="D78" i="1"/>
  <c r="M77" i="5" s="1"/>
  <c r="D77" i="1"/>
  <c r="M76" i="5" s="1"/>
  <c r="D76" i="1"/>
  <c r="M75" i="5" s="1"/>
  <c r="D75" i="1"/>
  <c r="M74" i="5" s="1"/>
  <c r="D74" i="1"/>
  <c r="M73" i="5" s="1"/>
  <c r="D73" i="1"/>
  <c r="M72" i="5" s="1"/>
  <c r="D72" i="1"/>
  <c r="M71" i="5" s="1"/>
  <c r="D71" i="1"/>
  <c r="M70" i="5" s="1"/>
  <c r="D70" i="1"/>
  <c r="M69" i="5" s="1"/>
  <c r="D69" i="1"/>
  <c r="M68" i="5" s="1"/>
  <c r="D68" i="1"/>
  <c r="M67" i="5" s="1"/>
  <c r="D67" i="1"/>
  <c r="M66" i="5" s="1"/>
  <c r="D66" i="1"/>
  <c r="M65" i="5" s="1"/>
  <c r="D65" i="1"/>
  <c r="M64" i="5" s="1"/>
  <c r="D64" i="1"/>
  <c r="M63" i="5" s="1"/>
  <c r="D63" i="1"/>
  <c r="M62" i="5" s="1"/>
  <c r="D62" i="1"/>
  <c r="M61" i="5" s="1"/>
  <c r="D61" i="1"/>
  <c r="M60" i="5" s="1"/>
  <c r="D60" i="1"/>
  <c r="M59" i="5" s="1"/>
  <c r="D59" i="1"/>
  <c r="M58" i="5" s="1"/>
  <c r="D58" i="1"/>
  <c r="M57" i="5" s="1"/>
  <c r="D57" i="1"/>
  <c r="M56" i="5" s="1"/>
  <c r="D56" i="1"/>
  <c r="M55" i="5" s="1"/>
  <c r="D55" i="1"/>
  <c r="M54" i="5" s="1"/>
  <c r="D54" i="1"/>
  <c r="M53" i="5" s="1"/>
  <c r="D53" i="1"/>
  <c r="M52" i="5" s="1"/>
  <c r="D52" i="1"/>
  <c r="M51" i="5" s="1"/>
  <c r="D51" i="1"/>
  <c r="M50" i="5" s="1"/>
  <c r="D50" i="1"/>
  <c r="M49" i="5" s="1"/>
  <c r="D49" i="1"/>
  <c r="M48" i="5" s="1"/>
  <c r="D48" i="1"/>
  <c r="M47" i="5" s="1"/>
  <c r="D47" i="1"/>
  <c r="M46" i="5" s="1"/>
  <c r="D46" i="1"/>
  <c r="M45" i="5" s="1"/>
  <c r="D45" i="1"/>
  <c r="M44" i="5" s="1"/>
  <c r="D44" i="1"/>
  <c r="M43" i="5" s="1"/>
  <c r="D43" i="1"/>
  <c r="M42" i="5" s="1"/>
  <c r="D42" i="1"/>
  <c r="M41" i="5" s="1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DE19" i="1" l="1"/>
  <c r="AA7" i="1"/>
  <c r="DL55" i="1"/>
  <c r="AA50" i="1"/>
  <c r="L13" i="1"/>
  <c r="J13" i="1"/>
  <c r="DD16" i="1"/>
  <c r="AA14" i="1" s="1"/>
  <c r="DJ19" i="1"/>
  <c r="DL19" i="1" s="1"/>
  <c r="DL23" i="1"/>
  <c r="AC21" i="1" s="1"/>
  <c r="DK38" i="1"/>
  <c r="AA100" i="1"/>
  <c r="DL47" i="1"/>
  <c r="AC45" i="1" s="1"/>
  <c r="AA104" i="1"/>
  <c r="AA64" i="1"/>
  <c r="R7" i="6"/>
  <c r="Q7" i="6"/>
  <c r="S7" i="6"/>
  <c r="S40" i="6"/>
  <c r="R40" i="6"/>
  <c r="Q40" i="6"/>
  <c r="S64" i="6"/>
  <c r="R64" i="6"/>
  <c r="Q64" i="6"/>
  <c r="S88" i="6"/>
  <c r="R88" i="6"/>
  <c r="Q88" i="6"/>
  <c r="S6" i="6"/>
  <c r="R6" i="6"/>
  <c r="Q6" i="6"/>
  <c r="Q55" i="6"/>
  <c r="S55" i="6"/>
  <c r="R55" i="6"/>
  <c r="R71" i="6"/>
  <c r="Q71" i="6"/>
  <c r="S71" i="6"/>
  <c r="Q95" i="6"/>
  <c r="S95" i="6"/>
  <c r="R95" i="6"/>
  <c r="R46" i="6"/>
  <c r="Q46" i="6"/>
  <c r="S46" i="6"/>
  <c r="S70" i="6"/>
  <c r="Q70" i="6"/>
  <c r="R70" i="6"/>
  <c r="Q86" i="6"/>
  <c r="S86" i="6"/>
  <c r="R86" i="6"/>
  <c r="S45" i="6"/>
  <c r="R45" i="6"/>
  <c r="Q45" i="6"/>
  <c r="R61" i="6"/>
  <c r="Q61" i="6"/>
  <c r="S61" i="6"/>
  <c r="S85" i="6"/>
  <c r="R85" i="6"/>
  <c r="Q85" i="6"/>
  <c r="R11" i="6"/>
  <c r="S11" i="6"/>
  <c r="Q36" i="6"/>
  <c r="S36" i="6"/>
  <c r="R36" i="6"/>
  <c r="R52" i="6"/>
  <c r="Q52" i="6"/>
  <c r="S52" i="6"/>
  <c r="S76" i="6"/>
  <c r="R76" i="6"/>
  <c r="Q76" i="6"/>
  <c r="S100" i="6"/>
  <c r="R100" i="6"/>
  <c r="Q100" i="6"/>
  <c r="S8" i="6"/>
  <c r="R8" i="6"/>
  <c r="Q8" i="6"/>
  <c r="S41" i="6"/>
  <c r="Q41" i="6"/>
  <c r="R41" i="6"/>
  <c r="S49" i="6"/>
  <c r="R49" i="6"/>
  <c r="Q49" i="6"/>
  <c r="Q57" i="6"/>
  <c r="S57" i="6"/>
  <c r="R57" i="6"/>
  <c r="S65" i="6"/>
  <c r="R65" i="6"/>
  <c r="Q65" i="6"/>
  <c r="S73" i="6"/>
  <c r="Q73" i="6"/>
  <c r="R73" i="6"/>
  <c r="S81" i="6"/>
  <c r="R81" i="6"/>
  <c r="Q81" i="6"/>
  <c r="S89" i="6"/>
  <c r="R89" i="6"/>
  <c r="Q89" i="6"/>
  <c r="S97" i="6"/>
  <c r="Q97" i="6"/>
  <c r="R97" i="6"/>
  <c r="S56" i="6"/>
  <c r="R56" i="6"/>
  <c r="Q56" i="6"/>
  <c r="R80" i="6"/>
  <c r="Q80" i="6"/>
  <c r="S80" i="6"/>
  <c r="Q104" i="6"/>
  <c r="S104" i="6"/>
  <c r="R104" i="6"/>
  <c r="R47" i="6"/>
  <c r="S47" i="6"/>
  <c r="Q47" i="6"/>
  <c r="Q79" i="6"/>
  <c r="S79" i="6"/>
  <c r="R79" i="6"/>
  <c r="S103" i="6"/>
  <c r="R103" i="6"/>
  <c r="Q103" i="6"/>
  <c r="S14" i="6"/>
  <c r="R14" i="6"/>
  <c r="Q14" i="6"/>
  <c r="S38" i="6"/>
  <c r="R38" i="6"/>
  <c r="Q38" i="6"/>
  <c r="R62" i="6"/>
  <c r="S62" i="6"/>
  <c r="Q62" i="6"/>
  <c r="R94" i="6"/>
  <c r="Q94" i="6"/>
  <c r="S94" i="6"/>
  <c r="Q12" i="6"/>
  <c r="R12" i="6"/>
  <c r="S12" i="6"/>
  <c r="S37" i="6"/>
  <c r="Q37" i="6"/>
  <c r="R37" i="6"/>
  <c r="R53" i="6"/>
  <c r="S53" i="6"/>
  <c r="Q53" i="6"/>
  <c r="R77" i="6"/>
  <c r="S77" i="6"/>
  <c r="Q77" i="6"/>
  <c r="S101" i="6"/>
  <c r="R101" i="6"/>
  <c r="Q101" i="6"/>
  <c r="S44" i="6"/>
  <c r="R44" i="6"/>
  <c r="Q44" i="6"/>
  <c r="S68" i="6"/>
  <c r="R68" i="6"/>
  <c r="Q68" i="6"/>
  <c r="S92" i="6"/>
  <c r="R92" i="6"/>
  <c r="Q92" i="6"/>
  <c r="R10" i="6"/>
  <c r="Q10" i="6"/>
  <c r="S10" i="6"/>
  <c r="R43" i="6"/>
  <c r="Q43" i="6"/>
  <c r="S43" i="6"/>
  <c r="R51" i="6"/>
  <c r="Q51" i="6"/>
  <c r="S51" i="6"/>
  <c r="R59" i="6"/>
  <c r="Q59" i="6"/>
  <c r="S59" i="6"/>
  <c r="R67" i="6"/>
  <c r="Q67" i="6"/>
  <c r="S67" i="6"/>
  <c r="Q75" i="6"/>
  <c r="S75" i="6"/>
  <c r="R75" i="6"/>
  <c r="R83" i="6"/>
  <c r="Q83" i="6"/>
  <c r="S83" i="6"/>
  <c r="R91" i="6"/>
  <c r="Q91" i="6"/>
  <c r="S91" i="6"/>
  <c r="R99" i="6"/>
  <c r="Q99" i="6"/>
  <c r="S99" i="6"/>
  <c r="R48" i="6"/>
  <c r="Q48" i="6"/>
  <c r="S48" i="6"/>
  <c r="Q72" i="6"/>
  <c r="R72" i="6"/>
  <c r="S72" i="6"/>
  <c r="R96" i="6"/>
  <c r="S96" i="6"/>
  <c r="Q96" i="6"/>
  <c r="R15" i="6"/>
  <c r="Q15" i="6"/>
  <c r="S15" i="6"/>
  <c r="Q39" i="6"/>
  <c r="S39" i="6"/>
  <c r="R39" i="6"/>
  <c r="S63" i="6"/>
  <c r="R63" i="6"/>
  <c r="Q63" i="6"/>
  <c r="S87" i="6"/>
  <c r="R87" i="6"/>
  <c r="Q87" i="6"/>
  <c r="S13" i="6"/>
  <c r="R13" i="6"/>
  <c r="Q13" i="6"/>
  <c r="S54" i="6"/>
  <c r="R54" i="6"/>
  <c r="Q54" i="6"/>
  <c r="R78" i="6"/>
  <c r="S78" i="6"/>
  <c r="Q78" i="6"/>
  <c r="S102" i="6"/>
  <c r="R102" i="6"/>
  <c r="Q102" i="6"/>
  <c r="S69" i="6"/>
  <c r="Q69" i="6"/>
  <c r="R69" i="6"/>
  <c r="Q93" i="6"/>
  <c r="S93" i="6"/>
  <c r="R93" i="6"/>
  <c r="Q60" i="6"/>
  <c r="S60" i="6"/>
  <c r="R60" i="6"/>
  <c r="Q84" i="6"/>
  <c r="R84" i="6"/>
  <c r="S84" i="6"/>
  <c r="S9" i="6"/>
  <c r="R9" i="6"/>
  <c r="S42" i="6"/>
  <c r="R42" i="6"/>
  <c r="Q42" i="6"/>
  <c r="S50" i="6"/>
  <c r="R50" i="6"/>
  <c r="Q50" i="6"/>
  <c r="S58" i="6"/>
  <c r="R58" i="6"/>
  <c r="Q58" i="6"/>
  <c r="S66" i="6"/>
  <c r="R66" i="6"/>
  <c r="Q66" i="6"/>
  <c r="R74" i="6"/>
  <c r="Q74" i="6"/>
  <c r="S74" i="6"/>
  <c r="S82" i="6"/>
  <c r="R82" i="6"/>
  <c r="Q82" i="6"/>
  <c r="S90" i="6"/>
  <c r="R90" i="6"/>
  <c r="Q90" i="6"/>
  <c r="S98" i="6"/>
  <c r="R98" i="6"/>
  <c r="Q98" i="6"/>
  <c r="S35" i="6"/>
  <c r="R35" i="6"/>
  <c r="Q35" i="6"/>
  <c r="S34" i="6"/>
  <c r="Q34" i="6"/>
  <c r="R34" i="6"/>
  <c r="S28" i="6"/>
  <c r="R28" i="6"/>
  <c r="Q28" i="6"/>
  <c r="R30" i="6"/>
  <c r="Q30" i="6"/>
  <c r="S30" i="6"/>
  <c r="S29" i="6"/>
  <c r="R29" i="6"/>
  <c r="Q29" i="6"/>
  <c r="S33" i="6"/>
  <c r="R33" i="6"/>
  <c r="Q33" i="6"/>
  <c r="S32" i="6"/>
  <c r="R32" i="6"/>
  <c r="Q32" i="6"/>
  <c r="S31" i="6"/>
  <c r="Q31" i="6"/>
  <c r="R31" i="6"/>
  <c r="R24" i="6"/>
  <c r="Q24" i="6"/>
  <c r="S23" i="6"/>
  <c r="R23" i="6"/>
  <c r="Q23" i="6"/>
  <c r="S19" i="6"/>
  <c r="R19" i="6"/>
  <c r="Q19" i="6"/>
  <c r="R25" i="6"/>
  <c r="Q25" i="6"/>
  <c r="S25" i="6"/>
  <c r="S22" i="6"/>
  <c r="R22" i="6"/>
  <c r="Q22" i="6"/>
  <c r="S27" i="6"/>
  <c r="R27" i="6"/>
  <c r="Q27" i="6"/>
  <c r="Q26" i="6"/>
  <c r="S26" i="6"/>
  <c r="R26" i="6"/>
  <c r="S21" i="6"/>
  <c r="R21" i="6"/>
  <c r="S20" i="6"/>
  <c r="R20" i="6"/>
  <c r="Q18" i="6"/>
  <c r="R18" i="6"/>
  <c r="S18" i="6"/>
  <c r="Q17" i="6"/>
  <c r="R17" i="6"/>
  <c r="S17" i="6"/>
  <c r="R16" i="6"/>
  <c r="S16" i="6"/>
  <c r="Q16" i="6"/>
  <c r="AA13" i="1"/>
  <c r="AA95" i="1"/>
  <c r="AA71" i="1"/>
  <c r="AA21" i="1"/>
  <c r="AA10" i="1"/>
  <c r="DK54" i="1"/>
  <c r="AC52" i="1" s="1"/>
  <c r="DK94" i="1"/>
  <c r="AC92" i="1" s="1"/>
  <c r="AA57" i="1"/>
  <c r="AA17" i="1"/>
  <c r="AA58" i="1"/>
  <c r="AA98" i="1"/>
  <c r="AA78" i="1"/>
  <c r="AA54" i="1"/>
  <c r="AA22" i="1"/>
  <c r="AA88" i="1"/>
  <c r="AA93" i="1"/>
  <c r="AA92" i="1"/>
  <c r="AA16" i="1"/>
  <c r="AA45" i="1"/>
  <c r="AA46" i="1"/>
  <c r="AA61" i="1"/>
  <c r="DL39" i="1"/>
  <c r="AA15" i="1"/>
  <c r="AA51" i="1"/>
  <c r="AA53" i="1"/>
  <c r="AA94" i="1"/>
  <c r="AA91" i="1"/>
  <c r="AA90" i="1"/>
  <c r="AA52" i="1"/>
  <c r="DK14" i="1"/>
  <c r="AC12" i="1" s="1"/>
  <c r="J49" i="1"/>
  <c r="DL63" i="1"/>
  <c r="AC61" i="1" s="1"/>
  <c r="DK30" i="1"/>
  <c r="AA97" i="1"/>
  <c r="AA62" i="1"/>
  <c r="AA18" i="1"/>
  <c r="DK22" i="1"/>
  <c r="AC20" i="1" s="1"/>
  <c r="AA67" i="1"/>
  <c r="AA70" i="1"/>
  <c r="DK70" i="1"/>
  <c r="AC68" i="1" s="1"/>
  <c r="AA44" i="1"/>
  <c r="DK62" i="1"/>
  <c r="AC60" i="1" s="1"/>
  <c r="DK86" i="1"/>
  <c r="AC84" i="1" s="1"/>
  <c r="AA65" i="1"/>
  <c r="AA84" i="1"/>
  <c r="AA20" i="1"/>
  <c r="AA96" i="1"/>
  <c r="AA77" i="1"/>
  <c r="DL43" i="1"/>
  <c r="DK43" i="1"/>
  <c r="DK74" i="1"/>
  <c r="DL74" i="1"/>
  <c r="DK26" i="1"/>
  <c r="DL26" i="1"/>
  <c r="DL85" i="1"/>
  <c r="DK85" i="1"/>
  <c r="DK21" i="1"/>
  <c r="DL21" i="1"/>
  <c r="DL83" i="1"/>
  <c r="DK83" i="1"/>
  <c r="DK64" i="1"/>
  <c r="DL64" i="1"/>
  <c r="DL81" i="1"/>
  <c r="DK81" i="1"/>
  <c r="DL76" i="1"/>
  <c r="DK76" i="1"/>
  <c r="DK20" i="1"/>
  <c r="DL20" i="1"/>
  <c r="DK50" i="1"/>
  <c r="DL50" i="1"/>
  <c r="DK36" i="1"/>
  <c r="DL36" i="1"/>
  <c r="DK105" i="1"/>
  <c r="DL105" i="1"/>
  <c r="DK33" i="1"/>
  <c r="DL33" i="1"/>
  <c r="DL80" i="1"/>
  <c r="DK80" i="1"/>
  <c r="DL8" i="1"/>
  <c r="DK8" i="1"/>
  <c r="DL68" i="1"/>
  <c r="DK68" i="1"/>
  <c r="AA68" i="1"/>
  <c r="DL103" i="1"/>
  <c r="AC101" i="1" s="1"/>
  <c r="AA69" i="1"/>
  <c r="AA103" i="1"/>
  <c r="AA12" i="1"/>
  <c r="DK78" i="1"/>
  <c r="AC76" i="1" s="1"/>
  <c r="AA80" i="1"/>
  <c r="AC69" i="1"/>
  <c r="AA86" i="1"/>
  <c r="AA81" i="1"/>
  <c r="AA99" i="1"/>
  <c r="AA42" i="1"/>
  <c r="AA55" i="1"/>
  <c r="AA101" i="1"/>
  <c r="AA74" i="1"/>
  <c r="DK58" i="1"/>
  <c r="DL58" i="1"/>
  <c r="DK69" i="1"/>
  <c r="DL69" i="1"/>
  <c r="DL72" i="1"/>
  <c r="DK72" i="1"/>
  <c r="DK106" i="1"/>
  <c r="DL106" i="1"/>
  <c r="DK10" i="1"/>
  <c r="DL10" i="1"/>
  <c r="DK37" i="1"/>
  <c r="DL37" i="1"/>
  <c r="DK101" i="1"/>
  <c r="DL101" i="1"/>
  <c r="DK96" i="1"/>
  <c r="DL96" i="1"/>
  <c r="DK89" i="1"/>
  <c r="DL89" i="1"/>
  <c r="DL93" i="1"/>
  <c r="DK93" i="1"/>
  <c r="DK92" i="1"/>
  <c r="DL92" i="1"/>
  <c r="DK40" i="1"/>
  <c r="DL40" i="1"/>
  <c r="DK90" i="1"/>
  <c r="DL90" i="1"/>
  <c r="DK61" i="1"/>
  <c r="DL61" i="1"/>
  <c r="DL107" i="1"/>
  <c r="DK107" i="1"/>
  <c r="DL51" i="1"/>
  <c r="DK51" i="1"/>
  <c r="DK52" i="1"/>
  <c r="DL52" i="1"/>
  <c r="DK41" i="1"/>
  <c r="DL41" i="1"/>
  <c r="DK84" i="1"/>
  <c r="DL84" i="1"/>
  <c r="DK102" i="1"/>
  <c r="AC100" i="1" s="1"/>
  <c r="AA89" i="1"/>
  <c r="AA102" i="1"/>
  <c r="DL79" i="1"/>
  <c r="AC77" i="1" s="1"/>
  <c r="DL15" i="1"/>
  <c r="AC13" i="1" s="1"/>
  <c r="DK46" i="1"/>
  <c r="AC44" i="1" s="1"/>
  <c r="AA73" i="1"/>
  <c r="AA9" i="1"/>
  <c r="AA11" i="1"/>
  <c r="DK34" i="1"/>
  <c r="DL34" i="1"/>
  <c r="DL91" i="1"/>
  <c r="DK91" i="1"/>
  <c r="DL67" i="1"/>
  <c r="DK67" i="1"/>
  <c r="DL27" i="1"/>
  <c r="DK27" i="1"/>
  <c r="DL29" i="1"/>
  <c r="DK29" i="1"/>
  <c r="DL65" i="1"/>
  <c r="DK65" i="1"/>
  <c r="DK9" i="1"/>
  <c r="DL9" i="1"/>
  <c r="DK104" i="1"/>
  <c r="DL104" i="1"/>
  <c r="DK28" i="1"/>
  <c r="DL28" i="1"/>
  <c r="DK66" i="1"/>
  <c r="DL66" i="1"/>
  <c r="DL48" i="1"/>
  <c r="DK48" i="1"/>
  <c r="DL17" i="1"/>
  <c r="DK17" i="1"/>
  <c r="DK13" i="1"/>
  <c r="DL13" i="1"/>
  <c r="DL12" i="1"/>
  <c r="DK12" i="1"/>
  <c r="DK42" i="1"/>
  <c r="DL42" i="1"/>
  <c r="DL99" i="1"/>
  <c r="DK99" i="1"/>
  <c r="DL75" i="1"/>
  <c r="DK75" i="1"/>
  <c r="DL35" i="1"/>
  <c r="DK35" i="1"/>
  <c r="DL11" i="1"/>
  <c r="DK11" i="1"/>
  <c r="DK53" i="1"/>
  <c r="DL53" i="1"/>
  <c r="DK32" i="1"/>
  <c r="DL32" i="1"/>
  <c r="DL49" i="1"/>
  <c r="DK49" i="1"/>
  <c r="DK100" i="1"/>
  <c r="DL100" i="1"/>
  <c r="DK45" i="1"/>
  <c r="DL45" i="1"/>
  <c r="DL16" i="1"/>
  <c r="DK16" i="1"/>
  <c r="DK56" i="1"/>
  <c r="DL56" i="1"/>
  <c r="DK24" i="1"/>
  <c r="DL24" i="1"/>
  <c r="AA49" i="1"/>
  <c r="AA87" i="1"/>
  <c r="DL87" i="1"/>
  <c r="AC85" i="1" s="1"/>
  <c r="AA83" i="1"/>
  <c r="AA19" i="1"/>
  <c r="AC53" i="1"/>
  <c r="AA23" i="1"/>
  <c r="AA85" i="1"/>
  <c r="AA82" i="1"/>
  <c r="DK82" i="1"/>
  <c r="DL82" i="1"/>
  <c r="DK57" i="1"/>
  <c r="DL57" i="1"/>
  <c r="DK98" i="1"/>
  <c r="DL98" i="1"/>
  <c r="DK18" i="1"/>
  <c r="DL18" i="1"/>
  <c r="DK88" i="1"/>
  <c r="DL88" i="1"/>
  <c r="DL59" i="1"/>
  <c r="DK59" i="1"/>
  <c r="DK77" i="1"/>
  <c r="DL77" i="1"/>
  <c r="DL44" i="1"/>
  <c r="DK44" i="1"/>
  <c r="DL60" i="1"/>
  <c r="DK60" i="1"/>
  <c r="DK97" i="1"/>
  <c r="DL97" i="1"/>
  <c r="DK73" i="1"/>
  <c r="DL73" i="1"/>
  <c r="DK25" i="1"/>
  <c r="DL25" i="1"/>
  <c r="AA66" i="1"/>
  <c r="L54" i="1"/>
  <c r="AA60" i="1"/>
  <c r="DL95" i="1"/>
  <c r="AC93" i="1" s="1"/>
  <c r="DL31" i="1"/>
  <c r="AA48" i="1"/>
  <c r="AA43" i="1"/>
  <c r="J147" i="6"/>
  <c r="I152" i="6"/>
  <c r="J146" i="6"/>
  <c r="J136" i="6"/>
  <c r="J135" i="6"/>
  <c r="J139" i="6"/>
  <c r="L94" i="1"/>
  <c r="J81" i="1"/>
  <c r="L97" i="1"/>
  <c r="L74" i="1"/>
  <c r="L50" i="1"/>
  <c r="L42" i="1"/>
  <c r="L9" i="1"/>
  <c r="L57" i="1"/>
  <c r="L98" i="1"/>
  <c r="L8" i="1"/>
  <c r="L86" i="1"/>
  <c r="J65" i="1"/>
  <c r="L78" i="1"/>
  <c r="L73" i="1"/>
  <c r="J17" i="1"/>
  <c r="L14" i="1"/>
  <c r="J21" i="1"/>
  <c r="J89" i="1"/>
  <c r="L58" i="1"/>
  <c r="L102" i="1"/>
  <c r="J53" i="1"/>
  <c r="L7" i="1"/>
  <c r="L70" i="1"/>
  <c r="L90" i="1"/>
  <c r="J69" i="1"/>
  <c r="J101" i="1"/>
  <c r="L46" i="1"/>
  <c r="L66" i="1"/>
  <c r="J45" i="1"/>
  <c r="J77" i="1"/>
  <c r="L22" i="1"/>
  <c r="J85" i="1"/>
  <c r="J61" i="1"/>
  <c r="J93" i="1"/>
  <c r="L18" i="1"/>
  <c r="L62" i="1"/>
  <c r="L82" i="1"/>
  <c r="J11" i="1"/>
  <c r="J44" i="1"/>
  <c r="J76" i="1"/>
  <c r="J10" i="1"/>
  <c r="J19" i="1"/>
  <c r="J43" i="1"/>
  <c r="J51" i="1"/>
  <c r="J59" i="1"/>
  <c r="J67" i="1"/>
  <c r="J75" i="1"/>
  <c r="J83" i="1"/>
  <c r="J91" i="1"/>
  <c r="J99" i="1"/>
  <c r="L16" i="1"/>
  <c r="L24" i="1"/>
  <c r="L48" i="1"/>
  <c r="L56" i="1"/>
  <c r="L64" i="1"/>
  <c r="L72" i="1"/>
  <c r="L80" i="1"/>
  <c r="L88" i="1"/>
  <c r="L96" i="1"/>
  <c r="L15" i="1"/>
  <c r="L23" i="1"/>
  <c r="L47" i="1"/>
  <c r="L55" i="1"/>
  <c r="L63" i="1"/>
  <c r="L71" i="1"/>
  <c r="L79" i="1"/>
  <c r="L87" i="1"/>
  <c r="L95" i="1"/>
  <c r="L103" i="1"/>
  <c r="J12" i="1"/>
  <c r="J20" i="1"/>
  <c r="J68" i="1"/>
  <c r="J92" i="1"/>
  <c r="J104" i="1"/>
  <c r="J60" i="1"/>
  <c r="L52" i="1"/>
  <c r="L84" i="1"/>
  <c r="L100" i="1"/>
  <c r="S33" i="5"/>
  <c r="S65" i="5"/>
  <c r="S97" i="5"/>
  <c r="S8" i="5"/>
  <c r="S40" i="5"/>
  <c r="S72" i="5"/>
  <c r="S104" i="5"/>
  <c r="CH107" i="1" s="1"/>
  <c r="S7" i="5"/>
  <c r="S31" i="5"/>
  <c r="S55" i="5"/>
  <c r="S87" i="5"/>
  <c r="S14" i="5"/>
  <c r="S46" i="5"/>
  <c r="S86" i="5"/>
  <c r="S10" i="5"/>
  <c r="S18" i="5"/>
  <c r="S26" i="5"/>
  <c r="S34" i="5"/>
  <c r="S42" i="5"/>
  <c r="S50" i="5"/>
  <c r="S58" i="5"/>
  <c r="S66" i="5"/>
  <c r="S74" i="5"/>
  <c r="S82" i="5"/>
  <c r="S90" i="5"/>
  <c r="S98" i="5"/>
  <c r="S106" i="5"/>
  <c r="S17" i="5"/>
  <c r="S49" i="5"/>
  <c r="S73" i="5"/>
  <c r="S105" i="5"/>
  <c r="S32" i="5"/>
  <c r="S64" i="5"/>
  <c r="S96" i="5"/>
  <c r="S15" i="5"/>
  <c r="S47" i="5"/>
  <c r="S79" i="5"/>
  <c r="S6" i="5"/>
  <c r="S38" i="5"/>
  <c r="S70" i="5"/>
  <c r="S102" i="5"/>
  <c r="S5" i="5"/>
  <c r="S13" i="5"/>
  <c r="S21" i="5"/>
  <c r="S29" i="5"/>
  <c r="S37" i="5"/>
  <c r="S45" i="5"/>
  <c r="S53" i="5"/>
  <c r="S61" i="5"/>
  <c r="S69" i="5"/>
  <c r="S77" i="5"/>
  <c r="S85" i="5"/>
  <c r="S93" i="5"/>
  <c r="S101" i="5"/>
  <c r="S25" i="5"/>
  <c r="S57" i="5"/>
  <c r="S89" i="5"/>
  <c r="S24" i="5"/>
  <c r="S56" i="5"/>
  <c r="S88" i="5"/>
  <c r="S39" i="5"/>
  <c r="S71" i="5"/>
  <c r="S95" i="5"/>
  <c r="S22" i="5"/>
  <c r="S54" i="5"/>
  <c r="S78" i="5"/>
  <c r="S4" i="5"/>
  <c r="CH7" i="1" s="1"/>
  <c r="S20" i="5"/>
  <c r="S28" i="5"/>
  <c r="S36" i="5"/>
  <c r="S44" i="5"/>
  <c r="S52" i="5"/>
  <c r="S60" i="5"/>
  <c r="S68" i="5"/>
  <c r="S76" i="5"/>
  <c r="S84" i="5"/>
  <c r="S92" i="5"/>
  <c r="S100" i="5"/>
  <c r="S9" i="5"/>
  <c r="S41" i="5"/>
  <c r="S81" i="5"/>
  <c r="S16" i="5"/>
  <c r="S48" i="5"/>
  <c r="S80" i="5"/>
  <c r="S23" i="5"/>
  <c r="S63" i="5"/>
  <c r="S103" i="5"/>
  <c r="S30" i="5"/>
  <c r="S62" i="5"/>
  <c r="S94" i="5"/>
  <c r="S11" i="5"/>
  <c r="S19" i="5"/>
  <c r="S27" i="5"/>
  <c r="S35" i="5"/>
  <c r="S43" i="5"/>
  <c r="S51" i="5"/>
  <c r="S59" i="5"/>
  <c r="S67" i="5"/>
  <c r="S75" i="5"/>
  <c r="S83" i="5"/>
  <c r="S91" i="5"/>
  <c r="S99" i="5"/>
  <c r="S107" i="5"/>
  <c r="S12" i="5"/>
  <c r="U27" i="6"/>
  <c r="U15" i="6"/>
  <c r="T19" i="6"/>
  <c r="U48" i="6"/>
  <c r="T21" i="6"/>
  <c r="U54" i="6"/>
  <c r="T15" i="6"/>
  <c r="T56" i="6"/>
  <c r="T90" i="6"/>
  <c r="U46" i="6"/>
  <c r="T23" i="6"/>
  <c r="T17" i="6"/>
  <c r="U6" i="6"/>
  <c r="U31" i="6"/>
  <c r="U51" i="6"/>
  <c r="T97" i="6"/>
  <c r="U91" i="6"/>
  <c r="T72" i="6"/>
  <c r="U8" i="6"/>
  <c r="U16" i="6"/>
  <c r="U62" i="6"/>
  <c r="T25" i="6"/>
  <c r="U69" i="6"/>
  <c r="U22" i="6"/>
  <c r="T70" i="6"/>
  <c r="U26" i="6"/>
  <c r="U70" i="6"/>
  <c r="T48" i="6"/>
  <c r="U37" i="6"/>
  <c r="U82" i="6"/>
  <c r="U56" i="6"/>
  <c r="T104" i="6"/>
  <c r="U66" i="6"/>
  <c r="T91" i="6"/>
  <c r="U34" i="6"/>
  <c r="T96" i="6"/>
  <c r="U29" i="6"/>
  <c r="U39" i="6"/>
  <c r="U28" i="6"/>
  <c r="T65" i="6"/>
  <c r="T89" i="6"/>
  <c r="U38" i="6"/>
  <c r="T18" i="6"/>
  <c r="T34" i="6"/>
  <c r="T41" i="6"/>
  <c r="U84" i="6"/>
  <c r="T16" i="6"/>
  <c r="T9" i="6"/>
  <c r="U57" i="6"/>
  <c r="T45" i="6"/>
  <c r="U87" i="6"/>
  <c r="U63" i="6"/>
  <c r="U67" i="6"/>
  <c r="U75" i="6"/>
  <c r="T6" i="6"/>
  <c r="U36" i="6"/>
  <c r="T33" i="6"/>
  <c r="T57" i="6"/>
  <c r="U96" i="6"/>
  <c r="U81" i="6"/>
  <c r="T66" i="6"/>
  <c r="U103" i="6"/>
  <c r="U88" i="6"/>
  <c r="T63" i="6"/>
  <c r="U43" i="6"/>
  <c r="T13" i="6"/>
  <c r="U20" i="6"/>
  <c r="U12" i="6"/>
  <c r="U65" i="6"/>
  <c r="U98" i="6"/>
  <c r="T27" i="6"/>
  <c r="T103" i="6"/>
  <c r="U77" i="6"/>
  <c r="T78" i="6"/>
  <c r="T8" i="6"/>
  <c r="T26" i="6"/>
  <c r="U42" i="6"/>
  <c r="U30" i="6"/>
  <c r="U94" i="6"/>
  <c r="T79" i="6"/>
  <c r="T62" i="6"/>
  <c r="U80" i="6"/>
  <c r="T47" i="6"/>
  <c r="U14" i="6"/>
  <c r="T84" i="6"/>
  <c r="U55" i="6"/>
  <c r="U86" i="6"/>
  <c r="T39" i="6"/>
  <c r="U33" i="6"/>
  <c r="U61" i="6"/>
  <c r="U18" i="6"/>
  <c r="T102" i="6"/>
  <c r="T83" i="6"/>
  <c r="U7" i="6"/>
  <c r="U74" i="6"/>
  <c r="U60" i="6"/>
  <c r="U104" i="6"/>
  <c r="U68" i="6"/>
  <c r="U23" i="6"/>
  <c r="T92" i="6"/>
  <c r="U78" i="6"/>
  <c r="T99" i="6"/>
  <c r="T7" i="6"/>
  <c r="U13" i="6"/>
  <c r="T69" i="6"/>
  <c r="T86" i="6"/>
  <c r="T36" i="6"/>
  <c r="T40" i="6"/>
  <c r="U47" i="6"/>
  <c r="T31" i="6"/>
  <c r="T95" i="6"/>
  <c r="T22" i="6"/>
  <c r="U95" i="6"/>
  <c r="T77" i="6"/>
  <c r="U71" i="6"/>
  <c r="U93" i="6"/>
  <c r="T59" i="6"/>
  <c r="U73" i="6"/>
  <c r="T98" i="6"/>
  <c r="T68" i="6"/>
  <c r="T44" i="6"/>
  <c r="U85" i="6"/>
  <c r="U9" i="6"/>
  <c r="U21" i="6"/>
  <c r="U101" i="6"/>
  <c r="T10" i="6"/>
  <c r="U92" i="6"/>
  <c r="T93" i="6"/>
  <c r="U76" i="6"/>
  <c r="T74" i="6"/>
  <c r="T94" i="6"/>
  <c r="T35" i="6"/>
  <c r="T24" i="6"/>
  <c r="T64" i="6"/>
  <c r="T81" i="6"/>
  <c r="U11" i="6"/>
  <c r="T82" i="6"/>
  <c r="T76" i="6"/>
  <c r="T20" i="6"/>
  <c r="U59" i="6"/>
  <c r="T60" i="6"/>
  <c r="T100" i="6"/>
  <c r="U49" i="6"/>
  <c r="T101" i="6"/>
  <c r="U58" i="6"/>
  <c r="T61" i="6"/>
  <c r="T67" i="6"/>
  <c r="T43" i="6"/>
  <c r="T32" i="6"/>
  <c r="T53" i="6"/>
  <c r="T29" i="6"/>
  <c r="U53" i="6"/>
  <c r="T52" i="6"/>
  <c r="U40" i="6"/>
  <c r="T46" i="6"/>
  <c r="T37" i="6"/>
  <c r="U50" i="6"/>
  <c r="CZ12" i="1" l="1"/>
  <c r="AC42" i="1"/>
  <c r="DK19" i="1"/>
  <c r="CZ23" i="1"/>
  <c r="AC22" i="1"/>
  <c r="AC98" i="1"/>
  <c r="AC7" i="1"/>
  <c r="AC50" i="1"/>
  <c r="AC88" i="1"/>
  <c r="AC87" i="1"/>
  <c r="AC8" i="1"/>
  <c r="AC11" i="1"/>
  <c r="AC97" i="1"/>
  <c r="AC15" i="1"/>
  <c r="AC91" i="1"/>
  <c r="AC56" i="1"/>
  <c r="CH94" i="1"/>
  <c r="F92" i="1" s="1"/>
  <c r="EB94" i="1" s="1"/>
  <c r="AE92" i="1" s="1"/>
  <c r="CH95" i="1"/>
  <c r="F93" i="1" s="1"/>
  <c r="EB95" i="1" s="1"/>
  <c r="AE93" i="1" s="1"/>
  <c r="CH32" i="1"/>
  <c r="EB32" i="1" s="1"/>
  <c r="CH75" i="1"/>
  <c r="F73" i="1" s="1"/>
  <c r="EB75" i="1" s="1"/>
  <c r="AE73" i="1" s="1"/>
  <c r="CH106" i="1"/>
  <c r="F104" i="1" s="1"/>
  <c r="EB106" i="1" s="1"/>
  <c r="AE104" i="1" s="1"/>
  <c r="CH26" i="1"/>
  <c r="CH42" i="1"/>
  <c r="EB42" i="1" s="1"/>
  <c r="CH82" i="1"/>
  <c r="F80" i="1" s="1"/>
  <c r="EB82" i="1" s="1"/>
  <c r="AE80" i="1" s="1"/>
  <c r="CH49" i="1"/>
  <c r="F47" i="1" s="1"/>
  <c r="EB49" i="1" s="1"/>
  <c r="AE47" i="1" s="1"/>
  <c r="CH66" i="1"/>
  <c r="F64" i="1" s="1"/>
  <c r="EB66" i="1" s="1"/>
  <c r="AE64" i="1" s="1"/>
  <c r="CH74" i="1"/>
  <c r="F72" i="1" s="1"/>
  <c r="EB74" i="1" s="1"/>
  <c r="AE72" i="1" s="1"/>
  <c r="CH89" i="1"/>
  <c r="F87" i="1" s="1"/>
  <c r="EB89" i="1" s="1"/>
  <c r="AE87" i="1" s="1"/>
  <c r="CH46" i="1"/>
  <c r="F44" i="1" s="1"/>
  <c r="EB46" i="1" s="1"/>
  <c r="AE44" i="1" s="1"/>
  <c r="CH30" i="1"/>
  <c r="EB30" i="1" s="1"/>
  <c r="CH96" i="1"/>
  <c r="F94" i="1" s="1"/>
  <c r="EB96" i="1" s="1"/>
  <c r="AE94" i="1" s="1"/>
  <c r="CH61" i="1"/>
  <c r="F59" i="1" s="1"/>
  <c r="EB61" i="1" s="1"/>
  <c r="AE59" i="1" s="1"/>
  <c r="CH38" i="1"/>
  <c r="EB38" i="1" s="1"/>
  <c r="CH103" i="1"/>
  <c r="F101" i="1" s="1"/>
  <c r="EB103" i="1" s="1"/>
  <c r="AE101" i="1" s="1"/>
  <c r="CH40" i="1"/>
  <c r="EB40" i="1" s="1"/>
  <c r="CH69" i="1"/>
  <c r="F67" i="1" s="1"/>
  <c r="EB69" i="1" s="1"/>
  <c r="AE67" i="1" s="1"/>
  <c r="CH47" i="1"/>
  <c r="F45" i="1" s="1"/>
  <c r="EB47" i="1" s="1"/>
  <c r="AE45" i="1" s="1"/>
  <c r="CH31" i="1"/>
  <c r="CH52" i="1"/>
  <c r="F50" i="1" s="1"/>
  <c r="EB52" i="1" s="1"/>
  <c r="AE50" i="1" s="1"/>
  <c r="CH43" i="1"/>
  <c r="EB43" i="1" s="1"/>
  <c r="CH102" i="1"/>
  <c r="F100" i="1" s="1"/>
  <c r="EB102" i="1" s="1"/>
  <c r="AE100" i="1" s="1"/>
  <c r="CH39" i="1"/>
  <c r="EB39" i="1" s="1"/>
  <c r="CH104" i="1"/>
  <c r="F102" i="1" s="1"/>
  <c r="EB104" i="1" s="1"/>
  <c r="AE102" i="1" s="1"/>
  <c r="CH76" i="1"/>
  <c r="F74" i="1" s="1"/>
  <c r="EB76" i="1" s="1"/>
  <c r="AE74" i="1" s="1"/>
  <c r="CH98" i="1"/>
  <c r="F96" i="1" s="1"/>
  <c r="EB98" i="1" s="1"/>
  <c r="AE96" i="1" s="1"/>
  <c r="CH28" i="1"/>
  <c r="EB28" i="1" s="1"/>
  <c r="CH48" i="1"/>
  <c r="F46" i="1" s="1"/>
  <c r="EB48" i="1" s="1"/>
  <c r="AE46" i="1" s="1"/>
  <c r="CH41" i="1"/>
  <c r="EB41" i="1" s="1"/>
  <c r="CH77" i="1"/>
  <c r="F75" i="1" s="1"/>
  <c r="EB77" i="1" s="1"/>
  <c r="AE75" i="1" s="1"/>
  <c r="CH54" i="1"/>
  <c r="F52" i="1" s="1"/>
  <c r="EB54" i="1" s="1"/>
  <c r="AE52" i="1" s="1"/>
  <c r="CH33" i="1"/>
  <c r="EB33" i="1" s="1"/>
  <c r="CH44" i="1"/>
  <c r="F42" i="1" s="1"/>
  <c r="EB44" i="1" s="1"/>
  <c r="AE42" i="1" s="1"/>
  <c r="CH55" i="1"/>
  <c r="F53" i="1" s="1"/>
  <c r="EB55" i="1" s="1"/>
  <c r="AE53" i="1" s="1"/>
  <c r="CH25" i="1"/>
  <c r="CH60" i="1"/>
  <c r="F58" i="1" s="1"/>
  <c r="EB60" i="1" s="1"/>
  <c r="AE58" i="1" s="1"/>
  <c r="CH56" i="1"/>
  <c r="F54" i="1" s="1"/>
  <c r="EB56" i="1" s="1"/>
  <c r="AE54" i="1" s="1"/>
  <c r="CH73" i="1"/>
  <c r="F71" i="1" s="1"/>
  <c r="EB73" i="1" s="1"/>
  <c r="AE71" i="1" s="1"/>
  <c r="CH35" i="1"/>
  <c r="CH85" i="1"/>
  <c r="F83" i="1" s="1"/>
  <c r="EB85" i="1" s="1"/>
  <c r="AE83" i="1" s="1"/>
  <c r="CH21" i="1"/>
  <c r="CH62" i="1"/>
  <c r="F60" i="1" s="1"/>
  <c r="EB62" i="1" s="1"/>
  <c r="AE60" i="1" s="1"/>
  <c r="CH65" i="1"/>
  <c r="F63" i="1" s="1"/>
  <c r="EB65" i="1" s="1"/>
  <c r="AE63" i="1" s="1"/>
  <c r="CH84" i="1"/>
  <c r="F82" i="1" s="1"/>
  <c r="EB84" i="1" s="1"/>
  <c r="AE82" i="1" s="1"/>
  <c r="CH63" i="1"/>
  <c r="F61" i="1" s="1"/>
  <c r="EB63" i="1" s="1"/>
  <c r="AE61" i="1" s="1"/>
  <c r="CH57" i="1"/>
  <c r="F55" i="1" s="1"/>
  <c r="EB57" i="1" s="1"/>
  <c r="AE55" i="1" s="1"/>
  <c r="CH92" i="1"/>
  <c r="F90" i="1" s="1"/>
  <c r="EB92" i="1" s="1"/>
  <c r="AE90" i="1" s="1"/>
  <c r="CH64" i="1"/>
  <c r="F62" i="1" s="1"/>
  <c r="EB64" i="1" s="1"/>
  <c r="AE62" i="1" s="1"/>
  <c r="CH105" i="1"/>
  <c r="F103" i="1" s="1"/>
  <c r="EB105" i="1" s="1"/>
  <c r="AE103" i="1" s="1"/>
  <c r="CH67" i="1"/>
  <c r="F65" i="1" s="1"/>
  <c r="EB67" i="1" s="1"/>
  <c r="AE65" i="1" s="1"/>
  <c r="CH93" i="1"/>
  <c r="F91" i="1" s="1"/>
  <c r="EB93" i="1" s="1"/>
  <c r="AE91" i="1" s="1"/>
  <c r="CH29" i="1"/>
  <c r="EB29" i="1" s="1"/>
  <c r="CH34" i="1"/>
  <c r="EB34" i="1" s="1"/>
  <c r="CH36" i="1"/>
  <c r="EB36" i="1" s="1"/>
  <c r="CH70" i="1"/>
  <c r="F68" i="1" s="1"/>
  <c r="EB70" i="1" s="1"/>
  <c r="AE68" i="1" s="1"/>
  <c r="CH97" i="1"/>
  <c r="F95" i="1" s="1"/>
  <c r="EB97" i="1" s="1"/>
  <c r="AE95" i="1" s="1"/>
  <c r="CH19" i="1"/>
  <c r="EB19" i="1" s="1"/>
  <c r="AE17" i="1" s="1"/>
  <c r="CH71" i="1"/>
  <c r="F69" i="1" s="1"/>
  <c r="EB71" i="1" s="1"/>
  <c r="AE69" i="1" s="1"/>
  <c r="CH81" i="1"/>
  <c r="F79" i="1" s="1"/>
  <c r="EB81" i="1" s="1"/>
  <c r="AE79" i="1" s="1"/>
  <c r="CH27" i="1"/>
  <c r="EB27" i="1" s="1"/>
  <c r="CH72" i="1"/>
  <c r="F70" i="1" s="1"/>
  <c r="EB72" i="1" s="1"/>
  <c r="AE70" i="1" s="1"/>
  <c r="CH99" i="1"/>
  <c r="F97" i="1" s="1"/>
  <c r="EB99" i="1" s="1"/>
  <c r="AE97" i="1" s="1"/>
  <c r="CH101" i="1"/>
  <c r="F99" i="1" s="1"/>
  <c r="EB101" i="1" s="1"/>
  <c r="AE99" i="1" s="1"/>
  <c r="CH37" i="1"/>
  <c r="EB37" i="1" s="1"/>
  <c r="CH58" i="1"/>
  <c r="F56" i="1" s="1"/>
  <c r="EB58" i="1" s="1"/>
  <c r="AE56" i="1" s="1"/>
  <c r="CH68" i="1"/>
  <c r="F66" i="1" s="1"/>
  <c r="EB68" i="1" s="1"/>
  <c r="AE66" i="1" s="1"/>
  <c r="CH78" i="1"/>
  <c r="F76" i="1" s="1"/>
  <c r="EB78" i="1" s="1"/>
  <c r="AE76" i="1" s="1"/>
  <c r="CH51" i="1"/>
  <c r="F49" i="1" s="1"/>
  <c r="EB51" i="1" s="1"/>
  <c r="AE49" i="1" s="1"/>
  <c r="CH79" i="1"/>
  <c r="F77" i="1" s="1"/>
  <c r="EB79" i="1" s="1"/>
  <c r="AE77" i="1" s="1"/>
  <c r="CH59" i="1"/>
  <c r="F57" i="1" s="1"/>
  <c r="EB59" i="1" s="1"/>
  <c r="AE57" i="1" s="1"/>
  <c r="CH80" i="1"/>
  <c r="F78" i="1" s="1"/>
  <c r="EB80" i="1" s="1"/>
  <c r="AE78" i="1" s="1"/>
  <c r="CH18" i="1"/>
  <c r="EB18" i="1" s="1"/>
  <c r="AE16" i="1" s="1"/>
  <c r="CH45" i="1"/>
  <c r="F43" i="1" s="1"/>
  <c r="EB45" i="1" s="1"/>
  <c r="AE43" i="1" s="1"/>
  <c r="CH90" i="1"/>
  <c r="F88" i="1" s="1"/>
  <c r="EB90" i="1" s="1"/>
  <c r="AE88" i="1" s="1"/>
  <c r="CH100" i="1"/>
  <c r="F98" i="1" s="1"/>
  <c r="EB100" i="1" s="1"/>
  <c r="AE98" i="1" s="1"/>
  <c r="CH86" i="1"/>
  <c r="F84" i="1" s="1"/>
  <c r="EB86" i="1" s="1"/>
  <c r="AE84" i="1" s="1"/>
  <c r="CH22" i="1"/>
  <c r="EB22" i="1" s="1"/>
  <c r="AE20" i="1" s="1"/>
  <c r="CH83" i="1"/>
  <c r="F81" i="1" s="1"/>
  <c r="EB83" i="1" s="1"/>
  <c r="AE81" i="1" s="1"/>
  <c r="CH87" i="1"/>
  <c r="F85" i="1" s="1"/>
  <c r="EB87" i="1" s="1"/>
  <c r="AE85" i="1" s="1"/>
  <c r="CH23" i="1"/>
  <c r="EB23" i="1" s="1"/>
  <c r="AE21" i="1" s="1"/>
  <c r="CH91" i="1"/>
  <c r="F89" i="1" s="1"/>
  <c r="EB91" i="1" s="1"/>
  <c r="AE89" i="1" s="1"/>
  <c r="CH88" i="1"/>
  <c r="F86" i="1" s="1"/>
  <c r="EB88" i="1" s="1"/>
  <c r="AE86" i="1" s="1"/>
  <c r="CH24" i="1"/>
  <c r="CH50" i="1"/>
  <c r="F48" i="1" s="1"/>
  <c r="EB50" i="1" s="1"/>
  <c r="AE48" i="1" s="1"/>
  <c r="CH20" i="1"/>
  <c r="EB20" i="1" s="1"/>
  <c r="AE18" i="1" s="1"/>
  <c r="CH53" i="1"/>
  <c r="F51" i="1" s="1"/>
  <c r="EB53" i="1" s="1"/>
  <c r="AE51" i="1" s="1"/>
  <c r="CH17" i="1"/>
  <c r="EB17" i="1" s="1"/>
  <c r="AE15" i="1" s="1"/>
  <c r="CH16" i="1"/>
  <c r="EB16" i="1" s="1"/>
  <c r="AE14" i="1" s="1"/>
  <c r="CH12" i="1"/>
  <c r="EB12" i="1" s="1"/>
  <c r="AE10" i="1" s="1"/>
  <c r="CH8" i="1"/>
  <c r="EB8" i="1" s="1"/>
  <c r="CH11" i="1"/>
  <c r="EB11" i="1" s="1"/>
  <c r="AE9" i="1" s="1"/>
  <c r="CH9" i="1"/>
  <c r="EB9" i="1" s="1"/>
  <c r="AE7" i="1" s="1"/>
  <c r="CH13" i="1"/>
  <c r="EB13" i="1" s="1"/>
  <c r="AE11" i="1" s="1"/>
  <c r="CH10" i="1"/>
  <c r="EB10" i="1" s="1"/>
  <c r="AE8" i="1" s="1"/>
  <c r="CH14" i="1"/>
  <c r="EB14" i="1" s="1"/>
  <c r="AE12" i="1" s="1"/>
  <c r="CH15" i="1"/>
  <c r="EB15" i="1" s="1"/>
  <c r="AE13" i="1" s="1"/>
  <c r="AC54" i="1"/>
  <c r="AC64" i="1"/>
  <c r="AC103" i="1"/>
  <c r="AC18" i="1"/>
  <c r="AC72" i="1"/>
  <c r="AC70" i="1"/>
  <c r="AC48" i="1"/>
  <c r="AC62" i="1"/>
  <c r="AC24" i="1"/>
  <c r="AC83" i="1"/>
  <c r="AC79" i="1"/>
  <c r="AC78" i="1"/>
  <c r="AC57" i="1"/>
  <c r="AC86" i="1"/>
  <c r="AC80" i="1"/>
  <c r="AC19" i="1"/>
  <c r="AC49" i="1"/>
  <c r="AC23" i="1"/>
  <c r="AC16" i="1"/>
  <c r="AC14" i="1"/>
  <c r="AC73" i="1"/>
  <c r="AC94" i="1"/>
  <c r="AC104" i="1"/>
  <c r="AC17" i="1"/>
  <c r="AC74" i="1"/>
  <c r="AC47" i="1"/>
  <c r="AC95" i="1"/>
  <c r="AC55" i="1"/>
  <c r="AC9" i="1"/>
  <c r="AC46" i="1"/>
  <c r="AC65" i="1"/>
  <c r="AC59" i="1"/>
  <c r="AC67" i="1"/>
  <c r="AC10" i="1"/>
  <c r="AC63" i="1"/>
  <c r="AC43" i="1"/>
  <c r="AC51" i="1"/>
  <c r="AC102" i="1"/>
  <c r="AC89" i="1"/>
  <c r="AC66" i="1"/>
  <c r="AC81" i="1"/>
  <c r="AC58" i="1"/>
  <c r="AC71" i="1"/>
  <c r="AC75" i="1"/>
  <c r="AC96" i="1"/>
  <c r="AC82" i="1"/>
  <c r="AC90" i="1"/>
  <c r="AC99" i="1"/>
  <c r="CZ8" i="1"/>
  <c r="DC7" i="1"/>
  <c r="Q5" i="6"/>
  <c r="CZ99" i="1"/>
  <c r="DA106" i="1"/>
  <c r="CZ106" i="1"/>
  <c r="CZ102" i="1"/>
  <c r="DA100" i="1"/>
  <c r="CZ100" i="1"/>
  <c r="DA103" i="1"/>
  <c r="CZ103" i="1"/>
  <c r="CZ101" i="1"/>
  <c r="DA105" i="1"/>
  <c r="CZ105" i="1"/>
  <c r="DA98" i="1"/>
  <c r="CZ98" i="1"/>
  <c r="CZ104" i="1"/>
  <c r="DA83" i="1"/>
  <c r="CZ83" i="1"/>
  <c r="DA97" i="1"/>
  <c r="CZ97" i="1"/>
  <c r="DA82" i="1"/>
  <c r="DA79" i="1"/>
  <c r="CZ79" i="1"/>
  <c r="CZ91" i="1"/>
  <c r="CZ92" i="1"/>
  <c r="DA80" i="1"/>
  <c r="CZ80" i="1"/>
  <c r="DA86" i="1"/>
  <c r="CZ86" i="1"/>
  <c r="DA88" i="1"/>
  <c r="CZ88" i="1"/>
  <c r="DA93" i="1"/>
  <c r="CZ93" i="1"/>
  <c r="DA96" i="1"/>
  <c r="CZ96" i="1"/>
  <c r="DA90" i="1"/>
  <c r="DA84" i="1"/>
  <c r="CZ84" i="1"/>
  <c r="DA94" i="1"/>
  <c r="CZ94" i="1"/>
  <c r="DA87" i="1"/>
  <c r="CZ81" i="1"/>
  <c r="DA89" i="1"/>
  <c r="CZ85" i="1"/>
  <c r="DA95" i="1"/>
  <c r="CZ95" i="1"/>
  <c r="DA56" i="1"/>
  <c r="DA72" i="1"/>
  <c r="CZ72" i="1"/>
  <c r="DA69" i="1"/>
  <c r="CZ69" i="1"/>
  <c r="DA71" i="1"/>
  <c r="CZ71" i="1"/>
  <c r="DA57" i="1"/>
  <c r="CZ74" i="1"/>
  <c r="DA67" i="1"/>
  <c r="CZ67" i="1"/>
  <c r="DA77" i="1"/>
  <c r="DA58" i="1"/>
  <c r="CZ58" i="1"/>
  <c r="DA62" i="1"/>
  <c r="CZ62" i="1"/>
  <c r="DA75" i="1"/>
  <c r="DA60" i="1"/>
  <c r="DA68" i="1"/>
  <c r="CZ68" i="1"/>
  <c r="DA63" i="1"/>
  <c r="CZ63" i="1"/>
  <c r="DA76" i="1"/>
  <c r="CZ76" i="1"/>
  <c r="DA65" i="1"/>
  <c r="CZ65" i="1"/>
  <c r="DA78" i="1"/>
  <c r="CZ78" i="1"/>
  <c r="DA64" i="1"/>
  <c r="CZ64" i="1"/>
  <c r="DA61" i="1"/>
  <c r="CZ61" i="1"/>
  <c r="DA70" i="1"/>
  <c r="CZ70" i="1"/>
  <c r="CZ66" i="1"/>
  <c r="DA59" i="1"/>
  <c r="CZ59" i="1"/>
  <c r="DA73" i="1"/>
  <c r="DA50" i="1"/>
  <c r="CZ50" i="1"/>
  <c r="DA53" i="1"/>
  <c r="DA51" i="1"/>
  <c r="DA55" i="1"/>
  <c r="CZ55" i="1"/>
  <c r="DA24" i="1"/>
  <c r="CZ24" i="1"/>
  <c r="DA30" i="1"/>
  <c r="DA28" i="1"/>
  <c r="CZ28" i="1"/>
  <c r="DA45" i="1"/>
  <c r="CZ45" i="1"/>
  <c r="DA48" i="1"/>
  <c r="CZ48" i="1"/>
  <c r="CZ34" i="1"/>
  <c r="DA35" i="1"/>
  <c r="CZ35" i="1"/>
  <c r="DA39" i="1"/>
  <c r="CZ39" i="1"/>
  <c r="DA49" i="1"/>
  <c r="CZ49" i="1"/>
  <c r="DA25" i="1"/>
  <c r="CZ25" i="1"/>
  <c r="DA38" i="1"/>
  <c r="CZ38" i="1"/>
  <c r="CZ37" i="1"/>
  <c r="DA42" i="1"/>
  <c r="CZ42" i="1"/>
  <c r="DA52" i="1"/>
  <c r="CZ47" i="1"/>
  <c r="DA29" i="1"/>
  <c r="CZ29" i="1"/>
  <c r="DA40" i="1"/>
  <c r="DA36" i="1"/>
  <c r="CZ36" i="1"/>
  <c r="CZ46" i="1"/>
  <c r="DA32" i="1"/>
  <c r="DA44" i="1"/>
  <c r="DA23" i="1"/>
  <c r="DA33" i="1"/>
  <c r="CZ33" i="1"/>
  <c r="CZ43" i="1"/>
  <c r="CZ54" i="1"/>
  <c r="CZ26" i="1"/>
  <c r="CZ27" i="1"/>
  <c r="DA31" i="1"/>
  <c r="CZ31" i="1"/>
  <c r="DA41" i="1"/>
  <c r="CZ41" i="1"/>
  <c r="DA22" i="1"/>
  <c r="CZ22" i="1"/>
  <c r="DA17" i="1"/>
  <c r="CZ17" i="1"/>
  <c r="DA8" i="1"/>
  <c r="DA9" i="1"/>
  <c r="CZ9" i="1"/>
  <c r="DA20" i="1"/>
  <c r="CZ20" i="1"/>
  <c r="DA13" i="1"/>
  <c r="DA11" i="1"/>
  <c r="CZ11" i="1"/>
  <c r="DA10" i="1"/>
  <c r="CZ10" i="1"/>
  <c r="DA14" i="1"/>
  <c r="CZ19" i="1"/>
  <c r="DA16" i="1"/>
  <c r="CZ21" i="1"/>
  <c r="DA18" i="1"/>
  <c r="CZ18" i="1"/>
  <c r="DA15" i="1"/>
  <c r="CZ15" i="1"/>
  <c r="EB7" i="1"/>
  <c r="T14" i="6"/>
  <c r="U97" i="6"/>
  <c r="U25" i="6"/>
  <c r="U41" i="6"/>
  <c r="U24" i="6"/>
  <c r="T49" i="6"/>
  <c r="T55" i="6"/>
  <c r="T51" i="6"/>
  <c r="U100" i="6"/>
  <c r="U10" i="6"/>
  <c r="U89" i="6"/>
  <c r="U52" i="6"/>
  <c r="T73" i="6"/>
  <c r="U45" i="6"/>
  <c r="U72" i="6"/>
  <c r="U79" i="6"/>
  <c r="T87" i="6"/>
  <c r="T30" i="6"/>
  <c r="U83" i="6"/>
  <c r="T80" i="6"/>
  <c r="T54" i="6"/>
  <c r="T42" i="6"/>
  <c r="U90" i="6"/>
  <c r="U44" i="6"/>
  <c r="T12" i="6"/>
  <c r="T88" i="6"/>
  <c r="U99" i="6"/>
  <c r="U64" i="6"/>
  <c r="T50" i="6"/>
  <c r="T58" i="6"/>
  <c r="U17" i="6"/>
  <c r="U32" i="6"/>
  <c r="T71" i="6"/>
  <c r="U102" i="6"/>
  <c r="T85" i="6"/>
  <c r="T38" i="6"/>
  <c r="T28" i="6"/>
  <c r="T75" i="6"/>
  <c r="U19" i="6"/>
  <c r="T11" i="6"/>
  <c r="U35" i="6"/>
  <c r="DA81" i="1" l="1"/>
  <c r="P79" i="1" s="1"/>
  <c r="DA43" i="1"/>
  <c r="CZ82" i="1"/>
  <c r="P80" i="1" s="1"/>
  <c r="DA104" i="1"/>
  <c r="P102" i="1" s="1"/>
  <c r="DA19" i="1"/>
  <c r="P17" i="1" s="1"/>
  <c r="Q17" i="1" s="1"/>
  <c r="DA91" i="1"/>
  <c r="P89" i="1" s="1"/>
  <c r="DA37" i="1"/>
  <c r="CZ60" i="1"/>
  <c r="P58" i="1" s="1"/>
  <c r="CZ51" i="1"/>
  <c r="P49" i="1" s="1"/>
  <c r="DA102" i="1"/>
  <c r="P100" i="1" s="1"/>
  <c r="CZ30" i="1"/>
  <c r="CZ75" i="1"/>
  <c r="P73" i="1" s="1"/>
  <c r="CZ44" i="1"/>
  <c r="P42" i="1" s="1"/>
  <c r="CZ16" i="1"/>
  <c r="P14" i="1" s="1"/>
  <c r="Q14" i="1" s="1"/>
  <c r="DA21" i="1"/>
  <c r="P19" i="1" s="1"/>
  <c r="Q19" i="1" s="1"/>
  <c r="DA85" i="1"/>
  <c r="P83" i="1" s="1"/>
  <c r="DA66" i="1"/>
  <c r="P64" i="1" s="1"/>
  <c r="CZ53" i="1"/>
  <c r="P51" i="1" s="1"/>
  <c r="CZ89" i="1"/>
  <c r="P87" i="1" s="1"/>
  <c r="CZ56" i="1"/>
  <c r="P54" i="1" s="1"/>
  <c r="DA27" i="1"/>
  <c r="DA54" i="1"/>
  <c r="P52" i="1" s="1"/>
  <c r="P21" i="1"/>
  <c r="Q21" i="1" s="1"/>
  <c r="P20" i="1"/>
  <c r="P7" i="1"/>
  <c r="T7" i="1" s="1"/>
  <c r="P8" i="1"/>
  <c r="Q8" i="1" s="1"/>
  <c r="P22" i="1"/>
  <c r="Q22" i="1" s="1"/>
  <c r="CZ32" i="1"/>
  <c r="DA101" i="1"/>
  <c r="P99" i="1" s="1"/>
  <c r="DA74" i="1"/>
  <c r="P72" i="1" s="1"/>
  <c r="CZ13" i="1"/>
  <c r="CZ40" i="1"/>
  <c r="DA99" i="1"/>
  <c r="P97" i="1" s="1"/>
  <c r="CZ52" i="1"/>
  <c r="P50" i="1" s="1"/>
  <c r="CZ57" i="1"/>
  <c r="P55" i="1" s="1"/>
  <c r="DA34" i="1"/>
  <c r="CZ87" i="1"/>
  <c r="P85" i="1" s="1"/>
  <c r="CZ73" i="1"/>
  <c r="P71" i="1" s="1"/>
  <c r="DA92" i="1"/>
  <c r="P90" i="1" s="1"/>
  <c r="CZ77" i="1"/>
  <c r="P75" i="1" s="1"/>
  <c r="CZ14" i="1"/>
  <c r="P12" i="1" s="1"/>
  <c r="Q12" i="1" s="1"/>
  <c r="DA12" i="1"/>
  <c r="DA47" i="1"/>
  <c r="P45" i="1" s="1"/>
  <c r="DA26" i="1"/>
  <c r="P24" i="1" s="1"/>
  <c r="Q24" i="1" s="1"/>
  <c r="DA46" i="1"/>
  <c r="P44" i="1" s="1"/>
  <c r="CZ90" i="1"/>
  <c r="P88" i="1" s="1"/>
  <c r="R5" i="6"/>
  <c r="S5" i="6"/>
  <c r="EB35" i="1"/>
  <c r="EB31" i="1"/>
  <c r="EB26" i="1"/>
  <c r="AE24" i="1" s="1"/>
  <c r="EB25" i="1"/>
  <c r="AE23" i="1" s="1"/>
  <c r="EB24" i="1"/>
  <c r="AE22" i="1" s="1"/>
  <c r="EB21" i="1"/>
  <c r="AE19" i="1" s="1"/>
  <c r="DJ7" i="1"/>
  <c r="DE7" i="1"/>
  <c r="DD7" i="1"/>
  <c r="P98" i="1"/>
  <c r="P68" i="1"/>
  <c r="P93" i="1"/>
  <c r="P74" i="1"/>
  <c r="P67" i="1"/>
  <c r="P103" i="1"/>
  <c r="P23" i="1"/>
  <c r="Q23" i="1" s="1"/>
  <c r="P76" i="1"/>
  <c r="P66" i="1"/>
  <c r="P56" i="1"/>
  <c r="P84" i="1"/>
  <c r="P77" i="1"/>
  <c r="P101" i="1"/>
  <c r="P69" i="1"/>
  <c r="P94" i="1"/>
  <c r="P78" i="1"/>
  <c r="P96" i="1"/>
  <c r="P104" i="1"/>
  <c r="P61" i="1"/>
  <c r="P82" i="1"/>
  <c r="P59" i="1"/>
  <c r="P62" i="1"/>
  <c r="P86" i="1"/>
  <c r="P57" i="1"/>
  <c r="P60" i="1"/>
  <c r="P65" i="1"/>
  <c r="P92" i="1"/>
  <c r="P91" i="1"/>
  <c r="P95" i="1"/>
  <c r="P63" i="1"/>
  <c r="P70" i="1"/>
  <c r="P81" i="1"/>
  <c r="P43" i="1"/>
  <c r="P48" i="1"/>
  <c r="P53" i="1"/>
  <c r="P46" i="1"/>
  <c r="P15" i="1"/>
  <c r="Q15" i="1" s="1"/>
  <c r="P9" i="1"/>
  <c r="Q9" i="1" s="1"/>
  <c r="P47" i="1"/>
  <c r="P16" i="1"/>
  <c r="Q16" i="1" s="1"/>
  <c r="P18" i="1"/>
  <c r="Q18" i="1" s="1"/>
  <c r="P13" i="1"/>
  <c r="Q13" i="1" s="1"/>
  <c r="U5" i="6"/>
  <c r="T5" i="6"/>
  <c r="P10" i="1" l="1"/>
  <c r="Q10" i="1" s="1"/>
  <c r="Q7" i="1"/>
  <c r="Q20" i="1"/>
  <c r="T20" i="1"/>
  <c r="U20" i="1" s="1"/>
  <c r="V20" i="1" s="1"/>
  <c r="P11" i="1"/>
  <c r="T11" i="1" s="1"/>
  <c r="U11" i="1" s="1"/>
  <c r="V11" i="1" s="1"/>
  <c r="DA7" i="1"/>
  <c r="CZ7" i="1"/>
  <c r="T16" i="1"/>
  <c r="U16" i="1" s="1"/>
  <c r="V16" i="1" s="1"/>
  <c r="T18" i="1"/>
  <c r="U18" i="1" s="1"/>
  <c r="V18" i="1" s="1"/>
  <c r="T13" i="1"/>
  <c r="U13" i="1" s="1"/>
  <c r="V13" i="1" s="1"/>
  <c r="T23" i="1"/>
  <c r="U23" i="1" s="1"/>
  <c r="V23" i="1" s="1"/>
  <c r="T12" i="1"/>
  <c r="U12" i="1" s="1"/>
  <c r="V12" i="1" s="1"/>
  <c r="T19" i="1"/>
  <c r="U19" i="1" s="1"/>
  <c r="V19" i="1" s="1"/>
  <c r="T17" i="1"/>
  <c r="U17" i="1" s="1"/>
  <c r="V17" i="1" s="1"/>
  <c r="T8" i="1"/>
  <c r="U8" i="1" s="1"/>
  <c r="V8" i="1" s="1"/>
  <c r="T15" i="1"/>
  <c r="U15" i="1" s="1"/>
  <c r="V15" i="1" s="1"/>
  <c r="U7" i="1"/>
  <c r="V7" i="1" s="1"/>
  <c r="T24" i="1"/>
  <c r="U24" i="1" s="1"/>
  <c r="V24" i="1" s="1"/>
  <c r="T9" i="1"/>
  <c r="U9" i="1" s="1"/>
  <c r="V9" i="1" s="1"/>
  <c r="T22" i="1"/>
  <c r="U22" i="1" s="1"/>
  <c r="V22" i="1" s="1"/>
  <c r="T21" i="1"/>
  <c r="U21" i="1" s="1"/>
  <c r="V21" i="1" s="1"/>
  <c r="T14" i="1"/>
  <c r="U14" i="1" s="1"/>
  <c r="V14" i="1" s="1"/>
  <c r="DK7" i="1"/>
  <c r="DL7" i="1"/>
  <c r="T10" i="1" l="1"/>
  <c r="U10" i="1" s="1"/>
  <c r="V10" i="1" s="1"/>
  <c r="Q11" i="1"/>
  <c r="U4" i="1" l="1"/>
</calcChain>
</file>

<file path=xl/sharedStrings.xml><?xml version="1.0" encoding="utf-8"?>
<sst xmlns="http://schemas.openxmlformats.org/spreadsheetml/2006/main" count="1488" uniqueCount="464">
  <si>
    <t>TERMINAL</t>
  </si>
  <si>
    <t>ID</t>
  </si>
  <si>
    <t>CONTROLLER</t>
  </si>
  <si>
    <t>MODEL</t>
  </si>
  <si>
    <t>SHAFT/COIL</t>
  </si>
  <si>
    <t>ORIENTATION</t>
  </si>
  <si>
    <t>INLET</t>
  </si>
  <si>
    <t>DIAMETER</t>
  </si>
  <si>
    <t>MAX</t>
  </si>
  <si>
    <t>CFM</t>
  </si>
  <si>
    <t>VEL (fpm)</t>
  </si>
  <si>
    <t>MIN</t>
  </si>
  <si>
    <t>APD (inwc)</t>
  </si>
  <si>
    <t>ACTUAL</t>
  </si>
  <si>
    <t>GPM</t>
  </si>
  <si>
    <t>SUP TEMP</t>
  </si>
  <si>
    <t>ENT HW</t>
  </si>
  <si>
    <t>COIL</t>
  </si>
  <si>
    <t>ROWS</t>
  </si>
  <si>
    <t>WPD (ftwc)</t>
  </si>
  <si>
    <t>UNIT</t>
  </si>
  <si>
    <t>SIZE</t>
  </si>
  <si>
    <t>PART</t>
  </si>
  <si>
    <t>NUMBER</t>
  </si>
  <si>
    <t>CONTROLLER MODELS</t>
  </si>
  <si>
    <t>546-00362</t>
  </si>
  <si>
    <t>546-00360</t>
  </si>
  <si>
    <t>540-717</t>
  </si>
  <si>
    <t>540-517</t>
  </si>
  <si>
    <t>ACTUATOR</t>
  </si>
  <si>
    <t>550-767F</t>
  </si>
  <si>
    <t>550-767E</t>
  </si>
  <si>
    <t>540-104</t>
  </si>
  <si>
    <t>540-200</t>
  </si>
  <si>
    <t>570-803PA</t>
  </si>
  <si>
    <t>570-801PA</t>
  </si>
  <si>
    <t>570-805PA</t>
  </si>
  <si>
    <t>570-811PA</t>
  </si>
  <si>
    <t>570-810PA</t>
  </si>
  <si>
    <t>ACTUATOR MODELS</t>
  </si>
  <si>
    <t>GDE131.1P</t>
  </si>
  <si>
    <t>GMA131.1P</t>
  </si>
  <si>
    <t>GNP191.1P</t>
  </si>
  <si>
    <t>NONE</t>
  </si>
  <si>
    <t>546-00020</t>
  </si>
  <si>
    <t>GDE161.1P</t>
  </si>
  <si>
    <t>GMA161.1P</t>
  </si>
  <si>
    <t>FLOW</t>
  </si>
  <si>
    <t>TRANSMITTER</t>
  </si>
  <si>
    <t>FLOW TRANSMITTER</t>
  </si>
  <si>
    <t>550-818B</t>
  </si>
  <si>
    <t>550-819B</t>
  </si>
  <si>
    <t>590-780</t>
  </si>
  <si>
    <t>CONTROL</t>
  </si>
  <si>
    <t>PACKAGE</t>
  </si>
  <si>
    <t>TRANSDUCER</t>
  </si>
  <si>
    <t>540-104 GDE</t>
  </si>
  <si>
    <t>R914</t>
  </si>
  <si>
    <t>540-104 GMA</t>
  </si>
  <si>
    <t>R916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</si>
  <si>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</si>
  <si>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</si>
  <si>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</si>
  <si>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</si>
  <si>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</si>
  <si>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</si>
  <si>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</si>
  <si>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</si>
  <si>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</si>
  <si>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</si>
  <si>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</si>
  <si>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</si>
  <si>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</si>
  <si>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</si>
  <si>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LOOKUP</t>
  </si>
  <si>
    <t>TRANSD</t>
  </si>
  <si>
    <t>550-767EN</t>
  </si>
  <si>
    <t>550-767FN</t>
  </si>
  <si>
    <t>LIST001</t>
  </si>
  <si>
    <t>LIST002</t>
  </si>
  <si>
    <t>LIST003</t>
  </si>
  <si>
    <t>LIST004</t>
  </si>
  <si>
    <t>LIST005</t>
  </si>
  <si>
    <t>LIST006</t>
  </si>
  <si>
    <t>LIST007</t>
  </si>
  <si>
    <t>LIST008</t>
  </si>
  <si>
    <t>LIST009</t>
  </si>
  <si>
    <t>LIST010</t>
  </si>
  <si>
    <t>LIST011</t>
  </si>
  <si>
    <t>LIST012</t>
  </si>
  <si>
    <t>LIST013</t>
  </si>
  <si>
    <t>LIST014</t>
  </si>
  <si>
    <t>540-104 AE LIST (LIST001)</t>
  </si>
  <si>
    <t>540-200 AE LIST (LIST002)</t>
  </si>
  <si>
    <t>540-517 AE LIST (LIST003)</t>
  </si>
  <si>
    <t>540-717 AE LIST (LIST004)</t>
  </si>
  <si>
    <t>546-00360 AE LIST (LIST005)</t>
  </si>
  <si>
    <t>546-00362 AE LIST (LIST006)</t>
  </si>
  <si>
    <t>550-767EN AE LIST (LIST007)</t>
  </si>
  <si>
    <t>550-767FN AE LIST (LIST008)</t>
  </si>
  <si>
    <t>570-801PA AE LIST (LIST009)</t>
  </si>
  <si>
    <t>570-803PA AE LIST (LIST010)</t>
  </si>
  <si>
    <t>570-805PA AE LIST (LIST011)</t>
  </si>
  <si>
    <t>570-810PA AE LIST (LIST012)</t>
  </si>
  <si>
    <t>570-811PA AE LIST (LIST013)</t>
  </si>
  <si>
    <t>NONE AE LIST (LIST014)</t>
  </si>
  <si>
    <t>AE</t>
  </si>
  <si>
    <t>TRANSM</t>
  </si>
  <si>
    <t>LIST015</t>
  </si>
  <si>
    <t>LIST016</t>
  </si>
  <si>
    <t>LIST017</t>
  </si>
  <si>
    <t>LIST018</t>
  </si>
  <si>
    <t>TRANSM LIST (LIST015)</t>
  </si>
  <si>
    <t>TRANSM LIST (LIST016)</t>
  </si>
  <si>
    <t>TRANSM LIST (LIST017)</t>
  </si>
  <si>
    <t>TRANSM LIST (LIST018)</t>
  </si>
  <si>
    <t>CTRL</t>
  </si>
  <si>
    <t>TABLE</t>
  </si>
  <si>
    <t>-</t>
  </si>
  <si>
    <t>ACT</t>
  </si>
  <si>
    <t>545-113</t>
  </si>
  <si>
    <t>ABBD</t>
  </si>
  <si>
    <t>ADBD</t>
  </si>
  <si>
    <t>BBBD</t>
  </si>
  <si>
    <t>W914</t>
  </si>
  <si>
    <t>BDBD</t>
  </si>
  <si>
    <t>W916</t>
  </si>
  <si>
    <t>CBBD</t>
  </si>
  <si>
    <t>M914</t>
  </si>
  <si>
    <t>CDBD</t>
  </si>
  <si>
    <t>M916</t>
  </si>
  <si>
    <t>DABD</t>
  </si>
  <si>
    <t>L820</t>
  </si>
  <si>
    <t>EABD</t>
  </si>
  <si>
    <t>J820</t>
  </si>
  <si>
    <t>FFBD</t>
  </si>
  <si>
    <t>I875</t>
  </si>
  <si>
    <t>GFBA</t>
  </si>
  <si>
    <t>O575</t>
  </si>
  <si>
    <t>HBBA</t>
  </si>
  <si>
    <t>HDBA</t>
  </si>
  <si>
    <t>O514</t>
  </si>
  <si>
    <t>O516</t>
  </si>
  <si>
    <t>NEBC</t>
  </si>
  <si>
    <t>G917</t>
  </si>
  <si>
    <t>NDBD</t>
  </si>
  <si>
    <t>G916</t>
  </si>
  <si>
    <t>NCBC</t>
  </si>
  <si>
    <t>G915</t>
  </si>
  <si>
    <t>NBBD</t>
  </si>
  <si>
    <t>G914</t>
  </si>
  <si>
    <t>NFBD</t>
  </si>
  <si>
    <t>G875</t>
  </si>
  <si>
    <t>NFBC</t>
  </si>
  <si>
    <t>G872</t>
  </si>
  <si>
    <t>NAAC</t>
  </si>
  <si>
    <t>G823</t>
  </si>
  <si>
    <t>NABD</t>
  </si>
  <si>
    <t>G820</t>
  </si>
  <si>
    <t>NFBA</t>
  </si>
  <si>
    <t>G575</t>
  </si>
  <si>
    <t>NDBA</t>
  </si>
  <si>
    <t>G516</t>
  </si>
  <si>
    <t>NBBA</t>
  </si>
  <si>
    <t>G514</t>
  </si>
  <si>
    <t>NGBD</t>
  </si>
  <si>
    <t>G000</t>
  </si>
  <si>
    <t>JFBB</t>
  </si>
  <si>
    <t>ECBE</t>
  </si>
  <si>
    <t>NFBB</t>
  </si>
  <si>
    <t>ECBO</t>
  </si>
  <si>
    <t>IDBB</t>
  </si>
  <si>
    <t>GCBF</t>
  </si>
  <si>
    <t>KDBB</t>
  </si>
  <si>
    <t>GCBG</t>
  </si>
  <si>
    <t>BB</t>
  </si>
  <si>
    <t>MDBB</t>
  </si>
  <si>
    <t>LDBB</t>
  </si>
  <si>
    <t>NDBB</t>
  </si>
  <si>
    <t>IBBB</t>
  </si>
  <si>
    <t>KBBB</t>
  </si>
  <si>
    <t>MBBB</t>
  </si>
  <si>
    <t>LBBB</t>
  </si>
  <si>
    <t>NBBB</t>
  </si>
  <si>
    <t>GCBH</t>
  </si>
  <si>
    <t>GCBN</t>
  </si>
  <si>
    <t>GCBO</t>
  </si>
  <si>
    <t>GXBF</t>
  </si>
  <si>
    <t>GXBG</t>
  </si>
  <si>
    <t>GXBH</t>
  </si>
  <si>
    <t>GXBN</t>
  </si>
  <si>
    <t>GXBO</t>
  </si>
  <si>
    <t>Instructions:</t>
  </si>
  <si>
    <t>Fill: Controller, Actuator, Flow Transmitter (Transducer and Package are Automatic)</t>
  </si>
  <si>
    <t>R</t>
  </si>
  <si>
    <t>S</t>
  </si>
  <si>
    <t>Shaft/Coil Orientation (LIST019)</t>
  </si>
  <si>
    <t>S = SAME</t>
  </si>
  <si>
    <t>R = OPPOSITE</t>
  </si>
  <si>
    <t>Size List (LIST020)</t>
  </si>
  <si>
    <t>SIZE TO</t>
  </si>
  <si>
    <t>SQFT</t>
  </si>
  <si>
    <t>REHEAT</t>
  </si>
  <si>
    <t>COIL?</t>
  </si>
  <si>
    <t>TO ADD SOUND ATTENUATOR</t>
  </si>
  <si>
    <t>ADD 3 FOR 36" ATTENUATOR</t>
  </si>
  <si>
    <t>ADD 5 FOR 60" ATTENUATOR</t>
  </si>
  <si>
    <t>04</t>
  </si>
  <si>
    <t>06</t>
  </si>
  <si>
    <t>08</t>
  </si>
  <si>
    <t>18</t>
  </si>
  <si>
    <t>Coil Rows (LIST021)</t>
  </si>
  <si>
    <t>Coil Yes/No (LIST022)</t>
  </si>
  <si>
    <t>Yes</t>
  </si>
  <si>
    <t>No</t>
  </si>
  <si>
    <t>ORIENT.</t>
  </si>
  <si>
    <t>Coil Orientation (LIST023)</t>
  </si>
  <si>
    <t>Left</t>
  </si>
  <si>
    <t>Right</t>
  </si>
  <si>
    <t>Ent HW Temp (LIST024)</t>
  </si>
  <si>
    <t>*COIL CALC'S @ 55DEGF ENTERING AIR TEMP*</t>
  </si>
  <si>
    <t>CORRECTION</t>
  </si>
  <si>
    <t>SIZE 04,06</t>
  </si>
  <si>
    <t>1ROW</t>
  </si>
  <si>
    <t>2ROW</t>
  </si>
  <si>
    <t>SLOPE</t>
  </si>
  <si>
    <t>INTERCEPT</t>
  </si>
  <si>
    <t xml:space="preserve"> y= a*ln(x) + b</t>
  </si>
  <si>
    <t>SIZE 08</t>
  </si>
  <si>
    <t>PICK</t>
  </si>
  <si>
    <t>CLOSEST</t>
  </si>
  <si>
    <t>MBH</t>
  </si>
  <si>
    <t>SIZE 04,06 1ROW (LIST025)</t>
  </si>
  <si>
    <t>041</t>
  </si>
  <si>
    <t>042</t>
  </si>
  <si>
    <t>043</t>
  </si>
  <si>
    <t>044</t>
  </si>
  <si>
    <t>061</t>
  </si>
  <si>
    <t>062</t>
  </si>
  <si>
    <t>063</t>
  </si>
  <si>
    <t>064</t>
  </si>
  <si>
    <t>081</t>
  </si>
  <si>
    <t>082</t>
  </si>
  <si>
    <t>083</t>
  </si>
  <si>
    <t>084</t>
  </si>
  <si>
    <t>101</t>
  </si>
  <si>
    <t>102</t>
  </si>
  <si>
    <t>103</t>
  </si>
  <si>
    <t>104</t>
  </si>
  <si>
    <t>121</t>
  </si>
  <si>
    <t>122</t>
  </si>
  <si>
    <t>123</t>
  </si>
  <si>
    <t>124</t>
  </si>
  <si>
    <t>141</t>
  </si>
  <si>
    <t>142</t>
  </si>
  <si>
    <t>143</t>
  </si>
  <si>
    <t>144</t>
  </si>
  <si>
    <t>161</t>
  </si>
  <si>
    <t>162</t>
  </si>
  <si>
    <t>163</t>
  </si>
  <si>
    <t>164</t>
  </si>
  <si>
    <t>181</t>
  </si>
  <si>
    <t>182</t>
  </si>
  <si>
    <t>183</t>
  </si>
  <si>
    <t>184</t>
  </si>
  <si>
    <t>SIZE 04,06 2ROW (LIST026)</t>
  </si>
  <si>
    <t>LIST025</t>
  </si>
  <si>
    <t>LIST026</t>
  </si>
  <si>
    <t>SIZE 10</t>
  </si>
  <si>
    <t>SIZE 12</t>
  </si>
  <si>
    <t>SIZE 14</t>
  </si>
  <si>
    <t>SIZE 16</t>
  </si>
  <si>
    <t>SIZE 18</t>
  </si>
  <si>
    <t>SIZE 08 1ROW (LIST027)</t>
  </si>
  <si>
    <t>SIZE 08 2ROW (LIST028)</t>
  </si>
  <si>
    <t>LIST027</t>
  </si>
  <si>
    <t>LIST028</t>
  </si>
  <si>
    <t>SIZE 10 1,2ROWS (LIST029)</t>
  </si>
  <si>
    <t>LIST029</t>
  </si>
  <si>
    <t>SIZE 12 1,2ROWS (LIST030)</t>
  </si>
  <si>
    <t>LIST030</t>
  </si>
  <si>
    <t>SIZE 14 1ROW (LIST031)</t>
  </si>
  <si>
    <t>SIZE 14 2ROW (LIST032)</t>
  </si>
  <si>
    <t>LIST031</t>
  </si>
  <si>
    <t>LIST032</t>
  </si>
  <si>
    <t>SIZE 16 1ROW (LIST033)</t>
  </si>
  <si>
    <t>SIZE 16 2ROW (LIST034)</t>
  </si>
  <si>
    <t>LIST033</t>
  </si>
  <si>
    <t>LIST034</t>
  </si>
  <si>
    <t>SIZE 18 1,2ROWS (LIST035)</t>
  </si>
  <si>
    <t>LIST035</t>
  </si>
  <si>
    <t>A4:A11</t>
  </si>
  <si>
    <t>A15:A22</t>
  </si>
  <si>
    <t>I4:I11</t>
  </si>
  <si>
    <t>I15:I22</t>
  </si>
  <si>
    <t>J4:J11</t>
  </si>
  <si>
    <t>J15:J22</t>
  </si>
  <si>
    <t>A30:A37</t>
  </si>
  <si>
    <t>A41:A48</t>
  </si>
  <si>
    <t>I30:I37</t>
  </si>
  <si>
    <t>I41:I48</t>
  </si>
  <si>
    <t>J30:J37</t>
  </si>
  <si>
    <t>J41:J48</t>
  </si>
  <si>
    <t>A56:A63</t>
  </si>
  <si>
    <t>A67:A74</t>
  </si>
  <si>
    <t>I56:I63</t>
  </si>
  <si>
    <t>I67:I74</t>
  </si>
  <si>
    <t>J56:J63</t>
  </si>
  <si>
    <t>J67:J74</t>
  </si>
  <si>
    <t>A82:A89</t>
  </si>
  <si>
    <t>A93:A100</t>
  </si>
  <si>
    <t>I82:I89</t>
  </si>
  <si>
    <t>I93:I100</t>
  </si>
  <si>
    <t>J82:J89</t>
  </si>
  <si>
    <t>J93:J100</t>
  </si>
  <si>
    <t>A108:A115</t>
  </si>
  <si>
    <t>A119:A126</t>
  </si>
  <si>
    <t>I108:I115</t>
  </si>
  <si>
    <t>I119:I126</t>
  </si>
  <si>
    <t>J108:J115</t>
  </si>
  <si>
    <t>J119:J126</t>
  </si>
  <si>
    <t>A134:A141</t>
  </si>
  <si>
    <t>A145:A152</t>
  </si>
  <si>
    <t>I134:I141</t>
  </si>
  <si>
    <t>I145:I152</t>
  </si>
  <si>
    <t>J134:J141</t>
  </si>
  <si>
    <t>J145:J152</t>
  </si>
  <si>
    <t>A160:A167</t>
  </si>
  <si>
    <t>A171:A178</t>
  </si>
  <si>
    <t>I160:I167</t>
  </si>
  <si>
    <t>I171:I178</t>
  </si>
  <si>
    <t>J160:J167</t>
  </si>
  <si>
    <t>J171:J178</t>
  </si>
  <si>
    <t>CALC</t>
  </si>
  <si>
    <t>APD</t>
  </si>
  <si>
    <t>CFM1</t>
  </si>
  <si>
    <t>APD1</t>
  </si>
  <si>
    <t>WPD</t>
  </si>
  <si>
    <t>Part</t>
  </si>
  <si>
    <t>Number</t>
  </si>
  <si>
    <t>LGS</t>
  </si>
  <si>
    <t>Right1</t>
  </si>
  <si>
    <t>Right2</t>
  </si>
  <si>
    <t>Right3</t>
  </si>
  <si>
    <t>Right4</t>
  </si>
  <si>
    <t>Left1</t>
  </si>
  <si>
    <t>Left2</t>
  </si>
  <si>
    <t>Left3</t>
  </si>
  <si>
    <t>Left4</t>
  </si>
  <si>
    <t>AB</t>
  </si>
  <si>
    <t>CB</t>
  </si>
  <si>
    <t>DB</t>
  </si>
  <si>
    <t>EB</t>
  </si>
  <si>
    <t>FB</t>
  </si>
  <si>
    <t>GH</t>
  </si>
  <si>
    <t>HB</t>
  </si>
  <si>
    <t>OO</t>
  </si>
  <si>
    <t>INCLUDE</t>
  </si>
  <si>
    <t>XFMR?</t>
  </si>
  <si>
    <t>XFMR</t>
  </si>
  <si>
    <t>SCHEDULED</t>
  </si>
  <si>
    <t xml:space="preserve">LEAVE </t>
  </si>
  <si>
    <t>AIR TEMP</t>
  </si>
  <si>
    <t>SENSIBLE</t>
  </si>
  <si>
    <t>BTU/H</t>
  </si>
  <si>
    <t>LEAVING</t>
  </si>
  <si>
    <t>WATER</t>
  </si>
  <si>
    <t>Actual</t>
  </si>
  <si>
    <r>
      <rPr>
        <sz val="8"/>
        <rFont val="Arial"/>
        <family val="2"/>
      </rPr>
      <t>LS-5-3-03</t>
    </r>
  </si>
  <si>
    <r>
      <rPr>
        <sz val="8"/>
        <rFont val="Arial"/>
        <family val="2"/>
      </rPr>
      <t>LS-5-3-04</t>
    </r>
  </si>
  <si>
    <r>
      <rPr>
        <sz val="8"/>
        <rFont val="Arial"/>
        <family val="2"/>
      </rPr>
      <t>LS-5-3-06</t>
    </r>
  </si>
  <si>
    <r>
      <rPr>
        <sz val="8"/>
        <rFont val="Arial"/>
        <family val="2"/>
      </rPr>
      <t>LS-5-3-05A</t>
    </r>
  </si>
  <si>
    <r>
      <rPr>
        <sz val="8"/>
        <rFont val="Arial"/>
        <family val="2"/>
      </rPr>
      <t>LS-5-3-05B</t>
    </r>
  </si>
  <si>
    <r>
      <rPr>
        <sz val="8"/>
        <rFont val="Arial"/>
        <family val="2"/>
      </rPr>
      <t>LS-5-3-01</t>
    </r>
  </si>
  <si>
    <r>
      <rPr>
        <sz val="8"/>
        <rFont val="Arial"/>
        <family val="2"/>
      </rPr>
      <t>LS-5-3-02A</t>
    </r>
  </si>
  <si>
    <r>
      <rPr>
        <sz val="8"/>
        <rFont val="Arial"/>
        <family val="2"/>
      </rPr>
      <t>LS-5-3-02B</t>
    </r>
  </si>
  <si>
    <r>
      <rPr>
        <sz val="8"/>
        <rFont val="Arial"/>
        <family val="2"/>
      </rPr>
      <t>LS-5-3-02C</t>
    </r>
  </si>
  <si>
    <r>
      <rPr>
        <sz val="8"/>
        <rFont val="Arial"/>
        <family val="2"/>
      </rPr>
      <t>LS-5-3-02D</t>
    </r>
  </si>
  <si>
    <r>
      <rPr>
        <sz val="8"/>
        <rFont val="Arial"/>
        <family val="2"/>
      </rPr>
      <t>LS-5-3-02E</t>
    </r>
  </si>
  <si>
    <r>
      <rPr>
        <sz val="8"/>
        <rFont val="Arial"/>
        <family val="2"/>
      </rPr>
      <t>LS-5-2-07</t>
    </r>
  </si>
  <si>
    <r>
      <rPr>
        <sz val="8"/>
        <rFont val="Arial"/>
        <family val="2"/>
      </rPr>
      <t>LS-5-2-06</t>
    </r>
  </si>
  <si>
    <r>
      <rPr>
        <sz val="8"/>
        <rFont val="Arial"/>
        <family val="2"/>
      </rPr>
      <t>LS-5-2-05</t>
    </r>
  </si>
  <si>
    <r>
      <rPr>
        <sz val="8"/>
        <rFont val="Arial"/>
        <family val="2"/>
      </rPr>
      <t>LS-5-2-04</t>
    </r>
  </si>
  <si>
    <r>
      <rPr>
        <sz val="8"/>
        <rFont val="Arial"/>
        <family val="2"/>
      </rPr>
      <t>LS-5-2-01</t>
    </r>
  </si>
  <si>
    <r>
      <rPr>
        <sz val="8"/>
        <rFont val="Arial"/>
        <family val="2"/>
      </rPr>
      <t>LS-5-2-02</t>
    </r>
  </si>
  <si>
    <r>
      <rPr>
        <sz val="8"/>
        <rFont val="Arial"/>
        <family val="2"/>
      </rPr>
      <t>LS-5-2-03</t>
    </r>
  </si>
  <si>
    <r>
      <rPr>
        <b/>
        <sz val="12"/>
        <rFont val="Arial"/>
        <family val="2"/>
      </rPr>
      <t>SCHEDULE - LAB-TRAC AIR TERMINAL BOX (HEATING WATER) - SIEMENS LEVEL 3</t>
    </r>
  </si>
  <si>
    <r>
      <rPr>
        <b/>
        <sz val="8"/>
        <rFont val="Arial"/>
        <family val="2"/>
      </rPr>
      <t>MARK</t>
    </r>
  </si>
  <si>
    <r>
      <rPr>
        <b/>
        <sz val="8"/>
        <rFont val="Arial"/>
        <family val="2"/>
      </rPr>
      <t>CONTROL TYPE</t>
    </r>
  </si>
  <si>
    <r>
      <rPr>
        <b/>
        <sz val="8"/>
        <rFont val="Arial"/>
        <family val="2"/>
      </rPr>
      <t>LAB SERVED</t>
    </r>
  </si>
  <si>
    <r>
      <rPr>
        <b/>
        <sz val="8"/>
        <rFont val="Arial"/>
        <family val="2"/>
      </rPr>
      <t>SERVED BY AHU/FAN</t>
    </r>
  </si>
  <si>
    <r>
      <rPr>
        <b/>
        <sz val="8"/>
        <rFont val="Arial"/>
        <family val="2"/>
      </rPr>
      <t>PRIMARY AIR</t>
    </r>
  </si>
  <si>
    <r>
      <rPr>
        <b/>
        <sz val="8"/>
        <rFont val="Arial"/>
        <family val="2"/>
      </rPr>
      <t>ROOM OFFSET (CFM)</t>
    </r>
  </si>
  <si>
    <r>
      <rPr>
        <b/>
        <sz val="8"/>
        <rFont val="Arial"/>
        <family val="2"/>
      </rPr>
      <t>VALVE SIZE</t>
    </r>
  </si>
  <si>
    <r>
      <rPr>
        <b/>
        <sz val="8"/>
        <rFont val="Arial"/>
        <family val="2"/>
      </rPr>
      <t xml:space="preserve">MAX
</t>
    </r>
    <r>
      <rPr>
        <b/>
        <sz val="8"/>
        <rFont val="Arial"/>
        <family val="2"/>
      </rPr>
      <t>S.P. IN. WG</t>
    </r>
  </si>
  <si>
    <r>
      <rPr>
        <b/>
        <sz val="8"/>
        <rFont val="Arial"/>
        <family val="2"/>
      </rPr>
      <t>HOT WATER COIL</t>
    </r>
  </si>
  <si>
    <r>
      <rPr>
        <b/>
        <sz val="8"/>
        <rFont val="Arial"/>
        <family val="2"/>
      </rPr>
      <t>REMARKS</t>
    </r>
  </si>
  <si>
    <r>
      <rPr>
        <b/>
        <sz val="8"/>
        <rFont val="Arial"/>
        <family val="2"/>
      </rPr>
      <t>MAX (CFM)</t>
    </r>
  </si>
  <si>
    <r>
      <rPr>
        <b/>
        <sz val="8"/>
        <rFont val="Arial"/>
        <family val="2"/>
      </rPr>
      <t>MIN (CFM)</t>
    </r>
  </si>
  <si>
    <r>
      <rPr>
        <b/>
        <sz val="8"/>
        <rFont val="Arial"/>
        <family val="2"/>
      </rPr>
      <t>NIGHT SETBACK (CFM)</t>
    </r>
  </si>
  <si>
    <r>
      <rPr>
        <b/>
        <sz val="8"/>
        <rFont val="Arial"/>
        <family val="2"/>
      </rPr>
      <t>CFM</t>
    </r>
  </si>
  <si>
    <r>
      <rPr>
        <b/>
        <sz val="8"/>
        <rFont val="Arial"/>
        <family val="2"/>
      </rPr>
      <t>EAT °F</t>
    </r>
  </si>
  <si>
    <r>
      <rPr>
        <b/>
        <sz val="8"/>
        <rFont val="Arial"/>
        <family val="2"/>
      </rPr>
      <t>LAT °F</t>
    </r>
  </si>
  <si>
    <r>
      <rPr>
        <b/>
        <sz val="8"/>
        <rFont val="Arial"/>
        <family val="2"/>
      </rPr>
      <t>MBH</t>
    </r>
  </si>
  <si>
    <r>
      <rPr>
        <b/>
        <sz val="8"/>
        <rFont val="Arial"/>
        <family val="2"/>
      </rPr>
      <t>EWT °F</t>
    </r>
  </si>
  <si>
    <r>
      <rPr>
        <b/>
        <sz val="8"/>
        <rFont val="Arial"/>
        <family val="2"/>
      </rPr>
      <t>LWT °F</t>
    </r>
  </si>
  <si>
    <r>
      <rPr>
        <b/>
        <sz val="8"/>
        <rFont val="Arial"/>
        <family val="2"/>
      </rPr>
      <t>GPM</t>
    </r>
  </si>
  <si>
    <r>
      <rPr>
        <b/>
        <sz val="8"/>
        <rFont val="Arial"/>
        <family val="2"/>
      </rPr>
      <t>MAX ROWS</t>
    </r>
  </si>
  <si>
    <r>
      <rPr>
        <sz val="8"/>
        <rFont val="Arial"/>
        <family val="2"/>
      </rPr>
      <t>GE-6-3-03</t>
    </r>
  </si>
  <si>
    <r>
      <rPr>
        <sz val="8"/>
        <rFont val="Arial"/>
        <family val="2"/>
      </rPr>
      <t>VAV</t>
    </r>
  </si>
  <si>
    <r>
      <rPr>
        <sz val="8"/>
        <rFont val="Arial"/>
        <family val="2"/>
      </rPr>
      <t>CHEM. PREP</t>
    </r>
  </si>
  <si>
    <r>
      <rPr>
        <sz val="8"/>
        <rFont val="Arial"/>
        <family val="2"/>
      </rPr>
      <t>LEF-1A,1B,1C</t>
    </r>
  </si>
  <si>
    <r>
      <rPr>
        <sz val="8"/>
        <rFont val="Arial"/>
        <family val="2"/>
      </rPr>
      <t>SIEMENS, NOTE 1</t>
    </r>
  </si>
  <si>
    <r>
      <rPr>
        <sz val="8"/>
        <rFont val="Arial"/>
        <family val="2"/>
      </rPr>
      <t>LE-6-3-03A</t>
    </r>
  </si>
  <si>
    <r>
      <rPr>
        <sz val="8"/>
        <rFont val="Arial"/>
        <family val="2"/>
      </rPr>
      <t>SIEMENS</t>
    </r>
  </si>
  <si>
    <r>
      <rPr>
        <sz val="8"/>
        <rFont val="Arial"/>
        <family val="2"/>
      </rPr>
      <t>LE-6-3-03B</t>
    </r>
  </si>
  <si>
    <r>
      <rPr>
        <sz val="8"/>
        <rFont val="Arial"/>
        <family val="2"/>
      </rPr>
      <t>AHU-LABS-1</t>
    </r>
  </si>
  <si>
    <r>
      <rPr>
        <sz val="8"/>
        <rFont val="Arial"/>
        <family val="2"/>
      </rPr>
      <t>LE-7-3-04</t>
    </r>
  </si>
  <si>
    <r>
      <rPr>
        <sz val="8"/>
        <rFont val="Arial"/>
        <family val="2"/>
      </rPr>
      <t>CHEM. STOR LVL 3</t>
    </r>
  </si>
  <si>
    <r>
      <rPr>
        <sz val="8"/>
        <rFont val="Arial"/>
        <family val="2"/>
      </rPr>
      <t>LEF-2A,2B</t>
    </r>
  </si>
  <si>
    <r>
      <rPr>
        <sz val="8"/>
        <rFont val="Arial"/>
        <family val="2"/>
      </rPr>
      <t>GE-6-3-06</t>
    </r>
  </si>
  <si>
    <r>
      <rPr>
        <sz val="8"/>
        <rFont val="Arial"/>
        <family val="2"/>
      </rPr>
      <t>GEN. CHEM CLRM</t>
    </r>
  </si>
  <si>
    <r>
      <rPr>
        <sz val="8"/>
        <rFont val="Arial"/>
        <family val="2"/>
      </rPr>
      <t>GE-6-3-05</t>
    </r>
  </si>
  <si>
    <r>
      <rPr>
        <sz val="8"/>
        <rFont val="Arial"/>
        <family val="2"/>
      </rPr>
      <t>GEN. CHEM LAB</t>
    </r>
  </si>
  <si>
    <r>
      <rPr>
        <sz val="8"/>
        <rFont val="Arial"/>
        <family val="2"/>
      </rPr>
      <t>LE-6-3-05A</t>
    </r>
  </si>
  <si>
    <r>
      <rPr>
        <sz val="8"/>
        <rFont val="Arial"/>
        <family val="2"/>
      </rPr>
      <t>LE-6-3-05B</t>
    </r>
  </si>
  <si>
    <r>
      <rPr>
        <sz val="8"/>
        <rFont val="Arial"/>
        <family val="2"/>
      </rPr>
      <t>LE-6-3-05C</t>
    </r>
  </si>
  <si>
    <r>
      <rPr>
        <sz val="8"/>
        <rFont val="Arial"/>
        <family val="2"/>
      </rPr>
      <t>LE-6-3-05D</t>
    </r>
  </si>
  <si>
    <r>
      <rPr>
        <sz val="8"/>
        <rFont val="Arial"/>
        <family val="2"/>
      </rPr>
      <t>LE-6-3-05E</t>
    </r>
  </si>
  <si>
    <r>
      <rPr>
        <sz val="8"/>
        <rFont val="Arial"/>
        <family val="2"/>
      </rPr>
      <t>GE-6-3-01</t>
    </r>
  </si>
  <si>
    <r>
      <rPr>
        <sz val="8"/>
        <rFont val="Arial"/>
        <family val="2"/>
      </rPr>
      <t>ORG. CHEM CLRM</t>
    </r>
  </si>
  <si>
    <r>
      <rPr>
        <sz val="8"/>
        <rFont val="Arial"/>
        <family val="2"/>
      </rPr>
      <t>LE-6-3-01</t>
    </r>
  </si>
  <si>
    <r>
      <rPr>
        <sz val="8"/>
        <rFont val="Arial"/>
        <family val="2"/>
      </rPr>
      <t>LE-6-3-02A</t>
    </r>
  </si>
  <si>
    <r>
      <rPr>
        <sz val="8"/>
        <rFont val="Arial"/>
        <family val="2"/>
      </rPr>
      <t>ORG. CHEM LAB</t>
    </r>
  </si>
  <si>
    <r>
      <rPr>
        <sz val="8"/>
        <rFont val="Arial"/>
        <family val="2"/>
      </rPr>
      <t>LE-6-3-02B</t>
    </r>
  </si>
  <si>
    <r>
      <rPr>
        <sz val="8"/>
        <rFont val="Arial"/>
        <family val="2"/>
      </rPr>
      <t>LE-6-3-02C</t>
    </r>
  </si>
  <si>
    <r>
      <rPr>
        <sz val="8"/>
        <rFont val="Arial"/>
        <family val="2"/>
      </rPr>
      <t>LE-6-3-02D</t>
    </r>
  </si>
  <si>
    <r>
      <rPr>
        <sz val="8"/>
        <rFont val="Arial"/>
        <family val="2"/>
      </rPr>
      <t>LE-6-3-02E</t>
    </r>
  </si>
  <si>
    <r>
      <rPr>
        <sz val="8"/>
        <rFont val="Arial"/>
        <family val="2"/>
      </rPr>
      <t>LE-6-3-02F</t>
    </r>
  </si>
  <si>
    <r>
      <rPr>
        <sz val="8"/>
        <rFont val="Arial"/>
        <family val="2"/>
      </rPr>
      <t>LE-6-3-02G</t>
    </r>
  </si>
  <si>
    <r>
      <rPr>
        <sz val="8"/>
        <rFont val="Arial"/>
        <family val="2"/>
      </rPr>
      <t>LE-6-3-02H</t>
    </r>
  </si>
  <si>
    <r>
      <rPr>
        <sz val="8"/>
        <rFont val="Arial"/>
        <family val="2"/>
      </rPr>
      <t>LE-6-3-02I</t>
    </r>
  </si>
  <si>
    <r>
      <rPr>
        <sz val="8"/>
        <rFont val="Arial"/>
        <family val="2"/>
      </rPr>
      <t>LE-6-3-02J</t>
    </r>
  </si>
  <si>
    <r>
      <rPr>
        <sz val="8"/>
        <rFont val="Arial"/>
        <family val="2"/>
      </rPr>
      <t>LE-6-3-02K</t>
    </r>
  </si>
  <si>
    <r>
      <rPr>
        <b/>
        <sz val="12"/>
        <rFont val="Arial"/>
        <family val="2"/>
      </rPr>
      <t>SCHEDULE - LAB-TRAC AIR TERMINAL BOX (HEATING WATER) - SIEMENS LEVEL 2</t>
    </r>
  </si>
  <si>
    <r>
      <rPr>
        <sz val="8"/>
        <rFont val="Arial"/>
        <family val="2"/>
      </rPr>
      <t>GE-6-2-07</t>
    </r>
  </si>
  <si>
    <r>
      <rPr>
        <sz val="8"/>
        <rFont val="Arial"/>
        <family val="2"/>
      </rPr>
      <t>AP BIO LAB</t>
    </r>
  </si>
  <si>
    <r>
      <rPr>
        <sz val="8"/>
        <rFont val="Arial"/>
        <family val="2"/>
      </rPr>
      <t>GE-6-2-06</t>
    </r>
  </si>
  <si>
    <r>
      <rPr>
        <sz val="8"/>
        <rFont val="Arial"/>
        <family val="2"/>
      </rPr>
      <t>AP BIO PREP</t>
    </r>
  </si>
  <si>
    <r>
      <rPr>
        <sz val="8"/>
        <rFont val="Arial"/>
        <family val="2"/>
      </rPr>
      <t>LE-6-2-06</t>
    </r>
  </si>
  <si>
    <r>
      <rPr>
        <sz val="8"/>
        <rFont val="Arial"/>
        <family val="2"/>
      </rPr>
      <t>LE-7-2-08</t>
    </r>
  </si>
  <si>
    <r>
      <rPr>
        <sz val="8"/>
        <rFont val="Arial"/>
        <family val="2"/>
      </rPr>
      <t>CHEM. STOR LVL 1</t>
    </r>
  </si>
  <si>
    <r>
      <rPr>
        <sz val="8"/>
        <rFont val="Arial"/>
        <family val="2"/>
      </rPr>
      <t>LE-7-2-05</t>
    </r>
  </si>
  <si>
    <r>
      <rPr>
        <sz val="8"/>
        <rFont val="Arial"/>
        <family val="2"/>
      </rPr>
      <t>CHEM. STOR LVL 2</t>
    </r>
  </si>
  <si>
    <r>
      <rPr>
        <sz val="8"/>
        <rFont val="Arial"/>
        <family val="2"/>
      </rPr>
      <t>CORR LVL 2</t>
    </r>
  </si>
  <si>
    <r>
      <rPr>
        <sz val="8"/>
        <rFont val="Arial"/>
        <family val="2"/>
      </rPr>
      <t>GE-6-2-01</t>
    </r>
  </si>
  <si>
    <r>
      <rPr>
        <sz val="8"/>
        <rFont val="Arial"/>
        <family val="2"/>
      </rPr>
      <t>GEN. BIO LAB</t>
    </r>
  </si>
  <si>
    <r>
      <rPr>
        <sz val="8"/>
        <rFont val="Arial"/>
        <family val="2"/>
      </rPr>
      <t>LE-6-2-01</t>
    </r>
  </si>
  <si>
    <r>
      <rPr>
        <sz val="8"/>
        <rFont val="Arial"/>
        <family val="2"/>
      </rPr>
      <t>GE-6-2-02</t>
    </r>
  </si>
  <si>
    <r>
      <rPr>
        <sz val="8"/>
        <rFont val="Arial"/>
        <family val="2"/>
      </rPr>
      <t>GEN. BIO PREP</t>
    </r>
  </si>
  <si>
    <r>
      <rPr>
        <sz val="8"/>
        <rFont val="Arial"/>
        <family val="2"/>
      </rPr>
      <t>LE-6-2-02</t>
    </r>
  </si>
  <si>
    <t>LE-6-2-03</t>
  </si>
  <si>
    <r>
      <rPr>
        <sz val="8"/>
        <rFont val="Arial"/>
        <family val="2"/>
      </rPr>
      <t>STOR  DRY GOODS</t>
    </r>
  </si>
  <si>
    <t>=PI()*(CM19/2/12)^2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</si>
</sst>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9C0006"/>
      <name val="Arial"/>
      <family val="2"/>
    </font>
    <font>
      <sz val="8"/>
      <name val="Arial"/>
    </font>
    <font>
      <sz val="8"/>
      <name val="Arial"/>
      <family val="2"/>
    </font>
    <font>
      <b/>
      <sz val="12"/>
      <name val="Arial"/>
    </font>
    <font>
      <b/>
      <sz val="12"/>
      <name val="Arial"/>
      <family val="2"/>
    </font>
    <font>
      <b/>
      <sz val="8"/>
      <name val="Arial"/>
    </font>
    <font>
      <b/>
      <sz val="8"/>
      <name val="Arial"/>
      <family val="2"/>
    </font>
    <font>
      <sz val="8"/>
      <color rgb="FF000000"/>
      <name val="Arial"/>
      <family val="2"/>
    </font>
    <font>
      <sz val="10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7" fillId="10" borderId="0" applyNumberFormat="0" applyBorder="0" applyAlignment="0" applyProtection="0"/>
    <xf numFmtId="0" fontId="15" fillId="0" borderId="0"/>
  </cellStyleXfs>
  <cellXfs count="121">
    <xf numFmtId="0" fontId="0" fillId="0" borderId="0" xfId="0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5" fillId="0" borderId="0" xfId="0" applyFont="1"/>
    <xf numFmtId="0" fontId="3" fillId="4" borderId="1" xfId="3"/>
    <xf numFmtId="0" fontId="4" fillId="5" borderId="2" xfId="4"/>
    <xf numFmtId="0" fontId="1" fillId="2" borderId="0" xfId="1"/>
    <xf numFmtId="0" fontId="0" fillId="7" borderId="0" xfId="0" applyFill="1"/>
    <xf numFmtId="0" fontId="0" fillId="6" borderId="0" xfId="0" applyFill="1"/>
    <xf numFmtId="0" fontId="0" fillId="8" borderId="4" xfId="0" applyFill="1" applyBorder="1"/>
    <xf numFmtId="0" fontId="0" fillId="8" borderId="7" xfId="0" applyFill="1" applyBorder="1"/>
    <xf numFmtId="0" fontId="6" fillId="8" borderId="0" xfId="2" applyFont="1" applyFill="1" applyBorder="1"/>
    <xf numFmtId="0" fontId="6" fillId="8" borderId="7" xfId="2" applyFont="1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8" xfId="0" applyFill="1" applyBorder="1"/>
    <xf numFmtId="0" fontId="6" fillId="8" borderId="10" xfId="2" applyFont="1" applyFill="1" applyBorder="1"/>
    <xf numFmtId="0" fontId="6" fillId="8" borderId="11" xfId="2" applyFont="1" applyFill="1" applyBorder="1"/>
    <xf numFmtId="0" fontId="6" fillId="8" borderId="6" xfId="2" applyFont="1" applyFill="1" applyBorder="1"/>
    <xf numFmtId="0" fontId="6" fillId="8" borderId="8" xfId="2" applyFont="1" applyFill="1" applyBorder="1"/>
    <xf numFmtId="0" fontId="0" fillId="9" borderId="5" xfId="0" applyFill="1" applyBorder="1"/>
    <xf numFmtId="0" fontId="0" fillId="9" borderId="8" xfId="0" applyFill="1" applyBorder="1"/>
    <xf numFmtId="0" fontId="4" fillId="9" borderId="11" xfId="4" applyFill="1" applyBorder="1"/>
    <xf numFmtId="0" fontId="4" fillId="9" borderId="8" xfId="4" applyFill="1" applyBorder="1"/>
    <xf numFmtId="0" fontId="0" fillId="0" borderId="0" xfId="0" applyFill="1"/>
    <xf numFmtId="0" fontId="6" fillId="0" borderId="10" xfId="2" applyFont="1" applyFill="1" applyBorder="1"/>
    <xf numFmtId="0" fontId="6" fillId="0" borderId="6" xfId="2" applyFont="1" applyFill="1" applyBorder="1"/>
    <xf numFmtId="0" fontId="0" fillId="0" borderId="0" xfId="0" applyAlignment="1">
      <alignment horizontal="left"/>
    </xf>
    <xf numFmtId="0" fontId="6" fillId="0" borderId="10" xfId="2" applyFont="1" applyFill="1" applyBorder="1" applyAlignment="1">
      <alignment horizontal="left"/>
    </xf>
    <xf numFmtId="0" fontId="6" fillId="0" borderId="11" xfId="2" applyFont="1" applyFill="1" applyBorder="1" applyAlignment="1">
      <alignment horizontal="left"/>
    </xf>
    <xf numFmtId="0" fontId="6" fillId="0" borderId="6" xfId="2" applyFont="1" applyFill="1" applyBorder="1" applyAlignment="1">
      <alignment horizontal="left"/>
    </xf>
    <xf numFmtId="0" fontId="6" fillId="0" borderId="8" xfId="2" applyFont="1" applyFill="1" applyBorder="1" applyAlignment="1">
      <alignment horizontal="left"/>
    </xf>
    <xf numFmtId="164" fontId="0" fillId="0" borderId="0" xfId="0" applyNumberFormat="1"/>
    <xf numFmtId="0" fontId="6" fillId="8" borderId="0" xfId="3" applyFont="1" applyFill="1" applyBorder="1" applyAlignment="1">
      <alignment horizontal="left"/>
    </xf>
    <xf numFmtId="0" fontId="6" fillId="8" borderId="7" xfId="3" applyFont="1" applyFill="1" applyBorder="1" applyAlignment="1">
      <alignment horizontal="left"/>
    </xf>
    <xf numFmtId="1" fontId="6" fillId="8" borderId="0" xfId="3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6" fillId="0" borderId="0" xfId="2" applyFont="1" applyFill="1" applyBorder="1" applyAlignment="1">
      <alignment horizontal="left"/>
    </xf>
    <xf numFmtId="2" fontId="0" fillId="0" borderId="0" xfId="0" applyNumberFormat="1"/>
    <xf numFmtId="165" fontId="0" fillId="0" borderId="0" xfId="0" applyNumberFormat="1"/>
    <xf numFmtId="165" fontId="3" fillId="4" borderId="0" xfId="3" applyNumberFormat="1" applyBorder="1"/>
    <xf numFmtId="1" fontId="3" fillId="4" borderId="1" xfId="3" applyNumberFormat="1"/>
    <xf numFmtId="2" fontId="0" fillId="0" borderId="0" xfId="0" applyNumberFormat="1" applyAlignment="1">
      <alignment horizontal="left"/>
    </xf>
    <xf numFmtId="0" fontId="0" fillId="0" borderId="0" xfId="0" quotePrefix="1"/>
    <xf numFmtId="2" fontId="1" fillId="2" borderId="0" xfId="1" applyNumberFormat="1"/>
    <xf numFmtId="2" fontId="6" fillId="0" borderId="0" xfId="2" applyNumberFormat="1" applyFont="1" applyFill="1" applyBorder="1" applyAlignment="1">
      <alignment horizontal="left"/>
    </xf>
    <xf numFmtId="2" fontId="6" fillId="0" borderId="7" xfId="2" applyNumberFormat="1" applyFont="1" applyFill="1" applyBorder="1" applyAlignment="1">
      <alignment horizontal="left"/>
    </xf>
    <xf numFmtId="0" fontId="6" fillId="0" borderId="7" xfId="2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4" xfId="0" applyFill="1" applyBorder="1" applyAlignment="1">
      <alignment horizontal="left"/>
    </xf>
    <xf numFmtId="165" fontId="6" fillId="0" borderId="0" xfId="2" applyNumberFormat="1" applyFont="1" applyFill="1" applyBorder="1" applyAlignment="1">
      <alignment horizontal="left"/>
    </xf>
    <xf numFmtId="165" fontId="6" fillId="0" borderId="7" xfId="2" applyNumberFormat="1" applyFont="1" applyFill="1" applyBorder="1" applyAlignment="1">
      <alignment horizontal="left"/>
    </xf>
    <xf numFmtId="165" fontId="6" fillId="0" borderId="11" xfId="2" applyNumberFormat="1" applyFont="1" applyFill="1" applyBorder="1" applyAlignment="1">
      <alignment horizontal="left"/>
    </xf>
    <xf numFmtId="165" fontId="6" fillId="0" borderId="8" xfId="2" applyNumberFormat="1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165" fontId="6" fillId="0" borderId="12" xfId="2" applyNumberFormat="1" applyFont="1" applyFill="1" applyBorder="1" applyAlignment="1">
      <alignment horizontal="left"/>
    </xf>
    <xf numFmtId="165" fontId="6" fillId="0" borderId="9" xfId="2" applyNumberFormat="1" applyFont="1" applyFill="1" applyBorder="1" applyAlignment="1">
      <alignment horizontal="left"/>
    </xf>
    <xf numFmtId="165" fontId="1" fillId="2" borderId="0" xfId="1" applyNumberFormat="1"/>
    <xf numFmtId="165" fontId="0" fillId="0" borderId="0" xfId="0" applyNumberFormat="1" applyAlignment="1">
      <alignment horizontal="left"/>
    </xf>
    <xf numFmtId="0" fontId="0" fillId="11" borderId="4" xfId="0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2" fontId="7" fillId="11" borderId="0" xfId="5" applyNumberFormat="1" applyFill="1" applyBorder="1" applyAlignment="1">
      <alignment horizontal="left"/>
    </xf>
    <xf numFmtId="2" fontId="6" fillId="11" borderId="0" xfId="2" applyNumberFormat="1" applyFont="1" applyFill="1" applyBorder="1" applyAlignment="1">
      <alignment horizontal="left"/>
    </xf>
    <xf numFmtId="0" fontId="0" fillId="11" borderId="4" xfId="0" applyFill="1" applyBorder="1"/>
    <xf numFmtId="0" fontId="0" fillId="11" borderId="7" xfId="0" applyFill="1" applyBorder="1"/>
    <xf numFmtId="165" fontId="0" fillId="11" borderId="0" xfId="0" applyNumberFormat="1" applyFill="1" applyAlignment="1">
      <alignment horizontal="left"/>
    </xf>
    <xf numFmtId="0" fontId="8" fillId="0" borderId="13" xfId="0" applyFont="1" applyFill="1" applyBorder="1" applyAlignment="1">
      <alignment horizontal="center" vertical="top" wrapText="1"/>
    </xf>
    <xf numFmtId="0" fontId="8" fillId="12" borderId="13" xfId="0" applyFont="1" applyFill="1" applyBorder="1" applyAlignment="1">
      <alignment horizontal="center" vertical="top" wrapText="1"/>
    </xf>
    <xf numFmtId="0" fontId="12" fillId="0" borderId="13" xfId="0" applyFont="1" applyFill="1" applyBorder="1" applyAlignment="1">
      <alignment horizontal="left" vertical="top" wrapText="1" indent="1"/>
    </xf>
    <xf numFmtId="0" fontId="12" fillId="0" borderId="13" xfId="0" applyFont="1" applyFill="1" applyBorder="1" applyAlignment="1">
      <alignment horizontal="center" vertical="top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right" vertical="center" wrapText="1"/>
    </xf>
    <xf numFmtId="1" fontId="14" fillId="0" borderId="13" xfId="0" applyNumberFormat="1" applyFont="1" applyFill="1" applyBorder="1" applyAlignment="1">
      <alignment horizontal="left" vertical="top" wrapText="1" indent="1"/>
    </xf>
    <xf numFmtId="1" fontId="14" fillId="0" borderId="13" xfId="0" applyNumberFormat="1" applyFont="1" applyFill="1" applyBorder="1" applyAlignment="1">
      <alignment horizontal="center" vertical="top" wrapText="1"/>
    </xf>
    <xf numFmtId="165" fontId="14" fillId="0" borderId="13" xfId="0" applyNumberFormat="1" applyFont="1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/>
    </xf>
    <xf numFmtId="1" fontId="14" fillId="0" borderId="13" xfId="0" applyNumberFormat="1" applyFont="1" applyFill="1" applyBorder="1" applyAlignment="1">
      <alignment horizontal="left" vertical="top" wrapText="1" indent="2"/>
    </xf>
    <xf numFmtId="1" fontId="14" fillId="0" borderId="13" xfId="0" applyNumberFormat="1" applyFont="1" applyFill="1" applyBorder="1" applyAlignment="1">
      <alignment horizontal="right" vertical="top" wrapText="1" indent="1"/>
    </xf>
    <xf numFmtId="165" fontId="14" fillId="0" borderId="13" xfId="0" applyNumberFormat="1" applyFont="1" applyFill="1" applyBorder="1" applyAlignment="1">
      <alignment horizontal="center" vertical="top" wrapText="1"/>
    </xf>
    <xf numFmtId="165" fontId="14" fillId="0" borderId="13" xfId="0" applyNumberFormat="1" applyFont="1" applyFill="1" applyBorder="1" applyAlignment="1">
      <alignment horizontal="right" vertical="top" wrapText="1"/>
    </xf>
    <xf numFmtId="1" fontId="14" fillId="0" borderId="13" xfId="0" applyNumberFormat="1" applyFont="1" applyFill="1" applyBorder="1" applyAlignment="1">
      <alignment horizontal="right" vertical="top" wrapText="1" indent="2"/>
    </xf>
    <xf numFmtId="165" fontId="14" fillId="0" borderId="13" xfId="0" applyNumberFormat="1" applyFont="1" applyFill="1" applyBorder="1" applyAlignment="1">
      <alignment horizontal="right" vertical="top" wrapText="1" indent="1"/>
    </xf>
    <xf numFmtId="0" fontId="9" fillId="12" borderId="13" xfId="0" applyFont="1" applyFill="1" applyBorder="1" applyAlignment="1">
      <alignment horizontal="center" vertical="top" wrapText="1"/>
    </xf>
    <xf numFmtId="0" fontId="15" fillId="0" borderId="0" xfId="6" applyFill="1" applyBorder="1" applyAlignment="1">
      <alignment horizontal="left" vertical="top"/>
    </xf>
    <xf numFmtId="165" fontId="0" fillId="0" borderId="0" xfId="0" applyNumberFormat="1" applyFill="1" applyAlignment="1">
      <alignment horizontal="left"/>
    </xf>
    <xf numFmtId="2" fontId="7" fillId="0" borderId="0" xfId="5" applyNumberFormat="1" applyFill="1" applyBorder="1" applyAlignment="1">
      <alignment horizontal="left"/>
    </xf>
    <xf numFmtId="0" fontId="7" fillId="0" borderId="10" xfId="5" applyFill="1" applyBorder="1"/>
    <xf numFmtId="0" fontId="0" fillId="13" borderId="4" xfId="0" applyFill="1" applyBorder="1"/>
    <xf numFmtId="0" fontId="0" fillId="13" borderId="7" xfId="0" applyFill="1" applyBorder="1"/>
    <xf numFmtId="0" fontId="6" fillId="13" borderId="0" xfId="3" applyFont="1" applyFill="1" applyBorder="1" applyAlignment="1">
      <alignment horizontal="left"/>
    </xf>
    <xf numFmtId="1" fontId="6" fillId="13" borderId="0" xfId="3" applyNumberFormat="1" applyFont="1" applyFill="1" applyBorder="1" applyAlignment="1">
      <alignment horizontal="left"/>
    </xf>
    <xf numFmtId="2" fontId="6" fillId="10" borderId="0" xfId="5" applyNumberFormat="1" applyFont="1" applyBorder="1" applyAlignment="1">
      <alignment horizontal="left"/>
    </xf>
    <xf numFmtId="0" fontId="0" fillId="0" borderId="14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6" xfId="0" applyFill="1" applyBorder="1" applyAlignment="1">
      <alignment horizontal="left" vertical="top" wrapText="1"/>
    </xf>
    <xf numFmtId="0" fontId="12" fillId="0" borderId="17" xfId="0" applyFont="1" applyFill="1" applyBorder="1" applyAlignment="1">
      <alignment horizontal="left" wrapText="1" indent="2"/>
    </xf>
    <xf numFmtId="0" fontId="12" fillId="0" borderId="18" xfId="0" applyFont="1" applyFill="1" applyBorder="1" applyAlignment="1">
      <alignment horizontal="left" wrapText="1" indent="2"/>
    </xf>
    <xf numFmtId="0" fontId="10" fillId="0" borderId="14" xfId="0" applyFont="1" applyFill="1" applyBorder="1" applyAlignment="1">
      <alignment horizontal="left" vertical="top" wrapText="1" indent="22"/>
    </xf>
    <xf numFmtId="0" fontId="10" fillId="0" borderId="15" xfId="0" applyFont="1" applyFill="1" applyBorder="1" applyAlignment="1">
      <alignment horizontal="left" vertical="top" wrapText="1" indent="22"/>
    </xf>
    <xf numFmtId="0" fontId="10" fillId="0" borderId="16" xfId="0" applyFont="1" applyFill="1" applyBorder="1" applyAlignment="1">
      <alignment horizontal="left" vertical="top" wrapText="1" indent="22"/>
    </xf>
    <xf numFmtId="0" fontId="12" fillId="0" borderId="17" xfId="0" applyFont="1" applyFill="1" applyBorder="1" applyAlignment="1">
      <alignment horizontal="left" wrapText="1" indent="1"/>
    </xf>
    <xf numFmtId="0" fontId="12" fillId="0" borderId="18" xfId="0" applyFont="1" applyFill="1" applyBorder="1" applyAlignment="1">
      <alignment horizontal="left" wrapText="1" indent="1"/>
    </xf>
    <xf numFmtId="0" fontId="12" fillId="0" borderId="17" xfId="0" applyFont="1" applyFill="1" applyBorder="1" applyAlignment="1">
      <alignment horizontal="left" wrapText="1"/>
    </xf>
    <xf numFmtId="0" fontId="12" fillId="0" borderId="18" xfId="0" applyFont="1" applyFill="1" applyBorder="1" applyAlignment="1">
      <alignment horizontal="left" wrapText="1"/>
    </xf>
    <xf numFmtId="0" fontId="12" fillId="0" borderId="14" xfId="0" applyFont="1" applyFill="1" applyBorder="1" applyAlignment="1">
      <alignment horizontal="left" vertical="top" wrapText="1" indent="4"/>
    </xf>
    <xf numFmtId="0" fontId="12" fillId="0" borderId="15" xfId="0" applyFont="1" applyFill="1" applyBorder="1" applyAlignment="1">
      <alignment horizontal="left" vertical="top" wrapText="1" indent="4"/>
    </xf>
    <xf numFmtId="0" fontId="12" fillId="0" borderId="16" xfId="0" applyFont="1" applyFill="1" applyBorder="1" applyAlignment="1">
      <alignment horizontal="left" vertical="top" wrapText="1" indent="4"/>
    </xf>
    <xf numFmtId="0" fontId="12" fillId="0" borderId="17" xfId="0" applyFont="1" applyFill="1" applyBorder="1" applyAlignment="1">
      <alignment horizontal="center" wrapText="1"/>
    </xf>
    <xf numFmtId="0" fontId="12" fillId="0" borderId="18" xfId="0" applyFont="1" applyFill="1" applyBorder="1" applyAlignment="1">
      <alignment horizontal="center" wrapText="1"/>
    </xf>
    <xf numFmtId="0" fontId="0" fillId="0" borderId="17" xfId="0" applyFill="1" applyBorder="1" applyAlignment="1">
      <alignment horizontal="left" wrapText="1"/>
    </xf>
    <xf numFmtId="0" fontId="0" fillId="0" borderId="18" xfId="0" applyFill="1" applyBorder="1" applyAlignment="1">
      <alignment horizontal="left" wrapText="1"/>
    </xf>
    <xf numFmtId="0" fontId="12" fillId="0" borderId="14" xfId="0" applyFont="1" applyFill="1" applyBorder="1" applyAlignment="1">
      <alignment horizontal="center" vertical="top" wrapText="1"/>
    </xf>
    <xf numFmtId="0" fontId="12" fillId="0" borderId="15" xfId="0" applyFont="1" applyFill="1" applyBorder="1" applyAlignment="1">
      <alignment horizontal="center" vertical="top" wrapText="1"/>
    </xf>
    <xf numFmtId="0" fontId="12" fillId="0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7">
    <cellStyle name="Bad" xfId="5" builtinId="27"/>
    <cellStyle name="Check Cell" xfId="4" builtinId="23"/>
    <cellStyle name="Good" xfId="1" builtinId="26"/>
    <cellStyle name="Input" xfId="3" builtinId="20"/>
    <cellStyle name="Neutral" xfId="2" builtinId="28"/>
    <cellStyle name="Normal" xfId="0" builtinId="0"/>
    <cellStyle name="Normal 4" xfId="6" xr:uid="{AAE7317C-A110-4D31-AE16-04753133DE66}"/>
  </cellStyles>
  <dxfs count="20"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theme="1"/>
        </patternFill>
      </fill>
    </dxf>
    <dxf>
      <font>
        <b val="0"/>
        <i val="0"/>
        <color auto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G109"/>
  <sheetViews>
    <sheetView zoomScale="85" zoomScaleNormal="85" workbookViewId="0">
      <selection activeCell="R23" sqref="R23:R24"/>
    </sheetView>
  </sheetViews>
  <sheetFormatPr defaultRowHeight="12.75" x14ac:dyDescent="0.2"/>
  <cols>
    <col min="1" max="1" width="14.7109375" customWidth="1"/>
    <col min="2" max="6" width="13.42578125" hidden="1" customWidth="1"/>
    <col min="7" max="7" width="13.28515625" hidden="1" customWidth="1"/>
    <col min="8" max="8" width="10.42578125" bestFit="1" customWidth="1"/>
    <col min="16" max="17" width="9.140625" style="32"/>
    <col min="18" max="18" width="11.42578125" style="32" customWidth="1"/>
    <col min="19" max="19" width="10.5703125" bestFit="1" customWidth="1"/>
    <col min="20" max="22" width="10.5703125" customWidth="1"/>
    <col min="26" max="30" width="10.85546875" customWidth="1"/>
    <col min="31" max="31" width="27.7109375" customWidth="1"/>
    <col min="78" max="78" width="10.140625" bestFit="1" customWidth="1"/>
    <col min="104" max="104" width="8.42578125" customWidth="1"/>
    <col min="105" max="105" width="11.140625" bestFit="1" customWidth="1"/>
    <col min="106" max="106" width="10.42578125" bestFit="1" customWidth="1"/>
    <col min="107" max="107" width="8.42578125" bestFit="1" customWidth="1"/>
    <col min="108" max="108" width="9.42578125" bestFit="1" customWidth="1"/>
  </cols>
  <sheetData>
    <row r="1" spans="1:137" x14ac:dyDescent="0.2">
      <c r="A1" t="s">
        <v>192</v>
      </c>
    </row>
    <row r="2" spans="1:137" x14ac:dyDescent="0.2">
      <c r="A2" t="s">
        <v>193</v>
      </c>
      <c r="S2" s="29" t="s">
        <v>220</v>
      </c>
      <c r="T2" s="29"/>
      <c r="U2" s="29"/>
      <c r="V2" s="29"/>
    </row>
    <row r="3" spans="1:137" x14ac:dyDescent="0.2">
      <c r="G3" s="29" t="s">
        <v>197</v>
      </c>
      <c r="H3" s="29"/>
      <c r="M3" s="29"/>
      <c r="N3" s="29" t="s">
        <v>229</v>
      </c>
      <c r="O3" s="29"/>
      <c r="P3" s="54"/>
      <c r="Q3" s="54"/>
      <c r="R3" s="54"/>
      <c r="W3" s="29"/>
      <c r="X3" s="29"/>
      <c r="Y3" s="29"/>
      <c r="Z3" s="29"/>
      <c r="AA3" s="29"/>
      <c r="AB3" s="29"/>
      <c r="AC3" s="29"/>
      <c r="AD3" s="29"/>
    </row>
    <row r="4" spans="1:137" ht="13.5" thickBot="1" x14ac:dyDescent="0.25">
      <c r="A4" s="29"/>
      <c r="G4" s="29" t="s">
        <v>198</v>
      </c>
      <c r="H4" s="29"/>
      <c r="M4" s="29"/>
      <c r="N4" s="29" t="s">
        <v>230</v>
      </c>
      <c r="O4" s="29"/>
      <c r="P4" s="54"/>
      <c r="Q4" s="54"/>
      <c r="R4" s="54"/>
      <c r="S4" s="29"/>
      <c r="T4" s="29"/>
      <c r="U4" s="29" t="e">
        <f>#REF!/60</f>
        <v>#REF!</v>
      </c>
      <c r="V4" s="29"/>
      <c r="W4" s="29"/>
      <c r="X4" s="29"/>
      <c r="Y4" s="29"/>
      <c r="Z4" s="29"/>
      <c r="AA4" s="29"/>
      <c r="AB4" s="29"/>
      <c r="AC4" s="29"/>
      <c r="AD4" s="29"/>
    </row>
    <row r="5" spans="1:137" x14ac:dyDescent="0.2">
      <c r="A5" s="1" t="s">
        <v>0</v>
      </c>
      <c r="B5" s="17" t="s">
        <v>2</v>
      </c>
      <c r="C5" s="13" t="s">
        <v>29</v>
      </c>
      <c r="D5" s="13" t="s">
        <v>55</v>
      </c>
      <c r="E5" s="13" t="s">
        <v>47</v>
      </c>
      <c r="F5" s="18" t="s">
        <v>53</v>
      </c>
      <c r="G5" s="1" t="s">
        <v>4</v>
      </c>
      <c r="H5" s="3" t="s">
        <v>6</v>
      </c>
      <c r="I5" s="93" t="s">
        <v>8</v>
      </c>
      <c r="J5" s="93" t="s">
        <v>8</v>
      </c>
      <c r="K5" s="93" t="s">
        <v>11</v>
      </c>
      <c r="L5" s="93" t="s">
        <v>11</v>
      </c>
      <c r="M5" s="1" t="s">
        <v>202</v>
      </c>
      <c r="N5" s="2" t="s">
        <v>17</v>
      </c>
      <c r="O5" s="2" t="s">
        <v>17</v>
      </c>
      <c r="P5" s="55" t="s">
        <v>13</v>
      </c>
      <c r="Q5" s="65" t="s">
        <v>367</v>
      </c>
      <c r="R5" s="55" t="s">
        <v>360</v>
      </c>
      <c r="S5" s="2" t="s">
        <v>16</v>
      </c>
      <c r="T5" s="2" t="s">
        <v>361</v>
      </c>
      <c r="U5" s="69" t="s">
        <v>363</v>
      </c>
      <c r="V5" s="69" t="s">
        <v>365</v>
      </c>
      <c r="W5" s="2" t="s">
        <v>17</v>
      </c>
      <c r="X5" s="2" t="s">
        <v>17</v>
      </c>
      <c r="Y5" s="2" t="s">
        <v>20</v>
      </c>
      <c r="Z5" s="2" t="s">
        <v>8</v>
      </c>
      <c r="AA5" s="2" t="s">
        <v>13</v>
      </c>
      <c r="AB5" s="2" t="s">
        <v>8</v>
      </c>
      <c r="AC5" s="3" t="s">
        <v>13</v>
      </c>
      <c r="AD5" s="3" t="s">
        <v>357</v>
      </c>
      <c r="AE5" s="25" t="s">
        <v>22</v>
      </c>
      <c r="AG5" t="s">
        <v>204</v>
      </c>
      <c r="BX5" t="s">
        <v>106</v>
      </c>
      <c r="CC5" t="s">
        <v>107</v>
      </c>
      <c r="CH5" t="s">
        <v>54</v>
      </c>
      <c r="CL5" t="s">
        <v>200</v>
      </c>
      <c r="CP5" t="s">
        <v>17</v>
      </c>
      <c r="CT5" t="s">
        <v>17</v>
      </c>
      <c r="CY5" t="s">
        <v>17</v>
      </c>
      <c r="CZ5" t="s">
        <v>17</v>
      </c>
      <c r="DA5" t="s">
        <v>17</v>
      </c>
      <c r="DC5" t="s">
        <v>13</v>
      </c>
      <c r="DG5" s="49"/>
      <c r="DJ5" t="s">
        <v>13</v>
      </c>
      <c r="DQ5" t="s">
        <v>17</v>
      </c>
      <c r="DW5" t="s">
        <v>229</v>
      </c>
      <c r="EA5" t="s">
        <v>338</v>
      </c>
    </row>
    <row r="6" spans="1:137" ht="13.5" thickBot="1" x14ac:dyDescent="0.25">
      <c r="A6" s="4" t="s">
        <v>1</v>
      </c>
      <c r="B6" s="19" t="s">
        <v>3</v>
      </c>
      <c r="C6" s="14" t="s">
        <v>3</v>
      </c>
      <c r="D6" s="14" t="s">
        <v>3</v>
      </c>
      <c r="E6" s="14" t="s">
        <v>48</v>
      </c>
      <c r="F6" s="20" t="s">
        <v>54</v>
      </c>
      <c r="G6" s="4" t="s">
        <v>5</v>
      </c>
      <c r="H6" s="6" t="s">
        <v>7</v>
      </c>
      <c r="I6" s="94" t="s">
        <v>9</v>
      </c>
      <c r="J6" s="94" t="s">
        <v>10</v>
      </c>
      <c r="K6" s="94" t="s">
        <v>9</v>
      </c>
      <c r="L6" s="94" t="s">
        <v>10</v>
      </c>
      <c r="M6" s="4" t="s">
        <v>203</v>
      </c>
      <c r="N6" s="5" t="s">
        <v>14</v>
      </c>
      <c r="O6" s="5" t="s">
        <v>9</v>
      </c>
      <c r="P6" s="60" t="s">
        <v>231</v>
      </c>
      <c r="Q6" s="66" t="s">
        <v>364</v>
      </c>
      <c r="R6" s="60" t="s">
        <v>231</v>
      </c>
      <c r="S6" s="5" t="s">
        <v>15</v>
      </c>
      <c r="T6" s="5" t="s">
        <v>362</v>
      </c>
      <c r="U6" s="70" t="s">
        <v>364</v>
      </c>
      <c r="V6" s="70" t="s">
        <v>366</v>
      </c>
      <c r="W6" s="5" t="s">
        <v>18</v>
      </c>
      <c r="X6" s="5" t="s">
        <v>215</v>
      </c>
      <c r="Y6" s="5" t="s">
        <v>21</v>
      </c>
      <c r="Z6" s="5" t="s">
        <v>12</v>
      </c>
      <c r="AA6" s="5" t="s">
        <v>12</v>
      </c>
      <c r="AB6" s="5" t="s">
        <v>19</v>
      </c>
      <c r="AC6" s="6" t="s">
        <v>19</v>
      </c>
      <c r="AD6" s="6" t="s">
        <v>358</v>
      </c>
      <c r="AE6" s="26" t="s">
        <v>23</v>
      </c>
      <c r="AG6" t="s">
        <v>205</v>
      </c>
      <c r="BX6" t="s">
        <v>74</v>
      </c>
      <c r="CC6" t="s">
        <v>74</v>
      </c>
      <c r="CH6" t="s">
        <v>74</v>
      </c>
      <c r="CL6" t="s">
        <v>201</v>
      </c>
      <c r="CP6" t="s">
        <v>221</v>
      </c>
      <c r="CT6" t="s">
        <v>14</v>
      </c>
      <c r="CY6" t="s">
        <v>231</v>
      </c>
      <c r="CZ6" t="s">
        <v>225</v>
      </c>
      <c r="DA6" t="s">
        <v>226</v>
      </c>
      <c r="DC6" t="s">
        <v>334</v>
      </c>
      <c r="DD6" t="s">
        <v>335</v>
      </c>
      <c r="DE6" t="s">
        <v>336</v>
      </c>
      <c r="DJ6" t="s">
        <v>337</v>
      </c>
      <c r="DQ6" t="s">
        <v>22</v>
      </c>
      <c r="DW6" t="s">
        <v>359</v>
      </c>
      <c r="EA6" t="s">
        <v>339</v>
      </c>
    </row>
    <row r="7" spans="1:137" x14ac:dyDescent="0.2">
      <c r="A7" s="72" t="s">
        <v>368</v>
      </c>
      <c r="B7" s="21"/>
      <c r="C7" s="15"/>
      <c r="D7" s="15"/>
      <c r="E7" s="15"/>
      <c r="F7" s="22"/>
      <c r="G7" s="33"/>
      <c r="H7" s="34">
        <v>14</v>
      </c>
      <c r="I7" s="95">
        <f>VLOOKUP($A7, Vlookup!$A:$S, 5, FALSE)</f>
        <v>1500</v>
      </c>
      <c r="J7" s="96">
        <f t="shared" ref="J7:J24" si="0">I7/CL9</f>
        <v>1403.1805425631433</v>
      </c>
      <c r="K7" s="95">
        <f>VLOOKUP($A7, Vlookup!$A:$S, 6, FALSE)</f>
        <v>1090</v>
      </c>
      <c r="L7" s="96">
        <f t="shared" ref="L7:L24" si="1">K7/CL9</f>
        <v>1019.644527595884</v>
      </c>
      <c r="M7" s="33" t="s">
        <v>213</v>
      </c>
      <c r="N7" s="51">
        <v>7</v>
      </c>
      <c r="O7" s="43">
        <f>VLOOKUP($A7, Vlookup!$A:$S, 5, FALSE)</f>
        <v>1500</v>
      </c>
      <c r="P7" s="97">
        <f t="shared" ref="P7:P24" ca="1" si="2">((CZ9*LN(O7)+DA9)*CP9)/1000</f>
        <v>53.420670653160116</v>
      </c>
      <c r="Q7" s="67">
        <f ca="1">P7*1000</f>
        <v>53420.670653160116</v>
      </c>
      <c r="R7" s="97">
        <f>VLOOKUP($A7, Vlookup!$A:$S, 14, FALSE)</f>
        <v>57</v>
      </c>
      <c r="S7" s="43">
        <v>140</v>
      </c>
      <c r="T7" s="64">
        <f ca="1">((P7*1000)/1.08/O7)+53</f>
        <v>85.975722625407485</v>
      </c>
      <c r="U7" s="71">
        <f t="shared" ref="U7:U24" ca="1" si="3">(O7*(T7-55)*1.08)</f>
        <v>50180.67065316013</v>
      </c>
      <c r="V7" s="71">
        <f ca="1">S7-((U7/500)/6)</f>
        <v>123.27310978227996</v>
      </c>
      <c r="W7" s="43">
        <v>2</v>
      </c>
      <c r="X7" s="43" t="s">
        <v>217</v>
      </c>
      <c r="Y7" s="43">
        <f t="shared" ref="Y7:Y13" si="4">H7</f>
        <v>14</v>
      </c>
      <c r="Z7" s="51">
        <v>0.3</v>
      </c>
      <c r="AA7" s="51">
        <f t="shared" ref="AA7:AA24" si="5">((O7/DD9)^2)*DE9</f>
        <v>0.18685121107266434</v>
      </c>
      <c r="AB7" s="56">
        <v>10</v>
      </c>
      <c r="AC7" s="58">
        <f t="shared" ref="AC7:AC24" si="6">((N7/DK9)^2)*DL9</f>
        <v>6.4140999999999995</v>
      </c>
      <c r="AD7" s="61" t="s">
        <v>214</v>
      </c>
      <c r="AE7" s="27" t="str">
        <f t="shared" ref="AE7:AE24" si="7">CONCATENATE(EA9,EB9,EC9,ED9,EE9,EF9,EG9)</f>
        <v>LGS0014BBBO</v>
      </c>
      <c r="AF7">
        <f>VLOOKUP($A7, Vlookup!$A:$S, 17, FALSE)</f>
        <v>5.7</v>
      </c>
      <c r="AG7" t="s">
        <v>206</v>
      </c>
      <c r="AK7" s="44"/>
      <c r="BX7" s="10" t="e">
        <f>#REF!</f>
        <v>#REF!</v>
      </c>
      <c r="BY7" s="10" t="e">
        <f>LOOKUP(BX7,$BZ$12:$BZ$25,$CA$12:$CA$25)</f>
        <v>#REF!</v>
      </c>
      <c r="CC7" t="e">
        <f>#REF!</f>
        <v>#REF!</v>
      </c>
      <c r="CD7" s="10" t="e">
        <f>LOOKUP(CC7,$CE$12:$CE$25,$CF$12:$CF$25)</f>
        <v>#REF!</v>
      </c>
      <c r="CH7" t="e">
        <f>(VLOOKUP(Sheet5!S4,'VAV DATA INPUT'!CI12:CJ47,2,0))</f>
        <v>#REF!</v>
      </c>
      <c r="CL7" s="10" t="e">
        <f>LOOKUP(#REF!,$CM$12:$CM$19,$CN$12:$CN$19)</f>
        <v>#REF!</v>
      </c>
      <c r="CP7" s="10" t="e">
        <f>LOOKUP(#REF!,$CQ$12:$CQ$18,$CR$12:$CR$18)</f>
        <v>#REF!</v>
      </c>
      <c r="CT7" s="10" t="e">
        <f>CONCATENATE(#REF!,#REF!)</f>
        <v>#REF!</v>
      </c>
      <c r="CU7" s="10" t="e">
        <f>VLOOKUP(CT7,$CV$9:$CW$40,2,0)</f>
        <v>#REF!</v>
      </c>
      <c r="CY7" s="10" t="e">
        <f>CONCATENATE(#REF!,#REF!)</f>
        <v>#REF!</v>
      </c>
      <c r="CZ7" s="50" t="e">
        <f ca="1">'COIL DATA'!T5</f>
        <v>#REF!</v>
      </c>
      <c r="DA7" s="50" t="e">
        <f ca="1">'COIL DATA'!U5</f>
        <v>#REF!</v>
      </c>
      <c r="DC7" s="10" t="e">
        <f>CY7</f>
        <v>#REF!</v>
      </c>
      <c r="DD7" s="10" t="e">
        <f>LOOKUP(DC7,$DF$9:$DF$40,$DG$9:$DG$40)</f>
        <v>#REF!</v>
      </c>
      <c r="DE7" s="10" t="e">
        <f>LOOKUP(DC7,$DF$9:$DF$40,$DH$9:$DH$40)</f>
        <v>#REF!</v>
      </c>
      <c r="DJ7" t="e">
        <f>DC7</f>
        <v>#REF!</v>
      </c>
      <c r="DK7" s="10" t="e">
        <f>LOOKUP(DJ7,$DM$9:$DM$40,$DN$9:$DN$40)</f>
        <v>#REF!</v>
      </c>
      <c r="DL7" s="10" t="e">
        <f>LOOKUP(DJ7,$DM$9:$DM$40,$DO$9:$DO$40)</f>
        <v>#REF!</v>
      </c>
      <c r="DQ7" s="10" t="e">
        <f>#REF!</f>
        <v>#REF!</v>
      </c>
      <c r="DR7" s="10" t="e">
        <f>CONCATENATE(#REF!,#REF!)</f>
        <v>#REF!</v>
      </c>
      <c r="DS7" s="10" t="s">
        <v>356</v>
      </c>
      <c r="DT7" s="10" t="e">
        <f t="shared" ref="DT7:DT38" si="8">VLOOKUP(DR7,$DU$23:$DV$30,2,0)</f>
        <v>#REF!</v>
      </c>
      <c r="DW7" s="63" t="e">
        <f>#REF!</f>
        <v>#REF!</v>
      </c>
      <c r="EA7" t="s">
        <v>340</v>
      </c>
      <c r="EB7" t="e">
        <f>#REF!</f>
        <v>#REF!</v>
      </c>
      <c r="EC7" t="e">
        <f>#REF!</f>
        <v>#REF!</v>
      </c>
      <c r="ED7" t="e">
        <f>#REF!</f>
        <v>#REF!</v>
      </c>
      <c r="EE7" t="e">
        <f>IF(DQ7="Yes",DT7,DS7)</f>
        <v>#REF!</v>
      </c>
      <c r="EF7" t="s">
        <v>61</v>
      </c>
      <c r="EG7" t="e">
        <f>IF(DW7="Yes","T","O")</f>
        <v>#REF!</v>
      </c>
    </row>
    <row r="8" spans="1:137" x14ac:dyDescent="0.2">
      <c r="A8" s="72" t="s">
        <v>369</v>
      </c>
      <c r="B8" s="21"/>
      <c r="C8" s="15"/>
      <c r="D8" s="15"/>
      <c r="E8" s="15"/>
      <c r="F8" s="22"/>
      <c r="G8" s="33"/>
      <c r="H8" s="34">
        <v>12</v>
      </c>
      <c r="I8" s="95">
        <f>VLOOKUP($A8, Vlookup!$A:$S, 5, FALSE)</f>
        <v>740</v>
      </c>
      <c r="J8" s="96">
        <f t="shared" si="0"/>
        <v>942.67515923566873</v>
      </c>
      <c r="K8" s="95">
        <f>VLOOKUP($A8, Vlookup!$A:$S, 6, FALSE)</f>
        <v>740</v>
      </c>
      <c r="L8" s="96">
        <f t="shared" si="1"/>
        <v>942.67515923566873</v>
      </c>
      <c r="M8" s="33" t="s">
        <v>213</v>
      </c>
      <c r="N8" s="51">
        <f>ROUNDUP(VLOOKUP($A8, Vlookup!$A:$S, 17, FALSE),0)</f>
        <v>3</v>
      </c>
      <c r="O8" s="43">
        <f>VLOOKUP($A8, Vlookup!$A:$S, 5, FALSE)</f>
        <v>740</v>
      </c>
      <c r="P8" s="97">
        <f t="shared" ca="1" si="2"/>
        <v>28.49493762403619</v>
      </c>
      <c r="Q8" s="67">
        <f ca="1">P8*1000</f>
        <v>28494.937624036189</v>
      </c>
      <c r="R8" s="97">
        <f>VLOOKUP($A8, Vlookup!$A:$S, 14, FALSE)</f>
        <v>28</v>
      </c>
      <c r="S8" s="43">
        <v>140</v>
      </c>
      <c r="T8" s="64">
        <f t="shared" ref="T8:T24" ca="1" si="9">((P8*1000)/1.08/O8)+53</f>
        <v>88.65432635640164</v>
      </c>
      <c r="U8" s="71">
        <f t="shared" ca="1" si="3"/>
        <v>26896.537624036195</v>
      </c>
      <c r="V8" s="71">
        <f t="shared" ref="V8:V24" ca="1" si="10">S8-((U8/500)/6)</f>
        <v>131.03448745865461</v>
      </c>
      <c r="W8" s="43">
        <f>VLOOKUP($A8, Vlookup!$A:$S, 18, FALSE)</f>
        <v>2</v>
      </c>
      <c r="X8" s="43" t="s">
        <v>217</v>
      </c>
      <c r="Y8" s="43">
        <f t="shared" si="4"/>
        <v>12</v>
      </c>
      <c r="Z8" s="51">
        <v>0.3</v>
      </c>
      <c r="AA8" s="51">
        <f t="shared" si="5"/>
        <v>9.4625279999999992E-2</v>
      </c>
      <c r="AB8" s="56">
        <v>10</v>
      </c>
      <c r="AC8" s="58">
        <f t="shared" si="6"/>
        <v>0.93329999999999991</v>
      </c>
      <c r="AD8" s="61" t="s">
        <v>214</v>
      </c>
      <c r="AE8" s="27" t="str">
        <f t="shared" si="7"/>
        <v>LGS0012BBBO</v>
      </c>
      <c r="AF8">
        <f>VLOOKUP($A8, Vlookup!$A:$S, 17, FALSE)</f>
        <v>2.8</v>
      </c>
      <c r="AK8" s="44"/>
      <c r="BX8" s="10" t="e">
        <f>#REF!</f>
        <v>#REF!</v>
      </c>
      <c r="BY8" s="10" t="e">
        <f t="shared" ref="BY8:BY71" si="11">LOOKUP(BX8,$BZ$12:$BZ$25,$CA$12:$CA$25)</f>
        <v>#REF!</v>
      </c>
      <c r="CC8" t="e">
        <f>#REF!</f>
        <v>#REF!</v>
      </c>
      <c r="CD8" s="10" t="e">
        <f t="shared" ref="CD8:CD71" si="12">LOOKUP(CC8,$CE$12:$CE$25,$CF$12:$CF$25)</f>
        <v>#REF!</v>
      </c>
      <c r="CH8" t="e">
        <f>(VLOOKUP(Sheet5!S5,'VAV DATA INPUT'!CI13:CJ48,2,0))</f>
        <v>#REF!</v>
      </c>
      <c r="CL8" s="10" t="e">
        <f>LOOKUP(#REF!,$CM$12:$CM$19,$CN$12:$CN$19)</f>
        <v>#REF!</v>
      </c>
      <c r="CP8" s="10" t="e">
        <f>LOOKUP(#REF!,$CQ$12:$CQ$18,$CR$12:$CR$18)</f>
        <v>#REF!</v>
      </c>
      <c r="CT8" s="10" t="e">
        <f>CONCATENATE(#REF!,#REF!)</f>
        <v>#REF!</v>
      </c>
      <c r="CU8" s="10" t="e">
        <f t="shared" ref="CU8:CU71" si="13">VLOOKUP(CT8,$CV$9:$CW$40,2,0)</f>
        <v>#REF!</v>
      </c>
      <c r="CY8" s="10" t="e">
        <f>CONCATENATE(#REF!,#REF!)</f>
        <v>#REF!</v>
      </c>
      <c r="CZ8" s="50" t="e">
        <f ca="1">'COIL DATA'!T6</f>
        <v>#REF!</v>
      </c>
      <c r="DA8" s="50" t="e">
        <f ca="1">'COIL DATA'!U6</f>
        <v>#REF!</v>
      </c>
      <c r="DC8" s="10" t="e">
        <f t="shared" ref="DC8:DC71" si="14">CY8</f>
        <v>#REF!</v>
      </c>
      <c r="DD8" s="10" t="e">
        <f t="shared" ref="DD8:DD71" si="15">LOOKUP(DC8,$DF$9:$DF$40,$DG$9:$DG$40)</f>
        <v>#REF!</v>
      </c>
      <c r="DE8" s="10" t="e">
        <f t="shared" ref="DE8:DE71" si="16">LOOKUP(DC8,$DF$9:$DF$40,$DH$9:$DH$40)</f>
        <v>#REF!</v>
      </c>
      <c r="DJ8" t="e">
        <f t="shared" ref="DJ8:DJ71" si="17">DC8</f>
        <v>#REF!</v>
      </c>
      <c r="DK8" s="10" t="e">
        <f t="shared" ref="DK8:DK71" si="18">LOOKUP(DJ8,$DM$9:$DM$40,$DN$9:$DN$40)</f>
        <v>#REF!</v>
      </c>
      <c r="DL8" s="10" t="e">
        <f t="shared" ref="DL8:DL71" si="19">LOOKUP(DJ8,$DM$9:$DM$40,$DO$9:$DO$40)</f>
        <v>#REF!</v>
      </c>
      <c r="DQ8" s="10" t="e">
        <f>#REF!</f>
        <v>#REF!</v>
      </c>
      <c r="DR8" s="10" t="e">
        <f>CONCATENATE(#REF!,#REF!)</f>
        <v>#REF!</v>
      </c>
      <c r="DS8" s="10" t="s">
        <v>356</v>
      </c>
      <c r="DT8" s="10" t="e">
        <f t="shared" si="8"/>
        <v>#REF!</v>
      </c>
      <c r="DW8" s="63" t="e">
        <f>#REF!</f>
        <v>#REF!</v>
      </c>
      <c r="EA8" t="s">
        <v>340</v>
      </c>
      <c r="EB8" t="e">
        <f>#REF!</f>
        <v>#REF!</v>
      </c>
      <c r="EC8" t="e">
        <f>#REF!</f>
        <v>#REF!</v>
      </c>
      <c r="ED8" t="e">
        <f>#REF!</f>
        <v>#REF!</v>
      </c>
      <c r="EE8" t="e">
        <f t="shared" ref="EE8:EE71" si="20">IF(DQ8="Yes",DT8,DS8)</f>
        <v>#REF!</v>
      </c>
      <c r="EF8" t="s">
        <v>61</v>
      </c>
      <c r="EG8" t="e">
        <f t="shared" ref="EG8:EG71" si="21">IF(DW8="Yes","T","O")</f>
        <v>#REF!</v>
      </c>
    </row>
    <row r="9" spans="1:137" x14ac:dyDescent="0.2">
      <c r="A9" s="72" t="s">
        <v>370</v>
      </c>
      <c r="B9" s="21"/>
      <c r="C9" s="15"/>
      <c r="D9" s="15"/>
      <c r="E9" s="15"/>
      <c r="F9" s="22"/>
      <c r="G9" s="33"/>
      <c r="H9" s="34">
        <v>14</v>
      </c>
      <c r="I9" s="95">
        <f>VLOOKUP($A9, Vlookup!$A:$S, 5, FALSE)</f>
        <v>1220</v>
      </c>
      <c r="J9" s="96">
        <f t="shared" si="0"/>
        <v>1141.2535079513564</v>
      </c>
      <c r="K9" s="95">
        <f>VLOOKUP($A9, Vlookup!$A:$S, 6, FALSE)</f>
        <v>1220</v>
      </c>
      <c r="L9" s="96">
        <f t="shared" si="1"/>
        <v>1141.2535079513564</v>
      </c>
      <c r="M9" s="33" t="s">
        <v>213</v>
      </c>
      <c r="N9" s="51">
        <f>ROUNDUP(VLOOKUP($A9, Vlookup!$A:$S, 17, FALSE),0)</f>
        <v>5</v>
      </c>
      <c r="O9" s="43">
        <f>VLOOKUP($A9, Vlookup!$A:$S, 5, FALSE)</f>
        <v>1220</v>
      </c>
      <c r="P9" s="97">
        <f t="shared" ca="1" si="2"/>
        <v>45.476894391274001</v>
      </c>
      <c r="Q9" s="67">
        <f t="shared" ref="Q9:Q24" ca="1" si="22">P9*1000</f>
        <v>45476.894391274</v>
      </c>
      <c r="R9" s="97">
        <f>VLOOKUP($A9, Vlookup!$A:$S, 14, FALSE)</f>
        <v>46.5</v>
      </c>
      <c r="S9" s="43">
        <v>140</v>
      </c>
      <c r="T9" s="64">
        <f t="shared" ca="1" si="9"/>
        <v>87.514947170062243</v>
      </c>
      <c r="U9" s="71">
        <f t="shared" ca="1" si="3"/>
        <v>42841.694391274017</v>
      </c>
      <c r="V9" s="71">
        <f t="shared" ca="1" si="10"/>
        <v>125.71943520290866</v>
      </c>
      <c r="W9" s="43">
        <f>VLOOKUP($A9, Vlookup!$A:$S, 18, FALSE)</f>
        <v>2</v>
      </c>
      <c r="X9" s="43" t="s">
        <v>217</v>
      </c>
      <c r="Y9" s="43">
        <f t="shared" si="4"/>
        <v>14</v>
      </c>
      <c r="Z9" s="51">
        <v>0.3</v>
      </c>
      <c r="AA9" s="51">
        <f t="shared" si="5"/>
        <v>0.12360415224913496</v>
      </c>
      <c r="AB9" s="56">
        <v>10</v>
      </c>
      <c r="AC9" s="58">
        <f t="shared" si="6"/>
        <v>3.2725</v>
      </c>
      <c r="AD9" s="61" t="s">
        <v>214</v>
      </c>
      <c r="AE9" s="27" t="str">
        <f t="shared" si="7"/>
        <v>LGS0014BBBO</v>
      </c>
      <c r="AF9">
        <f>VLOOKUP($A9, Vlookup!$A:$S, 17, FALSE)</f>
        <v>4.5999999999999996</v>
      </c>
      <c r="AK9" s="44"/>
      <c r="BX9" s="10">
        <f t="shared" ref="BX9:BX40" si="23">B7</f>
        <v>0</v>
      </c>
      <c r="BY9" s="10" t="e">
        <f t="shared" si="11"/>
        <v>#N/A</v>
      </c>
      <c r="CC9">
        <f t="shared" ref="CC9:CC40" si="24">B7</f>
        <v>0</v>
      </c>
      <c r="CD9" s="10" t="e">
        <f t="shared" si="12"/>
        <v>#N/A</v>
      </c>
      <c r="CH9" t="e">
        <f>(VLOOKUP(Sheet5!S6,'VAV DATA INPUT'!CI14:CJ49,2,0))</f>
        <v>#N/A</v>
      </c>
      <c r="CL9" s="10">
        <f t="shared" ref="CL9:CL40" si="25">LOOKUP(H7,$CM$12:$CM$19,$CN$12:$CN$19)</f>
        <v>1.069</v>
      </c>
      <c r="CP9" s="10">
        <f t="shared" ref="CP9:CP40" si="26">LOOKUP(S7,$CQ$12:$CQ$18,$CR$12:$CR$18)</f>
        <v>0.67</v>
      </c>
      <c r="CT9" s="10" t="str">
        <f t="shared" ref="CT9:CT40" si="27">CONCATENATE(Y7,W7)</f>
        <v>142</v>
      </c>
      <c r="CU9" s="10" t="str">
        <f t="shared" si="13"/>
        <v>LIST032</v>
      </c>
      <c r="CV9" s="42" t="s">
        <v>233</v>
      </c>
      <c r="CW9" t="s">
        <v>266</v>
      </c>
      <c r="CY9" s="10" t="str">
        <f t="shared" ref="CY9:CY40" si="28">CONCATENATE(Y7,W7)</f>
        <v>142</v>
      </c>
      <c r="CZ9" s="50">
        <f ca="1">'COIL DATA'!T7</f>
        <v>36730.326665723682</v>
      </c>
      <c r="DA9" s="50">
        <f ca="1">'COIL DATA'!U7</f>
        <v>-188884.62953780906</v>
      </c>
      <c r="DC9" s="10" t="str">
        <f t="shared" si="14"/>
        <v>142</v>
      </c>
      <c r="DD9" s="10">
        <f t="shared" si="15"/>
        <v>3400</v>
      </c>
      <c r="DE9" s="10">
        <f t="shared" si="16"/>
        <v>0.96</v>
      </c>
      <c r="DF9" s="42" t="s">
        <v>233</v>
      </c>
      <c r="DG9">
        <v>600</v>
      </c>
      <c r="DH9">
        <v>0.24</v>
      </c>
      <c r="DJ9" t="str">
        <f t="shared" si="17"/>
        <v>142</v>
      </c>
      <c r="DK9" s="10">
        <f t="shared" si="18"/>
        <v>10</v>
      </c>
      <c r="DL9" s="10">
        <f t="shared" si="19"/>
        <v>13.09</v>
      </c>
      <c r="DM9" s="42" t="s">
        <v>233</v>
      </c>
      <c r="DN9">
        <v>4</v>
      </c>
      <c r="DO9">
        <v>7.13</v>
      </c>
      <c r="DQ9" s="10" t="str">
        <f t="shared" ref="DQ9:DQ40" si="29">M7</f>
        <v>Yes</v>
      </c>
      <c r="DR9" s="10" t="str">
        <f t="shared" ref="DR9:DR40" si="30">CONCATENATE(X7,W7)</f>
        <v>Left2</v>
      </c>
      <c r="DS9" s="10" t="s">
        <v>356</v>
      </c>
      <c r="DT9" s="10" t="str">
        <f t="shared" si="8"/>
        <v>BB</v>
      </c>
      <c r="DW9" s="63" t="str">
        <f t="shared" ref="DW9:DW40" si="31">AD7</f>
        <v>No</v>
      </c>
      <c r="EA9" t="s">
        <v>340</v>
      </c>
      <c r="EB9">
        <f t="shared" ref="EB9:EB40" si="32">F7</f>
        <v>0</v>
      </c>
      <c r="EC9">
        <f t="shared" ref="EC9:EC40" si="33">G7</f>
        <v>0</v>
      </c>
      <c r="ED9">
        <f t="shared" ref="ED9:ED40" si="34">H7</f>
        <v>14</v>
      </c>
      <c r="EE9" t="str">
        <f t="shared" si="20"/>
        <v>BB</v>
      </c>
      <c r="EF9" t="s">
        <v>61</v>
      </c>
      <c r="EG9" t="str">
        <f t="shared" si="21"/>
        <v>O</v>
      </c>
    </row>
    <row r="10" spans="1:137" x14ac:dyDescent="0.2">
      <c r="A10" s="72" t="s">
        <v>371</v>
      </c>
      <c r="B10" s="21"/>
      <c r="C10" s="15"/>
      <c r="D10" s="15"/>
      <c r="E10" s="15"/>
      <c r="F10" s="22"/>
      <c r="G10" s="33"/>
      <c r="H10" s="34">
        <v>16</v>
      </c>
      <c r="I10" s="95">
        <f>VLOOKUP($A10, Vlookup!$A:$S, 5, FALSE)</f>
        <v>2000</v>
      </c>
      <c r="J10" s="96">
        <f t="shared" si="0"/>
        <v>1432.6647564469915</v>
      </c>
      <c r="K10" s="95">
        <f>VLOOKUP($A10, Vlookup!$A:$S, 6, FALSE)</f>
        <v>935</v>
      </c>
      <c r="L10" s="96">
        <f t="shared" si="1"/>
        <v>669.77077363896854</v>
      </c>
      <c r="M10" s="33" t="s">
        <v>213</v>
      </c>
      <c r="N10" s="51">
        <v>9</v>
      </c>
      <c r="O10" s="43">
        <f>VLOOKUP($A10, Vlookup!$A:$S, 5, FALSE)</f>
        <v>2000</v>
      </c>
      <c r="P10" s="97">
        <f ca="1">((CZ12*LN(O10)+DA12)*CP12)/1000</f>
        <v>68.810102286489212</v>
      </c>
      <c r="Q10" s="67">
        <f ca="1">P10*1000</f>
        <v>68810.102286489215</v>
      </c>
      <c r="R10" s="97">
        <f>VLOOKUP($A10, Vlookup!$A:$S, 14, FALSE)</f>
        <v>76</v>
      </c>
      <c r="S10" s="43">
        <v>140</v>
      </c>
      <c r="T10" s="64">
        <f t="shared" ca="1" si="9"/>
        <v>84.856528836337603</v>
      </c>
      <c r="U10" s="71">
        <f t="shared" ca="1" si="3"/>
        <v>64490.102286489222</v>
      </c>
      <c r="V10" s="71">
        <f t="shared" ca="1" si="10"/>
        <v>118.50329923783693</v>
      </c>
      <c r="W10" s="43">
        <v>2</v>
      </c>
      <c r="X10" s="43" t="s">
        <v>217</v>
      </c>
      <c r="Y10" s="43">
        <f t="shared" si="4"/>
        <v>16</v>
      </c>
      <c r="Z10" s="51">
        <v>0.3</v>
      </c>
      <c r="AA10" s="51">
        <f t="shared" si="5"/>
        <v>0.22520661157024793</v>
      </c>
      <c r="AB10" s="56">
        <v>10</v>
      </c>
      <c r="AC10" s="58">
        <f t="shared" si="6"/>
        <v>11.696400000000001</v>
      </c>
      <c r="AD10" s="61" t="s">
        <v>214</v>
      </c>
      <c r="AE10" s="27" t="str">
        <f t="shared" si="7"/>
        <v>LGS0016BBBO</v>
      </c>
      <c r="AF10">
        <f>VLOOKUP($A10, Vlookup!$A:$S, 17, FALSE)</f>
        <v>7.6</v>
      </c>
      <c r="AK10" s="44"/>
      <c r="BX10" s="10">
        <f t="shared" si="23"/>
        <v>0</v>
      </c>
      <c r="BY10" s="10" t="e">
        <f t="shared" si="11"/>
        <v>#N/A</v>
      </c>
      <c r="CC10">
        <f t="shared" si="24"/>
        <v>0</v>
      </c>
      <c r="CD10" s="10" t="e">
        <f t="shared" si="12"/>
        <v>#N/A</v>
      </c>
      <c r="CH10" t="e">
        <f>(VLOOKUP(Sheet5!S7,'VAV DATA INPUT'!CI15:CJ50,2,0))</f>
        <v>#N/A</v>
      </c>
      <c r="CL10" s="10">
        <f t="shared" si="25"/>
        <v>0.78500000000000003</v>
      </c>
      <c r="CP10" s="10">
        <f t="shared" si="26"/>
        <v>0.67</v>
      </c>
      <c r="CT10" s="10" t="str">
        <f t="shared" si="27"/>
        <v>122</v>
      </c>
      <c r="CU10" s="10" t="str">
        <f t="shared" si="13"/>
        <v>LIST030</v>
      </c>
      <c r="CV10" s="42" t="s">
        <v>234</v>
      </c>
      <c r="CW10" t="s">
        <v>267</v>
      </c>
      <c r="CY10" s="10" t="str">
        <f t="shared" si="28"/>
        <v>122</v>
      </c>
      <c r="CZ10" s="50">
        <f ca="1">'COIL DATA'!T8</f>
        <v>21436.769579133059</v>
      </c>
      <c r="DA10" s="50">
        <f ca="1">'COIL DATA'!U8</f>
        <v>-99095.480083652466</v>
      </c>
      <c r="DC10" s="10" t="str">
        <f t="shared" si="14"/>
        <v>122</v>
      </c>
      <c r="DD10" s="10">
        <f t="shared" si="15"/>
        <v>2500</v>
      </c>
      <c r="DE10" s="10">
        <f t="shared" si="16"/>
        <v>1.08</v>
      </c>
      <c r="DF10" s="42" t="s">
        <v>234</v>
      </c>
      <c r="DG10">
        <v>600</v>
      </c>
      <c r="DH10">
        <v>0.51</v>
      </c>
      <c r="DJ10" t="str">
        <f t="shared" si="17"/>
        <v>122</v>
      </c>
      <c r="DK10" s="10">
        <f t="shared" si="18"/>
        <v>10</v>
      </c>
      <c r="DL10" s="10">
        <f t="shared" si="19"/>
        <v>10.37</v>
      </c>
      <c r="DM10" s="42" t="s">
        <v>234</v>
      </c>
      <c r="DN10">
        <v>4</v>
      </c>
      <c r="DO10">
        <v>1.79</v>
      </c>
      <c r="DQ10" s="10" t="str">
        <f t="shared" si="29"/>
        <v>Yes</v>
      </c>
      <c r="DR10" s="10" t="str">
        <f t="shared" si="30"/>
        <v>Left2</v>
      </c>
      <c r="DS10" s="10" t="s">
        <v>356</v>
      </c>
      <c r="DT10" s="10" t="str">
        <f t="shared" si="8"/>
        <v>BB</v>
      </c>
      <c r="DW10" s="63" t="str">
        <f t="shared" si="31"/>
        <v>No</v>
      </c>
      <c r="EA10" t="s">
        <v>340</v>
      </c>
      <c r="EB10">
        <f t="shared" si="32"/>
        <v>0</v>
      </c>
      <c r="EC10">
        <f t="shared" si="33"/>
        <v>0</v>
      </c>
      <c r="ED10">
        <f t="shared" si="34"/>
        <v>12</v>
      </c>
      <c r="EE10" t="str">
        <f t="shared" si="20"/>
        <v>BB</v>
      </c>
      <c r="EF10" t="s">
        <v>61</v>
      </c>
      <c r="EG10" t="str">
        <f t="shared" si="21"/>
        <v>O</v>
      </c>
    </row>
    <row r="11" spans="1:137" x14ac:dyDescent="0.2">
      <c r="A11" s="72" t="s">
        <v>372</v>
      </c>
      <c r="B11" s="21"/>
      <c r="C11" s="15"/>
      <c r="D11" s="15"/>
      <c r="E11" s="15"/>
      <c r="F11" s="22"/>
      <c r="G11" s="33"/>
      <c r="H11" s="34">
        <v>16</v>
      </c>
      <c r="I11" s="95">
        <f>VLOOKUP($A11, Vlookup!$A:$S, 5, FALSE)</f>
        <v>2000</v>
      </c>
      <c r="J11" s="96">
        <f t="shared" si="0"/>
        <v>1432.6647564469915</v>
      </c>
      <c r="K11" s="95">
        <f>VLOOKUP($A11, Vlookup!$A:$S, 6, FALSE)</f>
        <v>930</v>
      </c>
      <c r="L11" s="96">
        <f t="shared" si="1"/>
        <v>666.18911174785103</v>
      </c>
      <c r="M11" s="33" t="s">
        <v>213</v>
      </c>
      <c r="N11" s="51">
        <v>9</v>
      </c>
      <c r="O11" s="43">
        <f>VLOOKUP($A11, Vlookup!$A:$S, 5, FALSE)</f>
        <v>2000</v>
      </c>
      <c r="P11" s="97">
        <f t="shared" ca="1" si="2"/>
        <v>68.810102286489212</v>
      </c>
      <c r="Q11" s="67">
        <f t="shared" ca="1" si="22"/>
        <v>68810.102286489215</v>
      </c>
      <c r="R11" s="97">
        <f>VLOOKUP($A11, Vlookup!$A:$S, 14, FALSE)</f>
        <v>76</v>
      </c>
      <c r="S11" s="43">
        <v>140</v>
      </c>
      <c r="T11" s="64">
        <f t="shared" ca="1" si="9"/>
        <v>84.856528836337603</v>
      </c>
      <c r="U11" s="71">
        <f t="shared" ca="1" si="3"/>
        <v>64490.102286489222</v>
      </c>
      <c r="V11" s="71">
        <f t="shared" ca="1" si="10"/>
        <v>118.50329923783693</v>
      </c>
      <c r="W11" s="43">
        <v>2</v>
      </c>
      <c r="X11" s="43" t="s">
        <v>217</v>
      </c>
      <c r="Y11" s="43">
        <f>H11</f>
        <v>16</v>
      </c>
      <c r="Z11" s="51">
        <v>0.3</v>
      </c>
      <c r="AA11" s="51">
        <f t="shared" si="5"/>
        <v>0.22520661157024793</v>
      </c>
      <c r="AB11" s="56">
        <v>10</v>
      </c>
      <c r="AC11" s="58">
        <f t="shared" si="6"/>
        <v>11.696400000000001</v>
      </c>
      <c r="AD11" s="61" t="s">
        <v>214</v>
      </c>
      <c r="AE11" s="27" t="str">
        <f t="shared" si="7"/>
        <v>LGS0016BBBO</v>
      </c>
      <c r="AF11">
        <f>VLOOKUP($A11, Vlookup!$A:$S, 17, FALSE)</f>
        <v>7.6</v>
      </c>
      <c r="AK11" s="44"/>
      <c r="BX11" s="10">
        <f t="shared" si="23"/>
        <v>0</v>
      </c>
      <c r="BY11" s="10" t="e">
        <f t="shared" si="11"/>
        <v>#N/A</v>
      </c>
      <c r="CC11">
        <f t="shared" si="24"/>
        <v>0</v>
      </c>
      <c r="CD11" s="10" t="e">
        <f t="shared" si="12"/>
        <v>#N/A</v>
      </c>
      <c r="CH11" t="e">
        <f>(VLOOKUP(Sheet5!S8,'VAV DATA INPUT'!CI16:CJ51,2,0))</f>
        <v>#N/A</v>
      </c>
      <c r="CL11" s="10">
        <f t="shared" si="25"/>
        <v>1.069</v>
      </c>
      <c r="CP11" s="10">
        <f t="shared" si="26"/>
        <v>0.67</v>
      </c>
      <c r="CT11" s="10" t="str">
        <f t="shared" si="27"/>
        <v>142</v>
      </c>
      <c r="CU11" s="10" t="str">
        <f t="shared" si="13"/>
        <v>LIST032</v>
      </c>
      <c r="CV11" s="42" t="s">
        <v>235</v>
      </c>
      <c r="CY11" s="10" t="str">
        <f t="shared" si="28"/>
        <v>142</v>
      </c>
      <c r="CZ11" s="50">
        <f ca="1">'COIL DATA'!T9</f>
        <v>32526.35790145124</v>
      </c>
      <c r="DA11" s="50">
        <f ca="1">'COIL DATA'!U9</f>
        <v>-163276.05292234744</v>
      </c>
      <c r="DC11" s="10" t="str">
        <f t="shared" si="14"/>
        <v>142</v>
      </c>
      <c r="DD11" s="10">
        <f t="shared" si="15"/>
        <v>3400</v>
      </c>
      <c r="DE11" s="10">
        <f t="shared" si="16"/>
        <v>0.96</v>
      </c>
      <c r="DF11" s="42" t="s">
        <v>235</v>
      </c>
      <c r="DG11">
        <v>600</v>
      </c>
      <c r="DH11">
        <v>0.77</v>
      </c>
      <c r="DJ11" t="str">
        <f t="shared" si="17"/>
        <v>142</v>
      </c>
      <c r="DK11" s="10">
        <f t="shared" si="18"/>
        <v>10</v>
      </c>
      <c r="DL11" s="10">
        <f t="shared" si="19"/>
        <v>13.09</v>
      </c>
      <c r="DM11" s="42" t="s">
        <v>235</v>
      </c>
      <c r="DN11">
        <v>6</v>
      </c>
      <c r="DO11">
        <v>6.01</v>
      </c>
      <c r="DQ11" s="10" t="str">
        <f t="shared" si="29"/>
        <v>Yes</v>
      </c>
      <c r="DR11" s="10" t="str">
        <f t="shared" si="30"/>
        <v>Left2</v>
      </c>
      <c r="DS11" s="10" t="s">
        <v>356</v>
      </c>
      <c r="DT11" s="10" t="str">
        <f t="shared" si="8"/>
        <v>BB</v>
      </c>
      <c r="DW11" s="63" t="str">
        <f t="shared" si="31"/>
        <v>No</v>
      </c>
      <c r="EA11" t="s">
        <v>340</v>
      </c>
      <c r="EB11">
        <f t="shared" si="32"/>
        <v>0</v>
      </c>
      <c r="EC11">
        <f t="shared" si="33"/>
        <v>0</v>
      </c>
      <c r="ED11">
        <f t="shared" si="34"/>
        <v>14</v>
      </c>
      <c r="EE11" t="str">
        <f t="shared" si="20"/>
        <v>BB</v>
      </c>
      <c r="EF11" t="s">
        <v>61</v>
      </c>
      <c r="EG11" t="str">
        <f t="shared" si="21"/>
        <v>O</v>
      </c>
    </row>
    <row r="12" spans="1:137" x14ac:dyDescent="0.2">
      <c r="A12" s="72" t="s">
        <v>373</v>
      </c>
      <c r="B12" s="21"/>
      <c r="C12" s="15"/>
      <c r="D12" s="15"/>
      <c r="E12" s="15"/>
      <c r="F12" s="22"/>
      <c r="G12" s="33"/>
      <c r="H12" s="34">
        <v>14</v>
      </c>
      <c r="I12" s="95">
        <f>VLOOKUP($A12, Vlookup!$A:$S, 5, FALSE)</f>
        <v>1120</v>
      </c>
      <c r="J12" s="96">
        <f t="shared" si="0"/>
        <v>1047.7081384471469</v>
      </c>
      <c r="K12" s="95">
        <f>VLOOKUP($A12, Vlookup!$A:$S, 6, FALSE)</f>
        <v>1120</v>
      </c>
      <c r="L12" s="96">
        <f t="shared" si="1"/>
        <v>1047.7081384471469</v>
      </c>
      <c r="M12" s="33" t="s">
        <v>213</v>
      </c>
      <c r="N12" s="51">
        <v>4</v>
      </c>
      <c r="O12" s="43">
        <f>VLOOKUP($A12, Vlookup!$A:$S, 5, FALSE)</f>
        <v>1120</v>
      </c>
      <c r="P12" s="51">
        <f t="shared" ca="1" si="2"/>
        <v>41.550774138488322</v>
      </c>
      <c r="Q12" s="68">
        <f t="shared" ca="1" si="22"/>
        <v>41550.774138488319</v>
      </c>
      <c r="R12" s="97">
        <f>VLOOKUP($A12, Vlookup!$A:$S, 14, FALSE)</f>
        <v>42.5</v>
      </c>
      <c r="S12" s="43">
        <v>140</v>
      </c>
      <c r="T12" s="64">
        <f t="shared" ca="1" si="9"/>
        <v>87.350838408141797</v>
      </c>
      <c r="U12" s="71">
        <f t="shared" ca="1" si="3"/>
        <v>39131.574138488322</v>
      </c>
      <c r="V12" s="71">
        <f t="shared" ca="1" si="10"/>
        <v>126.95614195383723</v>
      </c>
      <c r="W12" s="43">
        <f>VLOOKUP($A12, Vlookup!$A:$S, 18, FALSE)</f>
        <v>2</v>
      </c>
      <c r="X12" s="43" t="s">
        <v>217</v>
      </c>
      <c r="Y12" s="43">
        <f t="shared" si="4"/>
        <v>14</v>
      </c>
      <c r="Z12" s="51">
        <v>0.3</v>
      </c>
      <c r="AA12" s="51">
        <f t="shared" si="5"/>
        <v>0.10417162629757785</v>
      </c>
      <c r="AB12" s="56">
        <v>10</v>
      </c>
      <c r="AC12" s="58">
        <f t="shared" si="6"/>
        <v>2.0944000000000003</v>
      </c>
      <c r="AD12" s="61" t="s">
        <v>214</v>
      </c>
      <c r="AE12" s="27" t="str">
        <f t="shared" si="7"/>
        <v>LGS0014BBBO</v>
      </c>
      <c r="AF12">
        <f>VLOOKUP($A12, Vlookup!$A:$S, 17, FALSE)</f>
        <v>4.3</v>
      </c>
      <c r="AK12" s="44"/>
      <c r="BX12" s="10">
        <f t="shared" si="23"/>
        <v>0</v>
      </c>
      <c r="BY12" s="10" t="e">
        <f t="shared" si="11"/>
        <v>#N/A</v>
      </c>
      <c r="BZ12" t="s">
        <v>32</v>
      </c>
      <c r="CA12" t="s">
        <v>78</v>
      </c>
      <c r="CC12">
        <f t="shared" si="24"/>
        <v>0</v>
      </c>
      <c r="CD12" s="10" t="e">
        <f t="shared" si="12"/>
        <v>#N/A</v>
      </c>
      <c r="CE12" t="s">
        <v>32</v>
      </c>
      <c r="CF12" t="s">
        <v>108</v>
      </c>
      <c r="CH12" t="e">
        <f>(VLOOKUP(Sheet5!S9,'VAV DATA INPUT'!CI17:CJ52,2,0))</f>
        <v>#N/A</v>
      </c>
      <c r="CI12" t="s">
        <v>121</v>
      </c>
      <c r="CJ12" t="s">
        <v>57</v>
      </c>
      <c r="CL12" s="10">
        <f t="shared" si="25"/>
        <v>1.3959999999999999</v>
      </c>
      <c r="CM12" s="42" t="s">
        <v>207</v>
      </c>
      <c r="CN12">
        <v>8.6999999999999994E-2</v>
      </c>
      <c r="CO12" s="42">
        <f>PI()*(CM12/2/12)^2</f>
        <v>8.7266462599716474E-2</v>
      </c>
      <c r="CP12" s="10">
        <f t="shared" si="26"/>
        <v>0.67</v>
      </c>
      <c r="CQ12">
        <v>120</v>
      </c>
      <c r="CR12">
        <v>0.5</v>
      </c>
      <c r="CT12" s="10" t="str">
        <f t="shared" si="27"/>
        <v>162</v>
      </c>
      <c r="CU12" s="10" t="str">
        <f t="shared" si="13"/>
        <v>LIST034</v>
      </c>
      <c r="CV12" s="42" t="s">
        <v>236</v>
      </c>
      <c r="CY12" s="10" t="str">
        <f t="shared" si="28"/>
        <v>162</v>
      </c>
      <c r="CZ12" s="50">
        <f ca="1">'COIL DATA'!T10</f>
        <v>46141.121312013209</v>
      </c>
      <c r="DA12" s="50">
        <f ca="1">'COIL DATA'!U10</f>
        <v>-248012.51726279553</v>
      </c>
      <c r="DC12" s="10" t="str">
        <f t="shared" si="14"/>
        <v>162</v>
      </c>
      <c r="DD12" s="10">
        <f t="shared" si="15"/>
        <v>4400</v>
      </c>
      <c r="DE12" s="10">
        <f t="shared" si="16"/>
        <v>1.0900000000000001</v>
      </c>
      <c r="DF12" s="42" t="s">
        <v>236</v>
      </c>
      <c r="DG12">
        <v>600</v>
      </c>
      <c r="DH12">
        <v>1.02</v>
      </c>
      <c r="DJ12" t="str">
        <f t="shared" si="17"/>
        <v>162</v>
      </c>
      <c r="DK12" s="10">
        <f t="shared" si="18"/>
        <v>10</v>
      </c>
      <c r="DL12" s="10">
        <f t="shared" si="19"/>
        <v>14.44</v>
      </c>
      <c r="DM12" s="42" t="s">
        <v>236</v>
      </c>
      <c r="DN12">
        <v>9</v>
      </c>
      <c r="DO12">
        <v>7.53</v>
      </c>
      <c r="DQ12" s="10" t="str">
        <f t="shared" si="29"/>
        <v>Yes</v>
      </c>
      <c r="DR12" s="10" t="str">
        <f t="shared" si="30"/>
        <v>Left2</v>
      </c>
      <c r="DS12" s="10" t="s">
        <v>356</v>
      </c>
      <c r="DT12" s="10" t="str">
        <f t="shared" si="8"/>
        <v>BB</v>
      </c>
      <c r="DW12" s="63" t="str">
        <f t="shared" si="31"/>
        <v>No</v>
      </c>
      <c r="EA12" t="s">
        <v>340</v>
      </c>
      <c r="EB12">
        <f t="shared" si="32"/>
        <v>0</v>
      </c>
      <c r="EC12">
        <f t="shared" si="33"/>
        <v>0</v>
      </c>
      <c r="ED12">
        <f t="shared" si="34"/>
        <v>16</v>
      </c>
      <c r="EE12" t="str">
        <f t="shared" si="20"/>
        <v>BB</v>
      </c>
      <c r="EF12" t="s">
        <v>61</v>
      </c>
      <c r="EG12" t="str">
        <f t="shared" si="21"/>
        <v>O</v>
      </c>
    </row>
    <row r="13" spans="1:137" x14ac:dyDescent="0.2">
      <c r="A13" s="72" t="s">
        <v>374</v>
      </c>
      <c r="B13" s="21"/>
      <c r="C13" s="15"/>
      <c r="D13" s="15"/>
      <c r="E13" s="15"/>
      <c r="F13" s="22"/>
      <c r="G13" s="33"/>
      <c r="H13" s="34">
        <v>16</v>
      </c>
      <c r="I13" s="95">
        <f>VLOOKUP($A13, Vlookup!$A:$S, 5, FALSE)</f>
        <v>2200</v>
      </c>
      <c r="J13" s="96">
        <f t="shared" si="0"/>
        <v>1575.9312320916906</v>
      </c>
      <c r="K13" s="95">
        <f>VLOOKUP($A13, Vlookup!$A:$S, 6, FALSE)</f>
        <v>650</v>
      </c>
      <c r="L13" s="96">
        <f t="shared" si="1"/>
        <v>465.61604584527225</v>
      </c>
      <c r="M13" s="33" t="s">
        <v>213</v>
      </c>
      <c r="N13" s="51">
        <v>10</v>
      </c>
      <c r="O13" s="43">
        <f>VLOOKUP($A13, Vlookup!$A:$S, 5, FALSE)</f>
        <v>2200</v>
      </c>
      <c r="P13" s="97">
        <f t="shared" ca="1" si="2"/>
        <v>73.011007423375005</v>
      </c>
      <c r="Q13" s="67">
        <f t="shared" ca="1" si="22"/>
        <v>73011.007423375006</v>
      </c>
      <c r="R13" s="97">
        <f>VLOOKUP($A13, Vlookup!$A:$S, 14, FALSE)</f>
        <v>83.5</v>
      </c>
      <c r="S13" s="43">
        <v>140</v>
      </c>
      <c r="T13" s="64">
        <f t="shared" ca="1" si="9"/>
        <v>83.72853847785143</v>
      </c>
      <c r="U13" s="71">
        <f t="shared" ca="1" si="3"/>
        <v>68259.007423375006</v>
      </c>
      <c r="V13" s="71">
        <f t="shared" ca="1" si="10"/>
        <v>117.24699752554166</v>
      </c>
      <c r="W13" s="43">
        <v>2</v>
      </c>
      <c r="X13" s="43" t="s">
        <v>217</v>
      </c>
      <c r="Y13" s="43">
        <f t="shared" si="4"/>
        <v>16</v>
      </c>
      <c r="Z13" s="51">
        <v>0.3</v>
      </c>
      <c r="AA13" s="51">
        <f t="shared" si="5"/>
        <v>0.27250000000000002</v>
      </c>
      <c r="AB13" s="56">
        <v>10</v>
      </c>
      <c r="AC13" s="58">
        <f t="shared" si="6"/>
        <v>14.44</v>
      </c>
      <c r="AD13" s="61" t="s">
        <v>214</v>
      </c>
      <c r="AE13" s="27" t="str">
        <f t="shared" si="7"/>
        <v>LGS0016BBBO</v>
      </c>
      <c r="AF13">
        <f>VLOOKUP($A13, Vlookup!$A:$S, 17, FALSE)</f>
        <v>8.4</v>
      </c>
      <c r="AK13" s="44"/>
      <c r="BX13" s="10">
        <f t="shared" si="23"/>
        <v>0</v>
      </c>
      <c r="BY13" s="10" t="e">
        <f t="shared" si="11"/>
        <v>#N/A</v>
      </c>
      <c r="BZ13" t="s">
        <v>33</v>
      </c>
      <c r="CA13" t="s">
        <v>79</v>
      </c>
      <c r="CC13">
        <f t="shared" si="24"/>
        <v>0</v>
      </c>
      <c r="CD13" s="10" t="e">
        <f t="shared" si="12"/>
        <v>#N/A</v>
      </c>
      <c r="CE13" t="s">
        <v>33</v>
      </c>
      <c r="CF13" t="s">
        <v>108</v>
      </c>
      <c r="CH13" t="e">
        <f>(VLOOKUP(Sheet5!S10,'VAV DATA INPUT'!CI18:CJ53,2,0))</f>
        <v>#N/A</v>
      </c>
      <c r="CI13" t="s">
        <v>122</v>
      </c>
      <c r="CJ13" t="s">
        <v>59</v>
      </c>
      <c r="CL13" s="10">
        <f t="shared" si="25"/>
        <v>1.3959999999999999</v>
      </c>
      <c r="CM13" s="42" t="s">
        <v>208</v>
      </c>
      <c r="CN13">
        <v>0.19600000000000001</v>
      </c>
      <c r="CO13" s="42">
        <f t="shared" ref="CO13:CO18" si="35">PI()*(CM13/2/12)^2</f>
        <v>0.19634954084936207</v>
      </c>
      <c r="CP13" s="10">
        <f t="shared" si="26"/>
        <v>0.67</v>
      </c>
      <c r="CQ13">
        <v>130</v>
      </c>
      <c r="CR13">
        <v>0.59</v>
      </c>
      <c r="CT13" s="10" t="str">
        <f t="shared" si="27"/>
        <v>162</v>
      </c>
      <c r="CU13" s="10" t="str">
        <f t="shared" si="13"/>
        <v>LIST034</v>
      </c>
      <c r="CV13" s="42" t="s">
        <v>237</v>
      </c>
      <c r="CW13" t="s">
        <v>266</v>
      </c>
      <c r="CY13" s="10" t="str">
        <f t="shared" si="28"/>
        <v>162</v>
      </c>
      <c r="CZ13" s="50">
        <f ca="1">'COIL DATA'!T11</f>
        <v>46141.121312013209</v>
      </c>
      <c r="DA13" s="50">
        <f ca="1">'COIL DATA'!U11</f>
        <v>-248012.51726279553</v>
      </c>
      <c r="DC13" s="10" t="str">
        <f t="shared" si="14"/>
        <v>162</v>
      </c>
      <c r="DD13" s="10">
        <f t="shared" si="15"/>
        <v>4400</v>
      </c>
      <c r="DE13" s="10">
        <f t="shared" si="16"/>
        <v>1.0900000000000001</v>
      </c>
      <c r="DF13" s="42" t="s">
        <v>237</v>
      </c>
      <c r="DG13">
        <v>600</v>
      </c>
      <c r="DH13">
        <v>0.24</v>
      </c>
      <c r="DJ13" t="str">
        <f t="shared" si="17"/>
        <v>162</v>
      </c>
      <c r="DK13" s="10">
        <f t="shared" si="18"/>
        <v>10</v>
      </c>
      <c r="DL13" s="10">
        <f t="shared" si="19"/>
        <v>14.44</v>
      </c>
      <c r="DM13" s="42" t="s">
        <v>237</v>
      </c>
      <c r="DN13">
        <v>4</v>
      </c>
      <c r="DO13">
        <v>7.13</v>
      </c>
      <c r="DQ13" s="10" t="str">
        <f t="shared" si="29"/>
        <v>Yes</v>
      </c>
      <c r="DR13" s="10" t="str">
        <f t="shared" si="30"/>
        <v>Left2</v>
      </c>
      <c r="DS13" s="10" t="s">
        <v>356</v>
      </c>
      <c r="DT13" s="10" t="str">
        <f t="shared" si="8"/>
        <v>BB</v>
      </c>
      <c r="DW13" s="63" t="str">
        <f t="shared" si="31"/>
        <v>No</v>
      </c>
      <c r="EA13" t="s">
        <v>340</v>
      </c>
      <c r="EB13">
        <f t="shared" si="32"/>
        <v>0</v>
      </c>
      <c r="EC13">
        <f t="shared" si="33"/>
        <v>0</v>
      </c>
      <c r="ED13">
        <f t="shared" si="34"/>
        <v>16</v>
      </c>
      <c r="EE13" t="str">
        <f t="shared" si="20"/>
        <v>BB</v>
      </c>
      <c r="EF13" t="s">
        <v>61</v>
      </c>
      <c r="EG13" t="str">
        <f t="shared" si="21"/>
        <v>O</v>
      </c>
    </row>
    <row r="14" spans="1:137" x14ac:dyDescent="0.2">
      <c r="A14" s="72" t="s">
        <v>375</v>
      </c>
      <c r="B14" s="21"/>
      <c r="C14" s="15"/>
      <c r="D14" s="15"/>
      <c r="E14" s="15"/>
      <c r="F14" s="22"/>
      <c r="G14" s="33"/>
      <c r="H14" s="34">
        <v>16</v>
      </c>
      <c r="I14" s="95">
        <f>VLOOKUP($A14, Vlookup!$A:$S, 5, FALSE)</f>
        <v>2200</v>
      </c>
      <c r="J14" s="96">
        <f t="shared" si="0"/>
        <v>1575.9312320916906</v>
      </c>
      <c r="K14" s="95">
        <f>VLOOKUP($A14, Vlookup!$A:$S, 6, FALSE)</f>
        <v>650</v>
      </c>
      <c r="L14" s="96">
        <f t="shared" si="1"/>
        <v>465.61604584527225</v>
      </c>
      <c r="M14" s="33" t="s">
        <v>213</v>
      </c>
      <c r="N14" s="51">
        <v>10</v>
      </c>
      <c r="O14" s="43">
        <f>VLOOKUP($A14, Vlookup!$A:$S, 5, FALSE)</f>
        <v>2200</v>
      </c>
      <c r="P14" s="51">
        <f t="shared" ca="1" si="2"/>
        <v>73.011007423375005</v>
      </c>
      <c r="Q14" s="68">
        <f t="shared" ca="1" si="22"/>
        <v>73011.007423375006</v>
      </c>
      <c r="R14" s="97">
        <f>VLOOKUP($A14, Vlookup!$A:$S, 14, FALSE)</f>
        <v>83.5</v>
      </c>
      <c r="S14" s="43">
        <v>140</v>
      </c>
      <c r="T14" s="64">
        <f t="shared" ca="1" si="9"/>
        <v>83.72853847785143</v>
      </c>
      <c r="U14" s="71">
        <f t="shared" ca="1" si="3"/>
        <v>68259.007423375006</v>
      </c>
      <c r="V14" s="71">
        <f t="shared" ca="1" si="10"/>
        <v>117.24699752554166</v>
      </c>
      <c r="W14" s="43">
        <v>2</v>
      </c>
      <c r="X14" s="43" t="s">
        <v>217</v>
      </c>
      <c r="Y14" s="43">
        <f t="shared" ref="Y14:Y45" si="36">H14</f>
        <v>16</v>
      </c>
      <c r="Z14" s="51">
        <v>0.3</v>
      </c>
      <c r="AA14" s="51">
        <f t="shared" si="5"/>
        <v>0.27250000000000002</v>
      </c>
      <c r="AB14" s="56">
        <v>10</v>
      </c>
      <c r="AC14" s="58">
        <f t="shared" si="6"/>
        <v>14.44</v>
      </c>
      <c r="AD14" s="61" t="s">
        <v>214</v>
      </c>
      <c r="AE14" s="27" t="str">
        <f t="shared" si="7"/>
        <v>LGS0016BBBO</v>
      </c>
      <c r="AF14">
        <f>VLOOKUP($A14, Vlookup!$A:$S, 17, FALSE)</f>
        <v>8.4</v>
      </c>
      <c r="AK14" s="44"/>
      <c r="BX14" s="10">
        <f t="shared" si="23"/>
        <v>0</v>
      </c>
      <c r="BY14" s="10" t="e">
        <f t="shared" si="11"/>
        <v>#N/A</v>
      </c>
      <c r="BZ14" t="s">
        <v>28</v>
      </c>
      <c r="CA14" t="s">
        <v>80</v>
      </c>
      <c r="CC14">
        <f t="shared" si="24"/>
        <v>0</v>
      </c>
      <c r="CD14" s="10" t="e">
        <f t="shared" si="12"/>
        <v>#N/A</v>
      </c>
      <c r="CE14" t="s">
        <v>28</v>
      </c>
      <c r="CF14" t="s">
        <v>108</v>
      </c>
      <c r="CH14" t="e">
        <f>(VLOOKUP(Sheet5!S11,'VAV DATA INPUT'!CI19:CJ54,2,0))</f>
        <v>#N/A</v>
      </c>
      <c r="CI14" t="s">
        <v>123</v>
      </c>
      <c r="CJ14" t="s">
        <v>124</v>
      </c>
      <c r="CL14" s="10">
        <f t="shared" si="25"/>
        <v>1.069</v>
      </c>
      <c r="CM14" s="42" t="s">
        <v>209</v>
      </c>
      <c r="CN14">
        <v>0.34899999999999998</v>
      </c>
      <c r="CO14" s="42">
        <f t="shared" si="35"/>
        <v>0.3490658503988659</v>
      </c>
      <c r="CP14" s="10">
        <f t="shared" si="26"/>
        <v>0.67</v>
      </c>
      <c r="CQ14">
        <v>140</v>
      </c>
      <c r="CR14">
        <v>0.67</v>
      </c>
      <c r="CT14" s="10" t="str">
        <f t="shared" si="27"/>
        <v>142</v>
      </c>
      <c r="CU14" s="10" t="str">
        <f t="shared" si="13"/>
        <v>LIST032</v>
      </c>
      <c r="CV14" s="42" t="s">
        <v>238</v>
      </c>
      <c r="CW14" t="s">
        <v>267</v>
      </c>
      <c r="CY14" s="10" t="str">
        <f t="shared" si="28"/>
        <v>142</v>
      </c>
      <c r="CZ14" s="50">
        <f ca="1">'COIL DATA'!T12</f>
        <v>29413.666955330027</v>
      </c>
      <c r="DA14" s="50">
        <f ca="1">'COIL DATA'!U12</f>
        <v>-144499.74458729511</v>
      </c>
      <c r="DC14" s="10" t="str">
        <f t="shared" si="14"/>
        <v>142</v>
      </c>
      <c r="DD14" s="10">
        <f t="shared" si="15"/>
        <v>3400</v>
      </c>
      <c r="DE14" s="10">
        <f t="shared" si="16"/>
        <v>0.96</v>
      </c>
      <c r="DF14" s="42" t="s">
        <v>238</v>
      </c>
      <c r="DG14">
        <v>600</v>
      </c>
      <c r="DH14">
        <v>0.51</v>
      </c>
      <c r="DJ14" t="str">
        <f t="shared" si="17"/>
        <v>142</v>
      </c>
      <c r="DK14" s="10">
        <f t="shared" si="18"/>
        <v>10</v>
      </c>
      <c r="DL14" s="10">
        <f t="shared" si="19"/>
        <v>13.09</v>
      </c>
      <c r="DM14" s="42" t="s">
        <v>238</v>
      </c>
      <c r="DN14">
        <v>4</v>
      </c>
      <c r="DO14">
        <v>1.79</v>
      </c>
      <c r="DQ14" s="10" t="str">
        <f t="shared" si="29"/>
        <v>Yes</v>
      </c>
      <c r="DR14" s="10" t="str">
        <f t="shared" si="30"/>
        <v>Left2</v>
      </c>
      <c r="DS14" s="10" t="s">
        <v>356</v>
      </c>
      <c r="DT14" s="10" t="str">
        <f t="shared" si="8"/>
        <v>BB</v>
      </c>
      <c r="DW14" s="63" t="str">
        <f t="shared" si="31"/>
        <v>No</v>
      </c>
      <c r="EA14" t="s">
        <v>340</v>
      </c>
      <c r="EB14">
        <f t="shared" si="32"/>
        <v>0</v>
      </c>
      <c r="EC14">
        <f t="shared" si="33"/>
        <v>0</v>
      </c>
      <c r="ED14">
        <f t="shared" si="34"/>
        <v>14</v>
      </c>
      <c r="EE14" t="str">
        <f t="shared" si="20"/>
        <v>BB</v>
      </c>
      <c r="EF14" t="s">
        <v>61</v>
      </c>
      <c r="EG14" t="str">
        <f t="shared" si="21"/>
        <v>O</v>
      </c>
    </row>
    <row r="15" spans="1:137" x14ac:dyDescent="0.2">
      <c r="A15" s="72" t="s">
        <v>376</v>
      </c>
      <c r="B15" s="21"/>
      <c r="C15" s="15"/>
      <c r="D15" s="15"/>
      <c r="E15" s="15"/>
      <c r="F15" s="22"/>
      <c r="G15" s="33"/>
      <c r="H15" s="34">
        <v>16</v>
      </c>
      <c r="I15" s="95">
        <f>VLOOKUP($A15, Vlookup!$A:$S, 5, FALSE)</f>
        <v>2200</v>
      </c>
      <c r="J15" s="96">
        <f t="shared" si="0"/>
        <v>1575.9312320916906</v>
      </c>
      <c r="K15" s="95">
        <f>VLOOKUP($A15, Vlookup!$A:$S, 6, FALSE)</f>
        <v>650</v>
      </c>
      <c r="L15" s="96">
        <f t="shared" si="1"/>
        <v>465.61604584527225</v>
      </c>
      <c r="M15" s="33" t="s">
        <v>213</v>
      </c>
      <c r="N15" s="51">
        <v>10</v>
      </c>
      <c r="O15" s="43">
        <f>VLOOKUP($A15, Vlookup!$A:$S, 5, FALSE)</f>
        <v>2200</v>
      </c>
      <c r="P15" s="97">
        <f t="shared" ca="1" si="2"/>
        <v>73.011007423375005</v>
      </c>
      <c r="Q15" s="67">
        <f t="shared" ca="1" si="22"/>
        <v>73011.007423375006</v>
      </c>
      <c r="R15" s="97">
        <f>VLOOKUP($A15, Vlookup!$A:$S, 14, FALSE)</f>
        <v>83.5</v>
      </c>
      <c r="S15" s="43">
        <v>140</v>
      </c>
      <c r="T15" s="64">
        <f t="shared" ca="1" si="9"/>
        <v>83.72853847785143</v>
      </c>
      <c r="U15" s="71">
        <f t="shared" ca="1" si="3"/>
        <v>68259.007423375006</v>
      </c>
      <c r="V15" s="71">
        <f t="shared" ca="1" si="10"/>
        <v>117.24699752554166</v>
      </c>
      <c r="W15" s="43">
        <v>2</v>
      </c>
      <c r="X15" s="43" t="s">
        <v>217</v>
      </c>
      <c r="Y15" s="43">
        <f>H15</f>
        <v>16</v>
      </c>
      <c r="Z15" s="51">
        <v>0.3</v>
      </c>
      <c r="AA15" s="51">
        <f t="shared" si="5"/>
        <v>0.27250000000000002</v>
      </c>
      <c r="AB15" s="56">
        <v>10</v>
      </c>
      <c r="AC15" s="58">
        <f t="shared" si="6"/>
        <v>14.44</v>
      </c>
      <c r="AD15" s="61" t="s">
        <v>214</v>
      </c>
      <c r="AE15" s="27" t="str">
        <f t="shared" si="7"/>
        <v>LGS0016BBBO</v>
      </c>
      <c r="AF15">
        <f>VLOOKUP($A15, Vlookup!$A:$S, 17, FALSE)</f>
        <v>8.4</v>
      </c>
      <c r="AK15" s="44"/>
      <c r="BX15" s="10">
        <f t="shared" si="23"/>
        <v>0</v>
      </c>
      <c r="BY15" s="10" t="e">
        <f t="shared" si="11"/>
        <v>#N/A</v>
      </c>
      <c r="BZ15" t="s">
        <v>27</v>
      </c>
      <c r="CA15" t="s">
        <v>81</v>
      </c>
      <c r="CC15">
        <f t="shared" si="24"/>
        <v>0</v>
      </c>
      <c r="CD15" s="10" t="e">
        <f t="shared" si="12"/>
        <v>#N/A</v>
      </c>
      <c r="CE15" t="s">
        <v>27</v>
      </c>
      <c r="CF15" t="s">
        <v>108</v>
      </c>
      <c r="CH15" t="e">
        <f>(VLOOKUP(Sheet5!S12,'VAV DATA INPUT'!CI20:CJ55,2,0))</f>
        <v>#N/A</v>
      </c>
      <c r="CI15" t="s">
        <v>125</v>
      </c>
      <c r="CJ15" t="s">
        <v>126</v>
      </c>
      <c r="CL15" s="10">
        <f t="shared" si="25"/>
        <v>1.3959999999999999</v>
      </c>
      <c r="CM15" s="42">
        <v>10</v>
      </c>
      <c r="CN15">
        <v>0.54500000000000004</v>
      </c>
      <c r="CO15" s="42">
        <f t="shared" si="35"/>
        <v>0.54541539124822802</v>
      </c>
      <c r="CP15" s="10">
        <f t="shared" si="26"/>
        <v>0.67</v>
      </c>
      <c r="CQ15">
        <v>150</v>
      </c>
      <c r="CR15">
        <v>0.75</v>
      </c>
      <c r="CT15" s="10" t="str">
        <f t="shared" si="27"/>
        <v>162</v>
      </c>
      <c r="CU15" s="10" t="str">
        <f t="shared" si="13"/>
        <v>LIST034</v>
      </c>
      <c r="CV15" s="42" t="s">
        <v>239</v>
      </c>
      <c r="CY15" s="10" t="str">
        <f t="shared" si="28"/>
        <v>162</v>
      </c>
      <c r="CZ15" s="50">
        <f ca="1">'COIL DATA'!T13</f>
        <v>47551.243786140411</v>
      </c>
      <c r="DA15" s="50">
        <f ca="1">'COIL DATA'!U13</f>
        <v>-256992.83057282714</v>
      </c>
      <c r="DC15" s="10" t="str">
        <f t="shared" si="14"/>
        <v>162</v>
      </c>
      <c r="DD15" s="10">
        <f t="shared" si="15"/>
        <v>4400</v>
      </c>
      <c r="DE15" s="10">
        <f t="shared" si="16"/>
        <v>1.0900000000000001</v>
      </c>
      <c r="DF15" s="42" t="s">
        <v>239</v>
      </c>
      <c r="DG15">
        <v>600</v>
      </c>
      <c r="DH15">
        <v>0.77</v>
      </c>
      <c r="DJ15" t="str">
        <f t="shared" si="17"/>
        <v>162</v>
      </c>
      <c r="DK15" s="10">
        <f t="shared" si="18"/>
        <v>10</v>
      </c>
      <c r="DL15" s="10">
        <f t="shared" si="19"/>
        <v>14.44</v>
      </c>
      <c r="DM15" s="42" t="s">
        <v>239</v>
      </c>
      <c r="DN15">
        <v>6</v>
      </c>
      <c r="DO15">
        <v>6.01</v>
      </c>
      <c r="DQ15" s="10" t="str">
        <f t="shared" si="29"/>
        <v>Yes</v>
      </c>
      <c r="DR15" s="10" t="str">
        <f t="shared" si="30"/>
        <v>Left2</v>
      </c>
      <c r="DS15" s="10" t="s">
        <v>356</v>
      </c>
      <c r="DT15" s="10" t="str">
        <f t="shared" si="8"/>
        <v>BB</v>
      </c>
      <c r="DW15" s="63" t="str">
        <f t="shared" si="31"/>
        <v>No</v>
      </c>
      <c r="EA15" t="s">
        <v>340</v>
      </c>
      <c r="EB15">
        <f t="shared" si="32"/>
        <v>0</v>
      </c>
      <c r="EC15">
        <f t="shared" si="33"/>
        <v>0</v>
      </c>
      <c r="ED15">
        <f t="shared" si="34"/>
        <v>16</v>
      </c>
      <c r="EE15" t="str">
        <f t="shared" si="20"/>
        <v>BB</v>
      </c>
      <c r="EF15" t="s">
        <v>61</v>
      </c>
      <c r="EG15" t="str">
        <f t="shared" si="21"/>
        <v>O</v>
      </c>
    </row>
    <row r="16" spans="1:137" x14ac:dyDescent="0.2">
      <c r="A16" s="72" t="s">
        <v>377</v>
      </c>
      <c r="B16" s="21"/>
      <c r="C16" s="15"/>
      <c r="D16" s="15"/>
      <c r="E16" s="15"/>
      <c r="F16" s="22"/>
      <c r="G16" s="33"/>
      <c r="H16" s="34">
        <v>16</v>
      </c>
      <c r="I16" s="95">
        <f>VLOOKUP($A16, Vlookup!$A:$S, 5, FALSE)</f>
        <v>2200</v>
      </c>
      <c r="J16" s="96">
        <f t="shared" si="0"/>
        <v>1575.9312320916906</v>
      </c>
      <c r="K16" s="95">
        <f>VLOOKUP($A16, Vlookup!$A:$S, 6, FALSE)</f>
        <v>650</v>
      </c>
      <c r="L16" s="96">
        <f t="shared" si="1"/>
        <v>465.61604584527225</v>
      </c>
      <c r="M16" s="33" t="s">
        <v>213</v>
      </c>
      <c r="N16" s="51">
        <v>10</v>
      </c>
      <c r="O16" s="43">
        <f>VLOOKUP($A16, Vlookup!$A:$S, 5, FALSE)</f>
        <v>2200</v>
      </c>
      <c r="P16" s="97">
        <f t="shared" ca="1" si="2"/>
        <v>73.011007423375005</v>
      </c>
      <c r="Q16" s="67">
        <f t="shared" ca="1" si="22"/>
        <v>73011.007423375006</v>
      </c>
      <c r="R16" s="97">
        <f>VLOOKUP($A16, Vlookup!$A:$S, 14, FALSE)</f>
        <v>83.5</v>
      </c>
      <c r="S16" s="43">
        <v>140</v>
      </c>
      <c r="T16" s="64">
        <f t="shared" ca="1" si="9"/>
        <v>83.72853847785143</v>
      </c>
      <c r="U16" s="71">
        <f t="shared" ca="1" si="3"/>
        <v>68259.007423375006</v>
      </c>
      <c r="V16" s="71">
        <f t="shared" ca="1" si="10"/>
        <v>117.24699752554166</v>
      </c>
      <c r="W16" s="43">
        <v>2</v>
      </c>
      <c r="X16" s="43" t="s">
        <v>217</v>
      </c>
      <c r="Y16" s="43">
        <f t="shared" si="36"/>
        <v>16</v>
      </c>
      <c r="Z16" s="51">
        <v>0.3</v>
      </c>
      <c r="AA16" s="51">
        <f t="shared" si="5"/>
        <v>0.27250000000000002</v>
      </c>
      <c r="AB16" s="56">
        <v>10</v>
      </c>
      <c r="AC16" s="58">
        <f t="shared" si="6"/>
        <v>14.44</v>
      </c>
      <c r="AD16" s="61" t="s">
        <v>214</v>
      </c>
      <c r="AE16" s="27" t="str">
        <f t="shared" si="7"/>
        <v>LGS0016BBBO</v>
      </c>
      <c r="AF16">
        <f>VLOOKUP($A16, Vlookup!$A:$S, 17, FALSE)</f>
        <v>8.4</v>
      </c>
      <c r="AK16" s="44"/>
      <c r="BX16" s="10">
        <f t="shared" si="23"/>
        <v>0</v>
      </c>
      <c r="BY16" s="10" t="e">
        <f t="shared" si="11"/>
        <v>#N/A</v>
      </c>
      <c r="BZ16" t="s">
        <v>26</v>
      </c>
      <c r="CA16" t="s">
        <v>82</v>
      </c>
      <c r="CC16">
        <f t="shared" si="24"/>
        <v>0</v>
      </c>
      <c r="CD16" s="10" t="e">
        <f t="shared" si="12"/>
        <v>#N/A</v>
      </c>
      <c r="CE16" t="s">
        <v>26</v>
      </c>
      <c r="CF16" t="s">
        <v>108</v>
      </c>
      <c r="CH16" t="e">
        <f>(VLOOKUP(Sheet5!S13,'VAV DATA INPUT'!CI21:CJ56,2,0))</f>
        <v>#N/A</v>
      </c>
      <c r="CI16" t="s">
        <v>127</v>
      </c>
      <c r="CJ16" t="s">
        <v>128</v>
      </c>
      <c r="CL16" s="10">
        <f t="shared" si="25"/>
        <v>1.3959999999999999</v>
      </c>
      <c r="CM16" s="42">
        <v>12</v>
      </c>
      <c r="CN16">
        <v>0.78500000000000003</v>
      </c>
      <c r="CO16" s="42">
        <f t="shared" si="35"/>
        <v>0.78539816339744828</v>
      </c>
      <c r="CP16" s="10">
        <f t="shared" si="26"/>
        <v>0.67</v>
      </c>
      <c r="CQ16">
        <v>160</v>
      </c>
      <c r="CR16">
        <v>0.83</v>
      </c>
      <c r="CT16" s="10" t="str">
        <f t="shared" si="27"/>
        <v>162</v>
      </c>
      <c r="CU16" s="10" t="str">
        <f t="shared" si="13"/>
        <v>LIST034</v>
      </c>
      <c r="CV16" s="42" t="s">
        <v>240</v>
      </c>
      <c r="CY16" s="10" t="str">
        <f t="shared" si="28"/>
        <v>162</v>
      </c>
      <c r="CZ16" s="50">
        <f ca="1">'COIL DATA'!T14</f>
        <v>47551.243786140411</v>
      </c>
      <c r="DA16" s="50">
        <f ca="1">'COIL DATA'!U14</f>
        <v>-256992.83057282714</v>
      </c>
      <c r="DC16" s="10" t="str">
        <f t="shared" si="14"/>
        <v>162</v>
      </c>
      <c r="DD16" s="10">
        <f t="shared" si="15"/>
        <v>4400</v>
      </c>
      <c r="DE16" s="10">
        <f t="shared" si="16"/>
        <v>1.0900000000000001</v>
      </c>
      <c r="DF16" s="42" t="s">
        <v>240</v>
      </c>
      <c r="DG16">
        <v>600</v>
      </c>
      <c r="DH16">
        <v>1.02</v>
      </c>
      <c r="DJ16" t="str">
        <f t="shared" si="17"/>
        <v>162</v>
      </c>
      <c r="DK16" s="10">
        <f t="shared" si="18"/>
        <v>10</v>
      </c>
      <c r="DL16" s="10">
        <f t="shared" si="19"/>
        <v>14.44</v>
      </c>
      <c r="DM16" s="42" t="s">
        <v>240</v>
      </c>
      <c r="DN16">
        <v>9</v>
      </c>
      <c r="DO16">
        <v>7.53</v>
      </c>
      <c r="DQ16" s="10" t="str">
        <f t="shared" si="29"/>
        <v>Yes</v>
      </c>
      <c r="DR16" s="10" t="str">
        <f t="shared" si="30"/>
        <v>Left2</v>
      </c>
      <c r="DS16" s="10" t="s">
        <v>356</v>
      </c>
      <c r="DT16" s="10" t="str">
        <f t="shared" si="8"/>
        <v>BB</v>
      </c>
      <c r="DW16" s="63" t="str">
        <f t="shared" si="31"/>
        <v>No</v>
      </c>
      <c r="EA16" t="s">
        <v>340</v>
      </c>
      <c r="EB16">
        <f t="shared" si="32"/>
        <v>0</v>
      </c>
      <c r="EC16">
        <f t="shared" si="33"/>
        <v>0</v>
      </c>
      <c r="ED16">
        <f t="shared" si="34"/>
        <v>16</v>
      </c>
      <c r="EE16" t="str">
        <f t="shared" si="20"/>
        <v>BB</v>
      </c>
      <c r="EF16" t="s">
        <v>61</v>
      </c>
      <c r="EG16" t="str">
        <f t="shared" si="21"/>
        <v>O</v>
      </c>
    </row>
    <row r="17" spans="1:137" x14ac:dyDescent="0.2">
      <c r="A17" s="72" t="s">
        <v>378</v>
      </c>
      <c r="B17" s="21"/>
      <c r="C17" s="15"/>
      <c r="D17" s="15"/>
      <c r="E17" s="15"/>
      <c r="F17" s="22"/>
      <c r="G17" s="33"/>
      <c r="H17" s="34">
        <v>16</v>
      </c>
      <c r="I17" s="95">
        <f>VLOOKUP($A17, Vlookup!$A:$S, 5, FALSE)</f>
        <v>2200</v>
      </c>
      <c r="J17" s="96">
        <f t="shared" si="0"/>
        <v>1575.9312320916906</v>
      </c>
      <c r="K17" s="95">
        <f>VLOOKUP($A17, Vlookup!$A:$S, 6, FALSE)</f>
        <v>650</v>
      </c>
      <c r="L17" s="96">
        <f t="shared" si="1"/>
        <v>465.61604584527225</v>
      </c>
      <c r="M17" s="33" t="s">
        <v>213</v>
      </c>
      <c r="N17" s="51">
        <v>10</v>
      </c>
      <c r="O17" s="43">
        <f>VLOOKUP($A17, Vlookup!$A:$S, 5, FALSE)</f>
        <v>2200</v>
      </c>
      <c r="P17" s="97">
        <f t="shared" ca="1" si="2"/>
        <v>73.011007423375005</v>
      </c>
      <c r="Q17" s="67">
        <f t="shared" ca="1" si="22"/>
        <v>73011.007423375006</v>
      </c>
      <c r="R17" s="97">
        <f>VLOOKUP($A17, Vlookup!$A:$S, 14, FALSE)</f>
        <v>83.5</v>
      </c>
      <c r="S17" s="43">
        <v>140</v>
      </c>
      <c r="T17" s="64">
        <f t="shared" ca="1" si="9"/>
        <v>83.72853847785143</v>
      </c>
      <c r="U17" s="71">
        <f t="shared" ca="1" si="3"/>
        <v>68259.007423375006</v>
      </c>
      <c r="V17" s="71">
        <f t="shared" ca="1" si="10"/>
        <v>117.24699752554166</v>
      </c>
      <c r="W17" s="43">
        <v>2</v>
      </c>
      <c r="X17" s="43" t="s">
        <v>217</v>
      </c>
      <c r="Y17" s="43">
        <f t="shared" si="36"/>
        <v>16</v>
      </c>
      <c r="Z17" s="51">
        <v>0.3</v>
      </c>
      <c r="AA17" s="51">
        <f t="shared" si="5"/>
        <v>0.27250000000000002</v>
      </c>
      <c r="AB17" s="56">
        <v>10</v>
      </c>
      <c r="AC17" s="58">
        <f t="shared" si="6"/>
        <v>14.44</v>
      </c>
      <c r="AD17" s="61" t="s">
        <v>214</v>
      </c>
      <c r="AE17" s="27" t="str">
        <f t="shared" si="7"/>
        <v>LGS0016BBBO</v>
      </c>
      <c r="AF17">
        <f>VLOOKUP($A17, Vlookup!$A:$S, 17, FALSE)</f>
        <v>8.4</v>
      </c>
      <c r="AK17" s="44"/>
      <c r="BX17" s="10">
        <f t="shared" si="23"/>
        <v>0</v>
      </c>
      <c r="BY17" s="10" t="e">
        <f t="shared" si="11"/>
        <v>#N/A</v>
      </c>
      <c r="BZ17" t="s">
        <v>25</v>
      </c>
      <c r="CA17" t="s">
        <v>83</v>
      </c>
      <c r="CC17">
        <f t="shared" si="24"/>
        <v>0</v>
      </c>
      <c r="CD17" s="10" t="e">
        <f t="shared" si="12"/>
        <v>#N/A</v>
      </c>
      <c r="CE17" t="s">
        <v>25</v>
      </c>
      <c r="CF17" t="s">
        <v>108</v>
      </c>
      <c r="CH17" t="e">
        <f>(VLOOKUP(Sheet5!S14,'VAV DATA INPUT'!CI22:CJ57,2,0))</f>
        <v>#N/A</v>
      </c>
      <c r="CI17" t="s">
        <v>129</v>
      </c>
      <c r="CJ17" t="s">
        <v>130</v>
      </c>
      <c r="CL17" s="10">
        <f t="shared" si="25"/>
        <v>1.3959999999999999</v>
      </c>
      <c r="CM17" s="42">
        <v>14</v>
      </c>
      <c r="CN17">
        <v>1.069</v>
      </c>
      <c r="CO17" s="42">
        <f t="shared" si="35"/>
        <v>1.0690141668465269</v>
      </c>
      <c r="CP17" s="10">
        <f t="shared" si="26"/>
        <v>0.67</v>
      </c>
      <c r="CQ17">
        <v>170</v>
      </c>
      <c r="CR17">
        <v>0.92</v>
      </c>
      <c r="CT17" s="10" t="str">
        <f t="shared" si="27"/>
        <v>162</v>
      </c>
      <c r="CU17" s="10" t="str">
        <f t="shared" si="13"/>
        <v>LIST034</v>
      </c>
      <c r="CV17" s="42" t="s">
        <v>241</v>
      </c>
      <c r="CW17" t="s">
        <v>275</v>
      </c>
      <c r="CY17" s="10" t="str">
        <f t="shared" si="28"/>
        <v>162</v>
      </c>
      <c r="CZ17" s="50">
        <f ca="1">'COIL DATA'!T15</f>
        <v>47551.243786140411</v>
      </c>
      <c r="DA17" s="50">
        <f ca="1">'COIL DATA'!U15</f>
        <v>-256992.83057282714</v>
      </c>
      <c r="DC17" s="10" t="str">
        <f t="shared" si="14"/>
        <v>162</v>
      </c>
      <c r="DD17" s="10">
        <f t="shared" si="15"/>
        <v>4400</v>
      </c>
      <c r="DE17" s="10">
        <f t="shared" si="16"/>
        <v>1.0900000000000001</v>
      </c>
      <c r="DF17" s="42" t="s">
        <v>241</v>
      </c>
      <c r="DG17" s="49">
        <v>1100</v>
      </c>
      <c r="DH17">
        <v>0.42</v>
      </c>
      <c r="DJ17" t="str">
        <f t="shared" si="17"/>
        <v>162</v>
      </c>
      <c r="DK17" s="10">
        <f t="shared" si="18"/>
        <v>10</v>
      </c>
      <c r="DL17" s="10">
        <f t="shared" si="19"/>
        <v>14.44</v>
      </c>
      <c r="DM17" s="42" t="s">
        <v>241</v>
      </c>
      <c r="DN17">
        <v>4.5</v>
      </c>
      <c r="DO17">
        <v>12.01</v>
      </c>
      <c r="DQ17" s="10" t="str">
        <f t="shared" si="29"/>
        <v>Yes</v>
      </c>
      <c r="DR17" s="10" t="str">
        <f t="shared" si="30"/>
        <v>Left2</v>
      </c>
      <c r="DS17" s="10" t="s">
        <v>356</v>
      </c>
      <c r="DT17" s="10" t="str">
        <f t="shared" si="8"/>
        <v>BB</v>
      </c>
      <c r="DW17" s="63" t="str">
        <f t="shared" si="31"/>
        <v>No</v>
      </c>
      <c r="EA17" t="s">
        <v>340</v>
      </c>
      <c r="EB17">
        <f t="shared" si="32"/>
        <v>0</v>
      </c>
      <c r="EC17">
        <f t="shared" si="33"/>
        <v>0</v>
      </c>
      <c r="ED17">
        <f t="shared" si="34"/>
        <v>16</v>
      </c>
      <c r="EE17" t="str">
        <f t="shared" si="20"/>
        <v>BB</v>
      </c>
      <c r="EF17" t="s">
        <v>61</v>
      </c>
      <c r="EG17" t="str">
        <f t="shared" si="21"/>
        <v>O</v>
      </c>
    </row>
    <row r="18" spans="1:137" x14ac:dyDescent="0.2">
      <c r="A18" s="72" t="s">
        <v>379</v>
      </c>
      <c r="B18" s="21"/>
      <c r="C18" s="15"/>
      <c r="D18" s="15"/>
      <c r="E18" s="15"/>
      <c r="F18" s="22"/>
      <c r="G18" s="33"/>
      <c r="H18" s="34">
        <v>16</v>
      </c>
      <c r="I18" s="95">
        <f>VLOOKUP($A18, Vlookup!$A:$S, 5, FALSE)</f>
        <v>2000</v>
      </c>
      <c r="J18" s="96">
        <f t="shared" si="0"/>
        <v>1432.6647564469915</v>
      </c>
      <c r="K18" s="95">
        <f>VLOOKUP($A18, Vlookup!$A:$S, 6, FALSE)</f>
        <v>2000</v>
      </c>
      <c r="L18" s="96">
        <f t="shared" si="1"/>
        <v>1432.6647564469915</v>
      </c>
      <c r="M18" s="33" t="s">
        <v>213</v>
      </c>
      <c r="N18" s="51">
        <f>ROUNDUP(VLOOKUP($A18, Vlookup!$A:$S, 17, FALSE),0)</f>
        <v>8</v>
      </c>
      <c r="O18" s="43">
        <f>VLOOKUP($A18, Vlookup!$A:$S, 5, FALSE)</f>
        <v>2000</v>
      </c>
      <c r="P18" s="97">
        <f t="shared" ca="1" si="2"/>
        <v>65.707185227533543</v>
      </c>
      <c r="Q18" s="67">
        <f t="shared" ca="1" si="22"/>
        <v>65707.18522753354</v>
      </c>
      <c r="R18" s="97">
        <f>VLOOKUP($A18, Vlookup!$A:$S, 14, FALSE)</f>
        <v>76</v>
      </c>
      <c r="S18" s="43">
        <v>140</v>
      </c>
      <c r="T18" s="64">
        <f t="shared" ca="1" si="9"/>
        <v>83.41999316089516</v>
      </c>
      <c r="U18" s="71">
        <f t="shared" ca="1" si="3"/>
        <v>61387.185227533548</v>
      </c>
      <c r="V18" s="71">
        <f t="shared" ca="1" si="10"/>
        <v>119.53760492415549</v>
      </c>
      <c r="W18" s="43">
        <v>2</v>
      </c>
      <c r="X18" s="43" t="s">
        <v>217</v>
      </c>
      <c r="Y18" s="43">
        <f t="shared" si="36"/>
        <v>16</v>
      </c>
      <c r="Z18" s="51">
        <v>0.3</v>
      </c>
      <c r="AA18" s="51">
        <f t="shared" si="5"/>
        <v>0.22520661157024793</v>
      </c>
      <c r="AB18" s="56">
        <v>10</v>
      </c>
      <c r="AC18" s="58">
        <f t="shared" si="6"/>
        <v>9.2416000000000018</v>
      </c>
      <c r="AD18" s="61" t="s">
        <v>214</v>
      </c>
      <c r="AE18" s="27" t="str">
        <f t="shared" si="7"/>
        <v>LGS0016BBBO</v>
      </c>
      <c r="AF18">
        <f>VLOOKUP($A18, Vlookup!$A:$S, 17, FALSE)</f>
        <v>7.6</v>
      </c>
      <c r="AK18" s="44"/>
      <c r="BX18" s="10">
        <f t="shared" si="23"/>
        <v>0</v>
      </c>
      <c r="BY18" s="10" t="e">
        <f t="shared" si="11"/>
        <v>#N/A</v>
      </c>
      <c r="BZ18" t="s">
        <v>31</v>
      </c>
      <c r="CA18" t="s">
        <v>84</v>
      </c>
      <c r="CC18">
        <f t="shared" si="24"/>
        <v>0</v>
      </c>
      <c r="CD18" s="10" t="e">
        <f t="shared" si="12"/>
        <v>#N/A</v>
      </c>
      <c r="CE18" t="s">
        <v>76</v>
      </c>
      <c r="CF18" t="s">
        <v>109</v>
      </c>
      <c r="CH18" t="e">
        <f>(VLOOKUP(Sheet5!S15,'VAV DATA INPUT'!CI23:CJ58,2,0))</f>
        <v>#N/A</v>
      </c>
      <c r="CI18" t="s">
        <v>131</v>
      </c>
      <c r="CJ18" t="s">
        <v>132</v>
      </c>
      <c r="CL18" s="10">
        <f t="shared" si="25"/>
        <v>1.3959999999999999</v>
      </c>
      <c r="CM18" s="42">
        <v>16</v>
      </c>
      <c r="CN18">
        <v>1.3959999999999999</v>
      </c>
      <c r="CO18" s="42">
        <f t="shared" si="35"/>
        <v>1.3962634015954636</v>
      </c>
      <c r="CP18" s="10">
        <f t="shared" si="26"/>
        <v>0.67</v>
      </c>
      <c r="CQ18">
        <v>180</v>
      </c>
      <c r="CR18">
        <v>1</v>
      </c>
      <c r="CT18" s="10" t="str">
        <f t="shared" si="27"/>
        <v>162</v>
      </c>
      <c r="CU18" s="10" t="str">
        <f t="shared" si="13"/>
        <v>LIST034</v>
      </c>
      <c r="CV18" s="42" t="s">
        <v>242</v>
      </c>
      <c r="CW18" t="s">
        <v>276</v>
      </c>
      <c r="CY18" s="10" t="str">
        <f t="shared" si="28"/>
        <v>162</v>
      </c>
      <c r="CZ18" s="50">
        <f ca="1">'COIL DATA'!T16</f>
        <v>47551.243786140411</v>
      </c>
      <c r="DA18" s="50">
        <f ca="1">'COIL DATA'!U16</f>
        <v>-256992.83057282714</v>
      </c>
      <c r="DC18" s="10" t="str">
        <f t="shared" si="14"/>
        <v>162</v>
      </c>
      <c r="DD18" s="10">
        <f t="shared" si="15"/>
        <v>4400</v>
      </c>
      <c r="DE18" s="10">
        <f t="shared" si="16"/>
        <v>1.0900000000000001</v>
      </c>
      <c r="DF18" s="42" t="s">
        <v>242</v>
      </c>
      <c r="DG18">
        <v>1100</v>
      </c>
      <c r="DH18">
        <v>0.87</v>
      </c>
      <c r="DJ18" t="str">
        <f t="shared" si="17"/>
        <v>162</v>
      </c>
      <c r="DK18" s="10">
        <f t="shared" si="18"/>
        <v>10</v>
      </c>
      <c r="DL18" s="10">
        <f t="shared" si="19"/>
        <v>14.44</v>
      </c>
      <c r="DM18" s="42" t="s">
        <v>242</v>
      </c>
      <c r="DN18">
        <v>7</v>
      </c>
      <c r="DO18">
        <v>7.14</v>
      </c>
      <c r="DQ18" s="10" t="str">
        <f t="shared" si="29"/>
        <v>Yes</v>
      </c>
      <c r="DR18" s="10" t="str">
        <f t="shared" si="30"/>
        <v>Left2</v>
      </c>
      <c r="DS18" s="10" t="s">
        <v>356</v>
      </c>
      <c r="DT18" s="10" t="str">
        <f t="shared" si="8"/>
        <v>BB</v>
      </c>
      <c r="DW18" s="63" t="str">
        <f t="shared" si="31"/>
        <v>No</v>
      </c>
      <c r="EA18" t="s">
        <v>340</v>
      </c>
      <c r="EB18">
        <f t="shared" si="32"/>
        <v>0</v>
      </c>
      <c r="EC18">
        <f t="shared" si="33"/>
        <v>0</v>
      </c>
      <c r="ED18">
        <f t="shared" si="34"/>
        <v>16</v>
      </c>
      <c r="EE18" t="str">
        <f t="shared" si="20"/>
        <v>BB</v>
      </c>
      <c r="EF18" t="s">
        <v>61</v>
      </c>
      <c r="EG18" t="str">
        <f t="shared" si="21"/>
        <v>O</v>
      </c>
    </row>
    <row r="19" spans="1:137" x14ac:dyDescent="0.2">
      <c r="A19" s="72" t="s">
        <v>380</v>
      </c>
      <c r="B19" s="21"/>
      <c r="C19" s="15"/>
      <c r="D19" s="15"/>
      <c r="E19" s="15"/>
      <c r="F19" s="22"/>
      <c r="G19" s="33"/>
      <c r="H19" s="34">
        <v>12</v>
      </c>
      <c r="I19" s="95">
        <f>VLOOKUP($A19, Vlookup!$A:$S, 5, FALSE)</f>
        <v>1020</v>
      </c>
      <c r="J19" s="96">
        <f t="shared" si="0"/>
        <v>1299.3630573248406</v>
      </c>
      <c r="K19" s="95">
        <f>VLOOKUP($A19, Vlookup!$A:$S, 6, FALSE)</f>
        <v>735</v>
      </c>
      <c r="L19" s="96">
        <f t="shared" si="1"/>
        <v>936.30573248407643</v>
      </c>
      <c r="M19" s="33" t="s">
        <v>213</v>
      </c>
      <c r="N19" s="51">
        <v>5</v>
      </c>
      <c r="O19" s="43">
        <f>VLOOKUP($A19, Vlookup!$A:$S, 5, FALSE)</f>
        <v>1020</v>
      </c>
      <c r="P19" s="97">
        <f t="shared" ca="1" si="2"/>
        <v>36.734033102794164</v>
      </c>
      <c r="Q19" s="67">
        <f t="shared" ca="1" si="22"/>
        <v>36734.033102794165</v>
      </c>
      <c r="R19" s="97">
        <f>VLOOKUP($A19, Vlookup!$A:$S, 14, FALSE)</f>
        <v>38.5</v>
      </c>
      <c r="S19" s="43">
        <v>140</v>
      </c>
      <c r="T19" s="64">
        <f t="shared" ca="1" si="9"/>
        <v>86.346072170292445</v>
      </c>
      <c r="U19" s="71">
        <f t="shared" ca="1" si="3"/>
        <v>34530.83310279416</v>
      </c>
      <c r="V19" s="71">
        <f t="shared" ca="1" si="10"/>
        <v>128.4897222990686</v>
      </c>
      <c r="W19" s="43">
        <v>2</v>
      </c>
      <c r="X19" s="43" t="s">
        <v>217</v>
      </c>
      <c r="Y19" s="43">
        <f t="shared" si="36"/>
        <v>12</v>
      </c>
      <c r="Z19" s="51">
        <v>0.3</v>
      </c>
      <c r="AA19" s="51">
        <f t="shared" si="5"/>
        <v>0.17978111999999999</v>
      </c>
      <c r="AB19" s="56">
        <v>10</v>
      </c>
      <c r="AC19" s="58">
        <f t="shared" si="6"/>
        <v>2.5924999999999998</v>
      </c>
      <c r="AD19" s="61" t="s">
        <v>214</v>
      </c>
      <c r="AE19" s="27" t="str">
        <f t="shared" si="7"/>
        <v>LGS0012BBBO</v>
      </c>
      <c r="AF19">
        <f>VLOOKUP($A19, Vlookup!$A:$S, 17, FALSE)</f>
        <v>3.9</v>
      </c>
      <c r="AK19" s="44"/>
      <c r="BX19" s="10">
        <f t="shared" si="23"/>
        <v>0</v>
      </c>
      <c r="BY19" s="10" t="e">
        <f t="shared" si="11"/>
        <v>#N/A</v>
      </c>
      <c r="BZ19" t="s">
        <v>30</v>
      </c>
      <c r="CA19" t="s">
        <v>85</v>
      </c>
      <c r="CC19">
        <f t="shared" si="24"/>
        <v>0</v>
      </c>
      <c r="CD19" s="10" t="e">
        <f t="shared" si="12"/>
        <v>#N/A</v>
      </c>
      <c r="CE19" t="s">
        <v>77</v>
      </c>
      <c r="CF19" t="s">
        <v>109</v>
      </c>
      <c r="CH19" t="e">
        <f>(VLOOKUP(Sheet5!S16,'VAV DATA INPUT'!CI24:CJ59,2,0))</f>
        <v>#N/A</v>
      </c>
      <c r="CI19" t="s">
        <v>133</v>
      </c>
      <c r="CJ19" t="s">
        <v>134</v>
      </c>
      <c r="CL19" s="10">
        <f t="shared" si="25"/>
        <v>1.3959999999999999</v>
      </c>
      <c r="CM19" s="42" t="s">
        <v>210</v>
      </c>
      <c r="CN19" s="37">
        <f>16*24/144</f>
        <v>2.6666666666666665</v>
      </c>
      <c r="CO19" s="42" t="s">
        <v>463</v>
      </c>
      <c r="CP19" s="10">
        <f t="shared" si="26"/>
        <v>0.67</v>
      </c>
      <c r="CT19" s="10" t="str">
        <f t="shared" si="27"/>
        <v>162</v>
      </c>
      <c r="CU19" s="10" t="str">
        <f t="shared" si="13"/>
        <v>LIST034</v>
      </c>
      <c r="CV19" s="42" t="s">
        <v>243</v>
      </c>
      <c r="CY19" s="10" t="str">
        <f t="shared" si="28"/>
        <v>162</v>
      </c>
      <c r="CZ19" s="50">
        <f ca="1">'COIL DATA'!T17</f>
        <v>47551.243786140411</v>
      </c>
      <c r="DA19" s="50">
        <f ca="1">'COIL DATA'!U17</f>
        <v>-256992.83057282714</v>
      </c>
      <c r="DC19" s="10" t="str">
        <f t="shared" si="14"/>
        <v>162</v>
      </c>
      <c r="DD19" s="10">
        <f t="shared" si="15"/>
        <v>4400</v>
      </c>
      <c r="DE19" s="10">
        <f t="shared" si="16"/>
        <v>1.0900000000000001</v>
      </c>
      <c r="DF19" s="42" t="s">
        <v>243</v>
      </c>
      <c r="DG19">
        <v>1100</v>
      </c>
      <c r="DH19">
        <v>1.31</v>
      </c>
      <c r="DJ19" t="str">
        <f t="shared" si="17"/>
        <v>162</v>
      </c>
      <c r="DK19" s="10">
        <f t="shared" si="18"/>
        <v>10</v>
      </c>
      <c r="DL19" s="10">
        <f t="shared" si="19"/>
        <v>14.44</v>
      </c>
      <c r="DM19" s="42" t="s">
        <v>243</v>
      </c>
      <c r="DN19">
        <v>6</v>
      </c>
      <c r="DO19">
        <v>8.11</v>
      </c>
      <c r="DQ19" s="10" t="str">
        <f t="shared" si="29"/>
        <v>Yes</v>
      </c>
      <c r="DR19" s="10" t="str">
        <f t="shared" si="30"/>
        <v>Left2</v>
      </c>
      <c r="DS19" s="10" t="s">
        <v>356</v>
      </c>
      <c r="DT19" s="10" t="str">
        <f t="shared" si="8"/>
        <v>BB</v>
      </c>
      <c r="DW19" s="63" t="str">
        <f t="shared" si="31"/>
        <v>No</v>
      </c>
      <c r="EA19" t="s">
        <v>340</v>
      </c>
      <c r="EB19">
        <f t="shared" si="32"/>
        <v>0</v>
      </c>
      <c r="EC19">
        <f t="shared" si="33"/>
        <v>0</v>
      </c>
      <c r="ED19">
        <f t="shared" si="34"/>
        <v>16</v>
      </c>
      <c r="EE19" t="str">
        <f t="shared" si="20"/>
        <v>BB</v>
      </c>
      <c r="EF19" t="s">
        <v>61</v>
      </c>
      <c r="EG19" t="str">
        <f t="shared" si="21"/>
        <v>O</v>
      </c>
    </row>
    <row r="20" spans="1:137" x14ac:dyDescent="0.2">
      <c r="A20" s="72" t="s">
        <v>381</v>
      </c>
      <c r="B20" s="21"/>
      <c r="C20" s="15"/>
      <c r="D20" s="15"/>
      <c r="E20" s="15"/>
      <c r="F20" s="22"/>
      <c r="G20" s="33"/>
      <c r="H20" s="34" t="s">
        <v>208</v>
      </c>
      <c r="I20" s="95">
        <f>VLOOKUP($A20, Vlookup!$A:$S, 5, FALSE)</f>
        <v>200</v>
      </c>
      <c r="J20" s="96">
        <f t="shared" si="0"/>
        <v>1020.408163265306</v>
      </c>
      <c r="K20" s="95">
        <f>VLOOKUP($A20, Vlookup!$A:$S, 6, FALSE)</f>
        <v>200</v>
      </c>
      <c r="L20" s="96">
        <f t="shared" si="1"/>
        <v>1020.408163265306</v>
      </c>
      <c r="M20" s="33" t="s">
        <v>213</v>
      </c>
      <c r="N20" s="51">
        <f>ROUNDUP(VLOOKUP($A20, Vlookup!$A:$S, 17, FALSE),0)</f>
        <v>1</v>
      </c>
      <c r="O20" s="43">
        <f>VLOOKUP($A20, Vlookup!$A:$S, 5, FALSE)</f>
        <v>200</v>
      </c>
      <c r="P20" s="97">
        <f t="shared" ca="1" si="2"/>
        <v>8.1984884042710071</v>
      </c>
      <c r="Q20" s="68">
        <f t="shared" ca="1" si="22"/>
        <v>8198.4884042710073</v>
      </c>
      <c r="R20" s="97">
        <f>VLOOKUP($A20, Vlookup!$A:$S, 14, FALSE)</f>
        <v>7.5</v>
      </c>
      <c r="S20" s="43">
        <v>140</v>
      </c>
      <c r="T20" s="64">
        <f ca="1">((P20*1000)/1.08/O20)+53</f>
        <v>90.955964834588002</v>
      </c>
      <c r="U20" s="71">
        <f t="shared" ca="1" si="3"/>
        <v>7766.4884042710091</v>
      </c>
      <c r="V20" s="71">
        <f t="shared" ca="1" si="10"/>
        <v>137.41117053190968</v>
      </c>
      <c r="W20" s="43">
        <v>2</v>
      </c>
      <c r="X20" s="43" t="s">
        <v>217</v>
      </c>
      <c r="Y20" s="43" t="str">
        <f t="shared" si="36"/>
        <v>06</v>
      </c>
      <c r="Z20" s="51">
        <v>0.3</v>
      </c>
      <c r="AA20" s="51">
        <f t="shared" si="5"/>
        <v>5.6666666666666664E-2</v>
      </c>
      <c r="AB20" s="56">
        <v>10</v>
      </c>
      <c r="AC20" s="58">
        <f t="shared" si="6"/>
        <v>0.111875</v>
      </c>
      <c r="AD20" s="61" t="s">
        <v>214</v>
      </c>
      <c r="AE20" s="27" t="str">
        <f t="shared" si="7"/>
        <v>LGS0006BBBO</v>
      </c>
      <c r="AF20">
        <f>VLOOKUP($A20, Vlookup!$A:$S, 17, FALSE)</f>
        <v>0.8</v>
      </c>
      <c r="AK20" s="44"/>
      <c r="BX20" s="10">
        <f t="shared" si="23"/>
        <v>0</v>
      </c>
      <c r="BY20" s="10" t="e">
        <f t="shared" si="11"/>
        <v>#N/A</v>
      </c>
      <c r="BZ20" t="s">
        <v>35</v>
      </c>
      <c r="CA20" t="s">
        <v>86</v>
      </c>
      <c r="CC20">
        <f t="shared" si="24"/>
        <v>0</v>
      </c>
      <c r="CD20" s="10" t="e">
        <f t="shared" si="12"/>
        <v>#N/A</v>
      </c>
      <c r="CE20" t="s">
        <v>35</v>
      </c>
      <c r="CF20" t="s">
        <v>110</v>
      </c>
      <c r="CH20" t="e">
        <f>(VLOOKUP(Sheet5!S17,'VAV DATA INPUT'!CI25:CJ60,2,0))</f>
        <v>#N/A</v>
      </c>
      <c r="CI20" t="s">
        <v>135</v>
      </c>
      <c r="CJ20" t="s">
        <v>136</v>
      </c>
      <c r="CL20" s="10">
        <f t="shared" si="25"/>
        <v>1.3959999999999999</v>
      </c>
      <c r="CO20" s="42"/>
      <c r="CP20" s="10">
        <f t="shared" si="26"/>
        <v>0.67</v>
      </c>
      <c r="CT20" s="10" t="str">
        <f t="shared" si="27"/>
        <v>162</v>
      </c>
      <c r="CU20" s="10" t="str">
        <f t="shared" si="13"/>
        <v>LIST034</v>
      </c>
      <c r="CV20" s="42" t="s">
        <v>244</v>
      </c>
      <c r="CY20" s="10" t="str">
        <f t="shared" si="28"/>
        <v>162</v>
      </c>
      <c r="CZ20" s="50">
        <f ca="1">'COIL DATA'!T18</f>
        <v>42525.428060986225</v>
      </c>
      <c r="DA20" s="50">
        <f ca="1">'COIL DATA'!U18</f>
        <v>-225161.20502909349</v>
      </c>
      <c r="DC20" s="10" t="str">
        <f t="shared" si="14"/>
        <v>162</v>
      </c>
      <c r="DD20" s="10">
        <f t="shared" si="15"/>
        <v>4400</v>
      </c>
      <c r="DE20" s="10">
        <f t="shared" si="16"/>
        <v>1.0900000000000001</v>
      </c>
      <c r="DF20" s="42" t="s">
        <v>244</v>
      </c>
      <c r="DG20">
        <v>1100</v>
      </c>
      <c r="DH20">
        <v>1.74</v>
      </c>
      <c r="DJ20" t="str">
        <f t="shared" si="17"/>
        <v>162</v>
      </c>
      <c r="DK20" s="10">
        <f t="shared" si="18"/>
        <v>10</v>
      </c>
      <c r="DL20" s="10">
        <f t="shared" si="19"/>
        <v>14.44</v>
      </c>
      <c r="DM20" s="42" t="s">
        <v>244</v>
      </c>
      <c r="DN20">
        <v>12</v>
      </c>
      <c r="DO20">
        <v>8.9499999999999993</v>
      </c>
      <c r="DQ20" s="10" t="str">
        <f t="shared" si="29"/>
        <v>Yes</v>
      </c>
      <c r="DR20" s="10" t="str">
        <f t="shared" si="30"/>
        <v>Left2</v>
      </c>
      <c r="DS20" s="10" t="s">
        <v>356</v>
      </c>
      <c r="DT20" s="10" t="str">
        <f t="shared" si="8"/>
        <v>BB</v>
      </c>
      <c r="DW20" s="63" t="str">
        <f t="shared" si="31"/>
        <v>No</v>
      </c>
      <c r="EA20" t="s">
        <v>340</v>
      </c>
      <c r="EB20">
        <f t="shared" si="32"/>
        <v>0</v>
      </c>
      <c r="EC20">
        <f t="shared" si="33"/>
        <v>0</v>
      </c>
      <c r="ED20">
        <f t="shared" si="34"/>
        <v>16</v>
      </c>
      <c r="EE20" t="str">
        <f t="shared" si="20"/>
        <v>BB</v>
      </c>
      <c r="EF20" t="s">
        <v>61</v>
      </c>
      <c r="EG20" t="str">
        <f t="shared" si="21"/>
        <v>O</v>
      </c>
    </row>
    <row r="21" spans="1:137" x14ac:dyDescent="0.2">
      <c r="A21" s="72" t="s">
        <v>382</v>
      </c>
      <c r="B21" s="21"/>
      <c r="C21" s="15"/>
      <c r="D21" s="15"/>
      <c r="E21" s="15"/>
      <c r="F21" s="22"/>
      <c r="G21" s="33"/>
      <c r="H21" s="34" t="s">
        <v>208</v>
      </c>
      <c r="I21" s="95">
        <f>VLOOKUP($A21, Vlookup!$A:$S, 5, FALSE)</f>
        <v>300</v>
      </c>
      <c r="J21" s="96">
        <f t="shared" si="0"/>
        <v>1530.612244897959</v>
      </c>
      <c r="K21" s="95">
        <f>VLOOKUP($A21, Vlookup!$A:$S, 6, FALSE)</f>
        <v>300</v>
      </c>
      <c r="L21" s="96">
        <f t="shared" si="1"/>
        <v>1530.612244897959</v>
      </c>
      <c r="M21" s="33" t="s">
        <v>213</v>
      </c>
      <c r="N21" s="51">
        <f>ROUNDUP(VLOOKUP($A21, Vlookup!$A:$S, 17, FALSE),0)</f>
        <v>2</v>
      </c>
      <c r="O21" s="43">
        <f>VLOOKUP($A21, Vlookup!$A:$S, 5, FALSE)</f>
        <v>300</v>
      </c>
      <c r="P21" s="97">
        <f ca="1">((CZ23*LN(O21)+DA23)*CP23)/1000</f>
        <v>11.580469930618289</v>
      </c>
      <c r="Q21" s="67">
        <f t="shared" ca="1" si="22"/>
        <v>11580.469930618288</v>
      </c>
      <c r="R21" s="97">
        <f>VLOOKUP($A21, Vlookup!$A:$S, 14, FALSE)</f>
        <v>11.5</v>
      </c>
      <c r="S21" s="43">
        <v>140</v>
      </c>
      <c r="T21" s="64">
        <f t="shared" ca="1" si="9"/>
        <v>88.742191143883602</v>
      </c>
      <c r="U21" s="71">
        <f t="shared" ca="1" si="3"/>
        <v>10932.469930618288</v>
      </c>
      <c r="V21" s="71">
        <f t="shared" ca="1" si="10"/>
        <v>136.35584335646058</v>
      </c>
      <c r="W21" s="43">
        <v>2</v>
      </c>
      <c r="X21" s="43" t="s">
        <v>217</v>
      </c>
      <c r="Y21" s="43" t="str">
        <f>H21</f>
        <v>06</v>
      </c>
      <c r="Z21" s="51">
        <v>0.3</v>
      </c>
      <c r="AA21" s="51">
        <f t="shared" si="5"/>
        <v>0.1275</v>
      </c>
      <c r="AB21" s="56">
        <v>10</v>
      </c>
      <c r="AC21" s="58">
        <f t="shared" si="6"/>
        <v>0.44750000000000001</v>
      </c>
      <c r="AD21" s="61" t="s">
        <v>214</v>
      </c>
      <c r="AE21" s="27" t="str">
        <f t="shared" si="7"/>
        <v>LGS0006BBBO</v>
      </c>
      <c r="AF21">
        <f>VLOOKUP($A21, Vlookup!$A:$S, 17, FALSE)</f>
        <v>1.1000000000000001</v>
      </c>
      <c r="AK21" s="44"/>
      <c r="BX21" s="10">
        <f t="shared" si="23"/>
        <v>0</v>
      </c>
      <c r="BY21" s="10" t="e">
        <f t="shared" si="11"/>
        <v>#N/A</v>
      </c>
      <c r="BZ21" t="s">
        <v>34</v>
      </c>
      <c r="CA21" t="s">
        <v>87</v>
      </c>
      <c r="CC21">
        <f t="shared" si="24"/>
        <v>0</v>
      </c>
      <c r="CD21" s="10" t="e">
        <f t="shared" si="12"/>
        <v>#N/A</v>
      </c>
      <c r="CE21" t="s">
        <v>34</v>
      </c>
      <c r="CF21" t="s">
        <v>110</v>
      </c>
      <c r="CH21" t="e">
        <f>(VLOOKUP(Sheet5!S18,'VAV DATA INPUT'!CI26:CJ61,2,0))</f>
        <v>#N/A</v>
      </c>
      <c r="CI21" t="s">
        <v>137</v>
      </c>
      <c r="CJ21" t="s">
        <v>138</v>
      </c>
      <c r="CL21" s="10">
        <f t="shared" si="25"/>
        <v>0.78500000000000003</v>
      </c>
      <c r="CO21" s="42"/>
      <c r="CP21" s="10">
        <f t="shared" si="26"/>
        <v>0.67</v>
      </c>
      <c r="CT21" s="10" t="str">
        <f t="shared" si="27"/>
        <v>122</v>
      </c>
      <c r="CU21" s="10" t="str">
        <f t="shared" si="13"/>
        <v>LIST030</v>
      </c>
      <c r="CV21" s="42" t="s">
        <v>245</v>
      </c>
      <c r="CW21" t="s">
        <v>278</v>
      </c>
      <c r="CY21" s="10" t="str">
        <f t="shared" si="28"/>
        <v>122</v>
      </c>
      <c r="CZ21" s="50">
        <f ca="1">'COIL DATA'!T19</f>
        <v>26246.549765838212</v>
      </c>
      <c r="DA21" s="50">
        <f ca="1">'COIL DATA'!U19</f>
        <v>-126997.57826406255</v>
      </c>
      <c r="DC21" s="10" t="str">
        <f t="shared" si="14"/>
        <v>122</v>
      </c>
      <c r="DD21" s="10">
        <f t="shared" si="15"/>
        <v>2500</v>
      </c>
      <c r="DE21" s="10">
        <f t="shared" si="16"/>
        <v>1.08</v>
      </c>
      <c r="DF21" s="42" t="s">
        <v>245</v>
      </c>
      <c r="DG21">
        <v>1600</v>
      </c>
      <c r="DH21">
        <v>0.42</v>
      </c>
      <c r="DJ21" t="str">
        <f t="shared" si="17"/>
        <v>122</v>
      </c>
      <c r="DK21" s="10">
        <f t="shared" si="18"/>
        <v>10</v>
      </c>
      <c r="DL21" s="10">
        <f t="shared" si="19"/>
        <v>10.37</v>
      </c>
      <c r="DM21" s="42" t="s">
        <v>245</v>
      </c>
      <c r="DN21">
        <v>8</v>
      </c>
      <c r="DO21">
        <v>6.13</v>
      </c>
      <c r="DQ21" s="10" t="str">
        <f t="shared" si="29"/>
        <v>Yes</v>
      </c>
      <c r="DR21" s="10" t="str">
        <f t="shared" si="30"/>
        <v>Left2</v>
      </c>
      <c r="DS21" s="10" t="s">
        <v>356</v>
      </c>
      <c r="DT21" s="10" t="str">
        <f t="shared" si="8"/>
        <v>BB</v>
      </c>
      <c r="DW21" s="63" t="str">
        <f t="shared" si="31"/>
        <v>No</v>
      </c>
      <c r="EA21" t="s">
        <v>340</v>
      </c>
      <c r="EB21">
        <f t="shared" si="32"/>
        <v>0</v>
      </c>
      <c r="EC21">
        <f t="shared" si="33"/>
        <v>0</v>
      </c>
      <c r="ED21">
        <f t="shared" si="34"/>
        <v>12</v>
      </c>
      <c r="EE21" t="str">
        <f t="shared" si="20"/>
        <v>BB</v>
      </c>
      <c r="EF21" t="s">
        <v>61</v>
      </c>
      <c r="EG21" t="str">
        <f t="shared" si="21"/>
        <v>O</v>
      </c>
    </row>
    <row r="22" spans="1:137" x14ac:dyDescent="0.2">
      <c r="A22" s="72" t="s">
        <v>383</v>
      </c>
      <c r="B22" s="21"/>
      <c r="C22" s="15"/>
      <c r="D22" s="15"/>
      <c r="E22" s="15"/>
      <c r="F22" s="22"/>
      <c r="G22" s="33"/>
      <c r="H22" s="34">
        <v>16</v>
      </c>
      <c r="I22" s="95">
        <v>2200</v>
      </c>
      <c r="J22" s="96">
        <f t="shared" si="0"/>
        <v>1575.9312320916906</v>
      </c>
      <c r="K22" s="95">
        <f>VLOOKUP($A22, Vlookup!$A:$S, 6, FALSE)</f>
        <v>2000</v>
      </c>
      <c r="L22" s="96">
        <f t="shared" si="1"/>
        <v>1432.6647564469915</v>
      </c>
      <c r="M22" s="33" t="s">
        <v>213</v>
      </c>
      <c r="N22" s="51">
        <f>ROUNDUP(VLOOKUP($A22, Vlookup!$A:$S, 17, FALSE),0)</f>
        <v>8</v>
      </c>
      <c r="O22" s="43">
        <f>VLOOKUP($A22, Vlookup!$A:$S, 5, FALSE)</f>
        <v>2000</v>
      </c>
      <c r="P22" s="97">
        <f t="shared" ca="1" si="2"/>
        <v>65.707185227533543</v>
      </c>
      <c r="Q22" s="67">
        <f t="shared" ca="1" si="22"/>
        <v>65707.18522753354</v>
      </c>
      <c r="R22" s="97">
        <f>VLOOKUP($A22, Vlookup!$A:$S, 14, FALSE)</f>
        <v>76</v>
      </c>
      <c r="S22" s="43">
        <v>140</v>
      </c>
      <c r="T22" s="64">
        <f t="shared" ca="1" si="9"/>
        <v>83.41999316089516</v>
      </c>
      <c r="U22" s="71">
        <f t="shared" ca="1" si="3"/>
        <v>61387.185227533548</v>
      </c>
      <c r="V22" s="71">
        <f t="shared" ca="1" si="10"/>
        <v>119.53760492415549</v>
      </c>
      <c r="W22" s="43">
        <v>2</v>
      </c>
      <c r="X22" s="43" t="s">
        <v>217</v>
      </c>
      <c r="Y22" s="43">
        <f t="shared" si="36"/>
        <v>16</v>
      </c>
      <c r="Z22" s="51">
        <v>0.3</v>
      </c>
      <c r="AA22" s="51">
        <f t="shared" si="5"/>
        <v>0.22520661157024793</v>
      </c>
      <c r="AB22" s="56">
        <v>10</v>
      </c>
      <c r="AC22" s="58">
        <f t="shared" si="6"/>
        <v>9.2416000000000018</v>
      </c>
      <c r="AD22" s="61" t="s">
        <v>214</v>
      </c>
      <c r="AE22" s="27" t="str">
        <f t="shared" si="7"/>
        <v>LGS0016BBBO</v>
      </c>
      <c r="AF22">
        <f>VLOOKUP($A22, Vlookup!$A:$S, 17, FALSE)</f>
        <v>7.6</v>
      </c>
      <c r="AK22" s="44"/>
      <c r="BX22" s="10">
        <f t="shared" si="23"/>
        <v>0</v>
      </c>
      <c r="BY22" s="10" t="e">
        <f t="shared" si="11"/>
        <v>#N/A</v>
      </c>
      <c r="BZ22" t="s">
        <v>36</v>
      </c>
      <c r="CA22" t="s">
        <v>88</v>
      </c>
      <c r="CC22">
        <f t="shared" si="24"/>
        <v>0</v>
      </c>
      <c r="CD22" s="10" t="e">
        <f t="shared" si="12"/>
        <v>#N/A</v>
      </c>
      <c r="CE22" t="s">
        <v>36</v>
      </c>
      <c r="CF22" t="s">
        <v>110</v>
      </c>
      <c r="CH22" t="e">
        <f>(VLOOKUP(Sheet5!S19,'VAV DATA INPUT'!CI27:CJ62,2,0))</f>
        <v>#N/A</v>
      </c>
      <c r="CI22" t="s">
        <v>139</v>
      </c>
      <c r="CJ22" t="s">
        <v>141</v>
      </c>
      <c r="CL22" s="10">
        <f t="shared" si="25"/>
        <v>0.19600000000000001</v>
      </c>
      <c r="CO22" s="42"/>
      <c r="CP22" s="10">
        <f t="shared" si="26"/>
        <v>0.67</v>
      </c>
      <c r="CT22" s="10" t="str">
        <f t="shared" si="27"/>
        <v>062</v>
      </c>
      <c r="CU22" s="10" t="str">
        <f t="shared" si="13"/>
        <v>LIST026</v>
      </c>
      <c r="CV22" s="42" t="s">
        <v>246</v>
      </c>
      <c r="CW22" t="s">
        <v>278</v>
      </c>
      <c r="CY22" s="10" t="str">
        <f t="shared" si="28"/>
        <v>062</v>
      </c>
      <c r="CZ22" s="50">
        <f ca="1">'COIL DATA'!T20</f>
        <v>5865.8721504878358</v>
      </c>
      <c r="DA22" s="50">
        <f ca="1">'COIL DATA'!U20</f>
        <v>-18842.702427759272</v>
      </c>
      <c r="DC22" s="10" t="str">
        <f t="shared" si="14"/>
        <v>062</v>
      </c>
      <c r="DD22" s="10">
        <f t="shared" si="15"/>
        <v>600</v>
      </c>
      <c r="DE22" s="10">
        <f t="shared" si="16"/>
        <v>0.51</v>
      </c>
      <c r="DF22" s="42" t="s">
        <v>246</v>
      </c>
      <c r="DG22">
        <v>1600</v>
      </c>
      <c r="DH22">
        <v>0.87</v>
      </c>
      <c r="DJ22" t="str">
        <f t="shared" si="17"/>
        <v>062</v>
      </c>
      <c r="DK22" s="10">
        <f t="shared" si="18"/>
        <v>4</v>
      </c>
      <c r="DL22" s="10">
        <f t="shared" si="19"/>
        <v>1.79</v>
      </c>
      <c r="DM22" s="42" t="s">
        <v>246</v>
      </c>
      <c r="DN22">
        <v>8</v>
      </c>
      <c r="DO22">
        <v>12.73</v>
      </c>
      <c r="DQ22" s="10" t="str">
        <f t="shared" si="29"/>
        <v>Yes</v>
      </c>
      <c r="DR22" s="10" t="str">
        <f t="shared" si="30"/>
        <v>Left2</v>
      </c>
      <c r="DS22" s="10" t="s">
        <v>356</v>
      </c>
      <c r="DT22" s="10" t="str">
        <f t="shared" si="8"/>
        <v>BB</v>
      </c>
      <c r="DW22" s="63" t="str">
        <f t="shared" si="31"/>
        <v>No</v>
      </c>
      <c r="EA22" t="s">
        <v>340</v>
      </c>
      <c r="EB22">
        <f t="shared" si="32"/>
        <v>0</v>
      </c>
      <c r="EC22">
        <f t="shared" si="33"/>
        <v>0</v>
      </c>
      <c r="ED22" t="str">
        <f t="shared" si="34"/>
        <v>06</v>
      </c>
      <c r="EE22" t="str">
        <f t="shared" si="20"/>
        <v>BB</v>
      </c>
      <c r="EF22" t="s">
        <v>61</v>
      </c>
      <c r="EG22" t="str">
        <f t="shared" si="21"/>
        <v>O</v>
      </c>
    </row>
    <row r="23" spans="1:137" x14ac:dyDescent="0.2">
      <c r="A23" s="72" t="s">
        <v>384</v>
      </c>
      <c r="B23" s="21"/>
      <c r="C23" s="15"/>
      <c r="D23" s="15"/>
      <c r="E23" s="15"/>
      <c r="F23" s="22"/>
      <c r="G23" s="33"/>
      <c r="H23" s="34">
        <v>12</v>
      </c>
      <c r="I23" s="95">
        <f>VLOOKUP($A23, Vlookup!$A:$S, 5, FALSE)</f>
        <v>1035</v>
      </c>
      <c r="J23" s="96">
        <f t="shared" si="0"/>
        <v>1318.4713375796177</v>
      </c>
      <c r="K23" s="95">
        <f>VLOOKUP($A23, Vlookup!$A:$S, 6, FALSE)</f>
        <v>765</v>
      </c>
      <c r="L23" s="96">
        <f t="shared" si="1"/>
        <v>974.52229299363057</v>
      </c>
      <c r="M23" s="33" t="s">
        <v>213</v>
      </c>
      <c r="N23" s="51">
        <v>6</v>
      </c>
      <c r="O23" s="43">
        <f>VLOOKUP($A23, Vlookup!$A:$S, 5, FALSE)</f>
        <v>1035</v>
      </c>
      <c r="P23" s="97">
        <f t="shared" ca="1" si="2"/>
        <v>38.059630097958255</v>
      </c>
      <c r="Q23" s="67">
        <f t="shared" ca="1" si="22"/>
        <v>38059.630097958252</v>
      </c>
      <c r="R23" s="97">
        <f>VLOOKUP($A23, Vlookup!$A:$S, 14, FALSE)</f>
        <v>39.5</v>
      </c>
      <c r="S23" s="43">
        <v>140</v>
      </c>
      <c r="T23" s="64">
        <f t="shared" ca="1" si="9"/>
        <v>87.048693950579946</v>
      </c>
      <c r="U23" s="71">
        <f t="shared" ca="1" si="3"/>
        <v>35824.030097958261</v>
      </c>
      <c r="V23" s="71">
        <f t="shared" ca="1" si="10"/>
        <v>128.05865663401391</v>
      </c>
      <c r="W23" s="43">
        <v>2</v>
      </c>
      <c r="X23" s="43" t="s">
        <v>217</v>
      </c>
      <c r="Y23" s="43">
        <f t="shared" si="36"/>
        <v>12</v>
      </c>
      <c r="Z23" s="51">
        <v>0.3</v>
      </c>
      <c r="AA23" s="51">
        <f t="shared" si="5"/>
        <v>0.18510768</v>
      </c>
      <c r="AB23" s="56">
        <v>10</v>
      </c>
      <c r="AC23" s="58">
        <f t="shared" si="6"/>
        <v>3.7331999999999996</v>
      </c>
      <c r="AD23" s="61" t="s">
        <v>214</v>
      </c>
      <c r="AE23" s="27" t="str">
        <f t="shared" si="7"/>
        <v>LGS0012BBBO</v>
      </c>
      <c r="AF23">
        <f>VLOOKUP($A23, Vlookup!$A:$S, 17, FALSE)</f>
        <v>3.9</v>
      </c>
      <c r="AK23" s="44"/>
      <c r="BX23" s="10">
        <f t="shared" si="23"/>
        <v>0</v>
      </c>
      <c r="BY23" s="10" t="e">
        <f t="shared" si="11"/>
        <v>#N/A</v>
      </c>
      <c r="BZ23" t="s">
        <v>38</v>
      </c>
      <c r="CA23" t="s">
        <v>89</v>
      </c>
      <c r="CC23">
        <f t="shared" si="24"/>
        <v>0</v>
      </c>
      <c r="CD23" s="10" t="e">
        <f t="shared" si="12"/>
        <v>#N/A</v>
      </c>
      <c r="CE23" t="s">
        <v>38</v>
      </c>
      <c r="CF23" t="s">
        <v>110</v>
      </c>
      <c r="CH23" t="e">
        <f>(VLOOKUP(Sheet5!S20,'VAV DATA INPUT'!CI28:CJ63,2,0))</f>
        <v>#N/A</v>
      </c>
      <c r="CI23" t="s">
        <v>140</v>
      </c>
      <c r="CJ23" t="s">
        <v>142</v>
      </c>
      <c r="CL23" s="10">
        <f t="shared" si="25"/>
        <v>0.19600000000000001</v>
      </c>
      <c r="CP23" s="10">
        <f t="shared" si="26"/>
        <v>0.67</v>
      </c>
      <c r="CT23" s="10" t="str">
        <f t="shared" si="27"/>
        <v>062</v>
      </c>
      <c r="CU23" s="10" t="str">
        <f t="shared" si="13"/>
        <v>LIST026</v>
      </c>
      <c r="CV23" s="42" t="s">
        <v>247</v>
      </c>
      <c r="CY23" s="10" t="str">
        <f t="shared" si="28"/>
        <v>062</v>
      </c>
      <c r="CZ23" s="50">
        <f ca="1">'COIL DATA'!T21</f>
        <v>7642.7077516897943</v>
      </c>
      <c r="DA23" s="50">
        <f ca="1">'COIL DATA'!U21</f>
        <v>-26308.059054472586</v>
      </c>
      <c r="DC23" s="10" t="str">
        <f t="shared" si="14"/>
        <v>062</v>
      </c>
      <c r="DD23" s="10">
        <f t="shared" si="15"/>
        <v>600</v>
      </c>
      <c r="DE23" s="10">
        <f t="shared" si="16"/>
        <v>0.51</v>
      </c>
      <c r="DF23" s="42" t="s">
        <v>247</v>
      </c>
      <c r="DG23">
        <v>1600</v>
      </c>
      <c r="DH23">
        <v>1.3</v>
      </c>
      <c r="DJ23" t="str">
        <f t="shared" si="17"/>
        <v>062</v>
      </c>
      <c r="DK23" s="10">
        <f t="shared" si="18"/>
        <v>4</v>
      </c>
      <c r="DL23" s="10">
        <f t="shared" si="19"/>
        <v>1.79</v>
      </c>
      <c r="DM23" s="42" t="s">
        <v>247</v>
      </c>
      <c r="DN23">
        <v>9</v>
      </c>
      <c r="DO23">
        <v>9.51</v>
      </c>
      <c r="DQ23" s="10" t="str">
        <f t="shared" si="29"/>
        <v>Yes</v>
      </c>
      <c r="DR23" s="10" t="str">
        <f t="shared" si="30"/>
        <v>Left2</v>
      </c>
      <c r="DS23" s="10" t="s">
        <v>356</v>
      </c>
      <c r="DT23" s="10" t="str">
        <f t="shared" si="8"/>
        <v>BB</v>
      </c>
      <c r="DU23" t="s">
        <v>341</v>
      </c>
      <c r="DV23" s="42" t="s">
        <v>352</v>
      </c>
      <c r="DW23" s="63" t="str">
        <f t="shared" si="31"/>
        <v>No</v>
      </c>
      <c r="EA23" t="s">
        <v>340</v>
      </c>
      <c r="EB23">
        <f t="shared" si="32"/>
        <v>0</v>
      </c>
      <c r="EC23">
        <f t="shared" si="33"/>
        <v>0</v>
      </c>
      <c r="ED23" t="str">
        <f t="shared" si="34"/>
        <v>06</v>
      </c>
      <c r="EE23" t="str">
        <f t="shared" si="20"/>
        <v>BB</v>
      </c>
      <c r="EF23" t="s">
        <v>61</v>
      </c>
      <c r="EG23" t="str">
        <f t="shared" si="21"/>
        <v>O</v>
      </c>
    </row>
    <row r="24" spans="1:137" x14ac:dyDescent="0.2">
      <c r="A24" s="73" t="s">
        <v>385</v>
      </c>
      <c r="B24" s="21"/>
      <c r="C24" s="15"/>
      <c r="D24" s="15"/>
      <c r="E24" s="15"/>
      <c r="F24" s="22"/>
      <c r="G24" s="33"/>
      <c r="H24" s="34">
        <v>12</v>
      </c>
      <c r="I24" s="95">
        <f>VLOOKUP($A24, Vlookup!$A:$S, 5, FALSE)</f>
        <v>825</v>
      </c>
      <c r="J24" s="96">
        <f t="shared" si="0"/>
        <v>1050.9554140127389</v>
      </c>
      <c r="K24" s="95">
        <f>VLOOKUP($A24, Vlookup!$A:$S, 6, FALSE)</f>
        <v>825</v>
      </c>
      <c r="L24" s="96">
        <f t="shared" si="1"/>
        <v>1050.9554140127389</v>
      </c>
      <c r="M24" s="33" t="s">
        <v>213</v>
      </c>
      <c r="N24" s="51">
        <f>ROUNDUP(VLOOKUP($A24, Vlookup!$A:$S, 17, FALSE),0)</f>
        <v>4</v>
      </c>
      <c r="O24" s="43">
        <f>VLOOKUP($A24, Vlookup!$A:$S, 5, FALSE)</f>
        <v>825</v>
      </c>
      <c r="P24" s="97">
        <f t="shared" ca="1" si="2"/>
        <v>31.823738875949338</v>
      </c>
      <c r="Q24" s="67">
        <f t="shared" ca="1" si="22"/>
        <v>31823.738875949337</v>
      </c>
      <c r="R24" s="97">
        <f>VLOOKUP($A24, Vlookup!$A:$S, 14, FALSE)</f>
        <v>31.5</v>
      </c>
      <c r="S24" s="43">
        <v>140</v>
      </c>
      <c r="T24" s="64">
        <f t="shared" ca="1" si="9"/>
        <v>88.716878648652454</v>
      </c>
      <c r="U24" s="71">
        <f t="shared" ca="1" si="3"/>
        <v>30041.738875949337</v>
      </c>
      <c r="V24" s="71">
        <f t="shared" ca="1" si="10"/>
        <v>129.98608704135023</v>
      </c>
      <c r="W24" s="43">
        <f>VLOOKUP($A24, Vlookup!$A:$S, 18, FALSE)</f>
        <v>2</v>
      </c>
      <c r="X24" s="43" t="s">
        <v>217</v>
      </c>
      <c r="Y24" s="43">
        <f t="shared" si="36"/>
        <v>12</v>
      </c>
      <c r="Z24" s="51">
        <v>0.3</v>
      </c>
      <c r="AA24" s="51">
        <f t="shared" si="5"/>
        <v>0.11761200000000002</v>
      </c>
      <c r="AB24" s="56">
        <v>10</v>
      </c>
      <c r="AC24" s="58">
        <f t="shared" si="6"/>
        <v>1.6592000000000002</v>
      </c>
      <c r="AD24" s="61" t="s">
        <v>214</v>
      </c>
      <c r="AE24" s="27" t="str">
        <f t="shared" si="7"/>
        <v>LGS0012BBBO</v>
      </c>
      <c r="AF24">
        <f>VLOOKUP($A24, Vlookup!$A:$S, 17, FALSE)</f>
        <v>3.1</v>
      </c>
      <c r="AK24" s="44"/>
      <c r="BX24" s="10">
        <f t="shared" si="23"/>
        <v>0</v>
      </c>
      <c r="BY24" s="10" t="e">
        <f t="shared" si="11"/>
        <v>#N/A</v>
      </c>
      <c r="BZ24" t="s">
        <v>37</v>
      </c>
      <c r="CA24" t="s">
        <v>90</v>
      </c>
      <c r="CC24">
        <f t="shared" si="24"/>
        <v>0</v>
      </c>
      <c r="CD24" s="10" t="e">
        <f t="shared" si="12"/>
        <v>#N/A</v>
      </c>
      <c r="CE24" t="s">
        <v>37</v>
      </c>
      <c r="CF24" t="s">
        <v>110</v>
      </c>
      <c r="CH24" t="e">
        <f>(VLOOKUP(Sheet5!S21,'VAV DATA INPUT'!CI29:CJ64,2,0))</f>
        <v>#N/A</v>
      </c>
      <c r="CI24" t="s">
        <v>143</v>
      </c>
      <c r="CJ24" t="s">
        <v>144</v>
      </c>
      <c r="CL24" s="10">
        <f t="shared" si="25"/>
        <v>1.3959999999999999</v>
      </c>
      <c r="CP24" s="10">
        <f t="shared" si="26"/>
        <v>0.67</v>
      </c>
      <c r="CT24" s="10" t="str">
        <f t="shared" si="27"/>
        <v>162</v>
      </c>
      <c r="CU24" s="10" t="str">
        <f t="shared" si="13"/>
        <v>LIST034</v>
      </c>
      <c r="CV24" s="42" t="s">
        <v>248</v>
      </c>
      <c r="CY24" s="10" t="str">
        <f t="shared" si="28"/>
        <v>162</v>
      </c>
      <c r="CZ24" s="50">
        <f ca="1">'COIL DATA'!T22</f>
        <v>42525.428060986225</v>
      </c>
      <c r="DA24" s="50">
        <f ca="1">'COIL DATA'!U22</f>
        <v>-225161.20502909349</v>
      </c>
      <c r="DC24" s="10" t="str">
        <f t="shared" si="14"/>
        <v>162</v>
      </c>
      <c r="DD24" s="10">
        <f t="shared" si="15"/>
        <v>4400</v>
      </c>
      <c r="DE24" s="10">
        <f t="shared" si="16"/>
        <v>1.0900000000000001</v>
      </c>
      <c r="DF24" s="42" t="s">
        <v>248</v>
      </c>
      <c r="DG24">
        <v>1600</v>
      </c>
      <c r="DH24">
        <v>1.74</v>
      </c>
      <c r="DJ24" t="str">
        <f t="shared" si="17"/>
        <v>162</v>
      </c>
      <c r="DK24" s="10">
        <f t="shared" si="18"/>
        <v>10</v>
      </c>
      <c r="DL24" s="10">
        <f t="shared" si="19"/>
        <v>14.44</v>
      </c>
      <c r="DM24" s="42" t="s">
        <v>248</v>
      </c>
      <c r="DN24">
        <v>12</v>
      </c>
      <c r="DO24">
        <v>10.92</v>
      </c>
      <c r="DQ24" s="10" t="str">
        <f t="shared" si="29"/>
        <v>Yes</v>
      </c>
      <c r="DR24" s="10" t="str">
        <f t="shared" si="30"/>
        <v>Left2</v>
      </c>
      <c r="DS24" s="10" t="s">
        <v>356</v>
      </c>
      <c r="DT24" s="10" t="str">
        <f t="shared" si="8"/>
        <v>BB</v>
      </c>
      <c r="DU24" t="s">
        <v>342</v>
      </c>
      <c r="DV24" s="42" t="s">
        <v>353</v>
      </c>
      <c r="DW24" s="63" t="str">
        <f t="shared" si="31"/>
        <v>No</v>
      </c>
      <c r="EA24" t="s">
        <v>340</v>
      </c>
      <c r="EB24">
        <f t="shared" si="32"/>
        <v>0</v>
      </c>
      <c r="EC24">
        <f t="shared" si="33"/>
        <v>0</v>
      </c>
      <c r="ED24">
        <f t="shared" si="34"/>
        <v>16</v>
      </c>
      <c r="EE24" t="str">
        <f t="shared" si="20"/>
        <v>BB</v>
      </c>
      <c r="EF24" t="s">
        <v>61</v>
      </c>
      <c r="EG24" t="str">
        <f t="shared" si="21"/>
        <v>O</v>
      </c>
    </row>
    <row r="25" spans="1:137" x14ac:dyDescent="0.2">
      <c r="A25" s="30"/>
      <c r="B25" s="21"/>
      <c r="C25" s="15"/>
      <c r="D25" s="15"/>
      <c r="E25" s="15"/>
      <c r="F25" s="22"/>
      <c r="G25" s="33"/>
      <c r="H25" s="34"/>
      <c r="I25" s="38"/>
      <c r="J25" s="40"/>
      <c r="K25" s="38"/>
      <c r="L25" s="40"/>
      <c r="M25" s="33"/>
      <c r="N25" s="51"/>
      <c r="O25" s="43"/>
      <c r="P25" s="51"/>
      <c r="Q25" s="51"/>
      <c r="R25" s="51"/>
      <c r="S25" s="43"/>
      <c r="T25" s="90"/>
      <c r="U25" s="90"/>
      <c r="V25" s="90"/>
      <c r="W25" s="43"/>
      <c r="X25" s="43"/>
      <c r="Y25" s="43"/>
      <c r="Z25" s="51"/>
      <c r="AA25" s="51"/>
      <c r="AB25" s="56"/>
      <c r="AC25" s="58"/>
      <c r="AD25" s="61"/>
      <c r="AE25" s="27"/>
      <c r="AK25" s="44"/>
      <c r="BX25" s="10">
        <f t="shared" si="23"/>
        <v>0</v>
      </c>
      <c r="BY25" s="10" t="e">
        <f t="shared" si="11"/>
        <v>#N/A</v>
      </c>
      <c r="BZ25" t="s">
        <v>43</v>
      </c>
      <c r="CA25" t="s">
        <v>91</v>
      </c>
      <c r="CC25">
        <f t="shared" si="24"/>
        <v>0</v>
      </c>
      <c r="CD25" s="10" t="e">
        <f t="shared" si="12"/>
        <v>#N/A</v>
      </c>
      <c r="CE25" t="s">
        <v>43</v>
      </c>
      <c r="CF25" t="s">
        <v>111</v>
      </c>
      <c r="CH25" t="e">
        <f>(VLOOKUP(Sheet5!S22,'VAV DATA INPUT'!CI30:CJ65,2,0))</f>
        <v>#N/A</v>
      </c>
      <c r="CI25" t="s">
        <v>145</v>
      </c>
      <c r="CJ25" t="s">
        <v>146</v>
      </c>
      <c r="CL25" s="10">
        <f t="shared" si="25"/>
        <v>0.78500000000000003</v>
      </c>
      <c r="CP25" s="10">
        <f t="shared" si="26"/>
        <v>0.67</v>
      </c>
      <c r="CT25" s="10" t="str">
        <f t="shared" si="27"/>
        <v>122</v>
      </c>
      <c r="CU25" s="10" t="str">
        <f t="shared" si="13"/>
        <v>LIST030</v>
      </c>
      <c r="CV25" s="42" t="s">
        <v>249</v>
      </c>
      <c r="CW25" t="s">
        <v>280</v>
      </c>
      <c r="CY25" s="10" t="str">
        <f t="shared" si="28"/>
        <v>122</v>
      </c>
      <c r="CZ25" s="50">
        <f ca="1">'COIL DATA'!T23</f>
        <v>27683.468374650733</v>
      </c>
      <c r="DA25" s="50">
        <f ca="1">'COIL DATA'!U23</f>
        <v>-135377.55755744668</v>
      </c>
      <c r="DC25" s="10" t="str">
        <f t="shared" si="14"/>
        <v>122</v>
      </c>
      <c r="DD25" s="10">
        <f t="shared" si="15"/>
        <v>2500</v>
      </c>
      <c r="DE25" s="10">
        <f t="shared" si="16"/>
        <v>1.08</v>
      </c>
      <c r="DF25" s="42" t="s">
        <v>249</v>
      </c>
      <c r="DG25">
        <v>2500</v>
      </c>
      <c r="DH25">
        <v>0.52</v>
      </c>
      <c r="DJ25" t="str">
        <f t="shared" si="17"/>
        <v>122</v>
      </c>
      <c r="DK25" s="10">
        <f t="shared" si="18"/>
        <v>10</v>
      </c>
      <c r="DL25" s="10">
        <f t="shared" si="19"/>
        <v>10.37</v>
      </c>
      <c r="DM25" s="42" t="s">
        <v>249</v>
      </c>
      <c r="DN25">
        <v>10</v>
      </c>
      <c r="DO25">
        <v>11.22</v>
      </c>
      <c r="DQ25" s="10" t="str">
        <f t="shared" si="29"/>
        <v>Yes</v>
      </c>
      <c r="DR25" s="10" t="str">
        <f t="shared" si="30"/>
        <v>Left2</v>
      </c>
      <c r="DS25" s="10" t="s">
        <v>356</v>
      </c>
      <c r="DT25" s="10" t="str">
        <f t="shared" si="8"/>
        <v>BB</v>
      </c>
      <c r="DU25" t="s">
        <v>343</v>
      </c>
      <c r="DV25" s="42" t="s">
        <v>354</v>
      </c>
      <c r="DW25" s="63" t="str">
        <f t="shared" si="31"/>
        <v>No</v>
      </c>
      <c r="EA25" t="s">
        <v>340</v>
      </c>
      <c r="EB25">
        <f t="shared" si="32"/>
        <v>0</v>
      </c>
      <c r="EC25">
        <f t="shared" si="33"/>
        <v>0</v>
      </c>
      <c r="ED25">
        <f t="shared" si="34"/>
        <v>12</v>
      </c>
      <c r="EE25" t="str">
        <f t="shared" si="20"/>
        <v>BB</v>
      </c>
      <c r="EF25" t="s">
        <v>61</v>
      </c>
      <c r="EG25" t="str">
        <f t="shared" si="21"/>
        <v>O</v>
      </c>
    </row>
    <row r="26" spans="1:137" x14ac:dyDescent="0.2">
      <c r="A26" s="92"/>
      <c r="B26" s="21"/>
      <c r="C26" s="15"/>
      <c r="D26" s="15"/>
      <c r="E26" s="15"/>
      <c r="F26" s="22"/>
      <c r="G26" s="33"/>
      <c r="H26" s="34"/>
      <c r="I26" s="38"/>
      <c r="J26" s="40"/>
      <c r="K26" s="38"/>
      <c r="L26" s="40"/>
      <c r="M26" s="33"/>
      <c r="N26" s="51"/>
      <c r="O26" s="43"/>
      <c r="P26" s="91"/>
      <c r="Q26" s="91"/>
      <c r="R26" s="91"/>
      <c r="S26" s="43"/>
      <c r="T26" s="90"/>
      <c r="U26" s="90"/>
      <c r="V26" s="90"/>
      <c r="W26" s="43"/>
      <c r="X26" s="43"/>
      <c r="Y26" s="43"/>
      <c r="Z26" s="51"/>
      <c r="AA26" s="51"/>
      <c r="AB26" s="56"/>
      <c r="AC26" s="58"/>
      <c r="AD26" s="61"/>
      <c r="AE26" s="27"/>
      <c r="AK26" s="44"/>
      <c r="BX26" s="10">
        <f t="shared" si="23"/>
        <v>0</v>
      </c>
      <c r="BY26" s="10" t="e">
        <f t="shared" si="11"/>
        <v>#N/A</v>
      </c>
      <c r="CC26">
        <f t="shared" si="24"/>
        <v>0</v>
      </c>
      <c r="CD26" s="10" t="e">
        <f t="shared" si="12"/>
        <v>#N/A</v>
      </c>
      <c r="CH26" t="e">
        <f>(VLOOKUP(Sheet5!S23,'VAV DATA INPUT'!CI31:CJ66,2,0))</f>
        <v>#N/A</v>
      </c>
      <c r="CI26" t="s">
        <v>147</v>
      </c>
      <c r="CJ26" t="s">
        <v>148</v>
      </c>
      <c r="CL26" s="10">
        <f t="shared" si="25"/>
        <v>0.78500000000000003</v>
      </c>
      <c r="CP26" s="10">
        <f t="shared" si="26"/>
        <v>0.67</v>
      </c>
      <c r="CT26" s="10" t="str">
        <f t="shared" si="27"/>
        <v>122</v>
      </c>
      <c r="CU26" s="10" t="str">
        <f t="shared" si="13"/>
        <v>LIST030</v>
      </c>
      <c r="CV26" s="42" t="s">
        <v>250</v>
      </c>
      <c r="CW26" t="s">
        <v>280</v>
      </c>
      <c r="CY26" s="10" t="str">
        <f t="shared" si="28"/>
        <v>122</v>
      </c>
      <c r="CZ26" s="50">
        <f ca="1">'COIL DATA'!T24</f>
        <v>24264.858615992609</v>
      </c>
      <c r="DA26" s="50">
        <f ca="1">'COIL DATA'!U24</f>
        <v>-115449.71069629918</v>
      </c>
      <c r="DC26" s="10" t="str">
        <f t="shared" si="14"/>
        <v>122</v>
      </c>
      <c r="DD26" s="10">
        <f t="shared" si="15"/>
        <v>2500</v>
      </c>
      <c r="DE26" s="10">
        <f t="shared" si="16"/>
        <v>1.08</v>
      </c>
      <c r="DF26" s="42" t="s">
        <v>250</v>
      </c>
      <c r="DG26">
        <v>2500</v>
      </c>
      <c r="DH26">
        <v>1.08</v>
      </c>
      <c r="DJ26" t="str">
        <f t="shared" si="17"/>
        <v>122</v>
      </c>
      <c r="DK26" s="10">
        <f t="shared" si="18"/>
        <v>10</v>
      </c>
      <c r="DL26" s="10">
        <f t="shared" si="19"/>
        <v>10.37</v>
      </c>
      <c r="DM26" s="42" t="s">
        <v>250</v>
      </c>
      <c r="DN26">
        <v>10</v>
      </c>
      <c r="DO26">
        <v>10.37</v>
      </c>
      <c r="DQ26" s="10" t="str">
        <f t="shared" si="29"/>
        <v>Yes</v>
      </c>
      <c r="DR26" s="10" t="str">
        <f t="shared" si="30"/>
        <v>Left2</v>
      </c>
      <c r="DS26" s="10" t="s">
        <v>356</v>
      </c>
      <c r="DT26" s="10" t="str">
        <f t="shared" si="8"/>
        <v>BB</v>
      </c>
      <c r="DU26" t="s">
        <v>344</v>
      </c>
      <c r="DV26" s="42" t="s">
        <v>355</v>
      </c>
      <c r="DW26" s="63" t="str">
        <f t="shared" si="31"/>
        <v>No</v>
      </c>
      <c r="EA26" t="s">
        <v>340</v>
      </c>
      <c r="EB26">
        <f t="shared" si="32"/>
        <v>0</v>
      </c>
      <c r="EC26">
        <f t="shared" si="33"/>
        <v>0</v>
      </c>
      <c r="ED26">
        <f t="shared" si="34"/>
        <v>12</v>
      </c>
      <c r="EE26" t="str">
        <f t="shared" si="20"/>
        <v>BB</v>
      </c>
      <c r="EF26" t="s">
        <v>61</v>
      </c>
      <c r="EG26" t="str">
        <f t="shared" si="21"/>
        <v>O</v>
      </c>
    </row>
    <row r="27" spans="1:137" x14ac:dyDescent="0.2">
      <c r="A27" s="30"/>
      <c r="B27" s="21"/>
      <c r="C27" s="15"/>
      <c r="D27" s="15"/>
      <c r="E27" s="15"/>
      <c r="F27" s="22"/>
      <c r="G27" s="33"/>
      <c r="H27" s="34"/>
      <c r="I27" s="38"/>
      <c r="J27" s="40"/>
      <c r="K27" s="38"/>
      <c r="L27" s="40"/>
      <c r="M27" s="33"/>
      <c r="N27" s="51"/>
      <c r="O27" s="43"/>
      <c r="P27" s="51"/>
      <c r="Q27" s="51"/>
      <c r="R27" s="51"/>
      <c r="S27" s="43"/>
      <c r="T27" s="90"/>
      <c r="U27" s="90"/>
      <c r="V27" s="90"/>
      <c r="W27" s="43"/>
      <c r="X27" s="43"/>
      <c r="Y27" s="43"/>
      <c r="Z27" s="51"/>
      <c r="AA27" s="51"/>
      <c r="AB27" s="56"/>
      <c r="AC27" s="58"/>
      <c r="AD27" s="61"/>
      <c r="AE27" s="27"/>
      <c r="AK27" s="44"/>
      <c r="BX27" s="10">
        <f t="shared" si="23"/>
        <v>0</v>
      </c>
      <c r="BY27" s="10" t="e">
        <f t="shared" si="11"/>
        <v>#N/A</v>
      </c>
      <c r="CC27">
        <f t="shared" si="24"/>
        <v>0</v>
      </c>
      <c r="CD27" s="10" t="e">
        <f t="shared" si="12"/>
        <v>#N/A</v>
      </c>
      <c r="CH27" t="e">
        <f>(VLOOKUP(Sheet5!S24,'VAV DATA INPUT'!CI32:CJ67,2,0))</f>
        <v>#N/A</v>
      </c>
      <c r="CI27" t="s">
        <v>149</v>
      </c>
      <c r="CJ27" t="s">
        <v>150</v>
      </c>
      <c r="CL27" s="10" t="e">
        <f t="shared" si="25"/>
        <v>#N/A</v>
      </c>
      <c r="CP27" s="10" t="e">
        <f t="shared" si="26"/>
        <v>#N/A</v>
      </c>
      <c r="CT27" s="10" t="str">
        <f t="shared" si="27"/>
        <v/>
      </c>
      <c r="CU27" s="10" t="e">
        <f t="shared" si="13"/>
        <v>#N/A</v>
      </c>
      <c r="CV27" s="42" t="s">
        <v>251</v>
      </c>
      <c r="CY27" s="10" t="str">
        <f t="shared" si="28"/>
        <v/>
      </c>
      <c r="CZ27" s="50" t="e">
        <f ca="1">'COIL DATA'!T25</f>
        <v>#N/A</v>
      </c>
      <c r="DA27" s="50" t="e">
        <f ca="1">'COIL DATA'!U25</f>
        <v>#N/A</v>
      </c>
      <c r="DC27" s="10" t="str">
        <f t="shared" si="14"/>
        <v/>
      </c>
      <c r="DD27" s="10" t="e">
        <f t="shared" si="15"/>
        <v>#N/A</v>
      </c>
      <c r="DE27" s="10" t="e">
        <f t="shared" si="16"/>
        <v>#N/A</v>
      </c>
      <c r="DF27" s="42" t="s">
        <v>251</v>
      </c>
      <c r="DG27">
        <v>2500</v>
      </c>
      <c r="DH27">
        <v>1.62</v>
      </c>
      <c r="DJ27" t="str">
        <f t="shared" si="17"/>
        <v/>
      </c>
      <c r="DK27" s="10" t="e">
        <f t="shared" si="18"/>
        <v>#N/A</v>
      </c>
      <c r="DL27" s="10" t="e">
        <f t="shared" si="19"/>
        <v>#N/A</v>
      </c>
      <c r="DM27" s="42" t="s">
        <v>251</v>
      </c>
      <c r="DN27">
        <v>10</v>
      </c>
      <c r="DO27">
        <v>14.42</v>
      </c>
      <c r="DQ27" s="10">
        <f t="shared" si="29"/>
        <v>0</v>
      </c>
      <c r="DR27" s="10" t="str">
        <f t="shared" si="30"/>
        <v/>
      </c>
      <c r="DS27" s="10" t="s">
        <v>356</v>
      </c>
      <c r="DT27" s="10" t="e">
        <f t="shared" si="8"/>
        <v>#N/A</v>
      </c>
      <c r="DU27" t="s">
        <v>345</v>
      </c>
      <c r="DV27" s="42" t="s">
        <v>349</v>
      </c>
      <c r="DW27" s="63">
        <f t="shared" si="31"/>
        <v>0</v>
      </c>
      <c r="EA27" t="s">
        <v>340</v>
      </c>
      <c r="EB27">
        <f t="shared" si="32"/>
        <v>0</v>
      </c>
      <c r="EC27">
        <f t="shared" si="33"/>
        <v>0</v>
      </c>
      <c r="ED27">
        <f t="shared" si="34"/>
        <v>0</v>
      </c>
      <c r="EE27" t="str">
        <f t="shared" si="20"/>
        <v>OO</v>
      </c>
      <c r="EF27" t="s">
        <v>61</v>
      </c>
      <c r="EG27" t="str">
        <f t="shared" si="21"/>
        <v>O</v>
      </c>
    </row>
    <row r="28" spans="1:137" x14ac:dyDescent="0.2">
      <c r="A28" s="92"/>
      <c r="B28" s="21"/>
      <c r="C28" s="15"/>
      <c r="D28" s="15"/>
      <c r="E28" s="15"/>
      <c r="F28" s="22"/>
      <c r="G28" s="33"/>
      <c r="H28" s="34"/>
      <c r="I28" s="38"/>
      <c r="J28" s="40"/>
      <c r="K28" s="38"/>
      <c r="L28" s="40"/>
      <c r="M28" s="33"/>
      <c r="N28" s="51"/>
      <c r="O28" s="43"/>
      <c r="P28" s="91"/>
      <c r="Q28" s="91"/>
      <c r="R28" s="91"/>
      <c r="S28" s="43"/>
      <c r="T28" s="90"/>
      <c r="U28" s="90"/>
      <c r="V28" s="90"/>
      <c r="W28" s="43"/>
      <c r="X28" s="43"/>
      <c r="Y28" s="43"/>
      <c r="Z28" s="51"/>
      <c r="AA28" s="51"/>
      <c r="AB28" s="56"/>
      <c r="AC28" s="58"/>
      <c r="AD28" s="61"/>
      <c r="AE28" s="27"/>
      <c r="AK28" s="44"/>
      <c r="BX28" s="10">
        <f t="shared" si="23"/>
        <v>0</v>
      </c>
      <c r="BY28" s="10" t="e">
        <f t="shared" si="11"/>
        <v>#N/A</v>
      </c>
      <c r="CC28">
        <f t="shared" si="24"/>
        <v>0</v>
      </c>
      <c r="CD28" s="10" t="e">
        <f t="shared" si="12"/>
        <v>#N/A</v>
      </c>
      <c r="CH28" t="e">
        <f>(VLOOKUP(Sheet5!S25,'VAV DATA INPUT'!CI33:CJ68,2,0))</f>
        <v>#N/A</v>
      </c>
      <c r="CI28" t="s">
        <v>151</v>
      </c>
      <c r="CJ28" t="s">
        <v>152</v>
      </c>
      <c r="CL28" s="10" t="e">
        <f t="shared" si="25"/>
        <v>#N/A</v>
      </c>
      <c r="CP28" s="10" t="e">
        <f t="shared" si="26"/>
        <v>#N/A</v>
      </c>
      <c r="CT28" s="10" t="str">
        <f t="shared" si="27"/>
        <v/>
      </c>
      <c r="CU28" s="10" t="e">
        <f t="shared" si="13"/>
        <v>#N/A</v>
      </c>
      <c r="CV28" s="42" t="s">
        <v>252</v>
      </c>
      <c r="CY28" s="10" t="str">
        <f t="shared" si="28"/>
        <v/>
      </c>
      <c r="CZ28" s="50" t="e">
        <f ca="1">'COIL DATA'!T26</f>
        <v>#N/A</v>
      </c>
      <c r="DA28" s="50" t="e">
        <f ca="1">'COIL DATA'!U26</f>
        <v>#N/A</v>
      </c>
      <c r="DC28" s="10" t="str">
        <f t="shared" si="14"/>
        <v/>
      </c>
      <c r="DD28" s="10" t="e">
        <f t="shared" si="15"/>
        <v>#N/A</v>
      </c>
      <c r="DE28" s="10" t="e">
        <f t="shared" si="16"/>
        <v>#N/A</v>
      </c>
      <c r="DF28" s="42" t="s">
        <v>252</v>
      </c>
      <c r="DG28">
        <v>2500</v>
      </c>
      <c r="DH28">
        <v>2.16</v>
      </c>
      <c r="DJ28" t="str">
        <f t="shared" si="17"/>
        <v/>
      </c>
      <c r="DK28" s="10" t="e">
        <f t="shared" si="18"/>
        <v>#N/A</v>
      </c>
      <c r="DL28" s="10" t="e">
        <f t="shared" si="19"/>
        <v>#N/A</v>
      </c>
      <c r="DM28" s="42" t="s">
        <v>252</v>
      </c>
      <c r="DN28">
        <v>12</v>
      </c>
      <c r="DO28">
        <v>13.16</v>
      </c>
      <c r="DQ28" s="10">
        <f t="shared" si="29"/>
        <v>0</v>
      </c>
      <c r="DR28" s="10" t="str">
        <f t="shared" si="30"/>
        <v/>
      </c>
      <c r="DS28" s="10" t="s">
        <v>356</v>
      </c>
      <c r="DT28" s="10" t="e">
        <f t="shared" si="8"/>
        <v>#N/A</v>
      </c>
      <c r="DU28" t="s">
        <v>346</v>
      </c>
      <c r="DV28" s="42" t="s">
        <v>175</v>
      </c>
      <c r="DW28" s="63">
        <f t="shared" si="31"/>
        <v>0</v>
      </c>
      <c r="EA28" t="s">
        <v>340</v>
      </c>
      <c r="EB28">
        <f t="shared" si="32"/>
        <v>0</v>
      </c>
      <c r="EC28">
        <f t="shared" si="33"/>
        <v>0</v>
      </c>
      <c r="ED28">
        <f t="shared" si="34"/>
        <v>0</v>
      </c>
      <c r="EE28" t="str">
        <f t="shared" si="20"/>
        <v>OO</v>
      </c>
      <c r="EF28" t="s">
        <v>61</v>
      </c>
      <c r="EG28" t="str">
        <f t="shared" si="21"/>
        <v>O</v>
      </c>
    </row>
    <row r="29" spans="1:137" x14ac:dyDescent="0.2">
      <c r="A29" s="30"/>
      <c r="B29" s="21"/>
      <c r="C29" s="15"/>
      <c r="D29" s="15"/>
      <c r="E29" s="15"/>
      <c r="F29" s="22"/>
      <c r="G29" s="33"/>
      <c r="H29" s="34"/>
      <c r="I29" s="38"/>
      <c r="J29" s="40"/>
      <c r="K29" s="38"/>
      <c r="L29" s="40"/>
      <c r="M29" s="33"/>
      <c r="N29" s="51"/>
      <c r="O29" s="43"/>
      <c r="P29" s="51"/>
      <c r="Q29" s="51"/>
      <c r="R29" s="51"/>
      <c r="S29" s="43"/>
      <c r="T29" s="90"/>
      <c r="U29" s="90"/>
      <c r="V29" s="90"/>
      <c r="W29" s="43"/>
      <c r="X29" s="43"/>
      <c r="Y29" s="43"/>
      <c r="Z29" s="51"/>
      <c r="AA29" s="51"/>
      <c r="AB29" s="56"/>
      <c r="AC29" s="58"/>
      <c r="AD29" s="61"/>
      <c r="AE29" s="27"/>
      <c r="AK29" s="44"/>
      <c r="BX29" s="10">
        <f t="shared" si="23"/>
        <v>0</v>
      </c>
      <c r="BY29" s="10" t="e">
        <f t="shared" si="11"/>
        <v>#N/A</v>
      </c>
      <c r="CC29">
        <f t="shared" si="24"/>
        <v>0</v>
      </c>
      <c r="CD29" s="10" t="e">
        <f t="shared" si="12"/>
        <v>#N/A</v>
      </c>
      <c r="CH29" t="e">
        <f>(VLOOKUP(Sheet5!S26,'VAV DATA INPUT'!CI34:CJ69,2,0))</f>
        <v>#N/A</v>
      </c>
      <c r="CI29" t="s">
        <v>153</v>
      </c>
      <c r="CJ29" t="s">
        <v>154</v>
      </c>
      <c r="CL29" s="10" t="e">
        <f t="shared" si="25"/>
        <v>#N/A</v>
      </c>
      <c r="CP29" s="10" t="e">
        <f t="shared" si="26"/>
        <v>#N/A</v>
      </c>
      <c r="CT29" s="10" t="str">
        <f t="shared" si="27"/>
        <v/>
      </c>
      <c r="CU29" s="10" t="e">
        <f t="shared" si="13"/>
        <v>#N/A</v>
      </c>
      <c r="CV29" s="42" t="s">
        <v>253</v>
      </c>
      <c r="CW29" t="s">
        <v>283</v>
      </c>
      <c r="CY29" s="10" t="str">
        <f t="shared" si="28"/>
        <v/>
      </c>
      <c r="CZ29" s="50" t="e">
        <f ca="1">'COIL DATA'!T27</f>
        <v>#N/A</v>
      </c>
      <c r="DA29" s="50" t="e">
        <f ca="1">'COIL DATA'!U27</f>
        <v>#N/A</v>
      </c>
      <c r="DC29" s="10" t="str">
        <f t="shared" si="14"/>
        <v/>
      </c>
      <c r="DD29" s="10" t="e">
        <f t="shared" si="15"/>
        <v>#N/A</v>
      </c>
      <c r="DE29" s="10" t="e">
        <f t="shared" si="16"/>
        <v>#N/A</v>
      </c>
      <c r="DF29" s="42" t="s">
        <v>253</v>
      </c>
      <c r="DG29">
        <v>3400</v>
      </c>
      <c r="DH29">
        <v>0.46</v>
      </c>
      <c r="DJ29" t="str">
        <f t="shared" si="17"/>
        <v/>
      </c>
      <c r="DK29" s="10" t="e">
        <f t="shared" si="18"/>
        <v>#N/A</v>
      </c>
      <c r="DL29" s="10" t="e">
        <f t="shared" si="19"/>
        <v>#N/A</v>
      </c>
      <c r="DM29" s="42" t="s">
        <v>253</v>
      </c>
      <c r="DN29">
        <v>10</v>
      </c>
      <c r="DO29">
        <v>16.8</v>
      </c>
      <c r="DQ29" s="10">
        <f t="shared" si="29"/>
        <v>0</v>
      </c>
      <c r="DR29" s="10" t="str">
        <f t="shared" si="30"/>
        <v/>
      </c>
      <c r="DS29" s="10" t="s">
        <v>356</v>
      </c>
      <c r="DT29" s="10" t="e">
        <f t="shared" si="8"/>
        <v>#N/A</v>
      </c>
      <c r="DU29" t="s">
        <v>347</v>
      </c>
      <c r="DV29" s="42" t="s">
        <v>350</v>
      </c>
      <c r="DW29" s="63">
        <f t="shared" si="31"/>
        <v>0</v>
      </c>
      <c r="EA29" t="s">
        <v>340</v>
      </c>
      <c r="EB29">
        <f t="shared" si="32"/>
        <v>0</v>
      </c>
      <c r="EC29">
        <f t="shared" si="33"/>
        <v>0</v>
      </c>
      <c r="ED29">
        <f t="shared" si="34"/>
        <v>0</v>
      </c>
      <c r="EE29" t="str">
        <f t="shared" si="20"/>
        <v>OO</v>
      </c>
      <c r="EF29" t="s">
        <v>61</v>
      </c>
      <c r="EG29" t="str">
        <f t="shared" si="21"/>
        <v>O</v>
      </c>
    </row>
    <row r="30" spans="1:137" x14ac:dyDescent="0.2">
      <c r="A30" s="30"/>
      <c r="B30" s="21"/>
      <c r="C30" s="15"/>
      <c r="D30" s="15"/>
      <c r="E30" s="15"/>
      <c r="F30" s="22"/>
      <c r="G30" s="33"/>
      <c r="H30" s="34"/>
      <c r="I30" s="38"/>
      <c r="J30" s="40"/>
      <c r="K30" s="38"/>
      <c r="L30" s="40"/>
      <c r="M30" s="33"/>
      <c r="N30" s="51"/>
      <c r="O30" s="43"/>
      <c r="P30" s="51"/>
      <c r="Q30" s="51"/>
      <c r="R30" s="51"/>
      <c r="S30" s="43"/>
      <c r="T30" s="90"/>
      <c r="U30" s="90"/>
      <c r="V30" s="90"/>
      <c r="W30" s="43"/>
      <c r="X30" s="43"/>
      <c r="Y30" s="43"/>
      <c r="Z30" s="51"/>
      <c r="AA30" s="51"/>
      <c r="AB30" s="56"/>
      <c r="AC30" s="58"/>
      <c r="AD30" s="61"/>
      <c r="AE30" s="27"/>
      <c r="AK30" s="44"/>
      <c r="BX30" s="10">
        <f t="shared" si="23"/>
        <v>0</v>
      </c>
      <c r="BY30" s="10" t="e">
        <f t="shared" si="11"/>
        <v>#N/A</v>
      </c>
      <c r="CC30">
        <f t="shared" si="24"/>
        <v>0</v>
      </c>
      <c r="CD30" s="10" t="e">
        <f t="shared" si="12"/>
        <v>#N/A</v>
      </c>
      <c r="CH30" t="e">
        <f>(VLOOKUP(Sheet5!S27,'VAV DATA INPUT'!CI35:CJ70,2,0))</f>
        <v>#N/A</v>
      </c>
      <c r="CI30" t="s">
        <v>155</v>
      </c>
      <c r="CJ30" t="s">
        <v>156</v>
      </c>
      <c r="CL30" s="10" t="e">
        <f t="shared" si="25"/>
        <v>#N/A</v>
      </c>
      <c r="CP30" s="10" t="e">
        <f t="shared" si="26"/>
        <v>#N/A</v>
      </c>
      <c r="CT30" s="10" t="str">
        <f t="shared" si="27"/>
        <v/>
      </c>
      <c r="CU30" s="10" t="e">
        <f t="shared" si="13"/>
        <v>#N/A</v>
      </c>
      <c r="CV30" s="42" t="s">
        <v>254</v>
      </c>
      <c r="CW30" t="s">
        <v>284</v>
      </c>
      <c r="CY30" s="10" t="str">
        <f t="shared" si="28"/>
        <v/>
      </c>
      <c r="CZ30" s="50" t="e">
        <f ca="1">'COIL DATA'!T28</f>
        <v>#N/A</v>
      </c>
      <c r="DA30" s="50" t="e">
        <f ca="1">'COIL DATA'!U28</f>
        <v>#N/A</v>
      </c>
      <c r="DC30" s="10" t="str">
        <f t="shared" si="14"/>
        <v/>
      </c>
      <c r="DD30" s="10" t="e">
        <f t="shared" si="15"/>
        <v>#N/A</v>
      </c>
      <c r="DE30" s="10" t="e">
        <f t="shared" si="16"/>
        <v>#N/A</v>
      </c>
      <c r="DF30" s="42" t="s">
        <v>254</v>
      </c>
      <c r="DG30">
        <v>3400</v>
      </c>
      <c r="DH30">
        <v>0.96</v>
      </c>
      <c r="DJ30" t="str">
        <f t="shared" si="17"/>
        <v/>
      </c>
      <c r="DK30" s="10" t="e">
        <f t="shared" si="18"/>
        <v>#N/A</v>
      </c>
      <c r="DL30" s="10" t="e">
        <f t="shared" si="19"/>
        <v>#N/A</v>
      </c>
      <c r="DM30" s="42" t="s">
        <v>254</v>
      </c>
      <c r="DN30">
        <v>10</v>
      </c>
      <c r="DO30">
        <v>13.09</v>
      </c>
      <c r="DQ30" s="10">
        <f t="shared" si="29"/>
        <v>0</v>
      </c>
      <c r="DR30" s="10" t="str">
        <f t="shared" si="30"/>
        <v/>
      </c>
      <c r="DS30" s="10" t="s">
        <v>356</v>
      </c>
      <c r="DT30" s="10" t="e">
        <f t="shared" si="8"/>
        <v>#N/A</v>
      </c>
      <c r="DU30" t="s">
        <v>348</v>
      </c>
      <c r="DV30" s="42" t="s">
        <v>351</v>
      </c>
      <c r="DW30" s="63">
        <f t="shared" si="31"/>
        <v>0</v>
      </c>
      <c r="EA30" t="s">
        <v>340</v>
      </c>
      <c r="EB30">
        <f t="shared" si="32"/>
        <v>0</v>
      </c>
      <c r="EC30">
        <f t="shared" si="33"/>
        <v>0</v>
      </c>
      <c r="ED30">
        <f t="shared" si="34"/>
        <v>0</v>
      </c>
      <c r="EE30" t="str">
        <f t="shared" si="20"/>
        <v>OO</v>
      </c>
      <c r="EF30" t="s">
        <v>61</v>
      </c>
      <c r="EG30" t="str">
        <f t="shared" si="21"/>
        <v>O</v>
      </c>
    </row>
    <row r="31" spans="1:137" x14ac:dyDescent="0.2">
      <c r="A31" s="30"/>
      <c r="B31" s="21"/>
      <c r="C31" s="15"/>
      <c r="D31" s="15"/>
      <c r="E31" s="15"/>
      <c r="F31" s="22"/>
      <c r="G31" s="33"/>
      <c r="H31" s="34"/>
      <c r="I31" s="38"/>
      <c r="J31" s="40"/>
      <c r="K31" s="38"/>
      <c r="L31" s="40"/>
      <c r="M31" s="33"/>
      <c r="N31" s="51"/>
      <c r="O31" s="43"/>
      <c r="P31" s="51"/>
      <c r="Q31" s="51"/>
      <c r="R31" s="51"/>
      <c r="S31" s="43"/>
      <c r="T31" s="90"/>
      <c r="U31" s="90"/>
      <c r="V31" s="90"/>
      <c r="W31" s="43"/>
      <c r="X31" s="43"/>
      <c r="Y31" s="43"/>
      <c r="Z31" s="51"/>
      <c r="AA31" s="51"/>
      <c r="AB31" s="56"/>
      <c r="AC31" s="58"/>
      <c r="AD31" s="61"/>
      <c r="AE31" s="27"/>
      <c r="AK31" s="44"/>
      <c r="BX31" s="10">
        <f t="shared" si="23"/>
        <v>0</v>
      </c>
      <c r="BY31" s="10" t="e">
        <f t="shared" si="11"/>
        <v>#N/A</v>
      </c>
      <c r="CC31">
        <f t="shared" si="24"/>
        <v>0</v>
      </c>
      <c r="CD31" s="10" t="e">
        <f t="shared" si="12"/>
        <v>#N/A</v>
      </c>
      <c r="CH31" t="e">
        <f>(VLOOKUP(Sheet5!S28,'VAV DATA INPUT'!CI36:CJ71,2,0))</f>
        <v>#N/A</v>
      </c>
      <c r="CI31" t="s">
        <v>157</v>
      </c>
      <c r="CJ31" t="s">
        <v>158</v>
      </c>
      <c r="CL31" s="10" t="e">
        <f t="shared" si="25"/>
        <v>#N/A</v>
      </c>
      <c r="CP31" s="10" t="e">
        <f t="shared" si="26"/>
        <v>#N/A</v>
      </c>
      <c r="CT31" s="10" t="str">
        <f t="shared" si="27"/>
        <v/>
      </c>
      <c r="CU31" s="10" t="e">
        <f t="shared" si="13"/>
        <v>#N/A</v>
      </c>
      <c r="CV31" s="42" t="s">
        <v>255</v>
      </c>
      <c r="CY31" s="10" t="str">
        <f t="shared" si="28"/>
        <v/>
      </c>
      <c r="CZ31" s="50" t="e">
        <f ca="1">'COIL DATA'!T29</f>
        <v>#N/A</v>
      </c>
      <c r="DA31" s="50" t="e">
        <f ca="1">'COIL DATA'!U29</f>
        <v>#N/A</v>
      </c>
      <c r="DC31" s="10" t="str">
        <f t="shared" si="14"/>
        <v/>
      </c>
      <c r="DD31" s="10" t="e">
        <f t="shared" si="15"/>
        <v>#N/A</v>
      </c>
      <c r="DE31" s="10" t="e">
        <f t="shared" si="16"/>
        <v>#N/A</v>
      </c>
      <c r="DF31" s="42" t="s">
        <v>255</v>
      </c>
      <c r="DG31">
        <v>3400</v>
      </c>
      <c r="DH31">
        <v>1.44</v>
      </c>
      <c r="DJ31" t="str">
        <f t="shared" si="17"/>
        <v/>
      </c>
      <c r="DK31" s="10" t="e">
        <f t="shared" si="18"/>
        <v>#N/A</v>
      </c>
      <c r="DL31" s="10" t="e">
        <f t="shared" si="19"/>
        <v>#N/A</v>
      </c>
      <c r="DM31" s="42" t="s">
        <v>255</v>
      </c>
      <c r="DN31">
        <v>12</v>
      </c>
      <c r="DO31">
        <v>13.15</v>
      </c>
      <c r="DQ31" s="10">
        <f t="shared" si="29"/>
        <v>0</v>
      </c>
      <c r="DR31" s="10" t="str">
        <f t="shared" si="30"/>
        <v/>
      </c>
      <c r="DS31" s="10" t="s">
        <v>356</v>
      </c>
      <c r="DT31" s="10" t="e">
        <f t="shared" si="8"/>
        <v>#N/A</v>
      </c>
      <c r="DW31" s="63">
        <f t="shared" si="31"/>
        <v>0</v>
      </c>
      <c r="EA31" t="s">
        <v>340</v>
      </c>
      <c r="EB31">
        <f t="shared" si="32"/>
        <v>0</v>
      </c>
      <c r="EC31">
        <f t="shared" si="33"/>
        <v>0</v>
      </c>
      <c r="ED31">
        <f t="shared" si="34"/>
        <v>0</v>
      </c>
      <c r="EE31" t="str">
        <f t="shared" si="20"/>
        <v>OO</v>
      </c>
      <c r="EF31" t="s">
        <v>61</v>
      </c>
      <c r="EG31" t="str">
        <f t="shared" si="21"/>
        <v>O</v>
      </c>
    </row>
    <row r="32" spans="1:137" x14ac:dyDescent="0.2">
      <c r="A32" s="92"/>
      <c r="B32" s="21"/>
      <c r="C32" s="15"/>
      <c r="D32" s="15"/>
      <c r="E32" s="15"/>
      <c r="F32" s="22"/>
      <c r="G32" s="33"/>
      <c r="H32" s="34"/>
      <c r="I32" s="38"/>
      <c r="J32" s="40"/>
      <c r="K32" s="38"/>
      <c r="L32" s="40"/>
      <c r="M32" s="33"/>
      <c r="N32" s="51"/>
      <c r="O32" s="43"/>
      <c r="P32" s="91"/>
      <c r="Q32" s="91"/>
      <c r="R32" s="91"/>
      <c r="S32" s="43"/>
      <c r="T32" s="90"/>
      <c r="U32" s="90"/>
      <c r="V32" s="90"/>
      <c r="W32" s="43"/>
      <c r="X32" s="43"/>
      <c r="Y32" s="43"/>
      <c r="Z32" s="51"/>
      <c r="AA32" s="51"/>
      <c r="AB32" s="56"/>
      <c r="AC32" s="58"/>
      <c r="AD32" s="61"/>
      <c r="AE32" s="27"/>
      <c r="AK32" s="44"/>
      <c r="BX32" s="10">
        <f t="shared" si="23"/>
        <v>0</v>
      </c>
      <c r="BY32" s="10" t="e">
        <f t="shared" si="11"/>
        <v>#N/A</v>
      </c>
      <c r="CC32">
        <f t="shared" si="24"/>
        <v>0</v>
      </c>
      <c r="CD32" s="10" t="e">
        <f t="shared" si="12"/>
        <v>#N/A</v>
      </c>
      <c r="CH32" t="e">
        <f>(VLOOKUP(Sheet5!S29,'VAV DATA INPUT'!CI37:CJ72,2,0))</f>
        <v>#N/A</v>
      </c>
      <c r="CI32" t="s">
        <v>159</v>
      </c>
      <c r="CJ32" t="s">
        <v>160</v>
      </c>
      <c r="CL32" s="10" t="e">
        <f t="shared" si="25"/>
        <v>#N/A</v>
      </c>
      <c r="CP32" s="10" t="e">
        <f t="shared" si="26"/>
        <v>#N/A</v>
      </c>
      <c r="CT32" s="10" t="str">
        <f t="shared" si="27"/>
        <v/>
      </c>
      <c r="CU32" s="10" t="e">
        <f t="shared" si="13"/>
        <v>#N/A</v>
      </c>
      <c r="CV32" s="42" t="s">
        <v>256</v>
      </c>
      <c r="CY32" s="10" t="str">
        <f t="shared" si="28"/>
        <v/>
      </c>
      <c r="CZ32" s="50" t="e">
        <f ca="1">'COIL DATA'!T30</f>
        <v>#N/A</v>
      </c>
      <c r="DA32" s="50" t="e">
        <f ca="1">'COIL DATA'!U30</f>
        <v>#N/A</v>
      </c>
      <c r="DC32" s="10" t="str">
        <f t="shared" si="14"/>
        <v/>
      </c>
      <c r="DD32" s="10" t="e">
        <f t="shared" si="15"/>
        <v>#N/A</v>
      </c>
      <c r="DE32" s="10" t="e">
        <f t="shared" si="16"/>
        <v>#N/A</v>
      </c>
      <c r="DF32" s="42" t="s">
        <v>256</v>
      </c>
      <c r="DG32">
        <v>3400</v>
      </c>
      <c r="DH32">
        <v>1.92</v>
      </c>
      <c r="DJ32" t="str">
        <f t="shared" si="17"/>
        <v/>
      </c>
      <c r="DK32" s="10" t="e">
        <f t="shared" si="18"/>
        <v>#N/A</v>
      </c>
      <c r="DL32" s="10" t="e">
        <f t="shared" si="19"/>
        <v>#N/A</v>
      </c>
      <c r="DM32" s="42" t="s">
        <v>256</v>
      </c>
      <c r="DN32">
        <v>21</v>
      </c>
      <c r="DO32">
        <v>16.53</v>
      </c>
      <c r="DQ32" s="10">
        <f t="shared" si="29"/>
        <v>0</v>
      </c>
      <c r="DR32" s="10" t="str">
        <f t="shared" si="30"/>
        <v/>
      </c>
      <c r="DS32" s="10" t="s">
        <v>356</v>
      </c>
      <c r="DT32" s="10" t="e">
        <f t="shared" si="8"/>
        <v>#N/A</v>
      </c>
      <c r="DW32" s="63">
        <f t="shared" si="31"/>
        <v>0</v>
      </c>
      <c r="EA32" t="s">
        <v>340</v>
      </c>
      <c r="EB32">
        <f t="shared" si="32"/>
        <v>0</v>
      </c>
      <c r="EC32">
        <f t="shared" si="33"/>
        <v>0</v>
      </c>
      <c r="ED32">
        <f t="shared" si="34"/>
        <v>0</v>
      </c>
      <c r="EE32" t="str">
        <f t="shared" si="20"/>
        <v>OO</v>
      </c>
      <c r="EF32" t="s">
        <v>61</v>
      </c>
      <c r="EG32" t="str">
        <f t="shared" si="21"/>
        <v>O</v>
      </c>
    </row>
    <row r="33" spans="1:137" x14ac:dyDescent="0.2">
      <c r="A33" s="92"/>
      <c r="B33" s="21"/>
      <c r="C33" s="15"/>
      <c r="D33" s="15"/>
      <c r="E33" s="15"/>
      <c r="F33" s="22"/>
      <c r="G33" s="33"/>
      <c r="H33" s="34"/>
      <c r="I33" s="38"/>
      <c r="J33" s="40"/>
      <c r="K33" s="38"/>
      <c r="L33" s="40"/>
      <c r="M33" s="33"/>
      <c r="N33" s="51"/>
      <c r="O33" s="43"/>
      <c r="P33" s="91"/>
      <c r="Q33" s="91"/>
      <c r="R33" s="91"/>
      <c r="S33" s="43"/>
      <c r="T33" s="90"/>
      <c r="U33" s="90"/>
      <c r="V33" s="90"/>
      <c r="W33" s="43"/>
      <c r="X33" s="43"/>
      <c r="Y33" s="43"/>
      <c r="Z33" s="51"/>
      <c r="AA33" s="51"/>
      <c r="AB33" s="56"/>
      <c r="AC33" s="58"/>
      <c r="AD33" s="61"/>
      <c r="AE33" s="27"/>
      <c r="AK33" s="44"/>
      <c r="BX33" s="10">
        <f t="shared" si="23"/>
        <v>0</v>
      </c>
      <c r="BY33" s="10" t="e">
        <f t="shared" si="11"/>
        <v>#N/A</v>
      </c>
      <c r="CC33">
        <f t="shared" si="24"/>
        <v>0</v>
      </c>
      <c r="CD33" s="10" t="e">
        <f t="shared" si="12"/>
        <v>#N/A</v>
      </c>
      <c r="CH33" t="e">
        <f>(VLOOKUP(Sheet5!S30,'VAV DATA INPUT'!CI38:CJ73,2,0))</f>
        <v>#N/A</v>
      </c>
      <c r="CI33" t="s">
        <v>161</v>
      </c>
      <c r="CJ33" t="s">
        <v>162</v>
      </c>
      <c r="CL33" s="10" t="e">
        <f t="shared" si="25"/>
        <v>#N/A</v>
      </c>
      <c r="CP33" s="10" t="e">
        <f t="shared" si="26"/>
        <v>#N/A</v>
      </c>
      <c r="CT33" s="10" t="str">
        <f t="shared" si="27"/>
        <v/>
      </c>
      <c r="CU33" s="10" t="e">
        <f t="shared" si="13"/>
        <v>#N/A</v>
      </c>
      <c r="CV33" s="42" t="s">
        <v>257</v>
      </c>
      <c r="CW33" t="s">
        <v>287</v>
      </c>
      <c r="CY33" s="10" t="str">
        <f t="shared" si="28"/>
        <v/>
      </c>
      <c r="CZ33" s="50" t="e">
        <f ca="1">'COIL DATA'!T31</f>
        <v>#N/A</v>
      </c>
      <c r="DA33" s="50" t="e">
        <f ca="1">'COIL DATA'!U31</f>
        <v>#N/A</v>
      </c>
      <c r="DC33" s="10" t="str">
        <f t="shared" si="14"/>
        <v/>
      </c>
      <c r="DD33" s="10" t="e">
        <f t="shared" si="15"/>
        <v>#N/A</v>
      </c>
      <c r="DE33" s="10" t="e">
        <f t="shared" si="16"/>
        <v>#N/A</v>
      </c>
      <c r="DF33" s="42" t="s">
        <v>257</v>
      </c>
      <c r="DG33">
        <v>4400</v>
      </c>
      <c r="DH33">
        <v>0.53</v>
      </c>
      <c r="DJ33" t="str">
        <f t="shared" si="17"/>
        <v/>
      </c>
      <c r="DK33" s="10" t="e">
        <f t="shared" si="18"/>
        <v>#N/A</v>
      </c>
      <c r="DL33" s="10" t="e">
        <f t="shared" si="19"/>
        <v>#N/A</v>
      </c>
      <c r="DM33" s="42" t="s">
        <v>257</v>
      </c>
      <c r="DN33">
        <v>10</v>
      </c>
      <c r="DO33">
        <v>19</v>
      </c>
      <c r="DQ33" s="10">
        <f t="shared" si="29"/>
        <v>0</v>
      </c>
      <c r="DR33" s="10" t="str">
        <f t="shared" si="30"/>
        <v/>
      </c>
      <c r="DS33" s="10" t="s">
        <v>356</v>
      </c>
      <c r="DT33" s="10" t="e">
        <f t="shared" si="8"/>
        <v>#N/A</v>
      </c>
      <c r="DW33" s="63">
        <f t="shared" si="31"/>
        <v>0</v>
      </c>
      <c r="EA33" t="s">
        <v>340</v>
      </c>
      <c r="EB33">
        <f t="shared" si="32"/>
        <v>0</v>
      </c>
      <c r="EC33">
        <f t="shared" si="33"/>
        <v>0</v>
      </c>
      <c r="ED33">
        <f t="shared" si="34"/>
        <v>0</v>
      </c>
      <c r="EE33" t="str">
        <f t="shared" si="20"/>
        <v>OO</v>
      </c>
      <c r="EF33" t="s">
        <v>61</v>
      </c>
      <c r="EG33" t="str">
        <f t="shared" si="21"/>
        <v>O</v>
      </c>
    </row>
    <row r="34" spans="1:137" x14ac:dyDescent="0.2">
      <c r="A34" s="30"/>
      <c r="B34" s="21"/>
      <c r="C34" s="15"/>
      <c r="D34" s="15"/>
      <c r="E34" s="15"/>
      <c r="F34" s="22"/>
      <c r="G34" s="33"/>
      <c r="H34" s="34"/>
      <c r="I34" s="38"/>
      <c r="J34" s="40"/>
      <c r="K34" s="38"/>
      <c r="L34" s="40"/>
      <c r="M34" s="33"/>
      <c r="N34" s="51"/>
      <c r="O34" s="43"/>
      <c r="P34" s="51"/>
      <c r="Q34" s="51"/>
      <c r="R34" s="51"/>
      <c r="S34" s="43"/>
      <c r="T34" s="90"/>
      <c r="U34" s="90"/>
      <c r="V34" s="90"/>
      <c r="W34" s="43"/>
      <c r="X34" s="43"/>
      <c r="Y34" s="43"/>
      <c r="Z34" s="51"/>
      <c r="AA34" s="51"/>
      <c r="AB34" s="56"/>
      <c r="AC34" s="58"/>
      <c r="AD34" s="61"/>
      <c r="AE34" s="27"/>
      <c r="AK34" s="44"/>
      <c r="BX34" s="10">
        <f t="shared" si="23"/>
        <v>0</v>
      </c>
      <c r="BY34" s="10" t="e">
        <f t="shared" si="11"/>
        <v>#N/A</v>
      </c>
      <c r="CC34">
        <f t="shared" si="24"/>
        <v>0</v>
      </c>
      <c r="CD34" s="10" t="e">
        <f t="shared" si="12"/>
        <v>#N/A</v>
      </c>
      <c r="CH34" t="e">
        <f>(VLOOKUP(Sheet5!S31,'VAV DATA INPUT'!CI39:CJ74,2,0))</f>
        <v>#N/A</v>
      </c>
      <c r="CI34" t="s">
        <v>163</v>
      </c>
      <c r="CJ34" t="s">
        <v>164</v>
      </c>
      <c r="CL34" s="10" t="e">
        <f t="shared" si="25"/>
        <v>#N/A</v>
      </c>
      <c r="CP34" s="10" t="e">
        <f t="shared" si="26"/>
        <v>#N/A</v>
      </c>
      <c r="CT34" s="10" t="str">
        <f t="shared" si="27"/>
        <v/>
      </c>
      <c r="CU34" s="10" t="e">
        <f t="shared" si="13"/>
        <v>#N/A</v>
      </c>
      <c r="CV34" s="42" t="s">
        <v>258</v>
      </c>
      <c r="CW34" t="s">
        <v>288</v>
      </c>
      <c r="CY34" s="10" t="str">
        <f t="shared" si="28"/>
        <v/>
      </c>
      <c r="CZ34" s="50" t="e">
        <f ca="1">'COIL DATA'!T32</f>
        <v>#N/A</v>
      </c>
      <c r="DA34" s="50" t="e">
        <f ca="1">'COIL DATA'!U32</f>
        <v>#N/A</v>
      </c>
      <c r="DC34" s="10" t="str">
        <f t="shared" si="14"/>
        <v/>
      </c>
      <c r="DD34" s="10" t="e">
        <f t="shared" si="15"/>
        <v>#N/A</v>
      </c>
      <c r="DE34" s="10" t="e">
        <f t="shared" si="16"/>
        <v>#N/A</v>
      </c>
      <c r="DF34" s="42" t="s">
        <v>258</v>
      </c>
      <c r="DG34">
        <v>4400</v>
      </c>
      <c r="DH34">
        <v>1.0900000000000001</v>
      </c>
      <c r="DJ34" t="str">
        <f t="shared" si="17"/>
        <v/>
      </c>
      <c r="DK34" s="10" t="e">
        <f t="shared" si="18"/>
        <v>#N/A</v>
      </c>
      <c r="DL34" s="10" t="e">
        <f t="shared" si="19"/>
        <v>#N/A</v>
      </c>
      <c r="DM34" s="42" t="s">
        <v>258</v>
      </c>
      <c r="DN34">
        <v>10</v>
      </c>
      <c r="DO34">
        <v>14.44</v>
      </c>
      <c r="DQ34" s="10">
        <f t="shared" si="29"/>
        <v>0</v>
      </c>
      <c r="DR34" s="10" t="str">
        <f t="shared" si="30"/>
        <v/>
      </c>
      <c r="DS34" s="10" t="s">
        <v>356</v>
      </c>
      <c r="DT34" s="10" t="e">
        <f t="shared" si="8"/>
        <v>#N/A</v>
      </c>
      <c r="DW34" s="63">
        <f t="shared" si="31"/>
        <v>0</v>
      </c>
      <c r="EA34" t="s">
        <v>340</v>
      </c>
      <c r="EB34">
        <f t="shared" si="32"/>
        <v>0</v>
      </c>
      <c r="EC34">
        <f t="shared" si="33"/>
        <v>0</v>
      </c>
      <c r="ED34">
        <f t="shared" si="34"/>
        <v>0</v>
      </c>
      <c r="EE34" t="str">
        <f t="shared" si="20"/>
        <v>OO</v>
      </c>
      <c r="EF34" t="s">
        <v>61</v>
      </c>
      <c r="EG34" t="str">
        <f t="shared" si="21"/>
        <v>O</v>
      </c>
    </row>
    <row r="35" spans="1:137" x14ac:dyDescent="0.2">
      <c r="A35" s="30"/>
      <c r="B35" s="21"/>
      <c r="C35" s="15"/>
      <c r="D35" s="15"/>
      <c r="E35" s="15"/>
      <c r="F35" s="22"/>
      <c r="G35" s="33"/>
      <c r="H35" s="34"/>
      <c r="I35" s="38"/>
      <c r="J35" s="40"/>
      <c r="K35" s="38"/>
      <c r="L35" s="40"/>
      <c r="M35" s="33"/>
      <c r="N35" s="51"/>
      <c r="O35" s="43"/>
      <c r="P35" s="51"/>
      <c r="Q35" s="51"/>
      <c r="R35" s="51"/>
      <c r="S35" s="43"/>
      <c r="T35" s="90"/>
      <c r="U35" s="90"/>
      <c r="V35" s="90"/>
      <c r="W35" s="43"/>
      <c r="X35" s="43"/>
      <c r="Y35" s="43"/>
      <c r="Z35" s="51"/>
      <c r="AA35" s="51"/>
      <c r="AB35" s="56"/>
      <c r="AC35" s="58"/>
      <c r="AD35" s="61"/>
      <c r="AE35" s="27"/>
      <c r="AK35" s="44"/>
      <c r="BX35" s="10">
        <f t="shared" si="23"/>
        <v>0</v>
      </c>
      <c r="BY35" s="10" t="e">
        <f t="shared" si="11"/>
        <v>#N/A</v>
      </c>
      <c r="CC35">
        <f t="shared" si="24"/>
        <v>0</v>
      </c>
      <c r="CD35" s="10" t="e">
        <f t="shared" si="12"/>
        <v>#N/A</v>
      </c>
      <c r="CH35" t="e">
        <f>(VLOOKUP(Sheet5!S32,'VAV DATA INPUT'!CI40:CJ75,2,0))</f>
        <v>#N/A</v>
      </c>
      <c r="CI35" t="s">
        <v>165</v>
      </c>
      <c r="CJ35" t="s">
        <v>166</v>
      </c>
      <c r="CL35" s="10" t="e">
        <f t="shared" si="25"/>
        <v>#N/A</v>
      </c>
      <c r="CP35" s="10" t="e">
        <f t="shared" si="26"/>
        <v>#N/A</v>
      </c>
      <c r="CT35" s="10" t="str">
        <f t="shared" si="27"/>
        <v/>
      </c>
      <c r="CU35" s="10" t="e">
        <f t="shared" si="13"/>
        <v>#N/A</v>
      </c>
      <c r="CV35" s="42" t="s">
        <v>259</v>
      </c>
      <c r="CY35" s="10" t="str">
        <f t="shared" si="28"/>
        <v/>
      </c>
      <c r="CZ35" s="50" t="e">
        <f ca="1">'COIL DATA'!T33</f>
        <v>#N/A</v>
      </c>
      <c r="DA35" s="50" t="e">
        <f ca="1">'COIL DATA'!U33</f>
        <v>#N/A</v>
      </c>
      <c r="DC35" s="10" t="str">
        <f t="shared" si="14"/>
        <v/>
      </c>
      <c r="DD35" s="10" t="e">
        <f t="shared" si="15"/>
        <v>#N/A</v>
      </c>
      <c r="DE35" s="10" t="e">
        <f t="shared" si="16"/>
        <v>#N/A</v>
      </c>
      <c r="DF35" s="42" t="s">
        <v>259</v>
      </c>
      <c r="DG35">
        <v>4400</v>
      </c>
      <c r="DH35">
        <v>1.64</v>
      </c>
      <c r="DJ35" t="str">
        <f t="shared" si="17"/>
        <v/>
      </c>
      <c r="DK35" s="10" t="e">
        <f t="shared" si="18"/>
        <v>#N/A</v>
      </c>
      <c r="DL35" s="10" t="e">
        <f t="shared" si="19"/>
        <v>#N/A</v>
      </c>
      <c r="DM35" s="42" t="s">
        <v>259</v>
      </c>
      <c r="DN35">
        <v>15</v>
      </c>
      <c r="DO35">
        <v>13.84</v>
      </c>
      <c r="DQ35" s="10">
        <f t="shared" si="29"/>
        <v>0</v>
      </c>
      <c r="DR35" s="10" t="str">
        <f t="shared" si="30"/>
        <v/>
      </c>
      <c r="DS35" s="10" t="s">
        <v>356</v>
      </c>
      <c r="DT35" s="10" t="e">
        <f t="shared" si="8"/>
        <v>#N/A</v>
      </c>
      <c r="DW35" s="63">
        <f t="shared" si="31"/>
        <v>0</v>
      </c>
      <c r="EA35" t="s">
        <v>340</v>
      </c>
      <c r="EB35">
        <f t="shared" si="32"/>
        <v>0</v>
      </c>
      <c r="EC35">
        <f t="shared" si="33"/>
        <v>0</v>
      </c>
      <c r="ED35">
        <f t="shared" si="34"/>
        <v>0</v>
      </c>
      <c r="EE35" t="str">
        <f t="shared" si="20"/>
        <v>OO</v>
      </c>
      <c r="EF35" t="s">
        <v>61</v>
      </c>
      <c r="EG35" t="str">
        <f t="shared" si="21"/>
        <v>O</v>
      </c>
    </row>
    <row r="36" spans="1:137" x14ac:dyDescent="0.2">
      <c r="A36" s="30"/>
      <c r="B36" s="21"/>
      <c r="C36" s="15"/>
      <c r="D36" s="15"/>
      <c r="E36" s="15"/>
      <c r="F36" s="22"/>
      <c r="G36" s="33"/>
      <c r="H36" s="34"/>
      <c r="I36" s="38"/>
      <c r="J36" s="40"/>
      <c r="K36" s="38"/>
      <c r="L36" s="40"/>
      <c r="M36" s="33"/>
      <c r="N36" s="51"/>
      <c r="O36" s="43"/>
      <c r="P36" s="51"/>
      <c r="Q36" s="51"/>
      <c r="R36" s="51"/>
      <c r="S36" s="43"/>
      <c r="T36" s="43"/>
      <c r="U36" s="43"/>
      <c r="V36" s="43"/>
      <c r="W36" s="43"/>
      <c r="X36" s="43"/>
      <c r="Y36" s="43"/>
      <c r="Z36" s="51"/>
      <c r="AA36" s="51"/>
      <c r="AB36" s="56"/>
      <c r="AC36" s="58"/>
      <c r="AD36" s="61"/>
      <c r="AE36" s="27"/>
      <c r="AK36" s="44"/>
      <c r="BX36" s="10">
        <f t="shared" si="23"/>
        <v>0</v>
      </c>
      <c r="BY36" s="10" t="e">
        <f t="shared" si="11"/>
        <v>#N/A</v>
      </c>
      <c r="CC36">
        <f t="shared" si="24"/>
        <v>0</v>
      </c>
      <c r="CD36" s="10" t="e">
        <f t="shared" si="12"/>
        <v>#N/A</v>
      </c>
      <c r="CH36" t="e">
        <f>(VLOOKUP(Sheet5!S33,'VAV DATA INPUT'!CI41:CJ76,2,0))</f>
        <v>#N/A</v>
      </c>
      <c r="CI36" t="s">
        <v>167</v>
      </c>
      <c r="CJ36" t="s">
        <v>168</v>
      </c>
      <c r="CL36" s="10" t="e">
        <f t="shared" si="25"/>
        <v>#N/A</v>
      </c>
      <c r="CP36" s="10" t="e">
        <f t="shared" si="26"/>
        <v>#N/A</v>
      </c>
      <c r="CT36" s="10" t="str">
        <f t="shared" si="27"/>
        <v/>
      </c>
      <c r="CU36" s="10" t="e">
        <f t="shared" si="13"/>
        <v>#N/A</v>
      </c>
      <c r="CV36" s="42" t="s">
        <v>260</v>
      </c>
      <c r="CY36" s="10" t="str">
        <f t="shared" si="28"/>
        <v/>
      </c>
      <c r="CZ36" s="50" t="e">
        <f ca="1">'COIL DATA'!T34</f>
        <v>#N/A</v>
      </c>
      <c r="DA36" s="50" t="e">
        <f ca="1">'COIL DATA'!U34</f>
        <v>#N/A</v>
      </c>
      <c r="DC36" s="10" t="str">
        <f t="shared" si="14"/>
        <v/>
      </c>
      <c r="DD36" s="10" t="e">
        <f t="shared" si="15"/>
        <v>#N/A</v>
      </c>
      <c r="DE36" s="10" t="e">
        <f t="shared" si="16"/>
        <v>#N/A</v>
      </c>
      <c r="DF36" s="42" t="s">
        <v>260</v>
      </c>
      <c r="DG36">
        <v>4400</v>
      </c>
      <c r="DH36">
        <v>2.1800000000000002</v>
      </c>
      <c r="DJ36" t="str">
        <f t="shared" si="17"/>
        <v/>
      </c>
      <c r="DK36" s="10" t="e">
        <f t="shared" si="18"/>
        <v>#N/A</v>
      </c>
      <c r="DL36" s="10" t="e">
        <f t="shared" si="19"/>
        <v>#N/A</v>
      </c>
      <c r="DM36" s="42" t="s">
        <v>260</v>
      </c>
      <c r="DN36">
        <v>27</v>
      </c>
      <c r="DO36">
        <v>20.53</v>
      </c>
      <c r="DQ36" s="10">
        <f t="shared" si="29"/>
        <v>0</v>
      </c>
      <c r="DR36" s="10" t="str">
        <f t="shared" si="30"/>
        <v/>
      </c>
      <c r="DS36" s="10" t="s">
        <v>356</v>
      </c>
      <c r="DT36" s="10" t="e">
        <f t="shared" si="8"/>
        <v>#N/A</v>
      </c>
      <c r="DV36" s="42"/>
      <c r="DW36" s="63">
        <f t="shared" si="31"/>
        <v>0</v>
      </c>
      <c r="EA36" t="s">
        <v>340</v>
      </c>
      <c r="EB36">
        <f t="shared" si="32"/>
        <v>0</v>
      </c>
      <c r="EC36">
        <f t="shared" si="33"/>
        <v>0</v>
      </c>
      <c r="ED36">
        <f t="shared" si="34"/>
        <v>0</v>
      </c>
      <c r="EE36" t="str">
        <f t="shared" si="20"/>
        <v>OO</v>
      </c>
      <c r="EF36" t="s">
        <v>61</v>
      </c>
      <c r="EG36" t="str">
        <f t="shared" si="21"/>
        <v>O</v>
      </c>
    </row>
    <row r="37" spans="1:137" x14ac:dyDescent="0.2">
      <c r="A37" s="30"/>
      <c r="B37" s="21"/>
      <c r="C37" s="15"/>
      <c r="D37" s="15"/>
      <c r="E37" s="15"/>
      <c r="F37" s="22"/>
      <c r="G37" s="33"/>
      <c r="H37" s="34"/>
      <c r="I37" s="38"/>
      <c r="J37" s="40"/>
      <c r="K37" s="38"/>
      <c r="L37" s="40"/>
      <c r="M37" s="33"/>
      <c r="N37" s="51"/>
      <c r="O37" s="43"/>
      <c r="P37" s="51"/>
      <c r="Q37" s="51"/>
      <c r="R37" s="51"/>
      <c r="S37" s="43"/>
      <c r="T37" s="43"/>
      <c r="U37" s="43"/>
      <c r="V37" s="43"/>
      <c r="W37" s="43"/>
      <c r="X37" s="43"/>
      <c r="Y37" s="43"/>
      <c r="Z37" s="51"/>
      <c r="AA37" s="51"/>
      <c r="AB37" s="56"/>
      <c r="AC37" s="58"/>
      <c r="AD37" s="61"/>
      <c r="AE37" s="27"/>
      <c r="AK37" s="44"/>
      <c r="BX37" s="10">
        <f t="shared" si="23"/>
        <v>0</v>
      </c>
      <c r="BY37" s="10" t="e">
        <f t="shared" si="11"/>
        <v>#N/A</v>
      </c>
      <c r="CC37">
        <f t="shared" si="24"/>
        <v>0</v>
      </c>
      <c r="CD37" s="10" t="e">
        <f t="shared" si="12"/>
        <v>#N/A</v>
      </c>
      <c r="CH37" t="e">
        <f>(VLOOKUP(Sheet5!S34,'VAV DATA INPUT'!CI42:CJ77,2,0))</f>
        <v>#N/A</v>
      </c>
      <c r="CI37" t="s">
        <v>169</v>
      </c>
      <c r="CJ37" t="s">
        <v>170</v>
      </c>
      <c r="CL37" s="10" t="e">
        <f t="shared" si="25"/>
        <v>#N/A</v>
      </c>
      <c r="CP37" s="10" t="e">
        <f t="shared" si="26"/>
        <v>#N/A</v>
      </c>
      <c r="CT37" s="10" t="str">
        <f t="shared" si="27"/>
        <v/>
      </c>
      <c r="CU37" s="10" t="e">
        <f t="shared" si="13"/>
        <v>#N/A</v>
      </c>
      <c r="CV37" s="42" t="s">
        <v>261</v>
      </c>
      <c r="CW37" t="s">
        <v>290</v>
      </c>
      <c r="CY37" s="10" t="str">
        <f t="shared" si="28"/>
        <v/>
      </c>
      <c r="CZ37" s="50" t="e">
        <f ca="1">'COIL DATA'!T35</f>
        <v>#N/A</v>
      </c>
      <c r="DA37" s="50" t="e">
        <f ca="1">'COIL DATA'!U35</f>
        <v>#N/A</v>
      </c>
      <c r="DC37" s="10" t="str">
        <f t="shared" si="14"/>
        <v/>
      </c>
      <c r="DD37" s="10" t="e">
        <f t="shared" si="15"/>
        <v>#N/A</v>
      </c>
      <c r="DE37" s="10" t="e">
        <f t="shared" si="16"/>
        <v>#N/A</v>
      </c>
      <c r="DF37" s="42" t="s">
        <v>261</v>
      </c>
      <c r="DG37">
        <v>8000</v>
      </c>
      <c r="DH37">
        <v>0.67</v>
      </c>
      <c r="DJ37" t="str">
        <f t="shared" si="17"/>
        <v/>
      </c>
      <c r="DK37" s="10" t="e">
        <f t="shared" si="18"/>
        <v>#N/A</v>
      </c>
      <c r="DL37" s="10" t="e">
        <f t="shared" si="19"/>
        <v>#N/A</v>
      </c>
      <c r="DM37" s="42" t="s">
        <v>261</v>
      </c>
      <c r="DN37">
        <v>10</v>
      </c>
      <c r="DO37">
        <v>26.76</v>
      </c>
      <c r="DQ37" s="10">
        <f t="shared" si="29"/>
        <v>0</v>
      </c>
      <c r="DR37" s="10" t="str">
        <f t="shared" si="30"/>
        <v/>
      </c>
      <c r="DS37" s="10" t="s">
        <v>356</v>
      </c>
      <c r="DT37" s="10" t="e">
        <f t="shared" si="8"/>
        <v>#N/A</v>
      </c>
      <c r="DW37" s="63">
        <f t="shared" si="31"/>
        <v>0</v>
      </c>
      <c r="EA37" t="s">
        <v>340</v>
      </c>
      <c r="EB37">
        <f t="shared" si="32"/>
        <v>0</v>
      </c>
      <c r="EC37">
        <f t="shared" si="33"/>
        <v>0</v>
      </c>
      <c r="ED37">
        <f t="shared" si="34"/>
        <v>0</v>
      </c>
      <c r="EE37" t="str">
        <f t="shared" si="20"/>
        <v>OO</v>
      </c>
      <c r="EF37" t="s">
        <v>61</v>
      </c>
      <c r="EG37" t="str">
        <f t="shared" si="21"/>
        <v>O</v>
      </c>
    </row>
    <row r="38" spans="1:137" x14ac:dyDescent="0.2">
      <c r="A38" s="30"/>
      <c r="B38" s="21"/>
      <c r="C38" s="15"/>
      <c r="D38" s="15"/>
      <c r="E38" s="15"/>
      <c r="F38" s="22"/>
      <c r="G38" s="33"/>
      <c r="H38" s="34"/>
      <c r="I38" s="38"/>
      <c r="J38" s="40"/>
      <c r="K38" s="38"/>
      <c r="L38" s="40"/>
      <c r="M38" s="33"/>
      <c r="N38" s="51"/>
      <c r="O38" s="43"/>
      <c r="P38" s="51"/>
      <c r="Q38" s="51"/>
      <c r="R38" s="51"/>
      <c r="S38" s="43"/>
      <c r="T38" s="43"/>
      <c r="U38" s="43"/>
      <c r="V38" s="43"/>
      <c r="W38" s="43"/>
      <c r="X38" s="43"/>
      <c r="Y38" s="43"/>
      <c r="Z38" s="51"/>
      <c r="AA38" s="51"/>
      <c r="AB38" s="56"/>
      <c r="AC38" s="58"/>
      <c r="AD38" s="61"/>
      <c r="AE38" s="27"/>
      <c r="BX38" s="10">
        <f t="shared" si="23"/>
        <v>0</v>
      </c>
      <c r="BY38" s="10" t="e">
        <f t="shared" si="11"/>
        <v>#N/A</v>
      </c>
      <c r="CC38">
        <f t="shared" si="24"/>
        <v>0</v>
      </c>
      <c r="CD38" s="10" t="e">
        <f t="shared" si="12"/>
        <v>#N/A</v>
      </c>
      <c r="CH38" t="e">
        <f>(VLOOKUP(Sheet5!S35,'VAV DATA INPUT'!CI43:CJ78,2,0))</f>
        <v>#N/A</v>
      </c>
      <c r="CI38" t="s">
        <v>171</v>
      </c>
      <c r="CJ38" t="s">
        <v>172</v>
      </c>
      <c r="CL38" s="10" t="e">
        <f t="shared" si="25"/>
        <v>#N/A</v>
      </c>
      <c r="CP38" s="10" t="e">
        <f t="shared" si="26"/>
        <v>#N/A</v>
      </c>
      <c r="CT38" s="10" t="str">
        <f t="shared" si="27"/>
        <v/>
      </c>
      <c r="CU38" s="10" t="e">
        <f t="shared" si="13"/>
        <v>#N/A</v>
      </c>
      <c r="CV38" s="42" t="s">
        <v>262</v>
      </c>
      <c r="CW38" t="s">
        <v>290</v>
      </c>
      <c r="CY38" s="10" t="str">
        <f t="shared" si="28"/>
        <v/>
      </c>
      <c r="CZ38" s="50" t="e">
        <f ca="1">'COIL DATA'!T36</f>
        <v>#N/A</v>
      </c>
      <c r="DA38" s="50" t="e">
        <f ca="1">'COIL DATA'!U36</f>
        <v>#N/A</v>
      </c>
      <c r="DC38" s="10" t="str">
        <f t="shared" si="14"/>
        <v/>
      </c>
      <c r="DD38" s="10" t="e">
        <f t="shared" si="15"/>
        <v>#N/A</v>
      </c>
      <c r="DE38" s="10" t="e">
        <f t="shared" si="16"/>
        <v>#N/A</v>
      </c>
      <c r="DF38" s="42" t="s">
        <v>262</v>
      </c>
      <c r="DG38">
        <v>8000</v>
      </c>
      <c r="DH38">
        <v>1.38</v>
      </c>
      <c r="DJ38" t="str">
        <f t="shared" si="17"/>
        <v/>
      </c>
      <c r="DK38" s="10" t="e">
        <f t="shared" si="18"/>
        <v>#N/A</v>
      </c>
      <c r="DL38" s="10" t="e">
        <f t="shared" si="19"/>
        <v>#N/A</v>
      </c>
      <c r="DM38" s="42" t="s">
        <v>262</v>
      </c>
      <c r="DN38">
        <v>10</v>
      </c>
      <c r="DO38">
        <v>19.25</v>
      </c>
      <c r="DQ38" s="10">
        <f t="shared" si="29"/>
        <v>0</v>
      </c>
      <c r="DR38" s="10" t="str">
        <f t="shared" si="30"/>
        <v/>
      </c>
      <c r="DS38" s="10" t="s">
        <v>356</v>
      </c>
      <c r="DT38" s="10" t="e">
        <f t="shared" si="8"/>
        <v>#N/A</v>
      </c>
      <c r="DW38" s="63">
        <f t="shared" si="31"/>
        <v>0</v>
      </c>
      <c r="EA38" t="s">
        <v>340</v>
      </c>
      <c r="EB38">
        <f t="shared" si="32"/>
        <v>0</v>
      </c>
      <c r="EC38">
        <f t="shared" si="33"/>
        <v>0</v>
      </c>
      <c r="ED38">
        <f t="shared" si="34"/>
        <v>0</v>
      </c>
      <c r="EE38" t="str">
        <f t="shared" si="20"/>
        <v>OO</v>
      </c>
      <c r="EF38" t="s">
        <v>61</v>
      </c>
      <c r="EG38" t="str">
        <f t="shared" si="21"/>
        <v>O</v>
      </c>
    </row>
    <row r="39" spans="1:137" x14ac:dyDescent="0.2">
      <c r="A39" s="30"/>
      <c r="B39" s="21"/>
      <c r="C39" s="15"/>
      <c r="D39" s="15"/>
      <c r="E39" s="15"/>
      <c r="F39" s="22"/>
      <c r="G39" s="33"/>
      <c r="H39" s="34"/>
      <c r="I39" s="38"/>
      <c r="J39" s="40"/>
      <c r="K39" s="38"/>
      <c r="L39" s="40"/>
      <c r="M39" s="33"/>
      <c r="N39" s="51"/>
      <c r="O39" s="43"/>
      <c r="P39" s="51"/>
      <c r="Q39" s="51"/>
      <c r="R39" s="51"/>
      <c r="S39" s="43"/>
      <c r="T39" s="43"/>
      <c r="U39" s="43"/>
      <c r="V39" s="43"/>
      <c r="W39" s="43"/>
      <c r="X39" s="43"/>
      <c r="Y39" s="43"/>
      <c r="Z39" s="51"/>
      <c r="AA39" s="51"/>
      <c r="AB39" s="56"/>
      <c r="AC39" s="58"/>
      <c r="AD39" s="61"/>
      <c r="AE39" s="27"/>
      <c r="BX39" s="10">
        <f t="shared" si="23"/>
        <v>0</v>
      </c>
      <c r="BY39" s="10" t="e">
        <f t="shared" si="11"/>
        <v>#N/A</v>
      </c>
      <c r="CC39">
        <f t="shared" si="24"/>
        <v>0</v>
      </c>
      <c r="CD39" s="10" t="e">
        <f t="shared" si="12"/>
        <v>#N/A</v>
      </c>
      <c r="CH39" t="e">
        <f>(VLOOKUP(Sheet5!S36,'VAV DATA INPUT'!CI44:CJ79,2,0))</f>
        <v>#N/A</v>
      </c>
      <c r="CI39" t="s">
        <v>173</v>
      </c>
      <c r="CJ39" t="s">
        <v>174</v>
      </c>
      <c r="CL39" s="10" t="e">
        <f t="shared" si="25"/>
        <v>#N/A</v>
      </c>
      <c r="CP39" s="10" t="e">
        <f t="shared" si="26"/>
        <v>#N/A</v>
      </c>
      <c r="CT39" s="10" t="str">
        <f t="shared" si="27"/>
        <v/>
      </c>
      <c r="CU39" s="10" t="e">
        <f t="shared" si="13"/>
        <v>#N/A</v>
      </c>
      <c r="CV39" s="42" t="s">
        <v>263</v>
      </c>
      <c r="CY39" s="10" t="str">
        <f t="shared" si="28"/>
        <v/>
      </c>
      <c r="CZ39" s="50" t="e">
        <f ca="1">'COIL DATA'!T37</f>
        <v>#N/A</v>
      </c>
      <c r="DA39" s="50" t="e">
        <f ca="1">'COIL DATA'!U37</f>
        <v>#N/A</v>
      </c>
      <c r="DC39" s="10" t="str">
        <f t="shared" si="14"/>
        <v/>
      </c>
      <c r="DD39" s="10" t="e">
        <f t="shared" si="15"/>
        <v>#N/A</v>
      </c>
      <c r="DE39" s="10" t="e">
        <f t="shared" si="16"/>
        <v>#N/A</v>
      </c>
      <c r="DF39" s="42" t="s">
        <v>263</v>
      </c>
      <c r="DG39">
        <v>8000</v>
      </c>
      <c r="DH39">
        <v>2.0699999999999998</v>
      </c>
      <c r="DJ39" t="str">
        <f t="shared" si="17"/>
        <v/>
      </c>
      <c r="DK39" s="10" t="e">
        <f t="shared" si="18"/>
        <v>#N/A</v>
      </c>
      <c r="DL39" s="10" t="e">
        <f t="shared" si="19"/>
        <v>#N/A</v>
      </c>
      <c r="DM39" s="42" t="s">
        <v>263</v>
      </c>
      <c r="DN39">
        <v>15</v>
      </c>
      <c r="DO39">
        <v>17.329999999999998</v>
      </c>
      <c r="DQ39" s="10">
        <f t="shared" si="29"/>
        <v>0</v>
      </c>
      <c r="DR39" s="10" t="str">
        <f t="shared" si="30"/>
        <v/>
      </c>
      <c r="DS39" s="10" t="s">
        <v>356</v>
      </c>
      <c r="DT39" s="10" t="e">
        <f t="shared" ref="DT39:DT71" si="37">VLOOKUP(DR39,$DU$23:$DV$30,2,0)</f>
        <v>#N/A</v>
      </c>
      <c r="DW39" s="63">
        <f t="shared" si="31"/>
        <v>0</v>
      </c>
      <c r="EA39" t="s">
        <v>340</v>
      </c>
      <c r="EB39">
        <f t="shared" si="32"/>
        <v>0</v>
      </c>
      <c r="EC39">
        <f t="shared" si="33"/>
        <v>0</v>
      </c>
      <c r="ED39">
        <f t="shared" si="34"/>
        <v>0</v>
      </c>
      <c r="EE39" t="str">
        <f t="shared" si="20"/>
        <v>OO</v>
      </c>
      <c r="EF39" t="s">
        <v>61</v>
      </c>
      <c r="EG39" t="str">
        <f t="shared" si="21"/>
        <v>O</v>
      </c>
    </row>
    <row r="40" spans="1:137" x14ac:dyDescent="0.2">
      <c r="A40" s="30"/>
      <c r="B40" s="21"/>
      <c r="C40" s="15"/>
      <c r="D40" s="15"/>
      <c r="E40" s="15"/>
      <c r="F40" s="22"/>
      <c r="G40" s="33"/>
      <c r="H40" s="34"/>
      <c r="I40" s="38"/>
      <c r="J40" s="40"/>
      <c r="K40" s="38"/>
      <c r="L40" s="40"/>
      <c r="M40" s="33"/>
      <c r="N40" s="51"/>
      <c r="O40" s="43"/>
      <c r="P40" s="51"/>
      <c r="Q40" s="51"/>
      <c r="R40" s="51"/>
      <c r="S40" s="43"/>
      <c r="T40" s="43"/>
      <c r="U40" s="43"/>
      <c r="V40" s="43"/>
      <c r="W40" s="43"/>
      <c r="X40" s="43"/>
      <c r="Y40" s="43"/>
      <c r="Z40" s="51"/>
      <c r="AA40" s="51"/>
      <c r="AB40" s="56"/>
      <c r="AC40" s="58"/>
      <c r="AD40" s="61"/>
      <c r="AE40" s="27"/>
      <c r="BX40" s="10">
        <f t="shared" si="23"/>
        <v>0</v>
      </c>
      <c r="BY40" s="10" t="e">
        <f t="shared" si="11"/>
        <v>#N/A</v>
      </c>
      <c r="CC40">
        <f t="shared" si="24"/>
        <v>0</v>
      </c>
      <c r="CD40" s="10" t="e">
        <f t="shared" si="12"/>
        <v>#N/A</v>
      </c>
      <c r="CH40" t="e">
        <f>(VLOOKUP(Sheet5!S37,'VAV DATA INPUT'!CI45:CJ80,2,0))</f>
        <v>#N/A</v>
      </c>
      <c r="CI40" t="s">
        <v>176</v>
      </c>
      <c r="CJ40" t="s">
        <v>184</v>
      </c>
      <c r="CL40" s="10" t="e">
        <f t="shared" si="25"/>
        <v>#N/A</v>
      </c>
      <c r="CP40" s="10" t="e">
        <f t="shared" si="26"/>
        <v>#N/A</v>
      </c>
      <c r="CT40" s="10" t="str">
        <f t="shared" si="27"/>
        <v/>
      </c>
      <c r="CU40" s="10" t="e">
        <f t="shared" si="13"/>
        <v>#N/A</v>
      </c>
      <c r="CV40" s="42" t="s">
        <v>264</v>
      </c>
      <c r="CY40" s="10" t="str">
        <f t="shared" si="28"/>
        <v/>
      </c>
      <c r="CZ40" s="50" t="e">
        <f ca="1">'COIL DATA'!T38</f>
        <v>#N/A</v>
      </c>
      <c r="DA40" s="50" t="e">
        <f ca="1">'COIL DATA'!U38</f>
        <v>#N/A</v>
      </c>
      <c r="DC40" s="10" t="str">
        <f t="shared" si="14"/>
        <v/>
      </c>
      <c r="DD40" s="10" t="e">
        <f t="shared" si="15"/>
        <v>#N/A</v>
      </c>
      <c r="DE40" s="10" t="e">
        <f t="shared" si="16"/>
        <v>#N/A</v>
      </c>
      <c r="DF40" s="42" t="s">
        <v>264</v>
      </c>
      <c r="DG40">
        <v>8000</v>
      </c>
      <c r="DH40">
        <v>2.76</v>
      </c>
      <c r="DJ40" t="str">
        <f t="shared" si="17"/>
        <v/>
      </c>
      <c r="DK40" s="10" t="e">
        <f t="shared" si="18"/>
        <v>#N/A</v>
      </c>
      <c r="DL40" s="10" t="e">
        <f t="shared" si="19"/>
        <v>#N/A</v>
      </c>
      <c r="DM40" s="42" t="s">
        <v>264</v>
      </c>
      <c r="DN40">
        <v>27</v>
      </c>
      <c r="DO40">
        <v>23.05</v>
      </c>
      <c r="DQ40" s="10">
        <f t="shared" si="29"/>
        <v>0</v>
      </c>
      <c r="DR40" s="10" t="str">
        <f t="shared" si="30"/>
        <v/>
      </c>
      <c r="DS40" s="10" t="s">
        <v>356</v>
      </c>
      <c r="DT40" s="10" t="e">
        <f t="shared" si="37"/>
        <v>#N/A</v>
      </c>
      <c r="DW40" s="63">
        <f t="shared" si="31"/>
        <v>0</v>
      </c>
      <c r="EA40" t="s">
        <v>340</v>
      </c>
      <c r="EB40">
        <f t="shared" si="32"/>
        <v>0</v>
      </c>
      <c r="EC40">
        <f t="shared" si="33"/>
        <v>0</v>
      </c>
      <c r="ED40">
        <f t="shared" si="34"/>
        <v>0</v>
      </c>
      <c r="EE40" t="str">
        <f t="shared" si="20"/>
        <v>OO</v>
      </c>
      <c r="EF40" t="s">
        <v>61</v>
      </c>
      <c r="EG40" t="str">
        <f t="shared" si="21"/>
        <v>O</v>
      </c>
    </row>
    <row r="41" spans="1:137" x14ac:dyDescent="0.2">
      <c r="A41" s="30"/>
      <c r="B41" s="21"/>
      <c r="C41" s="15"/>
      <c r="D41" s="15"/>
      <c r="E41" s="15"/>
      <c r="F41" s="22"/>
      <c r="G41" s="33"/>
      <c r="H41" s="34"/>
      <c r="I41" s="38"/>
      <c r="J41" s="40"/>
      <c r="K41" s="38"/>
      <c r="L41" s="40"/>
      <c r="M41" s="33"/>
      <c r="N41" s="51"/>
      <c r="O41" s="43"/>
      <c r="P41" s="51"/>
      <c r="Q41" s="51"/>
      <c r="R41" s="51"/>
      <c r="S41" s="43"/>
      <c r="T41" s="43"/>
      <c r="U41" s="43"/>
      <c r="V41" s="43"/>
      <c r="W41" s="43"/>
      <c r="X41" s="43"/>
      <c r="Y41" s="43"/>
      <c r="Z41" s="51"/>
      <c r="AA41" s="51"/>
      <c r="AB41" s="56"/>
      <c r="AC41" s="58"/>
      <c r="AD41" s="61"/>
      <c r="AE41" s="27"/>
      <c r="BX41" s="10">
        <f t="shared" ref="BX41:BX72" si="38">B39</f>
        <v>0</v>
      </c>
      <c r="BY41" s="10" t="e">
        <f t="shared" si="11"/>
        <v>#N/A</v>
      </c>
      <c r="CC41">
        <f t="shared" ref="CC41:CC72" si="39">B39</f>
        <v>0</v>
      </c>
      <c r="CD41" s="10" t="e">
        <f t="shared" si="12"/>
        <v>#N/A</v>
      </c>
      <c r="CH41" t="e">
        <f>(VLOOKUP(Sheet5!S38,'VAV DATA INPUT'!CI46:CJ81,2,0))</f>
        <v>#N/A</v>
      </c>
      <c r="CI41" t="s">
        <v>177</v>
      </c>
      <c r="CJ41" t="s">
        <v>185</v>
      </c>
      <c r="CL41" s="10" t="e">
        <f t="shared" ref="CL41:CL72" si="40">LOOKUP(H39,$CM$12:$CM$19,$CN$12:$CN$19)</f>
        <v>#N/A</v>
      </c>
      <c r="CP41" s="10" t="e">
        <f t="shared" ref="CP41:CP72" si="41">LOOKUP(S39,$CQ$12:$CQ$18,$CR$12:$CR$18)</f>
        <v>#N/A</v>
      </c>
      <c r="CT41" s="10" t="str">
        <f t="shared" ref="CT41:CT72" si="42">CONCATENATE(Y39,W39)</f>
        <v/>
      </c>
      <c r="CU41" s="10" t="e">
        <f t="shared" si="13"/>
        <v>#N/A</v>
      </c>
      <c r="CV41" s="42"/>
      <c r="CY41" s="10" t="str">
        <f t="shared" ref="CY41:CY72" si="43">CONCATENATE(Y39,W39)</f>
        <v/>
      </c>
      <c r="CZ41" s="50" t="e">
        <f ca="1">'COIL DATA'!T39</f>
        <v>#N/A</v>
      </c>
      <c r="DA41" s="50" t="e">
        <f ca="1">'COIL DATA'!U39</f>
        <v>#N/A</v>
      </c>
      <c r="DC41" s="10" t="str">
        <f t="shared" si="14"/>
        <v/>
      </c>
      <c r="DD41" s="10" t="e">
        <f t="shared" si="15"/>
        <v>#N/A</v>
      </c>
      <c r="DE41" s="10" t="e">
        <f t="shared" si="16"/>
        <v>#N/A</v>
      </c>
      <c r="DF41" s="42"/>
      <c r="DJ41" t="str">
        <f t="shared" si="17"/>
        <v/>
      </c>
      <c r="DK41" s="10" t="e">
        <f t="shared" si="18"/>
        <v>#N/A</v>
      </c>
      <c r="DL41" s="10" t="e">
        <f t="shared" si="19"/>
        <v>#N/A</v>
      </c>
      <c r="DQ41" s="10">
        <f t="shared" ref="DQ41:DQ72" si="44">M39</f>
        <v>0</v>
      </c>
      <c r="DR41" s="10" t="str">
        <f t="shared" ref="DR41:DR72" si="45">CONCATENATE(X39,W39)</f>
        <v/>
      </c>
      <c r="DS41" s="10" t="s">
        <v>356</v>
      </c>
      <c r="DT41" s="10" t="e">
        <f t="shared" si="37"/>
        <v>#N/A</v>
      </c>
      <c r="DW41" s="63">
        <f t="shared" ref="DW41:DW72" si="46">AD39</f>
        <v>0</v>
      </c>
      <c r="EA41" t="s">
        <v>340</v>
      </c>
      <c r="EB41">
        <f t="shared" ref="EB41:EB72" si="47">F39</f>
        <v>0</v>
      </c>
      <c r="EC41">
        <f t="shared" ref="EC41:EC72" si="48">G39</f>
        <v>0</v>
      </c>
      <c r="ED41">
        <f t="shared" ref="ED41:ED72" si="49">H39</f>
        <v>0</v>
      </c>
      <c r="EE41" t="str">
        <f t="shared" si="20"/>
        <v>OO</v>
      </c>
      <c r="EF41" t="s">
        <v>61</v>
      </c>
      <c r="EG41" t="str">
        <f t="shared" si="21"/>
        <v>O</v>
      </c>
    </row>
    <row r="42" spans="1:137" x14ac:dyDescent="0.2">
      <c r="A42" s="30"/>
      <c r="B42" s="21"/>
      <c r="C42" s="15"/>
      <c r="D42" s="15" t="str">
        <f t="shared" ref="D42:D69" si="50">IF(AND(C42="546-00020",E42="590-780"),"545-113","NONE")</f>
        <v>NONE</v>
      </c>
      <c r="E42" s="15"/>
      <c r="F42" s="22" t="e">
        <f t="shared" ref="F42:F69" si="51">CH44</f>
        <v>#N/A</v>
      </c>
      <c r="G42" s="33"/>
      <c r="H42" s="34"/>
      <c r="I42" s="38"/>
      <c r="J42" s="40" t="e">
        <f t="shared" ref="J42:J73" si="52">I42/CL44</f>
        <v>#N/A</v>
      </c>
      <c r="K42" s="38"/>
      <c r="L42" s="40" t="e">
        <f t="shared" ref="L42:L73" si="53">K42/CL44</f>
        <v>#N/A</v>
      </c>
      <c r="M42" s="33" t="s">
        <v>214</v>
      </c>
      <c r="N42" s="51"/>
      <c r="O42" s="43"/>
      <c r="P42" s="51" t="e">
        <f t="shared" ref="P42:P73" ca="1" si="54">((CZ44*LN(O42)+DA44)*CP44)/1000</f>
        <v>#N/A</v>
      </c>
      <c r="Q42" s="51"/>
      <c r="R42" s="51"/>
      <c r="S42" s="43"/>
      <c r="T42" s="43"/>
      <c r="U42" s="43"/>
      <c r="V42" s="43"/>
      <c r="W42" s="43"/>
      <c r="X42" s="43"/>
      <c r="Y42" s="43">
        <f t="shared" si="36"/>
        <v>0</v>
      </c>
      <c r="Z42" s="51"/>
      <c r="AA42" s="51" t="e">
        <f t="shared" ref="AA42:AA73" si="55">((O42/DD44)^2)*DE44</f>
        <v>#N/A</v>
      </c>
      <c r="AB42" s="56"/>
      <c r="AC42" s="58" t="e">
        <f t="shared" ref="AC42:AC73" si="56">((N42/DK44)^2)*DL44</f>
        <v>#N/A</v>
      </c>
      <c r="AD42" s="61"/>
      <c r="AE42" s="27" t="e">
        <f t="shared" ref="AE42:AE69" si="57">CONCATENATE(EA44,EB44,EC44,ED44,EE44,EF44,EG44)</f>
        <v>#N/A</v>
      </c>
      <c r="BX42" s="10">
        <f t="shared" si="38"/>
        <v>0</v>
      </c>
      <c r="BY42" s="10" t="e">
        <f t="shared" si="11"/>
        <v>#N/A</v>
      </c>
      <c r="CC42">
        <f t="shared" si="39"/>
        <v>0</v>
      </c>
      <c r="CD42" s="10" t="e">
        <f t="shared" si="12"/>
        <v>#N/A</v>
      </c>
      <c r="CH42" t="e">
        <f>(VLOOKUP(Sheet5!S39,'VAV DATA INPUT'!CI47:CJ82,2,0))</f>
        <v>#N/A</v>
      </c>
      <c r="CI42" t="s">
        <v>178</v>
      </c>
      <c r="CJ42" t="s">
        <v>186</v>
      </c>
      <c r="CL42" s="10" t="e">
        <f t="shared" si="40"/>
        <v>#N/A</v>
      </c>
      <c r="CP42" s="10" t="e">
        <f t="shared" si="41"/>
        <v>#N/A</v>
      </c>
      <c r="CT42" s="10" t="str">
        <f t="shared" si="42"/>
        <v/>
      </c>
      <c r="CU42" s="10" t="e">
        <f t="shared" si="13"/>
        <v>#N/A</v>
      </c>
      <c r="CV42" s="42"/>
      <c r="CY42" s="10" t="str">
        <f t="shared" si="43"/>
        <v/>
      </c>
      <c r="CZ42" s="50" t="e">
        <f ca="1">'COIL DATA'!T40</f>
        <v>#N/A</v>
      </c>
      <c r="DA42" s="50" t="e">
        <f ca="1">'COIL DATA'!U40</f>
        <v>#N/A</v>
      </c>
      <c r="DC42" s="10" t="str">
        <f t="shared" si="14"/>
        <v/>
      </c>
      <c r="DD42" s="10" t="e">
        <f t="shared" si="15"/>
        <v>#N/A</v>
      </c>
      <c r="DE42" s="10" t="e">
        <f t="shared" si="16"/>
        <v>#N/A</v>
      </c>
      <c r="DJ42" t="str">
        <f t="shared" si="17"/>
        <v/>
      </c>
      <c r="DK42" s="10" t="e">
        <f t="shared" si="18"/>
        <v>#N/A</v>
      </c>
      <c r="DL42" s="10" t="e">
        <f t="shared" si="19"/>
        <v>#N/A</v>
      </c>
      <c r="DQ42" s="10">
        <f t="shared" si="44"/>
        <v>0</v>
      </c>
      <c r="DR42" s="10" t="str">
        <f t="shared" si="45"/>
        <v/>
      </c>
      <c r="DS42" s="10" t="s">
        <v>356</v>
      </c>
      <c r="DT42" s="10" t="e">
        <f t="shared" si="37"/>
        <v>#N/A</v>
      </c>
      <c r="DW42" s="63">
        <f t="shared" si="46"/>
        <v>0</v>
      </c>
      <c r="EA42" t="s">
        <v>340</v>
      </c>
      <c r="EB42">
        <f t="shared" si="47"/>
        <v>0</v>
      </c>
      <c r="EC42">
        <f t="shared" si="48"/>
        <v>0</v>
      </c>
      <c r="ED42">
        <f t="shared" si="49"/>
        <v>0</v>
      </c>
      <c r="EE42" t="str">
        <f t="shared" si="20"/>
        <v>OO</v>
      </c>
      <c r="EF42" t="s">
        <v>61</v>
      </c>
      <c r="EG42" t="str">
        <f t="shared" si="21"/>
        <v>O</v>
      </c>
    </row>
    <row r="43" spans="1:137" x14ac:dyDescent="0.2">
      <c r="A43" s="30"/>
      <c r="B43" s="21"/>
      <c r="C43" s="15"/>
      <c r="D43" s="15" t="str">
        <f t="shared" si="50"/>
        <v>NONE</v>
      </c>
      <c r="E43" s="15"/>
      <c r="F43" s="22" t="e">
        <f t="shared" si="51"/>
        <v>#N/A</v>
      </c>
      <c r="G43" s="33"/>
      <c r="H43" s="34"/>
      <c r="I43" s="38"/>
      <c r="J43" s="40" t="e">
        <f t="shared" si="52"/>
        <v>#N/A</v>
      </c>
      <c r="K43" s="38"/>
      <c r="L43" s="40" t="e">
        <f t="shared" si="53"/>
        <v>#N/A</v>
      </c>
      <c r="M43" s="33" t="s">
        <v>214</v>
      </c>
      <c r="N43" s="51"/>
      <c r="O43" s="43"/>
      <c r="P43" s="51" t="e">
        <f t="shared" ca="1" si="54"/>
        <v>#N/A</v>
      </c>
      <c r="Q43" s="51"/>
      <c r="R43" s="51"/>
      <c r="S43" s="43"/>
      <c r="T43" s="43"/>
      <c r="U43" s="43"/>
      <c r="V43" s="43"/>
      <c r="W43" s="43"/>
      <c r="X43" s="43"/>
      <c r="Y43" s="43">
        <f t="shared" si="36"/>
        <v>0</v>
      </c>
      <c r="Z43" s="51"/>
      <c r="AA43" s="51" t="e">
        <f t="shared" si="55"/>
        <v>#N/A</v>
      </c>
      <c r="AB43" s="56"/>
      <c r="AC43" s="58" t="e">
        <f t="shared" si="56"/>
        <v>#N/A</v>
      </c>
      <c r="AD43" s="61"/>
      <c r="AE43" s="27" t="e">
        <f t="shared" si="57"/>
        <v>#N/A</v>
      </c>
      <c r="BX43" s="10">
        <f t="shared" si="38"/>
        <v>0</v>
      </c>
      <c r="BY43" s="10" t="e">
        <f t="shared" si="11"/>
        <v>#N/A</v>
      </c>
      <c r="CC43">
        <f t="shared" si="39"/>
        <v>0</v>
      </c>
      <c r="CD43" s="10" t="e">
        <f t="shared" si="12"/>
        <v>#N/A</v>
      </c>
      <c r="CH43" t="e">
        <f>(VLOOKUP(Sheet5!S40,'VAV DATA INPUT'!CI48:CJ83,2,0))</f>
        <v>#N/A</v>
      </c>
      <c r="CI43" t="s">
        <v>179</v>
      </c>
      <c r="CJ43" t="s">
        <v>187</v>
      </c>
      <c r="CL43" s="10" t="e">
        <f t="shared" si="40"/>
        <v>#N/A</v>
      </c>
      <c r="CP43" s="10" t="e">
        <f t="shared" si="41"/>
        <v>#N/A</v>
      </c>
      <c r="CT43" s="10" t="str">
        <f t="shared" si="42"/>
        <v/>
      </c>
      <c r="CU43" s="10" t="e">
        <f t="shared" si="13"/>
        <v>#N/A</v>
      </c>
      <c r="CV43" s="42"/>
      <c r="CY43" s="10" t="str">
        <f t="shared" si="43"/>
        <v/>
      </c>
      <c r="CZ43" s="50" t="e">
        <f ca="1">'COIL DATA'!T41</f>
        <v>#N/A</v>
      </c>
      <c r="DA43" s="50" t="e">
        <f ca="1">'COIL DATA'!U41</f>
        <v>#N/A</v>
      </c>
      <c r="DC43" s="10" t="str">
        <f t="shared" si="14"/>
        <v/>
      </c>
      <c r="DD43" s="10" t="e">
        <f t="shared" si="15"/>
        <v>#N/A</v>
      </c>
      <c r="DE43" s="10" t="e">
        <f t="shared" si="16"/>
        <v>#N/A</v>
      </c>
      <c r="DJ43" t="str">
        <f t="shared" si="17"/>
        <v/>
      </c>
      <c r="DK43" s="10" t="e">
        <f t="shared" si="18"/>
        <v>#N/A</v>
      </c>
      <c r="DL43" s="10" t="e">
        <f t="shared" si="19"/>
        <v>#N/A</v>
      </c>
      <c r="DQ43" s="10">
        <f t="shared" si="44"/>
        <v>0</v>
      </c>
      <c r="DR43" s="10" t="str">
        <f t="shared" si="45"/>
        <v/>
      </c>
      <c r="DS43" s="10" t="s">
        <v>356</v>
      </c>
      <c r="DT43" s="10" t="e">
        <f t="shared" si="37"/>
        <v>#N/A</v>
      </c>
      <c r="DW43" s="63">
        <f t="shared" si="46"/>
        <v>0</v>
      </c>
      <c r="EA43" t="s">
        <v>340</v>
      </c>
      <c r="EB43">
        <f t="shared" si="47"/>
        <v>0</v>
      </c>
      <c r="EC43">
        <f t="shared" si="48"/>
        <v>0</v>
      </c>
      <c r="ED43">
        <f t="shared" si="49"/>
        <v>0</v>
      </c>
      <c r="EE43" t="str">
        <f t="shared" si="20"/>
        <v>OO</v>
      </c>
      <c r="EF43" t="s">
        <v>61</v>
      </c>
      <c r="EG43" t="str">
        <f t="shared" si="21"/>
        <v>O</v>
      </c>
    </row>
    <row r="44" spans="1:137" x14ac:dyDescent="0.2">
      <c r="A44" s="30"/>
      <c r="B44" s="21"/>
      <c r="C44" s="15"/>
      <c r="D44" s="15" t="str">
        <f t="shared" si="50"/>
        <v>NONE</v>
      </c>
      <c r="E44" s="15"/>
      <c r="F44" s="22" t="e">
        <f t="shared" si="51"/>
        <v>#N/A</v>
      </c>
      <c r="G44" s="33"/>
      <c r="H44" s="34"/>
      <c r="I44" s="38"/>
      <c r="J44" s="40" t="e">
        <f t="shared" si="52"/>
        <v>#N/A</v>
      </c>
      <c r="K44" s="38"/>
      <c r="L44" s="40" t="e">
        <f t="shared" si="53"/>
        <v>#N/A</v>
      </c>
      <c r="M44" s="33" t="s">
        <v>214</v>
      </c>
      <c r="N44" s="51"/>
      <c r="O44" s="43"/>
      <c r="P44" s="51" t="e">
        <f t="shared" ca="1" si="54"/>
        <v>#N/A</v>
      </c>
      <c r="Q44" s="51"/>
      <c r="R44" s="51"/>
      <c r="S44" s="43"/>
      <c r="T44" s="43"/>
      <c r="U44" s="43"/>
      <c r="V44" s="43"/>
      <c r="W44" s="43"/>
      <c r="X44" s="43"/>
      <c r="Y44" s="43">
        <f t="shared" si="36"/>
        <v>0</v>
      </c>
      <c r="Z44" s="51"/>
      <c r="AA44" s="51" t="e">
        <f t="shared" si="55"/>
        <v>#N/A</v>
      </c>
      <c r="AB44" s="56"/>
      <c r="AC44" s="58" t="e">
        <f t="shared" si="56"/>
        <v>#N/A</v>
      </c>
      <c r="AD44" s="61"/>
      <c r="AE44" s="27" t="e">
        <f t="shared" si="57"/>
        <v>#N/A</v>
      </c>
      <c r="BX44" s="10">
        <f t="shared" si="38"/>
        <v>0</v>
      </c>
      <c r="BY44" s="10" t="e">
        <f t="shared" si="11"/>
        <v>#N/A</v>
      </c>
      <c r="CC44">
        <f t="shared" si="39"/>
        <v>0</v>
      </c>
      <c r="CD44" s="10" t="e">
        <f t="shared" si="12"/>
        <v>#N/A</v>
      </c>
      <c r="CH44" t="e">
        <f>(VLOOKUP(Sheet5!S41,'VAV DATA INPUT'!CI49:CJ84,2,0))</f>
        <v>#N/A</v>
      </c>
      <c r="CI44" t="s">
        <v>180</v>
      </c>
      <c r="CJ44" t="s">
        <v>188</v>
      </c>
      <c r="CL44" s="10" t="e">
        <f t="shared" si="40"/>
        <v>#N/A</v>
      </c>
      <c r="CP44" s="10" t="e">
        <f t="shared" si="41"/>
        <v>#N/A</v>
      </c>
      <c r="CT44" s="10" t="str">
        <f t="shared" si="42"/>
        <v>0</v>
      </c>
      <c r="CU44" s="10" t="e">
        <f t="shared" si="13"/>
        <v>#N/A</v>
      </c>
      <c r="CV44" s="42"/>
      <c r="CY44" s="10" t="str">
        <f t="shared" si="43"/>
        <v>0</v>
      </c>
      <c r="CZ44" s="50" t="e">
        <f ca="1">'COIL DATA'!T42</f>
        <v>#N/A</v>
      </c>
      <c r="DA44" s="50" t="e">
        <f ca="1">'COIL DATA'!U42</f>
        <v>#N/A</v>
      </c>
      <c r="DC44" s="10" t="str">
        <f t="shared" si="14"/>
        <v>0</v>
      </c>
      <c r="DD44" s="10" t="e">
        <f t="shared" si="15"/>
        <v>#N/A</v>
      </c>
      <c r="DE44" s="10" t="e">
        <f t="shared" si="16"/>
        <v>#N/A</v>
      </c>
      <c r="DJ44" t="str">
        <f t="shared" si="17"/>
        <v>0</v>
      </c>
      <c r="DK44" s="10" t="e">
        <f t="shared" si="18"/>
        <v>#N/A</v>
      </c>
      <c r="DL44" s="10" t="e">
        <f t="shared" si="19"/>
        <v>#N/A</v>
      </c>
      <c r="DQ44" s="10" t="str">
        <f t="shared" si="44"/>
        <v>No</v>
      </c>
      <c r="DR44" s="10" t="str">
        <f t="shared" si="45"/>
        <v/>
      </c>
      <c r="DS44" s="10" t="s">
        <v>356</v>
      </c>
      <c r="DT44" s="10" t="e">
        <f t="shared" si="37"/>
        <v>#N/A</v>
      </c>
      <c r="DW44" s="63">
        <f t="shared" si="46"/>
        <v>0</v>
      </c>
      <c r="EA44" t="s">
        <v>340</v>
      </c>
      <c r="EB44" t="e">
        <f t="shared" si="47"/>
        <v>#N/A</v>
      </c>
      <c r="EC44">
        <f t="shared" si="48"/>
        <v>0</v>
      </c>
      <c r="ED44">
        <f t="shared" si="49"/>
        <v>0</v>
      </c>
      <c r="EE44" t="str">
        <f t="shared" si="20"/>
        <v>OO</v>
      </c>
      <c r="EF44" t="s">
        <v>61</v>
      </c>
      <c r="EG44" t="str">
        <f t="shared" si="21"/>
        <v>O</v>
      </c>
    </row>
    <row r="45" spans="1:137" x14ac:dyDescent="0.2">
      <c r="A45" s="30"/>
      <c r="B45" s="21"/>
      <c r="C45" s="15"/>
      <c r="D45" s="15" t="str">
        <f t="shared" si="50"/>
        <v>NONE</v>
      </c>
      <c r="E45" s="15"/>
      <c r="F45" s="22" t="e">
        <f t="shared" si="51"/>
        <v>#N/A</v>
      </c>
      <c r="G45" s="33"/>
      <c r="H45" s="34"/>
      <c r="I45" s="38"/>
      <c r="J45" s="40" t="e">
        <f t="shared" si="52"/>
        <v>#N/A</v>
      </c>
      <c r="K45" s="38"/>
      <c r="L45" s="40" t="e">
        <f t="shared" si="53"/>
        <v>#N/A</v>
      </c>
      <c r="M45" s="33" t="s">
        <v>214</v>
      </c>
      <c r="N45" s="51"/>
      <c r="O45" s="43"/>
      <c r="P45" s="51" t="e">
        <f t="shared" ca="1" si="54"/>
        <v>#N/A</v>
      </c>
      <c r="Q45" s="51"/>
      <c r="R45" s="51"/>
      <c r="S45" s="43"/>
      <c r="T45" s="43"/>
      <c r="U45" s="43"/>
      <c r="V45" s="43"/>
      <c r="W45" s="43"/>
      <c r="X45" s="43"/>
      <c r="Y45" s="43">
        <f t="shared" si="36"/>
        <v>0</v>
      </c>
      <c r="Z45" s="51"/>
      <c r="AA45" s="51" t="e">
        <f t="shared" si="55"/>
        <v>#N/A</v>
      </c>
      <c r="AB45" s="56"/>
      <c r="AC45" s="58" t="e">
        <f t="shared" si="56"/>
        <v>#N/A</v>
      </c>
      <c r="AD45" s="61"/>
      <c r="AE45" s="27" t="e">
        <f t="shared" si="57"/>
        <v>#N/A</v>
      </c>
      <c r="BX45" s="10">
        <f t="shared" si="38"/>
        <v>0</v>
      </c>
      <c r="BY45" s="10" t="e">
        <f t="shared" si="11"/>
        <v>#N/A</v>
      </c>
      <c r="CC45">
        <f t="shared" si="39"/>
        <v>0</v>
      </c>
      <c r="CD45" s="10" t="e">
        <f t="shared" si="12"/>
        <v>#N/A</v>
      </c>
      <c r="CH45" t="e">
        <f>(VLOOKUP(Sheet5!S42,'VAV DATA INPUT'!CI50:CJ85,2,0))</f>
        <v>#N/A</v>
      </c>
      <c r="CI45" t="s">
        <v>181</v>
      </c>
      <c r="CJ45" t="s">
        <v>189</v>
      </c>
      <c r="CL45" s="10" t="e">
        <f t="shared" si="40"/>
        <v>#N/A</v>
      </c>
      <c r="CP45" s="10" t="e">
        <f t="shared" si="41"/>
        <v>#N/A</v>
      </c>
      <c r="CT45" s="10" t="str">
        <f t="shared" si="42"/>
        <v>0</v>
      </c>
      <c r="CU45" s="10" t="e">
        <f t="shared" si="13"/>
        <v>#N/A</v>
      </c>
      <c r="CV45" s="42"/>
      <c r="CY45" s="10" t="str">
        <f t="shared" si="43"/>
        <v>0</v>
      </c>
      <c r="CZ45" s="50" t="e">
        <f ca="1">'COIL DATA'!T43</f>
        <v>#N/A</v>
      </c>
      <c r="DA45" s="50" t="e">
        <f ca="1">'COIL DATA'!U43</f>
        <v>#N/A</v>
      </c>
      <c r="DC45" s="10" t="str">
        <f t="shared" si="14"/>
        <v>0</v>
      </c>
      <c r="DD45" s="10" t="e">
        <f t="shared" si="15"/>
        <v>#N/A</v>
      </c>
      <c r="DE45" s="10" t="e">
        <f t="shared" si="16"/>
        <v>#N/A</v>
      </c>
      <c r="DJ45" t="str">
        <f t="shared" si="17"/>
        <v>0</v>
      </c>
      <c r="DK45" s="10" t="e">
        <f t="shared" si="18"/>
        <v>#N/A</v>
      </c>
      <c r="DL45" s="10" t="e">
        <f t="shared" si="19"/>
        <v>#N/A</v>
      </c>
      <c r="DQ45" s="10" t="str">
        <f t="shared" si="44"/>
        <v>No</v>
      </c>
      <c r="DR45" s="10" t="str">
        <f t="shared" si="45"/>
        <v/>
      </c>
      <c r="DS45" s="10" t="s">
        <v>356</v>
      </c>
      <c r="DT45" s="10" t="e">
        <f t="shared" si="37"/>
        <v>#N/A</v>
      </c>
      <c r="DW45" s="63">
        <f t="shared" si="46"/>
        <v>0</v>
      </c>
      <c r="EA45" t="s">
        <v>340</v>
      </c>
      <c r="EB45" t="e">
        <f t="shared" si="47"/>
        <v>#N/A</v>
      </c>
      <c r="EC45">
        <f t="shared" si="48"/>
        <v>0</v>
      </c>
      <c r="ED45">
        <f t="shared" si="49"/>
        <v>0</v>
      </c>
      <c r="EE45" t="str">
        <f t="shared" si="20"/>
        <v>OO</v>
      </c>
      <c r="EF45" t="s">
        <v>61</v>
      </c>
      <c r="EG45" t="str">
        <f t="shared" si="21"/>
        <v>O</v>
      </c>
    </row>
    <row r="46" spans="1:137" x14ac:dyDescent="0.2">
      <c r="A46" s="30"/>
      <c r="B46" s="21"/>
      <c r="C46" s="15"/>
      <c r="D46" s="15" t="str">
        <f t="shared" si="50"/>
        <v>NONE</v>
      </c>
      <c r="E46" s="15"/>
      <c r="F46" s="22" t="e">
        <f t="shared" si="51"/>
        <v>#N/A</v>
      </c>
      <c r="G46" s="33"/>
      <c r="H46" s="34"/>
      <c r="I46" s="38"/>
      <c r="J46" s="40" t="e">
        <f t="shared" si="52"/>
        <v>#N/A</v>
      </c>
      <c r="K46" s="38"/>
      <c r="L46" s="40" t="e">
        <f t="shared" si="53"/>
        <v>#N/A</v>
      </c>
      <c r="M46" s="33" t="s">
        <v>214</v>
      </c>
      <c r="N46" s="51"/>
      <c r="O46" s="43"/>
      <c r="P46" s="51" t="e">
        <f t="shared" ca="1" si="54"/>
        <v>#N/A</v>
      </c>
      <c r="Q46" s="51"/>
      <c r="R46" s="51"/>
      <c r="S46" s="43"/>
      <c r="T46" s="43"/>
      <c r="U46" s="43"/>
      <c r="V46" s="43"/>
      <c r="W46" s="43"/>
      <c r="X46" s="43"/>
      <c r="Y46" s="43">
        <f t="shared" ref="Y46:Y77" si="58">H46</f>
        <v>0</v>
      </c>
      <c r="Z46" s="51"/>
      <c r="AA46" s="51" t="e">
        <f t="shared" si="55"/>
        <v>#N/A</v>
      </c>
      <c r="AB46" s="56"/>
      <c r="AC46" s="58" t="e">
        <f t="shared" si="56"/>
        <v>#N/A</v>
      </c>
      <c r="AD46" s="61"/>
      <c r="AE46" s="27" t="e">
        <f t="shared" si="57"/>
        <v>#N/A</v>
      </c>
      <c r="BX46" s="10">
        <f t="shared" si="38"/>
        <v>0</v>
      </c>
      <c r="BY46" s="10" t="e">
        <f t="shared" si="11"/>
        <v>#N/A</v>
      </c>
      <c r="CC46">
        <f t="shared" si="39"/>
        <v>0</v>
      </c>
      <c r="CD46" s="10" t="e">
        <f t="shared" si="12"/>
        <v>#N/A</v>
      </c>
      <c r="CH46" t="e">
        <f>(VLOOKUP(Sheet5!S43,'VAV DATA INPUT'!CI51:CJ86,2,0))</f>
        <v>#N/A</v>
      </c>
      <c r="CI46" t="s">
        <v>182</v>
      </c>
      <c r="CJ46" t="s">
        <v>190</v>
      </c>
      <c r="CL46" s="10" t="e">
        <f t="shared" si="40"/>
        <v>#N/A</v>
      </c>
      <c r="CP46" s="10" t="e">
        <f t="shared" si="41"/>
        <v>#N/A</v>
      </c>
      <c r="CT46" s="10" t="str">
        <f t="shared" si="42"/>
        <v>0</v>
      </c>
      <c r="CU46" s="10" t="e">
        <f t="shared" si="13"/>
        <v>#N/A</v>
      </c>
      <c r="CV46" s="42"/>
      <c r="CY46" s="10" t="str">
        <f t="shared" si="43"/>
        <v>0</v>
      </c>
      <c r="CZ46" s="50" t="e">
        <f ca="1">'COIL DATA'!T44</f>
        <v>#N/A</v>
      </c>
      <c r="DA46" s="50" t="e">
        <f ca="1">'COIL DATA'!U44</f>
        <v>#N/A</v>
      </c>
      <c r="DC46" s="10" t="str">
        <f t="shared" si="14"/>
        <v>0</v>
      </c>
      <c r="DD46" s="10" t="e">
        <f t="shared" si="15"/>
        <v>#N/A</v>
      </c>
      <c r="DE46" s="10" t="e">
        <f t="shared" si="16"/>
        <v>#N/A</v>
      </c>
      <c r="DJ46" t="str">
        <f t="shared" si="17"/>
        <v>0</v>
      </c>
      <c r="DK46" s="10" t="e">
        <f t="shared" si="18"/>
        <v>#N/A</v>
      </c>
      <c r="DL46" s="10" t="e">
        <f t="shared" si="19"/>
        <v>#N/A</v>
      </c>
      <c r="DQ46" s="10" t="str">
        <f t="shared" si="44"/>
        <v>No</v>
      </c>
      <c r="DR46" s="10" t="str">
        <f t="shared" si="45"/>
        <v/>
      </c>
      <c r="DS46" s="10" t="s">
        <v>356</v>
      </c>
      <c r="DT46" s="10" t="e">
        <f t="shared" si="37"/>
        <v>#N/A</v>
      </c>
      <c r="DW46" s="63">
        <f t="shared" si="46"/>
        <v>0</v>
      </c>
      <c r="EA46" t="s">
        <v>340</v>
      </c>
      <c r="EB46" t="e">
        <f t="shared" si="47"/>
        <v>#N/A</v>
      </c>
      <c r="EC46">
        <f t="shared" si="48"/>
        <v>0</v>
      </c>
      <c r="ED46">
        <f t="shared" si="49"/>
        <v>0</v>
      </c>
      <c r="EE46" t="str">
        <f t="shared" si="20"/>
        <v>OO</v>
      </c>
      <c r="EF46" t="s">
        <v>61</v>
      </c>
      <c r="EG46" t="str">
        <f t="shared" si="21"/>
        <v>O</v>
      </c>
    </row>
    <row r="47" spans="1:137" x14ac:dyDescent="0.2">
      <c r="A47" s="30"/>
      <c r="B47" s="21"/>
      <c r="C47" s="15"/>
      <c r="D47" s="15" t="str">
        <f t="shared" si="50"/>
        <v>NONE</v>
      </c>
      <c r="E47" s="15"/>
      <c r="F47" s="22" t="e">
        <f t="shared" si="51"/>
        <v>#N/A</v>
      </c>
      <c r="G47" s="33"/>
      <c r="H47" s="34"/>
      <c r="I47" s="38"/>
      <c r="J47" s="40" t="e">
        <f t="shared" si="52"/>
        <v>#N/A</v>
      </c>
      <c r="K47" s="38"/>
      <c r="L47" s="40" t="e">
        <f t="shared" si="53"/>
        <v>#N/A</v>
      </c>
      <c r="M47" s="33" t="s">
        <v>214</v>
      </c>
      <c r="N47" s="51"/>
      <c r="O47" s="43"/>
      <c r="P47" s="51" t="e">
        <f t="shared" ca="1" si="54"/>
        <v>#N/A</v>
      </c>
      <c r="Q47" s="51"/>
      <c r="R47" s="51"/>
      <c r="S47" s="43"/>
      <c r="T47" s="43"/>
      <c r="U47" s="43"/>
      <c r="V47" s="43"/>
      <c r="W47" s="43"/>
      <c r="X47" s="43"/>
      <c r="Y47" s="43">
        <f t="shared" si="58"/>
        <v>0</v>
      </c>
      <c r="Z47" s="51"/>
      <c r="AA47" s="51" t="e">
        <f t="shared" si="55"/>
        <v>#N/A</v>
      </c>
      <c r="AB47" s="56"/>
      <c r="AC47" s="58" t="e">
        <f t="shared" si="56"/>
        <v>#N/A</v>
      </c>
      <c r="AD47" s="61"/>
      <c r="AE47" s="27" t="e">
        <f t="shared" si="57"/>
        <v>#N/A</v>
      </c>
      <c r="BX47" s="10">
        <f t="shared" si="38"/>
        <v>0</v>
      </c>
      <c r="BY47" s="10" t="e">
        <f t="shared" si="11"/>
        <v>#N/A</v>
      </c>
      <c r="CC47">
        <f t="shared" si="39"/>
        <v>0</v>
      </c>
      <c r="CD47" s="10" t="e">
        <f t="shared" si="12"/>
        <v>#N/A</v>
      </c>
      <c r="CH47" t="e">
        <f>(VLOOKUP(Sheet5!S44,'VAV DATA INPUT'!CI52:CJ87,2,0))</f>
        <v>#N/A</v>
      </c>
      <c r="CI47" t="s">
        <v>183</v>
      </c>
      <c r="CJ47" t="s">
        <v>191</v>
      </c>
      <c r="CL47" s="10" t="e">
        <f t="shared" si="40"/>
        <v>#N/A</v>
      </c>
      <c r="CP47" s="10" t="e">
        <f t="shared" si="41"/>
        <v>#N/A</v>
      </c>
      <c r="CT47" s="10" t="str">
        <f t="shared" si="42"/>
        <v>0</v>
      </c>
      <c r="CU47" s="10" t="e">
        <f t="shared" si="13"/>
        <v>#N/A</v>
      </c>
      <c r="CV47" s="42"/>
      <c r="CY47" s="10" t="str">
        <f t="shared" si="43"/>
        <v>0</v>
      </c>
      <c r="CZ47" s="50" t="e">
        <f ca="1">'COIL DATA'!T45</f>
        <v>#N/A</v>
      </c>
      <c r="DA47" s="50" t="e">
        <f ca="1">'COIL DATA'!U45</f>
        <v>#N/A</v>
      </c>
      <c r="DC47" s="10" t="str">
        <f t="shared" si="14"/>
        <v>0</v>
      </c>
      <c r="DD47" s="10" t="e">
        <f t="shared" si="15"/>
        <v>#N/A</v>
      </c>
      <c r="DE47" s="10" t="e">
        <f t="shared" si="16"/>
        <v>#N/A</v>
      </c>
      <c r="DJ47" t="str">
        <f t="shared" si="17"/>
        <v>0</v>
      </c>
      <c r="DK47" s="10" t="e">
        <f t="shared" si="18"/>
        <v>#N/A</v>
      </c>
      <c r="DL47" s="10" t="e">
        <f t="shared" si="19"/>
        <v>#N/A</v>
      </c>
      <c r="DQ47" s="10" t="str">
        <f t="shared" si="44"/>
        <v>No</v>
      </c>
      <c r="DR47" s="10" t="str">
        <f t="shared" si="45"/>
        <v/>
      </c>
      <c r="DS47" s="10" t="s">
        <v>356</v>
      </c>
      <c r="DT47" s="10" t="e">
        <f t="shared" si="37"/>
        <v>#N/A</v>
      </c>
      <c r="DW47" s="63">
        <f t="shared" si="46"/>
        <v>0</v>
      </c>
      <c r="EA47" t="s">
        <v>340</v>
      </c>
      <c r="EB47" t="e">
        <f t="shared" si="47"/>
        <v>#N/A</v>
      </c>
      <c r="EC47">
        <f t="shared" si="48"/>
        <v>0</v>
      </c>
      <c r="ED47">
        <f t="shared" si="49"/>
        <v>0</v>
      </c>
      <c r="EE47" t="str">
        <f t="shared" si="20"/>
        <v>OO</v>
      </c>
      <c r="EF47" t="s">
        <v>61</v>
      </c>
      <c r="EG47" t="str">
        <f t="shared" si="21"/>
        <v>O</v>
      </c>
    </row>
    <row r="48" spans="1:137" x14ac:dyDescent="0.2">
      <c r="A48" s="30"/>
      <c r="B48" s="21"/>
      <c r="C48" s="15"/>
      <c r="D48" s="15" t="str">
        <f t="shared" si="50"/>
        <v>NONE</v>
      </c>
      <c r="E48" s="15"/>
      <c r="F48" s="22" t="e">
        <f t="shared" si="51"/>
        <v>#N/A</v>
      </c>
      <c r="G48" s="33"/>
      <c r="H48" s="34"/>
      <c r="I48" s="38"/>
      <c r="J48" s="40" t="e">
        <f t="shared" si="52"/>
        <v>#N/A</v>
      </c>
      <c r="K48" s="38"/>
      <c r="L48" s="40" t="e">
        <f t="shared" si="53"/>
        <v>#N/A</v>
      </c>
      <c r="M48" s="33" t="s">
        <v>214</v>
      </c>
      <c r="N48" s="51"/>
      <c r="O48" s="43"/>
      <c r="P48" s="51" t="e">
        <f t="shared" ca="1" si="54"/>
        <v>#N/A</v>
      </c>
      <c r="Q48" s="51"/>
      <c r="R48" s="51"/>
      <c r="S48" s="43"/>
      <c r="T48" s="43"/>
      <c r="U48" s="43"/>
      <c r="V48" s="43"/>
      <c r="W48" s="43"/>
      <c r="X48" s="43"/>
      <c r="Y48" s="43">
        <f t="shared" si="58"/>
        <v>0</v>
      </c>
      <c r="Z48" s="51"/>
      <c r="AA48" s="51" t="e">
        <f t="shared" si="55"/>
        <v>#N/A</v>
      </c>
      <c r="AB48" s="56"/>
      <c r="AC48" s="58" t="e">
        <f t="shared" si="56"/>
        <v>#N/A</v>
      </c>
      <c r="AD48" s="61"/>
      <c r="AE48" s="27" t="e">
        <f t="shared" si="57"/>
        <v>#N/A</v>
      </c>
      <c r="BX48" s="10">
        <f t="shared" si="38"/>
        <v>0</v>
      </c>
      <c r="BY48" s="10" t="e">
        <f t="shared" si="11"/>
        <v>#N/A</v>
      </c>
      <c r="CC48">
        <f t="shared" si="39"/>
        <v>0</v>
      </c>
      <c r="CD48" s="10" t="e">
        <f t="shared" si="12"/>
        <v>#N/A</v>
      </c>
      <c r="CH48" t="e">
        <f>(VLOOKUP(Sheet5!S45,'VAV DATA INPUT'!CI53:CJ88,2,0))</f>
        <v>#N/A</v>
      </c>
      <c r="CL48" s="10" t="e">
        <f t="shared" si="40"/>
        <v>#N/A</v>
      </c>
      <c r="CP48" s="10" t="e">
        <f t="shared" si="41"/>
        <v>#N/A</v>
      </c>
      <c r="CT48" s="10" t="str">
        <f t="shared" si="42"/>
        <v>0</v>
      </c>
      <c r="CU48" s="10" t="e">
        <f t="shared" si="13"/>
        <v>#N/A</v>
      </c>
      <c r="CV48" s="42"/>
      <c r="CY48" s="10" t="str">
        <f t="shared" si="43"/>
        <v>0</v>
      </c>
      <c r="CZ48" s="50" t="e">
        <f ca="1">'COIL DATA'!T46</f>
        <v>#N/A</v>
      </c>
      <c r="DA48" s="50" t="e">
        <f ca="1">'COIL DATA'!U46</f>
        <v>#N/A</v>
      </c>
      <c r="DC48" s="10" t="str">
        <f t="shared" si="14"/>
        <v>0</v>
      </c>
      <c r="DD48" s="10" t="e">
        <f t="shared" si="15"/>
        <v>#N/A</v>
      </c>
      <c r="DE48" s="10" t="e">
        <f t="shared" si="16"/>
        <v>#N/A</v>
      </c>
      <c r="DJ48" t="str">
        <f t="shared" si="17"/>
        <v>0</v>
      </c>
      <c r="DK48" s="10" t="e">
        <f t="shared" si="18"/>
        <v>#N/A</v>
      </c>
      <c r="DL48" s="10" t="e">
        <f t="shared" si="19"/>
        <v>#N/A</v>
      </c>
      <c r="DQ48" s="10" t="str">
        <f t="shared" si="44"/>
        <v>No</v>
      </c>
      <c r="DR48" s="10" t="str">
        <f t="shared" si="45"/>
        <v/>
      </c>
      <c r="DS48" s="10" t="s">
        <v>356</v>
      </c>
      <c r="DT48" s="10" t="e">
        <f t="shared" si="37"/>
        <v>#N/A</v>
      </c>
      <c r="DW48" s="63">
        <f t="shared" si="46"/>
        <v>0</v>
      </c>
      <c r="EA48" t="s">
        <v>340</v>
      </c>
      <c r="EB48" t="e">
        <f t="shared" si="47"/>
        <v>#N/A</v>
      </c>
      <c r="EC48">
        <f t="shared" si="48"/>
        <v>0</v>
      </c>
      <c r="ED48">
        <f t="shared" si="49"/>
        <v>0</v>
      </c>
      <c r="EE48" t="str">
        <f t="shared" si="20"/>
        <v>OO</v>
      </c>
      <c r="EF48" t="s">
        <v>61</v>
      </c>
      <c r="EG48" t="str">
        <f t="shared" si="21"/>
        <v>O</v>
      </c>
    </row>
    <row r="49" spans="1:137" x14ac:dyDescent="0.2">
      <c r="A49" s="30"/>
      <c r="B49" s="21"/>
      <c r="C49" s="15"/>
      <c r="D49" s="15" t="str">
        <f t="shared" si="50"/>
        <v>NONE</v>
      </c>
      <c r="E49" s="15"/>
      <c r="F49" s="22" t="e">
        <f t="shared" si="51"/>
        <v>#N/A</v>
      </c>
      <c r="G49" s="33"/>
      <c r="H49" s="34"/>
      <c r="I49" s="38"/>
      <c r="J49" s="40" t="e">
        <f t="shared" si="52"/>
        <v>#N/A</v>
      </c>
      <c r="K49" s="38"/>
      <c r="L49" s="40" t="e">
        <f t="shared" si="53"/>
        <v>#N/A</v>
      </c>
      <c r="M49" s="33" t="s">
        <v>214</v>
      </c>
      <c r="N49" s="51"/>
      <c r="O49" s="43"/>
      <c r="P49" s="51" t="e">
        <f t="shared" ca="1" si="54"/>
        <v>#N/A</v>
      </c>
      <c r="Q49" s="51"/>
      <c r="R49" s="51"/>
      <c r="S49" s="43"/>
      <c r="T49" s="43"/>
      <c r="U49" s="43"/>
      <c r="V49" s="43"/>
      <c r="W49" s="43"/>
      <c r="X49" s="43"/>
      <c r="Y49" s="43">
        <f t="shared" si="58"/>
        <v>0</v>
      </c>
      <c r="Z49" s="51"/>
      <c r="AA49" s="51" t="e">
        <f t="shared" si="55"/>
        <v>#N/A</v>
      </c>
      <c r="AB49" s="56"/>
      <c r="AC49" s="58" t="e">
        <f t="shared" si="56"/>
        <v>#N/A</v>
      </c>
      <c r="AD49" s="61"/>
      <c r="AE49" s="27" t="e">
        <f t="shared" si="57"/>
        <v>#N/A</v>
      </c>
      <c r="BX49" s="10">
        <f t="shared" si="38"/>
        <v>0</v>
      </c>
      <c r="BY49" s="10" t="e">
        <f t="shared" si="11"/>
        <v>#N/A</v>
      </c>
      <c r="CC49">
        <f t="shared" si="39"/>
        <v>0</v>
      </c>
      <c r="CD49" s="10" t="e">
        <f t="shared" si="12"/>
        <v>#N/A</v>
      </c>
      <c r="CH49" t="e">
        <f>(VLOOKUP(Sheet5!S46,'VAV DATA INPUT'!CI54:CJ89,2,0))</f>
        <v>#N/A</v>
      </c>
      <c r="CL49" s="10" t="e">
        <f t="shared" si="40"/>
        <v>#N/A</v>
      </c>
      <c r="CP49" s="10" t="e">
        <f t="shared" si="41"/>
        <v>#N/A</v>
      </c>
      <c r="CT49" s="10" t="str">
        <f t="shared" si="42"/>
        <v>0</v>
      </c>
      <c r="CU49" s="10" t="e">
        <f t="shared" si="13"/>
        <v>#N/A</v>
      </c>
      <c r="CV49" s="42"/>
      <c r="CY49" s="10" t="str">
        <f t="shared" si="43"/>
        <v>0</v>
      </c>
      <c r="CZ49" s="50" t="e">
        <f ca="1">'COIL DATA'!T47</f>
        <v>#N/A</v>
      </c>
      <c r="DA49" s="50" t="e">
        <f ca="1">'COIL DATA'!U47</f>
        <v>#N/A</v>
      </c>
      <c r="DC49" s="10" t="str">
        <f t="shared" si="14"/>
        <v>0</v>
      </c>
      <c r="DD49" s="10" t="e">
        <f t="shared" si="15"/>
        <v>#N/A</v>
      </c>
      <c r="DE49" s="10" t="e">
        <f t="shared" si="16"/>
        <v>#N/A</v>
      </c>
      <c r="DJ49" t="str">
        <f t="shared" si="17"/>
        <v>0</v>
      </c>
      <c r="DK49" s="10" t="e">
        <f t="shared" si="18"/>
        <v>#N/A</v>
      </c>
      <c r="DL49" s="10" t="e">
        <f t="shared" si="19"/>
        <v>#N/A</v>
      </c>
      <c r="DQ49" s="10" t="str">
        <f t="shared" si="44"/>
        <v>No</v>
      </c>
      <c r="DR49" s="10" t="str">
        <f t="shared" si="45"/>
        <v/>
      </c>
      <c r="DS49" s="10" t="s">
        <v>356</v>
      </c>
      <c r="DT49" s="10" t="e">
        <f t="shared" si="37"/>
        <v>#N/A</v>
      </c>
      <c r="DW49" s="63">
        <f t="shared" si="46"/>
        <v>0</v>
      </c>
      <c r="EA49" t="s">
        <v>340</v>
      </c>
      <c r="EB49" t="e">
        <f t="shared" si="47"/>
        <v>#N/A</v>
      </c>
      <c r="EC49">
        <f t="shared" si="48"/>
        <v>0</v>
      </c>
      <c r="ED49">
        <f t="shared" si="49"/>
        <v>0</v>
      </c>
      <c r="EE49" t="str">
        <f t="shared" si="20"/>
        <v>OO</v>
      </c>
      <c r="EF49" t="s">
        <v>61</v>
      </c>
      <c r="EG49" t="str">
        <f t="shared" si="21"/>
        <v>O</v>
      </c>
    </row>
    <row r="50" spans="1:137" x14ac:dyDescent="0.2">
      <c r="A50" s="30"/>
      <c r="B50" s="21"/>
      <c r="C50" s="15"/>
      <c r="D50" s="15" t="str">
        <f t="shared" si="50"/>
        <v>NONE</v>
      </c>
      <c r="E50" s="15"/>
      <c r="F50" s="22" t="e">
        <f t="shared" si="51"/>
        <v>#N/A</v>
      </c>
      <c r="G50" s="33"/>
      <c r="H50" s="34"/>
      <c r="I50" s="38"/>
      <c r="J50" s="40" t="e">
        <f t="shared" si="52"/>
        <v>#N/A</v>
      </c>
      <c r="K50" s="38"/>
      <c r="L50" s="40" t="e">
        <f t="shared" si="53"/>
        <v>#N/A</v>
      </c>
      <c r="M50" s="33" t="s">
        <v>214</v>
      </c>
      <c r="N50" s="51"/>
      <c r="O50" s="43"/>
      <c r="P50" s="51" t="e">
        <f t="shared" ca="1" si="54"/>
        <v>#N/A</v>
      </c>
      <c r="Q50" s="51"/>
      <c r="R50" s="51"/>
      <c r="S50" s="43"/>
      <c r="T50" s="43"/>
      <c r="U50" s="43"/>
      <c r="V50" s="43"/>
      <c r="W50" s="43"/>
      <c r="X50" s="43"/>
      <c r="Y50" s="43">
        <f t="shared" si="58"/>
        <v>0</v>
      </c>
      <c r="Z50" s="51"/>
      <c r="AA50" s="51" t="e">
        <f t="shared" si="55"/>
        <v>#N/A</v>
      </c>
      <c r="AB50" s="56"/>
      <c r="AC50" s="58" t="e">
        <f t="shared" si="56"/>
        <v>#N/A</v>
      </c>
      <c r="AD50" s="61"/>
      <c r="AE50" s="27" t="e">
        <f t="shared" si="57"/>
        <v>#N/A</v>
      </c>
      <c r="BX50" s="10">
        <f t="shared" si="38"/>
        <v>0</v>
      </c>
      <c r="BY50" s="10" t="e">
        <f t="shared" si="11"/>
        <v>#N/A</v>
      </c>
      <c r="CC50">
        <f t="shared" si="39"/>
        <v>0</v>
      </c>
      <c r="CD50" s="10" t="e">
        <f t="shared" si="12"/>
        <v>#N/A</v>
      </c>
      <c r="CH50" t="e">
        <f>(VLOOKUP(Sheet5!S47,'VAV DATA INPUT'!CI55:CJ90,2,0))</f>
        <v>#N/A</v>
      </c>
      <c r="CL50" s="10" t="e">
        <f t="shared" si="40"/>
        <v>#N/A</v>
      </c>
      <c r="CP50" s="10" t="e">
        <f t="shared" si="41"/>
        <v>#N/A</v>
      </c>
      <c r="CT50" s="10" t="str">
        <f t="shared" si="42"/>
        <v>0</v>
      </c>
      <c r="CU50" s="10" t="e">
        <f t="shared" si="13"/>
        <v>#N/A</v>
      </c>
      <c r="CY50" s="10" t="str">
        <f t="shared" si="43"/>
        <v>0</v>
      </c>
      <c r="CZ50" s="50" t="e">
        <f ca="1">'COIL DATA'!T48</f>
        <v>#N/A</v>
      </c>
      <c r="DA50" s="50" t="e">
        <f ca="1">'COIL DATA'!U48</f>
        <v>#N/A</v>
      </c>
      <c r="DC50" s="10" t="str">
        <f t="shared" si="14"/>
        <v>0</v>
      </c>
      <c r="DD50" s="10" t="e">
        <f t="shared" si="15"/>
        <v>#N/A</v>
      </c>
      <c r="DE50" s="10" t="e">
        <f t="shared" si="16"/>
        <v>#N/A</v>
      </c>
      <c r="DJ50" t="str">
        <f t="shared" si="17"/>
        <v>0</v>
      </c>
      <c r="DK50" s="10" t="e">
        <f t="shared" si="18"/>
        <v>#N/A</v>
      </c>
      <c r="DL50" s="10" t="e">
        <f t="shared" si="19"/>
        <v>#N/A</v>
      </c>
      <c r="DQ50" s="10" t="str">
        <f t="shared" si="44"/>
        <v>No</v>
      </c>
      <c r="DR50" s="10" t="str">
        <f t="shared" si="45"/>
        <v/>
      </c>
      <c r="DS50" s="10" t="s">
        <v>356</v>
      </c>
      <c r="DT50" s="10" t="e">
        <f t="shared" si="37"/>
        <v>#N/A</v>
      </c>
      <c r="DW50" s="63">
        <f t="shared" si="46"/>
        <v>0</v>
      </c>
      <c r="EA50" t="s">
        <v>340</v>
      </c>
      <c r="EB50" t="e">
        <f t="shared" si="47"/>
        <v>#N/A</v>
      </c>
      <c r="EC50">
        <f t="shared" si="48"/>
        <v>0</v>
      </c>
      <c r="ED50">
        <f t="shared" si="49"/>
        <v>0</v>
      </c>
      <c r="EE50" t="str">
        <f t="shared" si="20"/>
        <v>OO</v>
      </c>
      <c r="EF50" t="s">
        <v>61</v>
      </c>
      <c r="EG50" t="str">
        <f t="shared" si="21"/>
        <v>O</v>
      </c>
    </row>
    <row r="51" spans="1:137" x14ac:dyDescent="0.2">
      <c r="A51" s="30"/>
      <c r="B51" s="21"/>
      <c r="C51" s="15"/>
      <c r="D51" s="15" t="str">
        <f t="shared" si="50"/>
        <v>NONE</v>
      </c>
      <c r="E51" s="15"/>
      <c r="F51" s="22" t="e">
        <f t="shared" si="51"/>
        <v>#N/A</v>
      </c>
      <c r="G51" s="33"/>
      <c r="H51" s="34"/>
      <c r="I51" s="38"/>
      <c r="J51" s="40" t="e">
        <f t="shared" si="52"/>
        <v>#N/A</v>
      </c>
      <c r="K51" s="38"/>
      <c r="L51" s="40" t="e">
        <f t="shared" si="53"/>
        <v>#N/A</v>
      </c>
      <c r="M51" s="33" t="s">
        <v>214</v>
      </c>
      <c r="N51" s="51"/>
      <c r="O51" s="43"/>
      <c r="P51" s="51" t="e">
        <f t="shared" ca="1" si="54"/>
        <v>#N/A</v>
      </c>
      <c r="Q51" s="51"/>
      <c r="R51" s="51"/>
      <c r="S51" s="43"/>
      <c r="T51" s="43"/>
      <c r="U51" s="43"/>
      <c r="V51" s="43"/>
      <c r="W51" s="43"/>
      <c r="X51" s="43"/>
      <c r="Y51" s="43">
        <f t="shared" si="58"/>
        <v>0</v>
      </c>
      <c r="Z51" s="51"/>
      <c r="AA51" s="51" t="e">
        <f t="shared" si="55"/>
        <v>#N/A</v>
      </c>
      <c r="AB51" s="56"/>
      <c r="AC51" s="58" t="e">
        <f t="shared" si="56"/>
        <v>#N/A</v>
      </c>
      <c r="AD51" s="61"/>
      <c r="AE51" s="27" t="e">
        <f t="shared" si="57"/>
        <v>#N/A</v>
      </c>
      <c r="BX51" s="10">
        <f t="shared" si="38"/>
        <v>0</v>
      </c>
      <c r="BY51" s="10" t="e">
        <f t="shared" si="11"/>
        <v>#N/A</v>
      </c>
      <c r="CC51">
        <f t="shared" si="39"/>
        <v>0</v>
      </c>
      <c r="CD51" s="10" t="e">
        <f t="shared" si="12"/>
        <v>#N/A</v>
      </c>
      <c r="CH51" t="e">
        <f>(VLOOKUP(Sheet5!S48,'VAV DATA INPUT'!CI56:CJ91,2,0))</f>
        <v>#N/A</v>
      </c>
      <c r="CL51" s="10" t="e">
        <f t="shared" si="40"/>
        <v>#N/A</v>
      </c>
      <c r="CP51" s="10" t="e">
        <f t="shared" si="41"/>
        <v>#N/A</v>
      </c>
      <c r="CT51" s="10" t="str">
        <f t="shared" si="42"/>
        <v>0</v>
      </c>
      <c r="CU51" s="10" t="e">
        <f t="shared" si="13"/>
        <v>#N/A</v>
      </c>
      <c r="CY51" s="10" t="str">
        <f t="shared" si="43"/>
        <v>0</v>
      </c>
      <c r="CZ51" s="50" t="e">
        <f ca="1">'COIL DATA'!T49</f>
        <v>#N/A</v>
      </c>
      <c r="DA51" s="50" t="e">
        <f ca="1">'COIL DATA'!U49</f>
        <v>#N/A</v>
      </c>
      <c r="DC51" s="10" t="str">
        <f t="shared" si="14"/>
        <v>0</v>
      </c>
      <c r="DD51" s="10" t="e">
        <f t="shared" si="15"/>
        <v>#N/A</v>
      </c>
      <c r="DE51" s="10" t="e">
        <f t="shared" si="16"/>
        <v>#N/A</v>
      </c>
      <c r="DJ51" t="str">
        <f t="shared" si="17"/>
        <v>0</v>
      </c>
      <c r="DK51" s="10" t="e">
        <f t="shared" si="18"/>
        <v>#N/A</v>
      </c>
      <c r="DL51" s="10" t="e">
        <f t="shared" si="19"/>
        <v>#N/A</v>
      </c>
      <c r="DQ51" s="10" t="str">
        <f t="shared" si="44"/>
        <v>No</v>
      </c>
      <c r="DR51" s="10" t="str">
        <f t="shared" si="45"/>
        <v/>
      </c>
      <c r="DS51" s="10" t="s">
        <v>356</v>
      </c>
      <c r="DT51" s="10" t="e">
        <f t="shared" si="37"/>
        <v>#N/A</v>
      </c>
      <c r="DW51" s="63">
        <f t="shared" si="46"/>
        <v>0</v>
      </c>
      <c r="EA51" t="s">
        <v>340</v>
      </c>
      <c r="EB51" t="e">
        <f t="shared" si="47"/>
        <v>#N/A</v>
      </c>
      <c r="EC51">
        <f t="shared" si="48"/>
        <v>0</v>
      </c>
      <c r="ED51">
        <f t="shared" si="49"/>
        <v>0</v>
      </c>
      <c r="EE51" t="str">
        <f t="shared" si="20"/>
        <v>OO</v>
      </c>
      <c r="EF51" t="s">
        <v>61</v>
      </c>
      <c r="EG51" t="str">
        <f t="shared" si="21"/>
        <v>O</v>
      </c>
    </row>
    <row r="52" spans="1:137" x14ac:dyDescent="0.2">
      <c r="A52" s="30"/>
      <c r="B52" s="21"/>
      <c r="C52" s="15"/>
      <c r="D52" s="15" t="str">
        <f t="shared" si="50"/>
        <v>NONE</v>
      </c>
      <c r="E52" s="15"/>
      <c r="F52" s="22" t="e">
        <f t="shared" si="51"/>
        <v>#N/A</v>
      </c>
      <c r="G52" s="33"/>
      <c r="H52" s="34"/>
      <c r="I52" s="38"/>
      <c r="J52" s="40" t="e">
        <f t="shared" si="52"/>
        <v>#N/A</v>
      </c>
      <c r="K52" s="38"/>
      <c r="L52" s="40" t="e">
        <f t="shared" si="53"/>
        <v>#N/A</v>
      </c>
      <c r="M52" s="33" t="s">
        <v>214</v>
      </c>
      <c r="N52" s="51"/>
      <c r="O52" s="43"/>
      <c r="P52" s="51" t="e">
        <f t="shared" ca="1" si="54"/>
        <v>#N/A</v>
      </c>
      <c r="Q52" s="51"/>
      <c r="R52" s="51"/>
      <c r="S52" s="43"/>
      <c r="T52" s="43"/>
      <c r="U52" s="43"/>
      <c r="V52" s="43"/>
      <c r="W52" s="43"/>
      <c r="X52" s="43"/>
      <c r="Y52" s="43">
        <f t="shared" si="58"/>
        <v>0</v>
      </c>
      <c r="Z52" s="51"/>
      <c r="AA52" s="51" t="e">
        <f t="shared" si="55"/>
        <v>#N/A</v>
      </c>
      <c r="AB52" s="56"/>
      <c r="AC52" s="58" t="e">
        <f t="shared" si="56"/>
        <v>#N/A</v>
      </c>
      <c r="AD52" s="61"/>
      <c r="AE52" s="27" t="e">
        <f t="shared" si="57"/>
        <v>#N/A</v>
      </c>
      <c r="BX52" s="10">
        <f t="shared" si="38"/>
        <v>0</v>
      </c>
      <c r="BY52" s="10" t="e">
        <f t="shared" si="11"/>
        <v>#N/A</v>
      </c>
      <c r="CC52">
        <f t="shared" si="39"/>
        <v>0</v>
      </c>
      <c r="CD52" s="10" t="e">
        <f t="shared" si="12"/>
        <v>#N/A</v>
      </c>
      <c r="CH52" t="e">
        <f>(VLOOKUP(Sheet5!S49,'VAV DATA INPUT'!CI57:CJ92,2,0))</f>
        <v>#N/A</v>
      </c>
      <c r="CL52" s="10" t="e">
        <f t="shared" si="40"/>
        <v>#N/A</v>
      </c>
      <c r="CP52" s="10" t="e">
        <f t="shared" si="41"/>
        <v>#N/A</v>
      </c>
      <c r="CT52" s="10" t="str">
        <f t="shared" si="42"/>
        <v>0</v>
      </c>
      <c r="CU52" s="10" t="e">
        <f t="shared" si="13"/>
        <v>#N/A</v>
      </c>
      <c r="CY52" s="10" t="str">
        <f t="shared" si="43"/>
        <v>0</v>
      </c>
      <c r="CZ52" s="50" t="e">
        <f ca="1">'COIL DATA'!T50</f>
        <v>#N/A</v>
      </c>
      <c r="DA52" s="50" t="e">
        <f ca="1">'COIL DATA'!U50</f>
        <v>#N/A</v>
      </c>
      <c r="DC52" s="10" t="str">
        <f t="shared" si="14"/>
        <v>0</v>
      </c>
      <c r="DD52" s="10" t="e">
        <f t="shared" si="15"/>
        <v>#N/A</v>
      </c>
      <c r="DE52" s="10" t="e">
        <f t="shared" si="16"/>
        <v>#N/A</v>
      </c>
      <c r="DJ52" t="str">
        <f t="shared" si="17"/>
        <v>0</v>
      </c>
      <c r="DK52" s="10" t="e">
        <f t="shared" si="18"/>
        <v>#N/A</v>
      </c>
      <c r="DL52" s="10" t="e">
        <f t="shared" si="19"/>
        <v>#N/A</v>
      </c>
      <c r="DQ52" s="10" t="str">
        <f t="shared" si="44"/>
        <v>No</v>
      </c>
      <c r="DR52" s="10" t="str">
        <f t="shared" si="45"/>
        <v/>
      </c>
      <c r="DS52" s="10" t="s">
        <v>356</v>
      </c>
      <c r="DT52" s="10" t="e">
        <f t="shared" si="37"/>
        <v>#N/A</v>
      </c>
      <c r="DW52" s="63">
        <f t="shared" si="46"/>
        <v>0</v>
      </c>
      <c r="EA52" t="s">
        <v>340</v>
      </c>
      <c r="EB52" t="e">
        <f t="shared" si="47"/>
        <v>#N/A</v>
      </c>
      <c r="EC52">
        <f t="shared" si="48"/>
        <v>0</v>
      </c>
      <c r="ED52">
        <f t="shared" si="49"/>
        <v>0</v>
      </c>
      <c r="EE52" t="str">
        <f t="shared" si="20"/>
        <v>OO</v>
      </c>
      <c r="EF52" t="s">
        <v>61</v>
      </c>
      <c r="EG52" t="str">
        <f t="shared" si="21"/>
        <v>O</v>
      </c>
    </row>
    <row r="53" spans="1:137" x14ac:dyDescent="0.2">
      <c r="A53" s="30"/>
      <c r="B53" s="21"/>
      <c r="C53" s="15"/>
      <c r="D53" s="15" t="str">
        <f t="shared" si="50"/>
        <v>NONE</v>
      </c>
      <c r="E53" s="15"/>
      <c r="F53" s="22" t="e">
        <f t="shared" si="51"/>
        <v>#N/A</v>
      </c>
      <c r="G53" s="33"/>
      <c r="H53" s="34"/>
      <c r="I53" s="38"/>
      <c r="J53" s="40" t="e">
        <f t="shared" si="52"/>
        <v>#N/A</v>
      </c>
      <c r="K53" s="38"/>
      <c r="L53" s="40" t="e">
        <f t="shared" si="53"/>
        <v>#N/A</v>
      </c>
      <c r="M53" s="33" t="s">
        <v>214</v>
      </c>
      <c r="N53" s="51"/>
      <c r="O53" s="43"/>
      <c r="P53" s="51" t="e">
        <f t="shared" ca="1" si="54"/>
        <v>#N/A</v>
      </c>
      <c r="Q53" s="51"/>
      <c r="R53" s="51"/>
      <c r="S53" s="43"/>
      <c r="T53" s="43"/>
      <c r="U53" s="43"/>
      <c r="V53" s="43"/>
      <c r="W53" s="43"/>
      <c r="X53" s="43"/>
      <c r="Y53" s="43">
        <f t="shared" si="58"/>
        <v>0</v>
      </c>
      <c r="Z53" s="51"/>
      <c r="AA53" s="51" t="e">
        <f t="shared" si="55"/>
        <v>#N/A</v>
      </c>
      <c r="AB53" s="56"/>
      <c r="AC53" s="58" t="e">
        <f t="shared" si="56"/>
        <v>#N/A</v>
      </c>
      <c r="AD53" s="61"/>
      <c r="AE53" s="27" t="e">
        <f t="shared" si="57"/>
        <v>#N/A</v>
      </c>
      <c r="BX53" s="10">
        <f t="shared" si="38"/>
        <v>0</v>
      </c>
      <c r="BY53" s="10" t="e">
        <f t="shared" si="11"/>
        <v>#N/A</v>
      </c>
      <c r="CC53">
        <f t="shared" si="39"/>
        <v>0</v>
      </c>
      <c r="CD53" s="10" t="e">
        <f t="shared" si="12"/>
        <v>#N/A</v>
      </c>
      <c r="CH53" t="e">
        <f>(VLOOKUP(Sheet5!S50,'VAV DATA INPUT'!CI58:CJ93,2,0))</f>
        <v>#N/A</v>
      </c>
      <c r="CL53" s="10" t="e">
        <f t="shared" si="40"/>
        <v>#N/A</v>
      </c>
      <c r="CP53" s="10" t="e">
        <f t="shared" si="41"/>
        <v>#N/A</v>
      </c>
      <c r="CT53" s="10" t="str">
        <f t="shared" si="42"/>
        <v>0</v>
      </c>
      <c r="CU53" s="10" t="e">
        <f t="shared" si="13"/>
        <v>#N/A</v>
      </c>
      <c r="CY53" s="10" t="str">
        <f t="shared" si="43"/>
        <v>0</v>
      </c>
      <c r="CZ53" s="50" t="e">
        <f ca="1">'COIL DATA'!T51</f>
        <v>#N/A</v>
      </c>
      <c r="DA53" s="50" t="e">
        <f ca="1">'COIL DATA'!U51</f>
        <v>#N/A</v>
      </c>
      <c r="DC53" s="10" t="str">
        <f t="shared" si="14"/>
        <v>0</v>
      </c>
      <c r="DD53" s="10" t="e">
        <f t="shared" si="15"/>
        <v>#N/A</v>
      </c>
      <c r="DE53" s="10" t="e">
        <f t="shared" si="16"/>
        <v>#N/A</v>
      </c>
      <c r="DJ53" t="str">
        <f t="shared" si="17"/>
        <v>0</v>
      </c>
      <c r="DK53" s="10" t="e">
        <f t="shared" si="18"/>
        <v>#N/A</v>
      </c>
      <c r="DL53" s="10" t="e">
        <f t="shared" si="19"/>
        <v>#N/A</v>
      </c>
      <c r="DQ53" s="10" t="str">
        <f t="shared" si="44"/>
        <v>No</v>
      </c>
      <c r="DR53" s="10" t="str">
        <f t="shared" si="45"/>
        <v/>
      </c>
      <c r="DS53" s="10" t="s">
        <v>356</v>
      </c>
      <c r="DT53" s="10" t="e">
        <f t="shared" si="37"/>
        <v>#N/A</v>
      </c>
      <c r="DW53" s="63">
        <f t="shared" si="46"/>
        <v>0</v>
      </c>
      <c r="EA53" t="s">
        <v>340</v>
      </c>
      <c r="EB53" t="e">
        <f t="shared" si="47"/>
        <v>#N/A</v>
      </c>
      <c r="EC53">
        <f t="shared" si="48"/>
        <v>0</v>
      </c>
      <c r="ED53">
        <f t="shared" si="49"/>
        <v>0</v>
      </c>
      <c r="EE53" t="str">
        <f t="shared" si="20"/>
        <v>OO</v>
      </c>
      <c r="EF53" t="s">
        <v>61</v>
      </c>
      <c r="EG53" t="str">
        <f t="shared" si="21"/>
        <v>O</v>
      </c>
    </row>
    <row r="54" spans="1:137" x14ac:dyDescent="0.2">
      <c r="A54" s="30"/>
      <c r="B54" s="21"/>
      <c r="C54" s="15"/>
      <c r="D54" s="15" t="str">
        <f t="shared" si="50"/>
        <v>NONE</v>
      </c>
      <c r="E54" s="15"/>
      <c r="F54" s="22" t="e">
        <f t="shared" si="51"/>
        <v>#N/A</v>
      </c>
      <c r="G54" s="33"/>
      <c r="H54" s="34"/>
      <c r="I54" s="38"/>
      <c r="J54" s="40" t="e">
        <f t="shared" si="52"/>
        <v>#N/A</v>
      </c>
      <c r="K54" s="38"/>
      <c r="L54" s="40" t="e">
        <f t="shared" si="53"/>
        <v>#N/A</v>
      </c>
      <c r="M54" s="33" t="s">
        <v>214</v>
      </c>
      <c r="N54" s="51"/>
      <c r="O54" s="43"/>
      <c r="P54" s="51" t="e">
        <f t="shared" ca="1" si="54"/>
        <v>#N/A</v>
      </c>
      <c r="Q54" s="51"/>
      <c r="R54" s="51"/>
      <c r="S54" s="43"/>
      <c r="T54" s="43"/>
      <c r="U54" s="43"/>
      <c r="V54" s="43"/>
      <c r="W54" s="43"/>
      <c r="X54" s="43"/>
      <c r="Y54" s="43">
        <f t="shared" si="58"/>
        <v>0</v>
      </c>
      <c r="Z54" s="51"/>
      <c r="AA54" s="51" t="e">
        <f t="shared" si="55"/>
        <v>#N/A</v>
      </c>
      <c r="AB54" s="56"/>
      <c r="AC54" s="58" t="e">
        <f t="shared" si="56"/>
        <v>#N/A</v>
      </c>
      <c r="AD54" s="61"/>
      <c r="AE54" s="27" t="e">
        <f t="shared" si="57"/>
        <v>#N/A</v>
      </c>
      <c r="BX54" s="10">
        <f t="shared" si="38"/>
        <v>0</v>
      </c>
      <c r="BY54" s="10" t="e">
        <f t="shared" si="11"/>
        <v>#N/A</v>
      </c>
      <c r="CC54">
        <f t="shared" si="39"/>
        <v>0</v>
      </c>
      <c r="CD54" s="10" t="e">
        <f t="shared" si="12"/>
        <v>#N/A</v>
      </c>
      <c r="CH54" t="e">
        <f>(VLOOKUP(Sheet5!S51,'VAV DATA INPUT'!CI59:CJ94,2,0))</f>
        <v>#N/A</v>
      </c>
      <c r="CL54" s="10" t="e">
        <f t="shared" si="40"/>
        <v>#N/A</v>
      </c>
      <c r="CP54" s="10" t="e">
        <f t="shared" si="41"/>
        <v>#N/A</v>
      </c>
      <c r="CT54" s="10" t="str">
        <f t="shared" si="42"/>
        <v>0</v>
      </c>
      <c r="CU54" s="10" t="e">
        <f t="shared" si="13"/>
        <v>#N/A</v>
      </c>
      <c r="CY54" s="10" t="str">
        <f t="shared" si="43"/>
        <v>0</v>
      </c>
      <c r="CZ54" s="50" t="e">
        <f ca="1">'COIL DATA'!T52</f>
        <v>#N/A</v>
      </c>
      <c r="DA54" s="50" t="e">
        <f ca="1">'COIL DATA'!U52</f>
        <v>#N/A</v>
      </c>
      <c r="DC54" s="10" t="str">
        <f t="shared" si="14"/>
        <v>0</v>
      </c>
      <c r="DD54" s="10" t="e">
        <f t="shared" si="15"/>
        <v>#N/A</v>
      </c>
      <c r="DE54" s="10" t="e">
        <f t="shared" si="16"/>
        <v>#N/A</v>
      </c>
      <c r="DJ54" t="str">
        <f t="shared" si="17"/>
        <v>0</v>
      </c>
      <c r="DK54" s="10" t="e">
        <f t="shared" si="18"/>
        <v>#N/A</v>
      </c>
      <c r="DL54" s="10" t="e">
        <f t="shared" si="19"/>
        <v>#N/A</v>
      </c>
      <c r="DQ54" s="10" t="str">
        <f t="shared" si="44"/>
        <v>No</v>
      </c>
      <c r="DR54" s="10" t="str">
        <f t="shared" si="45"/>
        <v/>
      </c>
      <c r="DS54" s="10" t="s">
        <v>356</v>
      </c>
      <c r="DT54" s="10" t="e">
        <f t="shared" si="37"/>
        <v>#N/A</v>
      </c>
      <c r="DW54" s="63">
        <f t="shared" si="46"/>
        <v>0</v>
      </c>
      <c r="EA54" t="s">
        <v>340</v>
      </c>
      <c r="EB54" t="e">
        <f t="shared" si="47"/>
        <v>#N/A</v>
      </c>
      <c r="EC54">
        <f t="shared" si="48"/>
        <v>0</v>
      </c>
      <c r="ED54">
        <f t="shared" si="49"/>
        <v>0</v>
      </c>
      <c r="EE54" t="str">
        <f t="shared" si="20"/>
        <v>OO</v>
      </c>
      <c r="EF54" t="s">
        <v>61</v>
      </c>
      <c r="EG54" t="str">
        <f t="shared" si="21"/>
        <v>O</v>
      </c>
    </row>
    <row r="55" spans="1:137" x14ac:dyDescent="0.2">
      <c r="A55" s="30"/>
      <c r="B55" s="21"/>
      <c r="C55" s="15"/>
      <c r="D55" s="15" t="str">
        <f t="shared" si="50"/>
        <v>NONE</v>
      </c>
      <c r="E55" s="15"/>
      <c r="F55" s="22" t="e">
        <f t="shared" si="51"/>
        <v>#N/A</v>
      </c>
      <c r="G55" s="33"/>
      <c r="H55" s="34"/>
      <c r="I55" s="38"/>
      <c r="J55" s="40" t="e">
        <f t="shared" si="52"/>
        <v>#N/A</v>
      </c>
      <c r="K55" s="38"/>
      <c r="L55" s="40" t="e">
        <f t="shared" si="53"/>
        <v>#N/A</v>
      </c>
      <c r="M55" s="33" t="s">
        <v>214</v>
      </c>
      <c r="N55" s="51"/>
      <c r="O55" s="43"/>
      <c r="P55" s="51" t="e">
        <f t="shared" ca="1" si="54"/>
        <v>#N/A</v>
      </c>
      <c r="Q55" s="51"/>
      <c r="R55" s="51"/>
      <c r="S55" s="43"/>
      <c r="T55" s="43"/>
      <c r="U55" s="43"/>
      <c r="V55" s="43"/>
      <c r="W55" s="43"/>
      <c r="X55" s="43"/>
      <c r="Y55" s="43">
        <f t="shared" si="58"/>
        <v>0</v>
      </c>
      <c r="Z55" s="51"/>
      <c r="AA55" s="51" t="e">
        <f t="shared" si="55"/>
        <v>#N/A</v>
      </c>
      <c r="AB55" s="56"/>
      <c r="AC55" s="58" t="e">
        <f t="shared" si="56"/>
        <v>#N/A</v>
      </c>
      <c r="AD55" s="61"/>
      <c r="AE55" s="27" t="e">
        <f t="shared" si="57"/>
        <v>#N/A</v>
      </c>
      <c r="BX55" s="10">
        <f t="shared" si="38"/>
        <v>0</v>
      </c>
      <c r="BY55" s="10" t="e">
        <f t="shared" si="11"/>
        <v>#N/A</v>
      </c>
      <c r="CC55">
        <f t="shared" si="39"/>
        <v>0</v>
      </c>
      <c r="CD55" s="10" t="e">
        <f t="shared" si="12"/>
        <v>#N/A</v>
      </c>
      <c r="CH55" t="e">
        <f>(VLOOKUP(Sheet5!S52,'VAV DATA INPUT'!CI60:CJ95,2,0))</f>
        <v>#N/A</v>
      </c>
      <c r="CL55" s="10" t="e">
        <f t="shared" si="40"/>
        <v>#N/A</v>
      </c>
      <c r="CP55" s="10" t="e">
        <f t="shared" si="41"/>
        <v>#N/A</v>
      </c>
      <c r="CT55" s="10" t="str">
        <f t="shared" si="42"/>
        <v>0</v>
      </c>
      <c r="CU55" s="10" t="e">
        <f t="shared" si="13"/>
        <v>#N/A</v>
      </c>
      <c r="CY55" s="10" t="str">
        <f t="shared" si="43"/>
        <v>0</v>
      </c>
      <c r="CZ55" s="50" t="e">
        <f ca="1">'COIL DATA'!T53</f>
        <v>#N/A</v>
      </c>
      <c r="DA55" s="50" t="e">
        <f ca="1">'COIL DATA'!U53</f>
        <v>#N/A</v>
      </c>
      <c r="DC55" s="10" t="str">
        <f t="shared" si="14"/>
        <v>0</v>
      </c>
      <c r="DD55" s="10" t="e">
        <f t="shared" si="15"/>
        <v>#N/A</v>
      </c>
      <c r="DE55" s="10" t="e">
        <f t="shared" si="16"/>
        <v>#N/A</v>
      </c>
      <c r="DJ55" t="str">
        <f t="shared" si="17"/>
        <v>0</v>
      </c>
      <c r="DK55" s="10" t="e">
        <f t="shared" si="18"/>
        <v>#N/A</v>
      </c>
      <c r="DL55" s="10" t="e">
        <f t="shared" si="19"/>
        <v>#N/A</v>
      </c>
      <c r="DQ55" s="10" t="str">
        <f t="shared" si="44"/>
        <v>No</v>
      </c>
      <c r="DR55" s="10" t="str">
        <f t="shared" si="45"/>
        <v/>
      </c>
      <c r="DS55" s="10" t="s">
        <v>356</v>
      </c>
      <c r="DT55" s="10" t="e">
        <f t="shared" si="37"/>
        <v>#N/A</v>
      </c>
      <c r="DW55" s="63">
        <f t="shared" si="46"/>
        <v>0</v>
      </c>
      <c r="EA55" t="s">
        <v>340</v>
      </c>
      <c r="EB55" t="e">
        <f t="shared" si="47"/>
        <v>#N/A</v>
      </c>
      <c r="EC55">
        <f t="shared" si="48"/>
        <v>0</v>
      </c>
      <c r="ED55">
        <f t="shared" si="49"/>
        <v>0</v>
      </c>
      <c r="EE55" t="str">
        <f t="shared" si="20"/>
        <v>OO</v>
      </c>
      <c r="EF55" t="s">
        <v>61</v>
      </c>
      <c r="EG55" t="str">
        <f t="shared" si="21"/>
        <v>O</v>
      </c>
    </row>
    <row r="56" spans="1:137" x14ac:dyDescent="0.2">
      <c r="A56" s="30"/>
      <c r="B56" s="21"/>
      <c r="C56" s="15"/>
      <c r="D56" s="15" t="str">
        <f t="shared" si="50"/>
        <v>NONE</v>
      </c>
      <c r="E56" s="15"/>
      <c r="F56" s="22" t="e">
        <f t="shared" si="51"/>
        <v>#N/A</v>
      </c>
      <c r="G56" s="33"/>
      <c r="H56" s="34"/>
      <c r="I56" s="38"/>
      <c r="J56" s="40" t="e">
        <f t="shared" si="52"/>
        <v>#N/A</v>
      </c>
      <c r="K56" s="38"/>
      <c r="L56" s="40" t="e">
        <f t="shared" si="53"/>
        <v>#N/A</v>
      </c>
      <c r="M56" s="33" t="s">
        <v>214</v>
      </c>
      <c r="N56" s="51"/>
      <c r="O56" s="43"/>
      <c r="P56" s="51" t="e">
        <f t="shared" ca="1" si="54"/>
        <v>#N/A</v>
      </c>
      <c r="Q56" s="51"/>
      <c r="R56" s="51"/>
      <c r="S56" s="43"/>
      <c r="T56" s="43"/>
      <c r="U56" s="43"/>
      <c r="V56" s="43"/>
      <c r="W56" s="43"/>
      <c r="X56" s="43"/>
      <c r="Y56" s="43">
        <f t="shared" si="58"/>
        <v>0</v>
      </c>
      <c r="Z56" s="51"/>
      <c r="AA56" s="51" t="e">
        <f t="shared" si="55"/>
        <v>#N/A</v>
      </c>
      <c r="AB56" s="56"/>
      <c r="AC56" s="58" t="e">
        <f t="shared" si="56"/>
        <v>#N/A</v>
      </c>
      <c r="AD56" s="61"/>
      <c r="AE56" s="27" t="e">
        <f t="shared" si="57"/>
        <v>#N/A</v>
      </c>
      <c r="BX56" s="10">
        <f t="shared" si="38"/>
        <v>0</v>
      </c>
      <c r="BY56" s="10" t="e">
        <f t="shared" si="11"/>
        <v>#N/A</v>
      </c>
      <c r="CC56">
        <f t="shared" si="39"/>
        <v>0</v>
      </c>
      <c r="CD56" s="10" t="e">
        <f t="shared" si="12"/>
        <v>#N/A</v>
      </c>
      <c r="CH56" t="e">
        <f>(VLOOKUP(Sheet5!S53,'VAV DATA INPUT'!CI61:CJ96,2,0))</f>
        <v>#N/A</v>
      </c>
      <c r="CL56" s="10" t="e">
        <f t="shared" si="40"/>
        <v>#N/A</v>
      </c>
      <c r="CP56" s="10" t="e">
        <f t="shared" si="41"/>
        <v>#N/A</v>
      </c>
      <c r="CT56" s="10" t="str">
        <f t="shared" si="42"/>
        <v>0</v>
      </c>
      <c r="CU56" s="10" t="e">
        <f t="shared" si="13"/>
        <v>#N/A</v>
      </c>
      <c r="CY56" s="10" t="str">
        <f t="shared" si="43"/>
        <v>0</v>
      </c>
      <c r="CZ56" s="50" t="e">
        <f ca="1">'COIL DATA'!T54</f>
        <v>#N/A</v>
      </c>
      <c r="DA56" s="50" t="e">
        <f ca="1">'COIL DATA'!U54</f>
        <v>#N/A</v>
      </c>
      <c r="DC56" s="10" t="str">
        <f t="shared" si="14"/>
        <v>0</v>
      </c>
      <c r="DD56" s="10" t="e">
        <f t="shared" si="15"/>
        <v>#N/A</v>
      </c>
      <c r="DE56" s="10" t="e">
        <f t="shared" si="16"/>
        <v>#N/A</v>
      </c>
      <c r="DJ56" t="str">
        <f t="shared" si="17"/>
        <v>0</v>
      </c>
      <c r="DK56" s="10" t="e">
        <f t="shared" si="18"/>
        <v>#N/A</v>
      </c>
      <c r="DL56" s="10" t="e">
        <f t="shared" si="19"/>
        <v>#N/A</v>
      </c>
      <c r="DQ56" s="10" t="str">
        <f t="shared" si="44"/>
        <v>No</v>
      </c>
      <c r="DR56" s="10" t="str">
        <f t="shared" si="45"/>
        <v/>
      </c>
      <c r="DS56" s="10" t="s">
        <v>356</v>
      </c>
      <c r="DT56" s="10" t="e">
        <f t="shared" si="37"/>
        <v>#N/A</v>
      </c>
      <c r="DW56" s="63">
        <f t="shared" si="46"/>
        <v>0</v>
      </c>
      <c r="EA56" t="s">
        <v>340</v>
      </c>
      <c r="EB56" t="e">
        <f t="shared" si="47"/>
        <v>#N/A</v>
      </c>
      <c r="EC56">
        <f t="shared" si="48"/>
        <v>0</v>
      </c>
      <c r="ED56">
        <f t="shared" si="49"/>
        <v>0</v>
      </c>
      <c r="EE56" t="str">
        <f t="shared" si="20"/>
        <v>OO</v>
      </c>
      <c r="EF56" t="s">
        <v>61</v>
      </c>
      <c r="EG56" t="str">
        <f t="shared" si="21"/>
        <v>O</v>
      </c>
    </row>
    <row r="57" spans="1:137" x14ac:dyDescent="0.2">
      <c r="A57" s="30"/>
      <c r="B57" s="21"/>
      <c r="C57" s="15"/>
      <c r="D57" s="15" t="str">
        <f t="shared" si="50"/>
        <v>NONE</v>
      </c>
      <c r="E57" s="15"/>
      <c r="F57" s="22" t="e">
        <f t="shared" si="51"/>
        <v>#N/A</v>
      </c>
      <c r="G57" s="33"/>
      <c r="H57" s="34"/>
      <c r="I57" s="38"/>
      <c r="J57" s="40" t="e">
        <f t="shared" si="52"/>
        <v>#N/A</v>
      </c>
      <c r="K57" s="38"/>
      <c r="L57" s="40" t="e">
        <f t="shared" si="53"/>
        <v>#N/A</v>
      </c>
      <c r="M57" s="33" t="s">
        <v>214</v>
      </c>
      <c r="N57" s="51"/>
      <c r="O57" s="43"/>
      <c r="P57" s="51" t="e">
        <f t="shared" ca="1" si="54"/>
        <v>#N/A</v>
      </c>
      <c r="Q57" s="51"/>
      <c r="R57" s="51"/>
      <c r="S57" s="43"/>
      <c r="T57" s="43"/>
      <c r="U57" s="43"/>
      <c r="V57" s="43"/>
      <c r="W57" s="43"/>
      <c r="X57" s="43"/>
      <c r="Y57" s="43">
        <f t="shared" si="58"/>
        <v>0</v>
      </c>
      <c r="Z57" s="51"/>
      <c r="AA57" s="51" t="e">
        <f t="shared" si="55"/>
        <v>#N/A</v>
      </c>
      <c r="AB57" s="56"/>
      <c r="AC57" s="58" t="e">
        <f t="shared" si="56"/>
        <v>#N/A</v>
      </c>
      <c r="AD57" s="61"/>
      <c r="AE57" s="27" t="e">
        <f t="shared" si="57"/>
        <v>#N/A</v>
      </c>
      <c r="BX57" s="10">
        <f t="shared" si="38"/>
        <v>0</v>
      </c>
      <c r="BY57" s="10" t="e">
        <f t="shared" si="11"/>
        <v>#N/A</v>
      </c>
      <c r="CC57">
        <f t="shared" si="39"/>
        <v>0</v>
      </c>
      <c r="CD57" s="10" t="e">
        <f t="shared" si="12"/>
        <v>#N/A</v>
      </c>
      <c r="CH57" t="e">
        <f>(VLOOKUP(Sheet5!S54,'VAV DATA INPUT'!CI62:CJ97,2,0))</f>
        <v>#N/A</v>
      </c>
      <c r="CL57" s="10" t="e">
        <f t="shared" si="40"/>
        <v>#N/A</v>
      </c>
      <c r="CP57" s="10" t="e">
        <f t="shared" si="41"/>
        <v>#N/A</v>
      </c>
      <c r="CT57" s="10" t="str">
        <f t="shared" si="42"/>
        <v>0</v>
      </c>
      <c r="CU57" s="10" t="e">
        <f t="shared" si="13"/>
        <v>#N/A</v>
      </c>
      <c r="CY57" s="10" t="str">
        <f t="shared" si="43"/>
        <v>0</v>
      </c>
      <c r="CZ57" s="50" t="e">
        <f ca="1">'COIL DATA'!T55</f>
        <v>#N/A</v>
      </c>
      <c r="DA57" s="50" t="e">
        <f ca="1">'COIL DATA'!U55</f>
        <v>#N/A</v>
      </c>
      <c r="DC57" s="10" t="str">
        <f t="shared" si="14"/>
        <v>0</v>
      </c>
      <c r="DD57" s="10" t="e">
        <f t="shared" si="15"/>
        <v>#N/A</v>
      </c>
      <c r="DE57" s="10" t="e">
        <f t="shared" si="16"/>
        <v>#N/A</v>
      </c>
      <c r="DJ57" t="str">
        <f t="shared" si="17"/>
        <v>0</v>
      </c>
      <c r="DK57" s="10" t="e">
        <f t="shared" si="18"/>
        <v>#N/A</v>
      </c>
      <c r="DL57" s="10" t="e">
        <f t="shared" si="19"/>
        <v>#N/A</v>
      </c>
      <c r="DQ57" s="10" t="str">
        <f t="shared" si="44"/>
        <v>No</v>
      </c>
      <c r="DR57" s="10" t="str">
        <f t="shared" si="45"/>
        <v/>
      </c>
      <c r="DS57" s="10" t="s">
        <v>356</v>
      </c>
      <c r="DT57" s="10" t="e">
        <f t="shared" si="37"/>
        <v>#N/A</v>
      </c>
      <c r="DW57" s="63">
        <f t="shared" si="46"/>
        <v>0</v>
      </c>
      <c r="EA57" t="s">
        <v>340</v>
      </c>
      <c r="EB57" t="e">
        <f t="shared" si="47"/>
        <v>#N/A</v>
      </c>
      <c r="EC57">
        <f t="shared" si="48"/>
        <v>0</v>
      </c>
      <c r="ED57">
        <f t="shared" si="49"/>
        <v>0</v>
      </c>
      <c r="EE57" t="str">
        <f t="shared" si="20"/>
        <v>OO</v>
      </c>
      <c r="EF57" t="s">
        <v>61</v>
      </c>
      <c r="EG57" t="str">
        <f t="shared" si="21"/>
        <v>O</v>
      </c>
    </row>
    <row r="58" spans="1:137" x14ac:dyDescent="0.2">
      <c r="A58" s="30"/>
      <c r="B58" s="21"/>
      <c r="C58" s="15"/>
      <c r="D58" s="15" t="str">
        <f t="shared" si="50"/>
        <v>NONE</v>
      </c>
      <c r="E58" s="15"/>
      <c r="F58" s="22" t="e">
        <f t="shared" si="51"/>
        <v>#N/A</v>
      </c>
      <c r="G58" s="33"/>
      <c r="H58" s="34"/>
      <c r="I58" s="38"/>
      <c r="J58" s="40" t="e">
        <f t="shared" si="52"/>
        <v>#N/A</v>
      </c>
      <c r="K58" s="38"/>
      <c r="L58" s="40" t="e">
        <f t="shared" si="53"/>
        <v>#N/A</v>
      </c>
      <c r="M58" s="33" t="s">
        <v>214</v>
      </c>
      <c r="N58" s="51"/>
      <c r="O58" s="43"/>
      <c r="P58" s="51" t="e">
        <f t="shared" ca="1" si="54"/>
        <v>#N/A</v>
      </c>
      <c r="Q58" s="51"/>
      <c r="R58" s="51"/>
      <c r="S58" s="43"/>
      <c r="T58" s="43"/>
      <c r="U58" s="43"/>
      <c r="V58" s="43"/>
      <c r="W58" s="43"/>
      <c r="X58" s="43"/>
      <c r="Y58" s="43">
        <f t="shared" si="58"/>
        <v>0</v>
      </c>
      <c r="Z58" s="51"/>
      <c r="AA58" s="51" t="e">
        <f t="shared" si="55"/>
        <v>#N/A</v>
      </c>
      <c r="AB58" s="56"/>
      <c r="AC58" s="58" t="e">
        <f t="shared" si="56"/>
        <v>#N/A</v>
      </c>
      <c r="AD58" s="61"/>
      <c r="AE58" s="27" t="e">
        <f t="shared" si="57"/>
        <v>#N/A</v>
      </c>
      <c r="BX58" s="10">
        <f t="shared" si="38"/>
        <v>0</v>
      </c>
      <c r="BY58" s="10" t="e">
        <f t="shared" si="11"/>
        <v>#N/A</v>
      </c>
      <c r="CC58">
        <f t="shared" si="39"/>
        <v>0</v>
      </c>
      <c r="CD58" s="10" t="e">
        <f t="shared" si="12"/>
        <v>#N/A</v>
      </c>
      <c r="CH58" t="e">
        <f>(VLOOKUP(Sheet5!S55,'VAV DATA INPUT'!CI63:CJ98,2,0))</f>
        <v>#N/A</v>
      </c>
      <c r="CL58" s="10" t="e">
        <f t="shared" si="40"/>
        <v>#N/A</v>
      </c>
      <c r="CP58" s="10" t="e">
        <f t="shared" si="41"/>
        <v>#N/A</v>
      </c>
      <c r="CT58" s="10" t="str">
        <f t="shared" si="42"/>
        <v>0</v>
      </c>
      <c r="CU58" s="10" t="e">
        <f t="shared" si="13"/>
        <v>#N/A</v>
      </c>
      <c r="CY58" s="10" t="str">
        <f t="shared" si="43"/>
        <v>0</v>
      </c>
      <c r="CZ58" s="50" t="e">
        <f ca="1">'COIL DATA'!T56</f>
        <v>#N/A</v>
      </c>
      <c r="DA58" s="50" t="e">
        <f ca="1">'COIL DATA'!U56</f>
        <v>#N/A</v>
      </c>
      <c r="DC58" s="10" t="str">
        <f t="shared" si="14"/>
        <v>0</v>
      </c>
      <c r="DD58" s="10" t="e">
        <f t="shared" si="15"/>
        <v>#N/A</v>
      </c>
      <c r="DE58" s="10" t="e">
        <f t="shared" si="16"/>
        <v>#N/A</v>
      </c>
      <c r="DJ58" t="str">
        <f t="shared" si="17"/>
        <v>0</v>
      </c>
      <c r="DK58" s="10" t="e">
        <f t="shared" si="18"/>
        <v>#N/A</v>
      </c>
      <c r="DL58" s="10" t="e">
        <f t="shared" si="19"/>
        <v>#N/A</v>
      </c>
      <c r="DQ58" s="10" t="str">
        <f t="shared" si="44"/>
        <v>No</v>
      </c>
      <c r="DR58" s="10" t="str">
        <f t="shared" si="45"/>
        <v/>
      </c>
      <c r="DS58" s="10" t="s">
        <v>356</v>
      </c>
      <c r="DT58" s="10" t="e">
        <f t="shared" si="37"/>
        <v>#N/A</v>
      </c>
      <c r="DW58" s="63">
        <f t="shared" si="46"/>
        <v>0</v>
      </c>
      <c r="EA58" t="s">
        <v>340</v>
      </c>
      <c r="EB58" t="e">
        <f t="shared" si="47"/>
        <v>#N/A</v>
      </c>
      <c r="EC58">
        <f t="shared" si="48"/>
        <v>0</v>
      </c>
      <c r="ED58">
        <f t="shared" si="49"/>
        <v>0</v>
      </c>
      <c r="EE58" t="str">
        <f t="shared" si="20"/>
        <v>OO</v>
      </c>
      <c r="EF58" t="s">
        <v>61</v>
      </c>
      <c r="EG58" t="str">
        <f t="shared" si="21"/>
        <v>O</v>
      </c>
    </row>
    <row r="59" spans="1:137" x14ac:dyDescent="0.2">
      <c r="A59" s="30"/>
      <c r="B59" s="21"/>
      <c r="C59" s="15"/>
      <c r="D59" s="15" t="str">
        <f t="shared" si="50"/>
        <v>NONE</v>
      </c>
      <c r="E59" s="15"/>
      <c r="F59" s="22" t="e">
        <f t="shared" si="51"/>
        <v>#N/A</v>
      </c>
      <c r="G59" s="33"/>
      <c r="H59" s="34"/>
      <c r="I59" s="38"/>
      <c r="J59" s="40" t="e">
        <f t="shared" si="52"/>
        <v>#N/A</v>
      </c>
      <c r="K59" s="38"/>
      <c r="L59" s="40" t="e">
        <f t="shared" si="53"/>
        <v>#N/A</v>
      </c>
      <c r="M59" s="33" t="s">
        <v>214</v>
      </c>
      <c r="N59" s="51"/>
      <c r="O59" s="43"/>
      <c r="P59" s="51" t="e">
        <f t="shared" ca="1" si="54"/>
        <v>#N/A</v>
      </c>
      <c r="Q59" s="51"/>
      <c r="R59" s="51"/>
      <c r="S59" s="43"/>
      <c r="T59" s="43"/>
      <c r="U59" s="43"/>
      <c r="V59" s="43"/>
      <c r="W59" s="43"/>
      <c r="X59" s="43"/>
      <c r="Y59" s="43">
        <f t="shared" si="58"/>
        <v>0</v>
      </c>
      <c r="Z59" s="51"/>
      <c r="AA59" s="51" t="e">
        <f t="shared" si="55"/>
        <v>#N/A</v>
      </c>
      <c r="AB59" s="56"/>
      <c r="AC59" s="58" t="e">
        <f t="shared" si="56"/>
        <v>#N/A</v>
      </c>
      <c r="AD59" s="61"/>
      <c r="AE59" s="27" t="e">
        <f t="shared" si="57"/>
        <v>#N/A</v>
      </c>
      <c r="BX59" s="10">
        <f t="shared" si="38"/>
        <v>0</v>
      </c>
      <c r="BY59" s="10" t="e">
        <f t="shared" si="11"/>
        <v>#N/A</v>
      </c>
      <c r="CC59">
        <f t="shared" si="39"/>
        <v>0</v>
      </c>
      <c r="CD59" s="10" t="e">
        <f t="shared" si="12"/>
        <v>#N/A</v>
      </c>
      <c r="CH59" t="e">
        <f>(VLOOKUP(Sheet5!S56,'VAV DATA INPUT'!CI64:CJ99,2,0))</f>
        <v>#N/A</v>
      </c>
      <c r="CL59" s="10" t="e">
        <f t="shared" si="40"/>
        <v>#N/A</v>
      </c>
      <c r="CP59" s="10" t="e">
        <f t="shared" si="41"/>
        <v>#N/A</v>
      </c>
      <c r="CT59" s="10" t="str">
        <f t="shared" si="42"/>
        <v>0</v>
      </c>
      <c r="CU59" s="10" t="e">
        <f t="shared" si="13"/>
        <v>#N/A</v>
      </c>
      <c r="CY59" s="10" t="str">
        <f t="shared" si="43"/>
        <v>0</v>
      </c>
      <c r="CZ59" s="50" t="e">
        <f ca="1">'COIL DATA'!T57</f>
        <v>#N/A</v>
      </c>
      <c r="DA59" s="50" t="e">
        <f ca="1">'COIL DATA'!U57</f>
        <v>#N/A</v>
      </c>
      <c r="DC59" s="10" t="str">
        <f t="shared" si="14"/>
        <v>0</v>
      </c>
      <c r="DD59" s="10" t="e">
        <f t="shared" si="15"/>
        <v>#N/A</v>
      </c>
      <c r="DE59" s="10" t="e">
        <f t="shared" si="16"/>
        <v>#N/A</v>
      </c>
      <c r="DJ59" t="str">
        <f t="shared" si="17"/>
        <v>0</v>
      </c>
      <c r="DK59" s="10" t="e">
        <f t="shared" si="18"/>
        <v>#N/A</v>
      </c>
      <c r="DL59" s="10" t="e">
        <f t="shared" si="19"/>
        <v>#N/A</v>
      </c>
      <c r="DQ59" s="10" t="str">
        <f t="shared" si="44"/>
        <v>No</v>
      </c>
      <c r="DR59" s="10" t="str">
        <f t="shared" si="45"/>
        <v/>
      </c>
      <c r="DS59" s="10" t="s">
        <v>356</v>
      </c>
      <c r="DT59" s="10" t="e">
        <f t="shared" si="37"/>
        <v>#N/A</v>
      </c>
      <c r="DW59" s="63">
        <f t="shared" si="46"/>
        <v>0</v>
      </c>
      <c r="EA59" t="s">
        <v>340</v>
      </c>
      <c r="EB59" t="e">
        <f t="shared" si="47"/>
        <v>#N/A</v>
      </c>
      <c r="EC59">
        <f t="shared" si="48"/>
        <v>0</v>
      </c>
      <c r="ED59">
        <f t="shared" si="49"/>
        <v>0</v>
      </c>
      <c r="EE59" t="str">
        <f t="shared" si="20"/>
        <v>OO</v>
      </c>
      <c r="EF59" t="s">
        <v>61</v>
      </c>
      <c r="EG59" t="str">
        <f t="shared" si="21"/>
        <v>O</v>
      </c>
    </row>
    <row r="60" spans="1:137" x14ac:dyDescent="0.2">
      <c r="A60" s="30"/>
      <c r="B60" s="21"/>
      <c r="C60" s="15"/>
      <c r="D60" s="15" t="str">
        <f t="shared" si="50"/>
        <v>NONE</v>
      </c>
      <c r="E60" s="15"/>
      <c r="F60" s="22" t="e">
        <f t="shared" si="51"/>
        <v>#N/A</v>
      </c>
      <c r="G60" s="33"/>
      <c r="H60" s="34"/>
      <c r="I60" s="38"/>
      <c r="J60" s="40" t="e">
        <f t="shared" si="52"/>
        <v>#N/A</v>
      </c>
      <c r="K60" s="38"/>
      <c r="L60" s="40" t="e">
        <f t="shared" si="53"/>
        <v>#N/A</v>
      </c>
      <c r="M60" s="33" t="s">
        <v>214</v>
      </c>
      <c r="N60" s="51"/>
      <c r="O60" s="43"/>
      <c r="P60" s="51" t="e">
        <f t="shared" ca="1" si="54"/>
        <v>#N/A</v>
      </c>
      <c r="Q60" s="51"/>
      <c r="R60" s="51"/>
      <c r="S60" s="43"/>
      <c r="T60" s="43"/>
      <c r="U60" s="43"/>
      <c r="V60" s="43"/>
      <c r="W60" s="43"/>
      <c r="X60" s="43"/>
      <c r="Y60" s="43">
        <f t="shared" si="58"/>
        <v>0</v>
      </c>
      <c r="Z60" s="51"/>
      <c r="AA60" s="51" t="e">
        <f t="shared" si="55"/>
        <v>#N/A</v>
      </c>
      <c r="AB60" s="56"/>
      <c r="AC60" s="58" t="e">
        <f t="shared" si="56"/>
        <v>#N/A</v>
      </c>
      <c r="AD60" s="61"/>
      <c r="AE60" s="27" t="e">
        <f t="shared" si="57"/>
        <v>#N/A</v>
      </c>
      <c r="BX60" s="10">
        <f t="shared" si="38"/>
        <v>0</v>
      </c>
      <c r="BY60" s="10" t="e">
        <f t="shared" si="11"/>
        <v>#N/A</v>
      </c>
      <c r="CC60">
        <f t="shared" si="39"/>
        <v>0</v>
      </c>
      <c r="CD60" s="10" t="e">
        <f t="shared" si="12"/>
        <v>#N/A</v>
      </c>
      <c r="CH60" t="e">
        <f>(VLOOKUP(Sheet5!S57,'VAV DATA INPUT'!CI65:CJ100,2,0))</f>
        <v>#N/A</v>
      </c>
      <c r="CL60" s="10" t="e">
        <f t="shared" si="40"/>
        <v>#N/A</v>
      </c>
      <c r="CP60" s="10" t="e">
        <f t="shared" si="41"/>
        <v>#N/A</v>
      </c>
      <c r="CT60" s="10" t="str">
        <f t="shared" si="42"/>
        <v>0</v>
      </c>
      <c r="CU60" s="10" t="e">
        <f t="shared" si="13"/>
        <v>#N/A</v>
      </c>
      <c r="CY60" s="10" t="str">
        <f t="shared" si="43"/>
        <v>0</v>
      </c>
      <c r="CZ60" s="50" t="e">
        <f ca="1">'COIL DATA'!T58</f>
        <v>#N/A</v>
      </c>
      <c r="DA60" s="50" t="e">
        <f ca="1">'COIL DATA'!U58</f>
        <v>#N/A</v>
      </c>
      <c r="DC60" s="10" t="str">
        <f t="shared" si="14"/>
        <v>0</v>
      </c>
      <c r="DD60" s="10" t="e">
        <f t="shared" si="15"/>
        <v>#N/A</v>
      </c>
      <c r="DE60" s="10" t="e">
        <f t="shared" si="16"/>
        <v>#N/A</v>
      </c>
      <c r="DJ60" t="str">
        <f t="shared" si="17"/>
        <v>0</v>
      </c>
      <c r="DK60" s="10" t="e">
        <f t="shared" si="18"/>
        <v>#N/A</v>
      </c>
      <c r="DL60" s="10" t="e">
        <f t="shared" si="19"/>
        <v>#N/A</v>
      </c>
      <c r="DQ60" s="10" t="str">
        <f t="shared" si="44"/>
        <v>No</v>
      </c>
      <c r="DR60" s="10" t="str">
        <f t="shared" si="45"/>
        <v/>
      </c>
      <c r="DS60" s="10" t="s">
        <v>356</v>
      </c>
      <c r="DT60" s="10" t="e">
        <f t="shared" si="37"/>
        <v>#N/A</v>
      </c>
      <c r="DW60" s="63">
        <f t="shared" si="46"/>
        <v>0</v>
      </c>
      <c r="EA60" t="s">
        <v>340</v>
      </c>
      <c r="EB60" t="e">
        <f t="shared" si="47"/>
        <v>#N/A</v>
      </c>
      <c r="EC60">
        <f t="shared" si="48"/>
        <v>0</v>
      </c>
      <c r="ED60">
        <f t="shared" si="49"/>
        <v>0</v>
      </c>
      <c r="EE60" t="str">
        <f t="shared" si="20"/>
        <v>OO</v>
      </c>
      <c r="EF60" t="s">
        <v>61</v>
      </c>
      <c r="EG60" t="str">
        <f t="shared" si="21"/>
        <v>O</v>
      </c>
    </row>
    <row r="61" spans="1:137" x14ac:dyDescent="0.2">
      <c r="A61" s="30"/>
      <c r="B61" s="21"/>
      <c r="C61" s="15"/>
      <c r="D61" s="15" t="str">
        <f t="shared" si="50"/>
        <v>NONE</v>
      </c>
      <c r="E61" s="15"/>
      <c r="F61" s="22" t="e">
        <f t="shared" si="51"/>
        <v>#N/A</v>
      </c>
      <c r="G61" s="33"/>
      <c r="H61" s="34"/>
      <c r="I61" s="38"/>
      <c r="J61" s="40" t="e">
        <f t="shared" si="52"/>
        <v>#N/A</v>
      </c>
      <c r="K61" s="38"/>
      <c r="L61" s="40" t="e">
        <f t="shared" si="53"/>
        <v>#N/A</v>
      </c>
      <c r="M61" s="33" t="s">
        <v>214</v>
      </c>
      <c r="N61" s="51"/>
      <c r="O61" s="43"/>
      <c r="P61" s="51" t="e">
        <f t="shared" ca="1" si="54"/>
        <v>#N/A</v>
      </c>
      <c r="Q61" s="51"/>
      <c r="R61" s="51"/>
      <c r="S61" s="43"/>
      <c r="T61" s="43"/>
      <c r="U61" s="43"/>
      <c r="V61" s="43"/>
      <c r="W61" s="43"/>
      <c r="X61" s="43"/>
      <c r="Y61" s="43">
        <f t="shared" si="58"/>
        <v>0</v>
      </c>
      <c r="Z61" s="51"/>
      <c r="AA61" s="51" t="e">
        <f t="shared" si="55"/>
        <v>#N/A</v>
      </c>
      <c r="AB61" s="56"/>
      <c r="AC61" s="58" t="e">
        <f t="shared" si="56"/>
        <v>#N/A</v>
      </c>
      <c r="AD61" s="61"/>
      <c r="AE61" s="27" t="e">
        <f t="shared" si="57"/>
        <v>#N/A</v>
      </c>
      <c r="BX61" s="10">
        <f t="shared" si="38"/>
        <v>0</v>
      </c>
      <c r="BY61" s="10" t="e">
        <f t="shared" si="11"/>
        <v>#N/A</v>
      </c>
      <c r="CC61">
        <f t="shared" si="39"/>
        <v>0</v>
      </c>
      <c r="CD61" s="10" t="e">
        <f t="shared" si="12"/>
        <v>#N/A</v>
      </c>
      <c r="CH61" t="e">
        <f>(VLOOKUP(Sheet5!S58,'VAV DATA INPUT'!CI66:CJ101,2,0))</f>
        <v>#N/A</v>
      </c>
      <c r="CL61" s="10" t="e">
        <f t="shared" si="40"/>
        <v>#N/A</v>
      </c>
      <c r="CP61" s="10" t="e">
        <f t="shared" si="41"/>
        <v>#N/A</v>
      </c>
      <c r="CT61" s="10" t="str">
        <f t="shared" si="42"/>
        <v>0</v>
      </c>
      <c r="CU61" s="10" t="e">
        <f t="shared" si="13"/>
        <v>#N/A</v>
      </c>
      <c r="CY61" s="10" t="str">
        <f t="shared" si="43"/>
        <v>0</v>
      </c>
      <c r="CZ61" s="50" t="e">
        <f ca="1">'COIL DATA'!T59</f>
        <v>#N/A</v>
      </c>
      <c r="DA61" s="50" t="e">
        <f ca="1">'COIL DATA'!U59</f>
        <v>#N/A</v>
      </c>
      <c r="DC61" s="10" t="str">
        <f t="shared" si="14"/>
        <v>0</v>
      </c>
      <c r="DD61" s="10" t="e">
        <f t="shared" si="15"/>
        <v>#N/A</v>
      </c>
      <c r="DE61" s="10" t="e">
        <f t="shared" si="16"/>
        <v>#N/A</v>
      </c>
      <c r="DJ61" t="str">
        <f t="shared" si="17"/>
        <v>0</v>
      </c>
      <c r="DK61" s="10" t="e">
        <f t="shared" si="18"/>
        <v>#N/A</v>
      </c>
      <c r="DL61" s="10" t="e">
        <f t="shared" si="19"/>
        <v>#N/A</v>
      </c>
      <c r="DQ61" s="10" t="str">
        <f t="shared" si="44"/>
        <v>No</v>
      </c>
      <c r="DR61" s="10" t="str">
        <f t="shared" si="45"/>
        <v/>
      </c>
      <c r="DS61" s="10" t="s">
        <v>356</v>
      </c>
      <c r="DT61" s="10" t="e">
        <f t="shared" si="37"/>
        <v>#N/A</v>
      </c>
      <c r="DW61" s="63">
        <f t="shared" si="46"/>
        <v>0</v>
      </c>
      <c r="EA61" t="s">
        <v>340</v>
      </c>
      <c r="EB61" t="e">
        <f t="shared" si="47"/>
        <v>#N/A</v>
      </c>
      <c r="EC61">
        <f t="shared" si="48"/>
        <v>0</v>
      </c>
      <c r="ED61">
        <f t="shared" si="49"/>
        <v>0</v>
      </c>
      <c r="EE61" t="str">
        <f t="shared" si="20"/>
        <v>OO</v>
      </c>
      <c r="EF61" t="s">
        <v>61</v>
      </c>
      <c r="EG61" t="str">
        <f t="shared" si="21"/>
        <v>O</v>
      </c>
    </row>
    <row r="62" spans="1:137" x14ac:dyDescent="0.2">
      <c r="A62" s="30"/>
      <c r="B62" s="21"/>
      <c r="C62" s="15"/>
      <c r="D62" s="15" t="str">
        <f t="shared" si="50"/>
        <v>NONE</v>
      </c>
      <c r="E62" s="15"/>
      <c r="F62" s="22" t="e">
        <f t="shared" si="51"/>
        <v>#N/A</v>
      </c>
      <c r="G62" s="33"/>
      <c r="H62" s="34"/>
      <c r="I62" s="38"/>
      <c r="J62" s="40" t="e">
        <f t="shared" si="52"/>
        <v>#N/A</v>
      </c>
      <c r="K62" s="38"/>
      <c r="L62" s="40" t="e">
        <f t="shared" si="53"/>
        <v>#N/A</v>
      </c>
      <c r="M62" s="33" t="s">
        <v>214</v>
      </c>
      <c r="N62" s="51"/>
      <c r="O62" s="43"/>
      <c r="P62" s="51" t="e">
        <f t="shared" ca="1" si="54"/>
        <v>#N/A</v>
      </c>
      <c r="Q62" s="51"/>
      <c r="R62" s="51"/>
      <c r="S62" s="43"/>
      <c r="T62" s="43"/>
      <c r="U62" s="43"/>
      <c r="V62" s="43"/>
      <c r="W62" s="43"/>
      <c r="X62" s="43"/>
      <c r="Y62" s="43">
        <f t="shared" si="58"/>
        <v>0</v>
      </c>
      <c r="Z62" s="51"/>
      <c r="AA62" s="51" t="e">
        <f t="shared" si="55"/>
        <v>#N/A</v>
      </c>
      <c r="AB62" s="56"/>
      <c r="AC62" s="58" t="e">
        <f t="shared" si="56"/>
        <v>#N/A</v>
      </c>
      <c r="AD62" s="61"/>
      <c r="AE62" s="27" t="e">
        <f t="shared" si="57"/>
        <v>#N/A</v>
      </c>
      <c r="BX62" s="10">
        <f t="shared" si="38"/>
        <v>0</v>
      </c>
      <c r="BY62" s="10" t="e">
        <f t="shared" si="11"/>
        <v>#N/A</v>
      </c>
      <c r="CC62">
        <f t="shared" si="39"/>
        <v>0</v>
      </c>
      <c r="CD62" s="10" t="e">
        <f t="shared" si="12"/>
        <v>#N/A</v>
      </c>
      <c r="CH62" t="e">
        <f>(VLOOKUP(Sheet5!S59,'VAV DATA INPUT'!CI67:CJ102,2,0))</f>
        <v>#N/A</v>
      </c>
      <c r="CL62" s="10" t="e">
        <f t="shared" si="40"/>
        <v>#N/A</v>
      </c>
      <c r="CP62" s="10" t="e">
        <f t="shared" si="41"/>
        <v>#N/A</v>
      </c>
      <c r="CT62" s="10" t="str">
        <f t="shared" si="42"/>
        <v>0</v>
      </c>
      <c r="CU62" s="10" t="e">
        <f t="shared" si="13"/>
        <v>#N/A</v>
      </c>
      <c r="CY62" s="10" t="str">
        <f t="shared" si="43"/>
        <v>0</v>
      </c>
      <c r="CZ62" s="50" t="e">
        <f ca="1">'COIL DATA'!T60</f>
        <v>#N/A</v>
      </c>
      <c r="DA62" s="50" t="e">
        <f ca="1">'COIL DATA'!U60</f>
        <v>#N/A</v>
      </c>
      <c r="DC62" s="10" t="str">
        <f t="shared" si="14"/>
        <v>0</v>
      </c>
      <c r="DD62" s="10" t="e">
        <f t="shared" si="15"/>
        <v>#N/A</v>
      </c>
      <c r="DE62" s="10" t="e">
        <f t="shared" si="16"/>
        <v>#N/A</v>
      </c>
      <c r="DJ62" t="str">
        <f t="shared" si="17"/>
        <v>0</v>
      </c>
      <c r="DK62" s="10" t="e">
        <f t="shared" si="18"/>
        <v>#N/A</v>
      </c>
      <c r="DL62" s="10" t="e">
        <f t="shared" si="19"/>
        <v>#N/A</v>
      </c>
      <c r="DQ62" s="10" t="str">
        <f t="shared" si="44"/>
        <v>No</v>
      </c>
      <c r="DR62" s="10" t="str">
        <f t="shared" si="45"/>
        <v/>
      </c>
      <c r="DS62" s="10" t="s">
        <v>356</v>
      </c>
      <c r="DT62" s="10" t="e">
        <f t="shared" si="37"/>
        <v>#N/A</v>
      </c>
      <c r="DW62" s="63">
        <f t="shared" si="46"/>
        <v>0</v>
      </c>
      <c r="EA62" t="s">
        <v>340</v>
      </c>
      <c r="EB62" t="e">
        <f t="shared" si="47"/>
        <v>#N/A</v>
      </c>
      <c r="EC62">
        <f t="shared" si="48"/>
        <v>0</v>
      </c>
      <c r="ED62">
        <f t="shared" si="49"/>
        <v>0</v>
      </c>
      <c r="EE62" t="str">
        <f t="shared" si="20"/>
        <v>OO</v>
      </c>
      <c r="EF62" t="s">
        <v>61</v>
      </c>
      <c r="EG62" t="str">
        <f t="shared" si="21"/>
        <v>O</v>
      </c>
    </row>
    <row r="63" spans="1:137" x14ac:dyDescent="0.2">
      <c r="A63" s="30"/>
      <c r="B63" s="21"/>
      <c r="C63" s="15"/>
      <c r="D63" s="15" t="str">
        <f t="shared" si="50"/>
        <v>NONE</v>
      </c>
      <c r="E63" s="15"/>
      <c r="F63" s="22" t="e">
        <f t="shared" si="51"/>
        <v>#N/A</v>
      </c>
      <c r="G63" s="33"/>
      <c r="H63" s="34"/>
      <c r="I63" s="38"/>
      <c r="J63" s="40" t="e">
        <f t="shared" si="52"/>
        <v>#N/A</v>
      </c>
      <c r="K63" s="38"/>
      <c r="L63" s="40" t="e">
        <f t="shared" si="53"/>
        <v>#N/A</v>
      </c>
      <c r="M63" s="33" t="s">
        <v>214</v>
      </c>
      <c r="N63" s="51"/>
      <c r="O63" s="43"/>
      <c r="P63" s="51" t="e">
        <f t="shared" ca="1" si="54"/>
        <v>#N/A</v>
      </c>
      <c r="Q63" s="51"/>
      <c r="R63" s="51"/>
      <c r="S63" s="43"/>
      <c r="T63" s="43"/>
      <c r="U63" s="43"/>
      <c r="V63" s="43"/>
      <c r="W63" s="43"/>
      <c r="X63" s="43"/>
      <c r="Y63" s="43">
        <f t="shared" si="58"/>
        <v>0</v>
      </c>
      <c r="Z63" s="51"/>
      <c r="AA63" s="51" t="e">
        <f t="shared" si="55"/>
        <v>#N/A</v>
      </c>
      <c r="AB63" s="56"/>
      <c r="AC63" s="58" t="e">
        <f t="shared" si="56"/>
        <v>#N/A</v>
      </c>
      <c r="AD63" s="61"/>
      <c r="AE63" s="27" t="e">
        <f t="shared" si="57"/>
        <v>#N/A</v>
      </c>
      <c r="BX63" s="10">
        <f t="shared" si="38"/>
        <v>0</v>
      </c>
      <c r="BY63" s="10" t="e">
        <f t="shared" si="11"/>
        <v>#N/A</v>
      </c>
      <c r="CC63">
        <f t="shared" si="39"/>
        <v>0</v>
      </c>
      <c r="CD63" s="10" t="e">
        <f t="shared" si="12"/>
        <v>#N/A</v>
      </c>
      <c r="CH63" t="e">
        <f>(VLOOKUP(Sheet5!S60,'VAV DATA INPUT'!CI68:CJ103,2,0))</f>
        <v>#N/A</v>
      </c>
      <c r="CL63" s="10" t="e">
        <f t="shared" si="40"/>
        <v>#N/A</v>
      </c>
      <c r="CP63" s="10" t="e">
        <f t="shared" si="41"/>
        <v>#N/A</v>
      </c>
      <c r="CT63" s="10" t="str">
        <f t="shared" si="42"/>
        <v>0</v>
      </c>
      <c r="CU63" s="10" t="e">
        <f t="shared" si="13"/>
        <v>#N/A</v>
      </c>
      <c r="CY63" s="10" t="str">
        <f t="shared" si="43"/>
        <v>0</v>
      </c>
      <c r="CZ63" s="50" t="e">
        <f ca="1">'COIL DATA'!T61</f>
        <v>#N/A</v>
      </c>
      <c r="DA63" s="50" t="e">
        <f ca="1">'COIL DATA'!U61</f>
        <v>#N/A</v>
      </c>
      <c r="DC63" s="10" t="str">
        <f t="shared" si="14"/>
        <v>0</v>
      </c>
      <c r="DD63" s="10" t="e">
        <f t="shared" si="15"/>
        <v>#N/A</v>
      </c>
      <c r="DE63" s="10" t="e">
        <f t="shared" si="16"/>
        <v>#N/A</v>
      </c>
      <c r="DJ63" t="str">
        <f t="shared" si="17"/>
        <v>0</v>
      </c>
      <c r="DK63" s="10" t="e">
        <f t="shared" si="18"/>
        <v>#N/A</v>
      </c>
      <c r="DL63" s="10" t="e">
        <f t="shared" si="19"/>
        <v>#N/A</v>
      </c>
      <c r="DQ63" s="10" t="str">
        <f t="shared" si="44"/>
        <v>No</v>
      </c>
      <c r="DR63" s="10" t="str">
        <f t="shared" si="45"/>
        <v/>
      </c>
      <c r="DS63" s="10" t="s">
        <v>356</v>
      </c>
      <c r="DT63" s="10" t="e">
        <f t="shared" si="37"/>
        <v>#N/A</v>
      </c>
      <c r="DW63" s="63">
        <f t="shared" si="46"/>
        <v>0</v>
      </c>
      <c r="EA63" t="s">
        <v>340</v>
      </c>
      <c r="EB63" t="e">
        <f t="shared" si="47"/>
        <v>#N/A</v>
      </c>
      <c r="EC63">
        <f t="shared" si="48"/>
        <v>0</v>
      </c>
      <c r="ED63">
        <f t="shared" si="49"/>
        <v>0</v>
      </c>
      <c r="EE63" t="str">
        <f t="shared" si="20"/>
        <v>OO</v>
      </c>
      <c r="EF63" t="s">
        <v>61</v>
      </c>
      <c r="EG63" t="str">
        <f t="shared" si="21"/>
        <v>O</v>
      </c>
    </row>
    <row r="64" spans="1:137" x14ac:dyDescent="0.2">
      <c r="A64" s="30"/>
      <c r="B64" s="21"/>
      <c r="C64" s="15"/>
      <c r="D64" s="15" t="str">
        <f t="shared" si="50"/>
        <v>NONE</v>
      </c>
      <c r="E64" s="15"/>
      <c r="F64" s="22" t="e">
        <f t="shared" si="51"/>
        <v>#N/A</v>
      </c>
      <c r="G64" s="33"/>
      <c r="H64" s="34"/>
      <c r="I64" s="38"/>
      <c r="J64" s="40" t="e">
        <f t="shared" si="52"/>
        <v>#N/A</v>
      </c>
      <c r="K64" s="38"/>
      <c r="L64" s="40" t="e">
        <f t="shared" si="53"/>
        <v>#N/A</v>
      </c>
      <c r="M64" s="33" t="s">
        <v>214</v>
      </c>
      <c r="N64" s="51"/>
      <c r="O64" s="43"/>
      <c r="P64" s="51" t="e">
        <f t="shared" ca="1" si="54"/>
        <v>#N/A</v>
      </c>
      <c r="Q64" s="51"/>
      <c r="R64" s="51"/>
      <c r="S64" s="43"/>
      <c r="T64" s="43"/>
      <c r="U64" s="43"/>
      <c r="V64" s="43"/>
      <c r="W64" s="43"/>
      <c r="X64" s="43"/>
      <c r="Y64" s="43">
        <f t="shared" si="58"/>
        <v>0</v>
      </c>
      <c r="Z64" s="51"/>
      <c r="AA64" s="51" t="e">
        <f t="shared" si="55"/>
        <v>#N/A</v>
      </c>
      <c r="AB64" s="56"/>
      <c r="AC64" s="58" t="e">
        <f t="shared" si="56"/>
        <v>#N/A</v>
      </c>
      <c r="AD64" s="61"/>
      <c r="AE64" s="27" t="e">
        <f t="shared" si="57"/>
        <v>#N/A</v>
      </c>
      <c r="BX64" s="10">
        <f t="shared" si="38"/>
        <v>0</v>
      </c>
      <c r="BY64" s="10" t="e">
        <f t="shared" si="11"/>
        <v>#N/A</v>
      </c>
      <c r="CC64">
        <f t="shared" si="39"/>
        <v>0</v>
      </c>
      <c r="CD64" s="10" t="e">
        <f t="shared" si="12"/>
        <v>#N/A</v>
      </c>
      <c r="CH64" t="e">
        <f>(VLOOKUP(Sheet5!S61,'VAV DATA INPUT'!CI69:CJ104,2,0))</f>
        <v>#N/A</v>
      </c>
      <c r="CL64" s="10" t="e">
        <f t="shared" si="40"/>
        <v>#N/A</v>
      </c>
      <c r="CP64" s="10" t="e">
        <f t="shared" si="41"/>
        <v>#N/A</v>
      </c>
      <c r="CT64" s="10" t="str">
        <f t="shared" si="42"/>
        <v>0</v>
      </c>
      <c r="CU64" s="10" t="e">
        <f t="shared" si="13"/>
        <v>#N/A</v>
      </c>
      <c r="CY64" s="10" t="str">
        <f t="shared" si="43"/>
        <v>0</v>
      </c>
      <c r="CZ64" s="50" t="e">
        <f ca="1">'COIL DATA'!T62</f>
        <v>#N/A</v>
      </c>
      <c r="DA64" s="50" t="e">
        <f ca="1">'COIL DATA'!U62</f>
        <v>#N/A</v>
      </c>
      <c r="DC64" s="10" t="str">
        <f t="shared" si="14"/>
        <v>0</v>
      </c>
      <c r="DD64" s="10" t="e">
        <f t="shared" si="15"/>
        <v>#N/A</v>
      </c>
      <c r="DE64" s="10" t="e">
        <f t="shared" si="16"/>
        <v>#N/A</v>
      </c>
      <c r="DJ64" t="str">
        <f t="shared" si="17"/>
        <v>0</v>
      </c>
      <c r="DK64" s="10" t="e">
        <f t="shared" si="18"/>
        <v>#N/A</v>
      </c>
      <c r="DL64" s="10" t="e">
        <f t="shared" si="19"/>
        <v>#N/A</v>
      </c>
      <c r="DQ64" s="10" t="str">
        <f t="shared" si="44"/>
        <v>No</v>
      </c>
      <c r="DR64" s="10" t="str">
        <f t="shared" si="45"/>
        <v/>
      </c>
      <c r="DS64" s="10" t="s">
        <v>356</v>
      </c>
      <c r="DT64" s="10" t="e">
        <f t="shared" si="37"/>
        <v>#N/A</v>
      </c>
      <c r="DW64" s="63">
        <f t="shared" si="46"/>
        <v>0</v>
      </c>
      <c r="EA64" t="s">
        <v>340</v>
      </c>
      <c r="EB64" t="e">
        <f t="shared" si="47"/>
        <v>#N/A</v>
      </c>
      <c r="EC64">
        <f t="shared" si="48"/>
        <v>0</v>
      </c>
      <c r="ED64">
        <f t="shared" si="49"/>
        <v>0</v>
      </c>
      <c r="EE64" t="str">
        <f t="shared" si="20"/>
        <v>OO</v>
      </c>
      <c r="EF64" t="s">
        <v>61</v>
      </c>
      <c r="EG64" t="str">
        <f t="shared" si="21"/>
        <v>O</v>
      </c>
    </row>
    <row r="65" spans="1:137" x14ac:dyDescent="0.2">
      <c r="A65" s="30"/>
      <c r="B65" s="21"/>
      <c r="C65" s="15"/>
      <c r="D65" s="15" t="str">
        <f t="shared" si="50"/>
        <v>NONE</v>
      </c>
      <c r="E65" s="15"/>
      <c r="F65" s="22" t="e">
        <f t="shared" si="51"/>
        <v>#N/A</v>
      </c>
      <c r="G65" s="33"/>
      <c r="H65" s="34"/>
      <c r="I65" s="38"/>
      <c r="J65" s="40" t="e">
        <f t="shared" si="52"/>
        <v>#N/A</v>
      </c>
      <c r="K65" s="38"/>
      <c r="L65" s="40" t="e">
        <f t="shared" si="53"/>
        <v>#N/A</v>
      </c>
      <c r="M65" s="33" t="s">
        <v>214</v>
      </c>
      <c r="N65" s="51"/>
      <c r="O65" s="43"/>
      <c r="P65" s="51" t="e">
        <f t="shared" ca="1" si="54"/>
        <v>#N/A</v>
      </c>
      <c r="Q65" s="51"/>
      <c r="R65" s="51"/>
      <c r="S65" s="43"/>
      <c r="T65" s="43"/>
      <c r="U65" s="43"/>
      <c r="V65" s="43"/>
      <c r="W65" s="43"/>
      <c r="X65" s="43"/>
      <c r="Y65" s="43">
        <f t="shared" si="58"/>
        <v>0</v>
      </c>
      <c r="Z65" s="51"/>
      <c r="AA65" s="51" t="e">
        <f t="shared" si="55"/>
        <v>#N/A</v>
      </c>
      <c r="AB65" s="56"/>
      <c r="AC65" s="58" t="e">
        <f t="shared" si="56"/>
        <v>#N/A</v>
      </c>
      <c r="AD65" s="61"/>
      <c r="AE65" s="27" t="e">
        <f t="shared" si="57"/>
        <v>#N/A</v>
      </c>
      <c r="BX65" s="10">
        <f t="shared" si="38"/>
        <v>0</v>
      </c>
      <c r="BY65" s="10" t="e">
        <f t="shared" si="11"/>
        <v>#N/A</v>
      </c>
      <c r="CC65">
        <f t="shared" si="39"/>
        <v>0</v>
      </c>
      <c r="CD65" s="10" t="e">
        <f t="shared" si="12"/>
        <v>#N/A</v>
      </c>
      <c r="CH65" t="e">
        <f>(VLOOKUP(Sheet5!S62,'VAV DATA INPUT'!CI70:CJ105,2,0))</f>
        <v>#N/A</v>
      </c>
      <c r="CL65" s="10" t="e">
        <f t="shared" si="40"/>
        <v>#N/A</v>
      </c>
      <c r="CP65" s="10" t="e">
        <f t="shared" si="41"/>
        <v>#N/A</v>
      </c>
      <c r="CT65" s="10" t="str">
        <f t="shared" si="42"/>
        <v>0</v>
      </c>
      <c r="CU65" s="10" t="e">
        <f t="shared" si="13"/>
        <v>#N/A</v>
      </c>
      <c r="CY65" s="10" t="str">
        <f t="shared" si="43"/>
        <v>0</v>
      </c>
      <c r="CZ65" s="50" t="e">
        <f ca="1">'COIL DATA'!T63</f>
        <v>#N/A</v>
      </c>
      <c r="DA65" s="50" t="e">
        <f ca="1">'COIL DATA'!U63</f>
        <v>#N/A</v>
      </c>
      <c r="DC65" s="10" t="str">
        <f t="shared" si="14"/>
        <v>0</v>
      </c>
      <c r="DD65" s="10" t="e">
        <f t="shared" si="15"/>
        <v>#N/A</v>
      </c>
      <c r="DE65" s="10" t="e">
        <f t="shared" si="16"/>
        <v>#N/A</v>
      </c>
      <c r="DJ65" t="str">
        <f t="shared" si="17"/>
        <v>0</v>
      </c>
      <c r="DK65" s="10" t="e">
        <f t="shared" si="18"/>
        <v>#N/A</v>
      </c>
      <c r="DL65" s="10" t="e">
        <f t="shared" si="19"/>
        <v>#N/A</v>
      </c>
      <c r="DQ65" s="10" t="str">
        <f t="shared" si="44"/>
        <v>No</v>
      </c>
      <c r="DR65" s="10" t="str">
        <f t="shared" si="45"/>
        <v/>
      </c>
      <c r="DS65" s="10" t="s">
        <v>356</v>
      </c>
      <c r="DT65" s="10" t="e">
        <f t="shared" si="37"/>
        <v>#N/A</v>
      </c>
      <c r="DW65" s="63">
        <f t="shared" si="46"/>
        <v>0</v>
      </c>
      <c r="EA65" t="s">
        <v>340</v>
      </c>
      <c r="EB65" t="e">
        <f t="shared" si="47"/>
        <v>#N/A</v>
      </c>
      <c r="EC65">
        <f t="shared" si="48"/>
        <v>0</v>
      </c>
      <c r="ED65">
        <f t="shared" si="49"/>
        <v>0</v>
      </c>
      <c r="EE65" t="str">
        <f t="shared" si="20"/>
        <v>OO</v>
      </c>
      <c r="EF65" t="s">
        <v>61</v>
      </c>
      <c r="EG65" t="str">
        <f t="shared" si="21"/>
        <v>O</v>
      </c>
    </row>
    <row r="66" spans="1:137" x14ac:dyDescent="0.2">
      <c r="A66" s="30"/>
      <c r="B66" s="21"/>
      <c r="C66" s="15"/>
      <c r="D66" s="15" t="str">
        <f t="shared" si="50"/>
        <v>NONE</v>
      </c>
      <c r="E66" s="15"/>
      <c r="F66" s="22" t="e">
        <f t="shared" si="51"/>
        <v>#N/A</v>
      </c>
      <c r="G66" s="33"/>
      <c r="H66" s="34"/>
      <c r="I66" s="38"/>
      <c r="J66" s="40" t="e">
        <f t="shared" si="52"/>
        <v>#N/A</v>
      </c>
      <c r="K66" s="38"/>
      <c r="L66" s="40" t="e">
        <f t="shared" si="53"/>
        <v>#N/A</v>
      </c>
      <c r="M66" s="33" t="s">
        <v>214</v>
      </c>
      <c r="N66" s="51"/>
      <c r="O66" s="43"/>
      <c r="P66" s="51" t="e">
        <f t="shared" ca="1" si="54"/>
        <v>#N/A</v>
      </c>
      <c r="Q66" s="51"/>
      <c r="R66" s="51"/>
      <c r="S66" s="43"/>
      <c r="T66" s="43"/>
      <c r="U66" s="43"/>
      <c r="V66" s="43"/>
      <c r="W66" s="43"/>
      <c r="X66" s="43"/>
      <c r="Y66" s="43">
        <f t="shared" si="58"/>
        <v>0</v>
      </c>
      <c r="Z66" s="51"/>
      <c r="AA66" s="51" t="e">
        <f t="shared" si="55"/>
        <v>#N/A</v>
      </c>
      <c r="AB66" s="56"/>
      <c r="AC66" s="58" t="e">
        <f t="shared" si="56"/>
        <v>#N/A</v>
      </c>
      <c r="AD66" s="61"/>
      <c r="AE66" s="27" t="e">
        <f t="shared" si="57"/>
        <v>#N/A</v>
      </c>
      <c r="BX66" s="10">
        <f t="shared" si="38"/>
        <v>0</v>
      </c>
      <c r="BY66" s="10" t="e">
        <f t="shared" si="11"/>
        <v>#N/A</v>
      </c>
      <c r="CC66">
        <f t="shared" si="39"/>
        <v>0</v>
      </c>
      <c r="CD66" s="10" t="e">
        <f t="shared" si="12"/>
        <v>#N/A</v>
      </c>
      <c r="CH66" t="e">
        <f>(VLOOKUP(Sheet5!S63,'VAV DATA INPUT'!CI71:CJ106,2,0))</f>
        <v>#N/A</v>
      </c>
      <c r="CL66" s="10" t="e">
        <f t="shared" si="40"/>
        <v>#N/A</v>
      </c>
      <c r="CP66" s="10" t="e">
        <f t="shared" si="41"/>
        <v>#N/A</v>
      </c>
      <c r="CT66" s="10" t="str">
        <f t="shared" si="42"/>
        <v>0</v>
      </c>
      <c r="CU66" s="10" t="e">
        <f t="shared" si="13"/>
        <v>#N/A</v>
      </c>
      <c r="CY66" s="10" t="str">
        <f t="shared" si="43"/>
        <v>0</v>
      </c>
      <c r="CZ66" s="50" t="e">
        <f ca="1">'COIL DATA'!T64</f>
        <v>#N/A</v>
      </c>
      <c r="DA66" s="50" t="e">
        <f ca="1">'COIL DATA'!U64</f>
        <v>#N/A</v>
      </c>
      <c r="DC66" s="10" t="str">
        <f t="shared" si="14"/>
        <v>0</v>
      </c>
      <c r="DD66" s="10" t="e">
        <f t="shared" si="15"/>
        <v>#N/A</v>
      </c>
      <c r="DE66" s="10" t="e">
        <f t="shared" si="16"/>
        <v>#N/A</v>
      </c>
      <c r="DJ66" t="str">
        <f t="shared" si="17"/>
        <v>0</v>
      </c>
      <c r="DK66" s="10" t="e">
        <f t="shared" si="18"/>
        <v>#N/A</v>
      </c>
      <c r="DL66" s="10" t="e">
        <f t="shared" si="19"/>
        <v>#N/A</v>
      </c>
      <c r="DQ66" s="10" t="str">
        <f t="shared" si="44"/>
        <v>No</v>
      </c>
      <c r="DR66" s="10" t="str">
        <f t="shared" si="45"/>
        <v/>
      </c>
      <c r="DS66" s="10" t="s">
        <v>356</v>
      </c>
      <c r="DT66" s="10" t="e">
        <f t="shared" si="37"/>
        <v>#N/A</v>
      </c>
      <c r="DW66" s="63">
        <f t="shared" si="46"/>
        <v>0</v>
      </c>
      <c r="EA66" t="s">
        <v>340</v>
      </c>
      <c r="EB66" t="e">
        <f t="shared" si="47"/>
        <v>#N/A</v>
      </c>
      <c r="EC66">
        <f t="shared" si="48"/>
        <v>0</v>
      </c>
      <c r="ED66">
        <f t="shared" si="49"/>
        <v>0</v>
      </c>
      <c r="EE66" t="str">
        <f t="shared" si="20"/>
        <v>OO</v>
      </c>
      <c r="EF66" t="s">
        <v>61</v>
      </c>
      <c r="EG66" t="str">
        <f t="shared" si="21"/>
        <v>O</v>
      </c>
    </row>
    <row r="67" spans="1:137" x14ac:dyDescent="0.2">
      <c r="A67" s="30"/>
      <c r="B67" s="21"/>
      <c r="C67" s="15"/>
      <c r="D67" s="15" t="str">
        <f t="shared" si="50"/>
        <v>NONE</v>
      </c>
      <c r="E67" s="15"/>
      <c r="F67" s="22" t="e">
        <f t="shared" si="51"/>
        <v>#N/A</v>
      </c>
      <c r="G67" s="33"/>
      <c r="H67" s="34"/>
      <c r="I67" s="38"/>
      <c r="J67" s="40" t="e">
        <f t="shared" si="52"/>
        <v>#N/A</v>
      </c>
      <c r="K67" s="38"/>
      <c r="L67" s="40" t="e">
        <f t="shared" si="53"/>
        <v>#N/A</v>
      </c>
      <c r="M67" s="33" t="s">
        <v>214</v>
      </c>
      <c r="N67" s="51"/>
      <c r="O67" s="43"/>
      <c r="P67" s="51" t="e">
        <f t="shared" ca="1" si="54"/>
        <v>#N/A</v>
      </c>
      <c r="Q67" s="51"/>
      <c r="R67" s="51"/>
      <c r="S67" s="43"/>
      <c r="T67" s="43"/>
      <c r="U67" s="43"/>
      <c r="V67" s="43"/>
      <c r="W67" s="43"/>
      <c r="X67" s="43"/>
      <c r="Y67" s="43">
        <f t="shared" si="58"/>
        <v>0</v>
      </c>
      <c r="Z67" s="51"/>
      <c r="AA67" s="51" t="e">
        <f t="shared" si="55"/>
        <v>#N/A</v>
      </c>
      <c r="AB67" s="56"/>
      <c r="AC67" s="58" t="e">
        <f t="shared" si="56"/>
        <v>#N/A</v>
      </c>
      <c r="AD67" s="61"/>
      <c r="AE67" s="27" t="e">
        <f t="shared" si="57"/>
        <v>#N/A</v>
      </c>
      <c r="BX67" s="10">
        <f t="shared" si="38"/>
        <v>0</v>
      </c>
      <c r="BY67" s="10" t="e">
        <f t="shared" si="11"/>
        <v>#N/A</v>
      </c>
      <c r="CC67">
        <f t="shared" si="39"/>
        <v>0</v>
      </c>
      <c r="CD67" s="10" t="e">
        <f t="shared" si="12"/>
        <v>#N/A</v>
      </c>
      <c r="CH67" t="e">
        <f>(VLOOKUP(Sheet5!S64,'VAV DATA INPUT'!CI72:CJ107,2,0))</f>
        <v>#N/A</v>
      </c>
      <c r="CL67" s="10" t="e">
        <f t="shared" si="40"/>
        <v>#N/A</v>
      </c>
      <c r="CP67" s="10" t="e">
        <f t="shared" si="41"/>
        <v>#N/A</v>
      </c>
      <c r="CT67" s="10" t="str">
        <f t="shared" si="42"/>
        <v>0</v>
      </c>
      <c r="CU67" s="10" t="e">
        <f t="shared" si="13"/>
        <v>#N/A</v>
      </c>
      <c r="CY67" s="10" t="str">
        <f t="shared" si="43"/>
        <v>0</v>
      </c>
      <c r="CZ67" s="50" t="e">
        <f ca="1">'COIL DATA'!T65</f>
        <v>#N/A</v>
      </c>
      <c r="DA67" s="50" t="e">
        <f ca="1">'COIL DATA'!U65</f>
        <v>#N/A</v>
      </c>
      <c r="DC67" s="10" t="str">
        <f t="shared" si="14"/>
        <v>0</v>
      </c>
      <c r="DD67" s="10" t="e">
        <f t="shared" si="15"/>
        <v>#N/A</v>
      </c>
      <c r="DE67" s="10" t="e">
        <f t="shared" si="16"/>
        <v>#N/A</v>
      </c>
      <c r="DJ67" t="str">
        <f t="shared" si="17"/>
        <v>0</v>
      </c>
      <c r="DK67" s="10" t="e">
        <f t="shared" si="18"/>
        <v>#N/A</v>
      </c>
      <c r="DL67" s="10" t="e">
        <f t="shared" si="19"/>
        <v>#N/A</v>
      </c>
      <c r="DQ67" s="10" t="str">
        <f t="shared" si="44"/>
        <v>No</v>
      </c>
      <c r="DR67" s="10" t="str">
        <f t="shared" si="45"/>
        <v/>
      </c>
      <c r="DS67" s="10" t="s">
        <v>356</v>
      </c>
      <c r="DT67" s="10" t="e">
        <f t="shared" si="37"/>
        <v>#N/A</v>
      </c>
      <c r="DW67" s="63">
        <f t="shared" si="46"/>
        <v>0</v>
      </c>
      <c r="EA67" t="s">
        <v>340</v>
      </c>
      <c r="EB67" t="e">
        <f t="shared" si="47"/>
        <v>#N/A</v>
      </c>
      <c r="EC67">
        <f t="shared" si="48"/>
        <v>0</v>
      </c>
      <c r="ED67">
        <f t="shared" si="49"/>
        <v>0</v>
      </c>
      <c r="EE67" t="str">
        <f t="shared" si="20"/>
        <v>OO</v>
      </c>
      <c r="EF67" t="s">
        <v>61</v>
      </c>
      <c r="EG67" t="str">
        <f t="shared" si="21"/>
        <v>O</v>
      </c>
    </row>
    <row r="68" spans="1:137" x14ac:dyDescent="0.2">
      <c r="A68" s="30"/>
      <c r="B68" s="21"/>
      <c r="C68" s="15"/>
      <c r="D68" s="15" t="str">
        <f t="shared" si="50"/>
        <v>NONE</v>
      </c>
      <c r="E68" s="15"/>
      <c r="F68" s="22" t="e">
        <f t="shared" si="51"/>
        <v>#N/A</v>
      </c>
      <c r="G68" s="33"/>
      <c r="H68" s="34"/>
      <c r="I68" s="38"/>
      <c r="J68" s="40" t="e">
        <f t="shared" si="52"/>
        <v>#N/A</v>
      </c>
      <c r="K68" s="38"/>
      <c r="L68" s="40" t="e">
        <f t="shared" si="53"/>
        <v>#N/A</v>
      </c>
      <c r="M68" s="33" t="s">
        <v>214</v>
      </c>
      <c r="N68" s="51"/>
      <c r="O68" s="43"/>
      <c r="P68" s="51" t="e">
        <f t="shared" ca="1" si="54"/>
        <v>#N/A</v>
      </c>
      <c r="Q68" s="51"/>
      <c r="R68" s="51"/>
      <c r="S68" s="43"/>
      <c r="T68" s="43"/>
      <c r="U68" s="43"/>
      <c r="V68" s="43"/>
      <c r="W68" s="43"/>
      <c r="X68" s="43"/>
      <c r="Y68" s="43">
        <f t="shared" si="58"/>
        <v>0</v>
      </c>
      <c r="Z68" s="51"/>
      <c r="AA68" s="51" t="e">
        <f t="shared" si="55"/>
        <v>#N/A</v>
      </c>
      <c r="AB68" s="56"/>
      <c r="AC68" s="58" t="e">
        <f t="shared" si="56"/>
        <v>#N/A</v>
      </c>
      <c r="AD68" s="61"/>
      <c r="AE68" s="27" t="e">
        <f t="shared" si="57"/>
        <v>#N/A</v>
      </c>
      <c r="BX68" s="10">
        <f t="shared" si="38"/>
        <v>0</v>
      </c>
      <c r="BY68" s="10" t="e">
        <f t="shared" si="11"/>
        <v>#N/A</v>
      </c>
      <c r="CC68">
        <f t="shared" si="39"/>
        <v>0</v>
      </c>
      <c r="CD68" s="10" t="e">
        <f t="shared" si="12"/>
        <v>#N/A</v>
      </c>
      <c r="CH68" t="e">
        <f>(VLOOKUP(Sheet5!S65,'VAV DATA INPUT'!CI73:CJ108,2,0))</f>
        <v>#N/A</v>
      </c>
      <c r="CL68" s="10" t="e">
        <f t="shared" si="40"/>
        <v>#N/A</v>
      </c>
      <c r="CP68" s="10" t="e">
        <f t="shared" si="41"/>
        <v>#N/A</v>
      </c>
      <c r="CT68" s="10" t="str">
        <f t="shared" si="42"/>
        <v>0</v>
      </c>
      <c r="CU68" s="10" t="e">
        <f t="shared" si="13"/>
        <v>#N/A</v>
      </c>
      <c r="CY68" s="10" t="str">
        <f t="shared" si="43"/>
        <v>0</v>
      </c>
      <c r="CZ68" s="50" t="e">
        <f ca="1">'COIL DATA'!T66</f>
        <v>#N/A</v>
      </c>
      <c r="DA68" s="50" t="e">
        <f ca="1">'COIL DATA'!U66</f>
        <v>#N/A</v>
      </c>
      <c r="DC68" s="10" t="str">
        <f t="shared" si="14"/>
        <v>0</v>
      </c>
      <c r="DD68" s="10" t="e">
        <f t="shared" si="15"/>
        <v>#N/A</v>
      </c>
      <c r="DE68" s="10" t="e">
        <f t="shared" si="16"/>
        <v>#N/A</v>
      </c>
      <c r="DJ68" t="str">
        <f t="shared" si="17"/>
        <v>0</v>
      </c>
      <c r="DK68" s="10" t="e">
        <f t="shared" si="18"/>
        <v>#N/A</v>
      </c>
      <c r="DL68" s="10" t="e">
        <f t="shared" si="19"/>
        <v>#N/A</v>
      </c>
      <c r="DQ68" s="10" t="str">
        <f t="shared" si="44"/>
        <v>No</v>
      </c>
      <c r="DR68" s="10" t="str">
        <f t="shared" si="45"/>
        <v/>
      </c>
      <c r="DS68" s="10" t="s">
        <v>356</v>
      </c>
      <c r="DT68" s="10" t="e">
        <f t="shared" si="37"/>
        <v>#N/A</v>
      </c>
      <c r="DW68" s="63">
        <f t="shared" si="46"/>
        <v>0</v>
      </c>
      <c r="EA68" t="s">
        <v>340</v>
      </c>
      <c r="EB68" t="e">
        <f t="shared" si="47"/>
        <v>#N/A</v>
      </c>
      <c r="EC68">
        <f t="shared" si="48"/>
        <v>0</v>
      </c>
      <c r="ED68">
        <f t="shared" si="49"/>
        <v>0</v>
      </c>
      <c r="EE68" t="str">
        <f t="shared" si="20"/>
        <v>OO</v>
      </c>
      <c r="EF68" t="s">
        <v>61</v>
      </c>
      <c r="EG68" t="str">
        <f t="shared" si="21"/>
        <v>O</v>
      </c>
    </row>
    <row r="69" spans="1:137" x14ac:dyDescent="0.2">
      <c r="A69" s="30"/>
      <c r="B69" s="21"/>
      <c r="C69" s="15"/>
      <c r="D69" s="15" t="str">
        <f t="shared" si="50"/>
        <v>NONE</v>
      </c>
      <c r="E69" s="15"/>
      <c r="F69" s="22" t="e">
        <f t="shared" si="51"/>
        <v>#N/A</v>
      </c>
      <c r="G69" s="33"/>
      <c r="H69" s="34"/>
      <c r="I69" s="38"/>
      <c r="J69" s="40" t="e">
        <f t="shared" si="52"/>
        <v>#N/A</v>
      </c>
      <c r="K69" s="38"/>
      <c r="L69" s="40" t="e">
        <f t="shared" si="53"/>
        <v>#N/A</v>
      </c>
      <c r="M69" s="33" t="s">
        <v>214</v>
      </c>
      <c r="N69" s="51"/>
      <c r="O69" s="43"/>
      <c r="P69" s="51" t="e">
        <f t="shared" ca="1" si="54"/>
        <v>#N/A</v>
      </c>
      <c r="Q69" s="51"/>
      <c r="R69" s="51"/>
      <c r="S69" s="43"/>
      <c r="T69" s="43"/>
      <c r="U69" s="43"/>
      <c r="V69" s="43"/>
      <c r="W69" s="43"/>
      <c r="X69" s="43"/>
      <c r="Y69" s="43">
        <f t="shared" si="58"/>
        <v>0</v>
      </c>
      <c r="Z69" s="51"/>
      <c r="AA69" s="51" t="e">
        <f t="shared" si="55"/>
        <v>#N/A</v>
      </c>
      <c r="AB69" s="56"/>
      <c r="AC69" s="58" t="e">
        <f t="shared" si="56"/>
        <v>#N/A</v>
      </c>
      <c r="AD69" s="61"/>
      <c r="AE69" s="27" t="e">
        <f t="shared" si="57"/>
        <v>#N/A</v>
      </c>
      <c r="BX69" s="10">
        <f t="shared" si="38"/>
        <v>0</v>
      </c>
      <c r="BY69" s="10" t="e">
        <f t="shared" si="11"/>
        <v>#N/A</v>
      </c>
      <c r="CC69">
        <f t="shared" si="39"/>
        <v>0</v>
      </c>
      <c r="CD69" s="10" t="e">
        <f t="shared" si="12"/>
        <v>#N/A</v>
      </c>
      <c r="CH69" t="e">
        <f>(VLOOKUP(Sheet5!S66,'VAV DATA INPUT'!CI74:CJ109,2,0))</f>
        <v>#N/A</v>
      </c>
      <c r="CL69" s="10" t="e">
        <f t="shared" si="40"/>
        <v>#N/A</v>
      </c>
      <c r="CP69" s="10" t="e">
        <f t="shared" si="41"/>
        <v>#N/A</v>
      </c>
      <c r="CT69" s="10" t="str">
        <f t="shared" si="42"/>
        <v>0</v>
      </c>
      <c r="CU69" s="10" t="e">
        <f t="shared" si="13"/>
        <v>#N/A</v>
      </c>
      <c r="CY69" s="10" t="str">
        <f t="shared" si="43"/>
        <v>0</v>
      </c>
      <c r="CZ69" s="50" t="e">
        <f ca="1">'COIL DATA'!T67</f>
        <v>#N/A</v>
      </c>
      <c r="DA69" s="50" t="e">
        <f ca="1">'COIL DATA'!U67</f>
        <v>#N/A</v>
      </c>
      <c r="DC69" s="10" t="str">
        <f t="shared" si="14"/>
        <v>0</v>
      </c>
      <c r="DD69" s="10" t="e">
        <f t="shared" si="15"/>
        <v>#N/A</v>
      </c>
      <c r="DE69" s="10" t="e">
        <f t="shared" si="16"/>
        <v>#N/A</v>
      </c>
      <c r="DJ69" t="str">
        <f t="shared" si="17"/>
        <v>0</v>
      </c>
      <c r="DK69" s="10" t="e">
        <f t="shared" si="18"/>
        <v>#N/A</v>
      </c>
      <c r="DL69" s="10" t="e">
        <f t="shared" si="19"/>
        <v>#N/A</v>
      </c>
      <c r="DQ69" s="10" t="str">
        <f t="shared" si="44"/>
        <v>No</v>
      </c>
      <c r="DR69" s="10" t="str">
        <f t="shared" si="45"/>
        <v/>
      </c>
      <c r="DS69" s="10" t="s">
        <v>356</v>
      </c>
      <c r="DT69" s="10" t="e">
        <f t="shared" si="37"/>
        <v>#N/A</v>
      </c>
      <c r="DW69" s="63">
        <f t="shared" si="46"/>
        <v>0</v>
      </c>
      <c r="EA69" t="s">
        <v>340</v>
      </c>
      <c r="EB69" t="e">
        <f t="shared" si="47"/>
        <v>#N/A</v>
      </c>
      <c r="EC69">
        <f t="shared" si="48"/>
        <v>0</v>
      </c>
      <c r="ED69">
        <f t="shared" si="49"/>
        <v>0</v>
      </c>
      <c r="EE69" t="str">
        <f t="shared" si="20"/>
        <v>OO</v>
      </c>
      <c r="EF69" t="s">
        <v>61</v>
      </c>
      <c r="EG69" t="str">
        <f t="shared" si="21"/>
        <v>O</v>
      </c>
    </row>
    <row r="70" spans="1:137" x14ac:dyDescent="0.2">
      <c r="A70" s="30"/>
      <c r="B70" s="21"/>
      <c r="C70" s="15"/>
      <c r="D70" s="15" t="str">
        <f t="shared" ref="D70:D104" si="59">IF(AND(C70="546-00020",E70="590-780"),"545-113","NONE")</f>
        <v>NONE</v>
      </c>
      <c r="E70" s="15"/>
      <c r="F70" s="22" t="e">
        <f t="shared" ref="F70:F104" si="60">CH72</f>
        <v>#N/A</v>
      </c>
      <c r="G70" s="33"/>
      <c r="H70" s="34"/>
      <c r="I70" s="38"/>
      <c r="J70" s="40" t="e">
        <f t="shared" si="52"/>
        <v>#N/A</v>
      </c>
      <c r="K70" s="38"/>
      <c r="L70" s="40" t="e">
        <f t="shared" si="53"/>
        <v>#N/A</v>
      </c>
      <c r="M70" s="33" t="s">
        <v>214</v>
      </c>
      <c r="N70" s="51"/>
      <c r="O70" s="43"/>
      <c r="P70" s="51" t="e">
        <f t="shared" ca="1" si="54"/>
        <v>#N/A</v>
      </c>
      <c r="Q70" s="51"/>
      <c r="R70" s="51"/>
      <c r="S70" s="43"/>
      <c r="T70" s="43"/>
      <c r="U70" s="43"/>
      <c r="V70" s="43"/>
      <c r="W70" s="43"/>
      <c r="X70" s="43"/>
      <c r="Y70" s="43">
        <f t="shared" si="58"/>
        <v>0</v>
      </c>
      <c r="Z70" s="51"/>
      <c r="AA70" s="51" t="e">
        <f t="shared" si="55"/>
        <v>#N/A</v>
      </c>
      <c r="AB70" s="56"/>
      <c r="AC70" s="58" t="e">
        <f t="shared" si="56"/>
        <v>#N/A</v>
      </c>
      <c r="AD70" s="61"/>
      <c r="AE70" s="27" t="e">
        <f t="shared" ref="AE70:AE104" si="61">CONCATENATE(EA72,EB72,EC72,ED72,EE72,EF72,EG72)</f>
        <v>#N/A</v>
      </c>
      <c r="BX70" s="10">
        <f t="shared" si="38"/>
        <v>0</v>
      </c>
      <c r="BY70" s="10" t="e">
        <f t="shared" si="11"/>
        <v>#N/A</v>
      </c>
      <c r="CC70">
        <f t="shared" si="39"/>
        <v>0</v>
      </c>
      <c r="CD70" s="10" t="e">
        <f t="shared" si="12"/>
        <v>#N/A</v>
      </c>
      <c r="CH70" t="e">
        <f>(VLOOKUP(Sheet5!S67,'VAV DATA INPUT'!CI75:CJ110,2,0))</f>
        <v>#N/A</v>
      </c>
      <c r="CL70" s="10" t="e">
        <f t="shared" si="40"/>
        <v>#N/A</v>
      </c>
      <c r="CP70" s="10" t="e">
        <f t="shared" si="41"/>
        <v>#N/A</v>
      </c>
      <c r="CT70" s="10" t="str">
        <f t="shared" si="42"/>
        <v>0</v>
      </c>
      <c r="CU70" s="10" t="e">
        <f t="shared" si="13"/>
        <v>#N/A</v>
      </c>
      <c r="CY70" s="10" t="str">
        <f t="shared" si="43"/>
        <v>0</v>
      </c>
      <c r="CZ70" s="50" t="e">
        <f ca="1">'COIL DATA'!T68</f>
        <v>#N/A</v>
      </c>
      <c r="DA70" s="50" t="e">
        <f ca="1">'COIL DATA'!U68</f>
        <v>#N/A</v>
      </c>
      <c r="DC70" s="10" t="str">
        <f t="shared" si="14"/>
        <v>0</v>
      </c>
      <c r="DD70" s="10" t="e">
        <f t="shared" si="15"/>
        <v>#N/A</v>
      </c>
      <c r="DE70" s="10" t="e">
        <f t="shared" si="16"/>
        <v>#N/A</v>
      </c>
      <c r="DJ70" t="str">
        <f t="shared" si="17"/>
        <v>0</v>
      </c>
      <c r="DK70" s="10" t="e">
        <f t="shared" si="18"/>
        <v>#N/A</v>
      </c>
      <c r="DL70" s="10" t="e">
        <f t="shared" si="19"/>
        <v>#N/A</v>
      </c>
      <c r="DQ70" s="10" t="str">
        <f t="shared" si="44"/>
        <v>No</v>
      </c>
      <c r="DR70" s="10" t="str">
        <f t="shared" si="45"/>
        <v/>
      </c>
      <c r="DS70" s="10" t="s">
        <v>356</v>
      </c>
      <c r="DT70" s="10" t="e">
        <f t="shared" si="37"/>
        <v>#N/A</v>
      </c>
      <c r="DW70" s="63">
        <f t="shared" si="46"/>
        <v>0</v>
      </c>
      <c r="EA70" t="s">
        <v>340</v>
      </c>
      <c r="EB70" t="e">
        <f t="shared" si="47"/>
        <v>#N/A</v>
      </c>
      <c r="EC70">
        <f t="shared" si="48"/>
        <v>0</v>
      </c>
      <c r="ED70">
        <f t="shared" si="49"/>
        <v>0</v>
      </c>
      <c r="EE70" t="str">
        <f t="shared" si="20"/>
        <v>OO</v>
      </c>
      <c r="EF70" t="s">
        <v>61</v>
      </c>
      <c r="EG70" t="str">
        <f t="shared" si="21"/>
        <v>O</v>
      </c>
    </row>
    <row r="71" spans="1:137" x14ac:dyDescent="0.2">
      <c r="A71" s="30"/>
      <c r="B71" s="21"/>
      <c r="C71" s="15"/>
      <c r="D71" s="15" t="str">
        <f t="shared" si="59"/>
        <v>NONE</v>
      </c>
      <c r="E71" s="15"/>
      <c r="F71" s="22" t="e">
        <f t="shared" si="60"/>
        <v>#N/A</v>
      </c>
      <c r="G71" s="33"/>
      <c r="H71" s="34"/>
      <c r="I71" s="38"/>
      <c r="J71" s="40" t="e">
        <f t="shared" si="52"/>
        <v>#N/A</v>
      </c>
      <c r="K71" s="38"/>
      <c r="L71" s="40" t="e">
        <f t="shared" si="53"/>
        <v>#N/A</v>
      </c>
      <c r="M71" s="33" t="s">
        <v>214</v>
      </c>
      <c r="N71" s="51"/>
      <c r="O71" s="43"/>
      <c r="P71" s="51" t="e">
        <f t="shared" ca="1" si="54"/>
        <v>#N/A</v>
      </c>
      <c r="Q71" s="51"/>
      <c r="R71" s="51"/>
      <c r="S71" s="43"/>
      <c r="T71" s="43"/>
      <c r="U71" s="43"/>
      <c r="V71" s="43"/>
      <c r="W71" s="43"/>
      <c r="X71" s="43"/>
      <c r="Y71" s="43">
        <f t="shared" si="58"/>
        <v>0</v>
      </c>
      <c r="Z71" s="51"/>
      <c r="AA71" s="51" t="e">
        <f t="shared" si="55"/>
        <v>#N/A</v>
      </c>
      <c r="AB71" s="56"/>
      <c r="AC71" s="58" t="e">
        <f t="shared" si="56"/>
        <v>#N/A</v>
      </c>
      <c r="AD71" s="61"/>
      <c r="AE71" s="27" t="e">
        <f t="shared" si="61"/>
        <v>#N/A</v>
      </c>
      <c r="BX71" s="10">
        <f t="shared" si="38"/>
        <v>0</v>
      </c>
      <c r="BY71" s="10" t="e">
        <f t="shared" si="11"/>
        <v>#N/A</v>
      </c>
      <c r="CC71">
        <f t="shared" si="39"/>
        <v>0</v>
      </c>
      <c r="CD71" s="10" t="e">
        <f t="shared" si="12"/>
        <v>#N/A</v>
      </c>
      <c r="CH71" t="e">
        <f>(VLOOKUP(Sheet5!S68,'VAV DATA INPUT'!CI76:CJ111,2,0))</f>
        <v>#N/A</v>
      </c>
      <c r="CL71" s="10" t="e">
        <f t="shared" si="40"/>
        <v>#N/A</v>
      </c>
      <c r="CP71" s="10" t="e">
        <f t="shared" si="41"/>
        <v>#N/A</v>
      </c>
      <c r="CT71" s="10" t="str">
        <f t="shared" si="42"/>
        <v>0</v>
      </c>
      <c r="CU71" s="10" t="e">
        <f t="shared" si="13"/>
        <v>#N/A</v>
      </c>
      <c r="CY71" s="10" t="str">
        <f t="shared" si="43"/>
        <v>0</v>
      </c>
      <c r="CZ71" s="50" t="e">
        <f ca="1">'COIL DATA'!T69</f>
        <v>#N/A</v>
      </c>
      <c r="DA71" s="50" t="e">
        <f ca="1">'COIL DATA'!U69</f>
        <v>#N/A</v>
      </c>
      <c r="DC71" s="10" t="str">
        <f t="shared" si="14"/>
        <v>0</v>
      </c>
      <c r="DD71" s="10" t="e">
        <f t="shared" si="15"/>
        <v>#N/A</v>
      </c>
      <c r="DE71" s="10" t="e">
        <f t="shared" si="16"/>
        <v>#N/A</v>
      </c>
      <c r="DJ71" t="str">
        <f t="shared" si="17"/>
        <v>0</v>
      </c>
      <c r="DK71" s="10" t="e">
        <f t="shared" si="18"/>
        <v>#N/A</v>
      </c>
      <c r="DL71" s="10" t="e">
        <f t="shared" si="19"/>
        <v>#N/A</v>
      </c>
      <c r="DQ71" s="10" t="str">
        <f t="shared" si="44"/>
        <v>No</v>
      </c>
      <c r="DR71" s="10" t="str">
        <f t="shared" si="45"/>
        <v/>
      </c>
      <c r="DS71" s="10" t="s">
        <v>356</v>
      </c>
      <c r="DT71" s="10" t="e">
        <f t="shared" si="37"/>
        <v>#N/A</v>
      </c>
      <c r="DW71" s="63">
        <f t="shared" si="46"/>
        <v>0</v>
      </c>
      <c r="EA71" t="s">
        <v>340</v>
      </c>
      <c r="EB71" t="e">
        <f t="shared" si="47"/>
        <v>#N/A</v>
      </c>
      <c r="EC71">
        <f t="shared" si="48"/>
        <v>0</v>
      </c>
      <c r="ED71">
        <f t="shared" si="49"/>
        <v>0</v>
      </c>
      <c r="EE71" t="str">
        <f t="shared" si="20"/>
        <v>OO</v>
      </c>
      <c r="EF71" t="s">
        <v>61</v>
      </c>
      <c r="EG71" t="str">
        <f t="shared" si="21"/>
        <v>O</v>
      </c>
    </row>
    <row r="72" spans="1:137" x14ac:dyDescent="0.2">
      <c r="A72" s="30"/>
      <c r="B72" s="21"/>
      <c r="C72" s="15"/>
      <c r="D72" s="15" t="str">
        <f t="shared" si="59"/>
        <v>NONE</v>
      </c>
      <c r="E72" s="15"/>
      <c r="F72" s="22" t="e">
        <f t="shared" si="60"/>
        <v>#N/A</v>
      </c>
      <c r="G72" s="33"/>
      <c r="H72" s="34"/>
      <c r="I72" s="38"/>
      <c r="J72" s="40" t="e">
        <f t="shared" si="52"/>
        <v>#N/A</v>
      </c>
      <c r="K72" s="38"/>
      <c r="L72" s="40" t="e">
        <f t="shared" si="53"/>
        <v>#N/A</v>
      </c>
      <c r="M72" s="33" t="s">
        <v>214</v>
      </c>
      <c r="N72" s="51"/>
      <c r="O72" s="43"/>
      <c r="P72" s="51" t="e">
        <f t="shared" ca="1" si="54"/>
        <v>#N/A</v>
      </c>
      <c r="Q72" s="51"/>
      <c r="R72" s="51"/>
      <c r="S72" s="43"/>
      <c r="T72" s="43"/>
      <c r="U72" s="43"/>
      <c r="V72" s="43"/>
      <c r="W72" s="43"/>
      <c r="X72" s="43"/>
      <c r="Y72" s="43">
        <f t="shared" si="58"/>
        <v>0</v>
      </c>
      <c r="Z72" s="51"/>
      <c r="AA72" s="51" t="e">
        <f t="shared" si="55"/>
        <v>#N/A</v>
      </c>
      <c r="AB72" s="56"/>
      <c r="AC72" s="58" t="e">
        <f t="shared" si="56"/>
        <v>#N/A</v>
      </c>
      <c r="AD72" s="61"/>
      <c r="AE72" s="27" t="e">
        <f t="shared" si="61"/>
        <v>#N/A</v>
      </c>
      <c r="BX72" s="10">
        <f t="shared" si="38"/>
        <v>0</v>
      </c>
      <c r="BY72" s="10" t="e">
        <f t="shared" ref="BY72:BY107" si="62">LOOKUP(BX72,$BZ$12:$BZ$25,$CA$12:$CA$25)</f>
        <v>#N/A</v>
      </c>
      <c r="CC72">
        <f t="shared" si="39"/>
        <v>0</v>
      </c>
      <c r="CD72" s="10" t="e">
        <f t="shared" ref="CD72:CD107" si="63">LOOKUP(CC72,$CE$12:$CE$25,$CF$12:$CF$25)</f>
        <v>#N/A</v>
      </c>
      <c r="CH72" t="e">
        <f>(VLOOKUP(Sheet5!S69,'VAV DATA INPUT'!CI77:CJ112,2,0))</f>
        <v>#N/A</v>
      </c>
      <c r="CL72" s="10" t="e">
        <f t="shared" si="40"/>
        <v>#N/A</v>
      </c>
      <c r="CP72" s="10" t="e">
        <f t="shared" si="41"/>
        <v>#N/A</v>
      </c>
      <c r="CT72" s="10" t="str">
        <f t="shared" si="42"/>
        <v>0</v>
      </c>
      <c r="CU72" s="10" t="e">
        <f t="shared" ref="CU72:CU107" si="64">VLOOKUP(CT72,$CV$9:$CW$40,2,0)</f>
        <v>#N/A</v>
      </c>
      <c r="CY72" s="10" t="str">
        <f t="shared" si="43"/>
        <v>0</v>
      </c>
      <c r="CZ72" s="50" t="e">
        <f ca="1">'COIL DATA'!T70</f>
        <v>#N/A</v>
      </c>
      <c r="DA72" s="50" t="e">
        <f ca="1">'COIL DATA'!U70</f>
        <v>#N/A</v>
      </c>
      <c r="DC72" s="10" t="str">
        <f t="shared" ref="DC72:DC107" si="65">CY72</f>
        <v>0</v>
      </c>
      <c r="DD72" s="10" t="e">
        <f t="shared" ref="DD72:DD107" si="66">LOOKUP(DC72,$DF$9:$DF$40,$DG$9:$DG$40)</f>
        <v>#N/A</v>
      </c>
      <c r="DE72" s="10" t="e">
        <f t="shared" ref="DE72:DE107" si="67">LOOKUP(DC72,$DF$9:$DF$40,$DH$9:$DH$40)</f>
        <v>#N/A</v>
      </c>
      <c r="DJ72" t="str">
        <f t="shared" ref="DJ72:DJ107" si="68">DC72</f>
        <v>0</v>
      </c>
      <c r="DK72" s="10" t="e">
        <f t="shared" ref="DK72:DK107" si="69">LOOKUP(DJ72,$DM$9:$DM$40,$DN$9:$DN$40)</f>
        <v>#N/A</v>
      </c>
      <c r="DL72" s="10" t="e">
        <f t="shared" ref="DL72:DL107" si="70">LOOKUP(DJ72,$DM$9:$DM$40,$DO$9:$DO$40)</f>
        <v>#N/A</v>
      </c>
      <c r="DQ72" s="10" t="str">
        <f t="shared" si="44"/>
        <v>No</v>
      </c>
      <c r="DR72" s="10" t="str">
        <f t="shared" si="45"/>
        <v/>
      </c>
      <c r="DS72" s="10" t="s">
        <v>356</v>
      </c>
      <c r="DT72" s="10" t="e">
        <f t="shared" ref="DT72:DT107" si="71">VLOOKUP(DR72,$DU$23:$DV$30,2,0)</f>
        <v>#N/A</v>
      </c>
      <c r="DW72" s="63">
        <f t="shared" si="46"/>
        <v>0</v>
      </c>
      <c r="EA72" t="s">
        <v>340</v>
      </c>
      <c r="EB72" t="e">
        <f t="shared" si="47"/>
        <v>#N/A</v>
      </c>
      <c r="EC72">
        <f t="shared" si="48"/>
        <v>0</v>
      </c>
      <c r="ED72">
        <f t="shared" si="49"/>
        <v>0</v>
      </c>
      <c r="EE72" t="str">
        <f t="shared" ref="EE72:EE107" si="72">IF(DQ72="Yes",DT72,DS72)</f>
        <v>OO</v>
      </c>
      <c r="EF72" t="s">
        <v>61</v>
      </c>
      <c r="EG72" t="str">
        <f t="shared" ref="EG72:EG107" si="73">IF(DW72="Yes","T","O")</f>
        <v>O</v>
      </c>
    </row>
    <row r="73" spans="1:137" x14ac:dyDescent="0.2">
      <c r="A73" s="30"/>
      <c r="B73" s="21"/>
      <c r="C73" s="15"/>
      <c r="D73" s="15" t="str">
        <f t="shared" si="59"/>
        <v>NONE</v>
      </c>
      <c r="E73" s="15"/>
      <c r="F73" s="22" t="e">
        <f t="shared" si="60"/>
        <v>#N/A</v>
      </c>
      <c r="G73" s="33"/>
      <c r="H73" s="34"/>
      <c r="I73" s="38"/>
      <c r="J73" s="40" t="e">
        <f t="shared" si="52"/>
        <v>#N/A</v>
      </c>
      <c r="K73" s="38"/>
      <c r="L73" s="40" t="e">
        <f t="shared" si="53"/>
        <v>#N/A</v>
      </c>
      <c r="M73" s="33" t="s">
        <v>214</v>
      </c>
      <c r="N73" s="51"/>
      <c r="O73" s="43"/>
      <c r="P73" s="51" t="e">
        <f t="shared" ca="1" si="54"/>
        <v>#N/A</v>
      </c>
      <c r="Q73" s="51"/>
      <c r="R73" s="51"/>
      <c r="S73" s="43"/>
      <c r="T73" s="43"/>
      <c r="U73" s="43"/>
      <c r="V73" s="43"/>
      <c r="W73" s="43"/>
      <c r="X73" s="43"/>
      <c r="Y73" s="43">
        <f t="shared" si="58"/>
        <v>0</v>
      </c>
      <c r="Z73" s="51"/>
      <c r="AA73" s="51" t="e">
        <f t="shared" si="55"/>
        <v>#N/A</v>
      </c>
      <c r="AB73" s="56"/>
      <c r="AC73" s="58" t="e">
        <f t="shared" si="56"/>
        <v>#N/A</v>
      </c>
      <c r="AD73" s="61"/>
      <c r="AE73" s="27" t="e">
        <f t="shared" si="61"/>
        <v>#N/A</v>
      </c>
      <c r="BX73" s="10">
        <f t="shared" ref="BX73:BX104" si="74">B71</f>
        <v>0</v>
      </c>
      <c r="BY73" s="10" t="e">
        <f t="shared" si="62"/>
        <v>#N/A</v>
      </c>
      <c r="CC73">
        <f t="shared" ref="CC73:CC104" si="75">B71</f>
        <v>0</v>
      </c>
      <c r="CD73" s="10" t="e">
        <f t="shared" si="63"/>
        <v>#N/A</v>
      </c>
      <c r="CH73" t="e">
        <f>(VLOOKUP(Sheet5!S70,'VAV DATA INPUT'!CI78:CJ113,2,0))</f>
        <v>#N/A</v>
      </c>
      <c r="CL73" s="10" t="e">
        <f t="shared" ref="CL73:CL104" si="76">LOOKUP(H71,$CM$12:$CM$19,$CN$12:$CN$19)</f>
        <v>#N/A</v>
      </c>
      <c r="CP73" s="10" t="e">
        <f t="shared" ref="CP73:CP104" si="77">LOOKUP(S71,$CQ$12:$CQ$18,$CR$12:$CR$18)</f>
        <v>#N/A</v>
      </c>
      <c r="CT73" s="10" t="str">
        <f t="shared" ref="CT73:CT104" si="78">CONCATENATE(Y71,W71)</f>
        <v>0</v>
      </c>
      <c r="CU73" s="10" t="e">
        <f t="shared" si="64"/>
        <v>#N/A</v>
      </c>
      <c r="CY73" s="10" t="str">
        <f t="shared" ref="CY73:CY104" si="79">CONCATENATE(Y71,W71)</f>
        <v>0</v>
      </c>
      <c r="CZ73" s="50" t="e">
        <f ca="1">'COIL DATA'!T71</f>
        <v>#N/A</v>
      </c>
      <c r="DA73" s="50" t="e">
        <f ca="1">'COIL DATA'!U71</f>
        <v>#N/A</v>
      </c>
      <c r="DC73" s="10" t="str">
        <f t="shared" si="65"/>
        <v>0</v>
      </c>
      <c r="DD73" s="10" t="e">
        <f t="shared" si="66"/>
        <v>#N/A</v>
      </c>
      <c r="DE73" s="10" t="e">
        <f t="shared" si="67"/>
        <v>#N/A</v>
      </c>
      <c r="DJ73" t="str">
        <f t="shared" si="68"/>
        <v>0</v>
      </c>
      <c r="DK73" s="10" t="e">
        <f t="shared" si="69"/>
        <v>#N/A</v>
      </c>
      <c r="DL73" s="10" t="e">
        <f t="shared" si="70"/>
        <v>#N/A</v>
      </c>
      <c r="DQ73" s="10" t="str">
        <f t="shared" ref="DQ73:DQ104" si="80">M71</f>
        <v>No</v>
      </c>
      <c r="DR73" s="10" t="str">
        <f t="shared" ref="DR73:DR104" si="81">CONCATENATE(X71,W71)</f>
        <v/>
      </c>
      <c r="DS73" s="10" t="s">
        <v>356</v>
      </c>
      <c r="DT73" s="10" t="e">
        <f t="shared" si="71"/>
        <v>#N/A</v>
      </c>
      <c r="DW73" s="63">
        <f t="shared" ref="DW73:DW104" si="82">AD71</f>
        <v>0</v>
      </c>
      <c r="EA73" t="s">
        <v>340</v>
      </c>
      <c r="EB73" t="e">
        <f t="shared" ref="EB73:EB104" si="83">F71</f>
        <v>#N/A</v>
      </c>
      <c r="EC73">
        <f t="shared" ref="EC73:EC104" si="84">G71</f>
        <v>0</v>
      </c>
      <c r="ED73">
        <f t="shared" ref="ED73:ED104" si="85">H71</f>
        <v>0</v>
      </c>
      <c r="EE73" t="str">
        <f t="shared" si="72"/>
        <v>OO</v>
      </c>
      <c r="EF73" t="s">
        <v>61</v>
      </c>
      <c r="EG73" t="str">
        <f t="shared" si="73"/>
        <v>O</v>
      </c>
    </row>
    <row r="74" spans="1:137" x14ac:dyDescent="0.2">
      <c r="A74" s="30"/>
      <c r="B74" s="21"/>
      <c r="C74" s="15"/>
      <c r="D74" s="15" t="str">
        <f t="shared" si="59"/>
        <v>NONE</v>
      </c>
      <c r="E74" s="15"/>
      <c r="F74" s="22" t="e">
        <f t="shared" si="60"/>
        <v>#N/A</v>
      </c>
      <c r="G74" s="33"/>
      <c r="H74" s="34"/>
      <c r="I74" s="38"/>
      <c r="J74" s="40" t="e">
        <f t="shared" ref="J74:J104" si="86">I74/CL76</f>
        <v>#N/A</v>
      </c>
      <c r="K74" s="38"/>
      <c r="L74" s="40" t="e">
        <f t="shared" ref="L74:L104" si="87">K74/CL76</f>
        <v>#N/A</v>
      </c>
      <c r="M74" s="33" t="s">
        <v>214</v>
      </c>
      <c r="N74" s="51"/>
      <c r="O74" s="43"/>
      <c r="P74" s="51" t="e">
        <f t="shared" ref="P74:P104" ca="1" si="88">((CZ76*LN(O74)+DA76)*CP76)/1000</f>
        <v>#N/A</v>
      </c>
      <c r="Q74" s="51"/>
      <c r="R74" s="51"/>
      <c r="S74" s="43"/>
      <c r="T74" s="43"/>
      <c r="U74" s="43"/>
      <c r="V74" s="43"/>
      <c r="W74" s="43"/>
      <c r="X74" s="43"/>
      <c r="Y74" s="43">
        <f t="shared" si="58"/>
        <v>0</v>
      </c>
      <c r="Z74" s="51"/>
      <c r="AA74" s="51" t="e">
        <f t="shared" ref="AA74:AA104" si="89">((O74/DD76)^2)*DE76</f>
        <v>#N/A</v>
      </c>
      <c r="AB74" s="56"/>
      <c r="AC74" s="58" t="e">
        <f t="shared" ref="AC74:AC104" si="90">((N74/DK76)^2)*DL76</f>
        <v>#N/A</v>
      </c>
      <c r="AD74" s="61"/>
      <c r="AE74" s="27" t="e">
        <f t="shared" si="61"/>
        <v>#N/A</v>
      </c>
      <c r="BX74" s="10">
        <f t="shared" si="74"/>
        <v>0</v>
      </c>
      <c r="BY74" s="10" t="e">
        <f t="shared" si="62"/>
        <v>#N/A</v>
      </c>
      <c r="CC74">
        <f t="shared" si="75"/>
        <v>0</v>
      </c>
      <c r="CD74" s="10" t="e">
        <f t="shared" si="63"/>
        <v>#N/A</v>
      </c>
      <c r="CH74" t="e">
        <f>(VLOOKUP(Sheet5!S71,'VAV DATA INPUT'!CI79:CJ114,2,0))</f>
        <v>#N/A</v>
      </c>
      <c r="CL74" s="10" t="e">
        <f t="shared" si="76"/>
        <v>#N/A</v>
      </c>
      <c r="CP74" s="10" t="e">
        <f t="shared" si="77"/>
        <v>#N/A</v>
      </c>
      <c r="CT74" s="10" t="str">
        <f t="shared" si="78"/>
        <v>0</v>
      </c>
      <c r="CU74" s="10" t="e">
        <f t="shared" si="64"/>
        <v>#N/A</v>
      </c>
      <c r="CY74" s="10" t="str">
        <f t="shared" si="79"/>
        <v>0</v>
      </c>
      <c r="CZ74" s="50" t="e">
        <f ca="1">'COIL DATA'!T72</f>
        <v>#N/A</v>
      </c>
      <c r="DA74" s="50" t="e">
        <f ca="1">'COIL DATA'!U72</f>
        <v>#N/A</v>
      </c>
      <c r="DC74" s="10" t="str">
        <f t="shared" si="65"/>
        <v>0</v>
      </c>
      <c r="DD74" s="10" t="e">
        <f t="shared" si="66"/>
        <v>#N/A</v>
      </c>
      <c r="DE74" s="10" t="e">
        <f t="shared" si="67"/>
        <v>#N/A</v>
      </c>
      <c r="DJ74" t="str">
        <f t="shared" si="68"/>
        <v>0</v>
      </c>
      <c r="DK74" s="10" t="e">
        <f t="shared" si="69"/>
        <v>#N/A</v>
      </c>
      <c r="DL74" s="10" t="e">
        <f t="shared" si="70"/>
        <v>#N/A</v>
      </c>
      <c r="DQ74" s="10" t="str">
        <f t="shared" si="80"/>
        <v>No</v>
      </c>
      <c r="DR74" s="10" t="str">
        <f t="shared" si="81"/>
        <v/>
      </c>
      <c r="DS74" s="10" t="s">
        <v>356</v>
      </c>
      <c r="DT74" s="10" t="e">
        <f t="shared" si="71"/>
        <v>#N/A</v>
      </c>
      <c r="DW74" s="63">
        <f t="shared" si="82"/>
        <v>0</v>
      </c>
      <c r="EA74" t="s">
        <v>340</v>
      </c>
      <c r="EB74" t="e">
        <f t="shared" si="83"/>
        <v>#N/A</v>
      </c>
      <c r="EC74">
        <f t="shared" si="84"/>
        <v>0</v>
      </c>
      <c r="ED74">
        <f t="shared" si="85"/>
        <v>0</v>
      </c>
      <c r="EE74" t="str">
        <f t="shared" si="72"/>
        <v>OO</v>
      </c>
      <c r="EF74" t="s">
        <v>61</v>
      </c>
      <c r="EG74" t="str">
        <f t="shared" si="73"/>
        <v>O</v>
      </c>
    </row>
    <row r="75" spans="1:137" x14ac:dyDescent="0.2">
      <c r="A75" s="30"/>
      <c r="B75" s="21"/>
      <c r="C75" s="15"/>
      <c r="D75" s="15" t="str">
        <f t="shared" si="59"/>
        <v>NONE</v>
      </c>
      <c r="E75" s="15"/>
      <c r="F75" s="22" t="e">
        <f t="shared" si="60"/>
        <v>#N/A</v>
      </c>
      <c r="G75" s="33"/>
      <c r="H75" s="34"/>
      <c r="I75" s="38"/>
      <c r="J75" s="40" t="e">
        <f t="shared" si="86"/>
        <v>#N/A</v>
      </c>
      <c r="K75" s="38"/>
      <c r="L75" s="40" t="e">
        <f t="shared" si="87"/>
        <v>#N/A</v>
      </c>
      <c r="M75" s="33" t="s">
        <v>214</v>
      </c>
      <c r="N75" s="51"/>
      <c r="O75" s="43"/>
      <c r="P75" s="51" t="e">
        <f t="shared" ca="1" si="88"/>
        <v>#N/A</v>
      </c>
      <c r="Q75" s="51"/>
      <c r="R75" s="51"/>
      <c r="S75" s="43"/>
      <c r="T75" s="43"/>
      <c r="U75" s="43"/>
      <c r="V75" s="43"/>
      <c r="W75" s="43"/>
      <c r="X75" s="43"/>
      <c r="Y75" s="43">
        <f t="shared" si="58"/>
        <v>0</v>
      </c>
      <c r="Z75" s="51"/>
      <c r="AA75" s="51" t="e">
        <f t="shared" si="89"/>
        <v>#N/A</v>
      </c>
      <c r="AB75" s="56"/>
      <c r="AC75" s="58" t="e">
        <f t="shared" si="90"/>
        <v>#N/A</v>
      </c>
      <c r="AD75" s="61"/>
      <c r="AE75" s="27" t="e">
        <f t="shared" si="61"/>
        <v>#N/A</v>
      </c>
      <c r="BX75" s="10">
        <f t="shared" si="74"/>
        <v>0</v>
      </c>
      <c r="BY75" s="10" t="e">
        <f t="shared" si="62"/>
        <v>#N/A</v>
      </c>
      <c r="CC75">
        <f t="shared" si="75"/>
        <v>0</v>
      </c>
      <c r="CD75" s="10" t="e">
        <f t="shared" si="63"/>
        <v>#N/A</v>
      </c>
      <c r="CH75" t="e">
        <f>(VLOOKUP(Sheet5!S72,'VAV DATA INPUT'!CI80:CJ115,2,0))</f>
        <v>#N/A</v>
      </c>
      <c r="CL75" s="10" t="e">
        <f t="shared" si="76"/>
        <v>#N/A</v>
      </c>
      <c r="CP75" s="10" t="e">
        <f t="shared" si="77"/>
        <v>#N/A</v>
      </c>
      <c r="CT75" s="10" t="str">
        <f t="shared" si="78"/>
        <v>0</v>
      </c>
      <c r="CU75" s="10" t="e">
        <f t="shared" si="64"/>
        <v>#N/A</v>
      </c>
      <c r="CY75" s="10" t="str">
        <f t="shared" si="79"/>
        <v>0</v>
      </c>
      <c r="CZ75" s="50" t="e">
        <f ca="1">'COIL DATA'!T73</f>
        <v>#N/A</v>
      </c>
      <c r="DA75" s="50" t="e">
        <f ca="1">'COIL DATA'!U73</f>
        <v>#N/A</v>
      </c>
      <c r="DC75" s="10" t="str">
        <f t="shared" si="65"/>
        <v>0</v>
      </c>
      <c r="DD75" s="10" t="e">
        <f t="shared" si="66"/>
        <v>#N/A</v>
      </c>
      <c r="DE75" s="10" t="e">
        <f t="shared" si="67"/>
        <v>#N/A</v>
      </c>
      <c r="DJ75" t="str">
        <f t="shared" si="68"/>
        <v>0</v>
      </c>
      <c r="DK75" s="10" t="e">
        <f t="shared" si="69"/>
        <v>#N/A</v>
      </c>
      <c r="DL75" s="10" t="e">
        <f t="shared" si="70"/>
        <v>#N/A</v>
      </c>
      <c r="DQ75" s="10" t="str">
        <f t="shared" si="80"/>
        <v>No</v>
      </c>
      <c r="DR75" s="10" t="str">
        <f t="shared" si="81"/>
        <v/>
      </c>
      <c r="DS75" s="10" t="s">
        <v>356</v>
      </c>
      <c r="DT75" s="10" t="e">
        <f t="shared" si="71"/>
        <v>#N/A</v>
      </c>
      <c r="DW75" s="63">
        <f t="shared" si="82"/>
        <v>0</v>
      </c>
      <c r="EA75" t="s">
        <v>340</v>
      </c>
      <c r="EB75" t="e">
        <f t="shared" si="83"/>
        <v>#N/A</v>
      </c>
      <c r="EC75">
        <f t="shared" si="84"/>
        <v>0</v>
      </c>
      <c r="ED75">
        <f t="shared" si="85"/>
        <v>0</v>
      </c>
      <c r="EE75" t="str">
        <f t="shared" si="72"/>
        <v>OO</v>
      </c>
      <c r="EF75" t="s">
        <v>61</v>
      </c>
      <c r="EG75" t="str">
        <f t="shared" si="73"/>
        <v>O</v>
      </c>
    </row>
    <row r="76" spans="1:137" x14ac:dyDescent="0.2">
      <c r="A76" s="30"/>
      <c r="B76" s="21"/>
      <c r="C76" s="15"/>
      <c r="D76" s="15" t="str">
        <f t="shared" si="59"/>
        <v>NONE</v>
      </c>
      <c r="E76" s="15"/>
      <c r="F76" s="22" t="e">
        <f t="shared" si="60"/>
        <v>#N/A</v>
      </c>
      <c r="G76" s="33"/>
      <c r="H76" s="34"/>
      <c r="I76" s="38"/>
      <c r="J76" s="40" t="e">
        <f t="shared" si="86"/>
        <v>#N/A</v>
      </c>
      <c r="K76" s="38"/>
      <c r="L76" s="40" t="e">
        <f t="shared" si="87"/>
        <v>#N/A</v>
      </c>
      <c r="M76" s="33" t="s">
        <v>214</v>
      </c>
      <c r="N76" s="51"/>
      <c r="O76" s="43"/>
      <c r="P76" s="51" t="e">
        <f t="shared" ca="1" si="88"/>
        <v>#N/A</v>
      </c>
      <c r="Q76" s="51"/>
      <c r="R76" s="51"/>
      <c r="S76" s="43"/>
      <c r="T76" s="43"/>
      <c r="U76" s="43"/>
      <c r="V76" s="43"/>
      <c r="W76" s="43"/>
      <c r="X76" s="43"/>
      <c r="Y76" s="43">
        <f t="shared" si="58"/>
        <v>0</v>
      </c>
      <c r="Z76" s="51"/>
      <c r="AA76" s="51" t="e">
        <f t="shared" si="89"/>
        <v>#N/A</v>
      </c>
      <c r="AB76" s="56"/>
      <c r="AC76" s="58" t="e">
        <f t="shared" si="90"/>
        <v>#N/A</v>
      </c>
      <c r="AD76" s="61"/>
      <c r="AE76" s="27" t="e">
        <f t="shared" si="61"/>
        <v>#N/A</v>
      </c>
      <c r="BX76" s="10">
        <f t="shared" si="74"/>
        <v>0</v>
      </c>
      <c r="BY76" s="10" t="e">
        <f t="shared" si="62"/>
        <v>#N/A</v>
      </c>
      <c r="CC76">
        <f t="shared" si="75"/>
        <v>0</v>
      </c>
      <c r="CD76" s="10" t="e">
        <f t="shared" si="63"/>
        <v>#N/A</v>
      </c>
      <c r="CH76" t="e">
        <f>(VLOOKUP(Sheet5!S73,'VAV DATA INPUT'!CI81:CJ116,2,0))</f>
        <v>#N/A</v>
      </c>
      <c r="CL76" s="10" t="e">
        <f t="shared" si="76"/>
        <v>#N/A</v>
      </c>
      <c r="CP76" s="10" t="e">
        <f t="shared" si="77"/>
        <v>#N/A</v>
      </c>
      <c r="CT76" s="10" t="str">
        <f t="shared" si="78"/>
        <v>0</v>
      </c>
      <c r="CU76" s="10" t="e">
        <f t="shared" si="64"/>
        <v>#N/A</v>
      </c>
      <c r="CY76" s="10" t="str">
        <f t="shared" si="79"/>
        <v>0</v>
      </c>
      <c r="CZ76" s="50" t="e">
        <f ca="1">'COIL DATA'!T74</f>
        <v>#N/A</v>
      </c>
      <c r="DA76" s="50" t="e">
        <f ca="1">'COIL DATA'!U74</f>
        <v>#N/A</v>
      </c>
      <c r="DC76" s="10" t="str">
        <f t="shared" si="65"/>
        <v>0</v>
      </c>
      <c r="DD76" s="10" t="e">
        <f t="shared" si="66"/>
        <v>#N/A</v>
      </c>
      <c r="DE76" s="10" t="e">
        <f t="shared" si="67"/>
        <v>#N/A</v>
      </c>
      <c r="DJ76" t="str">
        <f t="shared" si="68"/>
        <v>0</v>
      </c>
      <c r="DK76" s="10" t="e">
        <f t="shared" si="69"/>
        <v>#N/A</v>
      </c>
      <c r="DL76" s="10" t="e">
        <f t="shared" si="70"/>
        <v>#N/A</v>
      </c>
      <c r="DQ76" s="10" t="str">
        <f t="shared" si="80"/>
        <v>No</v>
      </c>
      <c r="DR76" s="10" t="str">
        <f t="shared" si="81"/>
        <v/>
      </c>
      <c r="DS76" s="10" t="s">
        <v>356</v>
      </c>
      <c r="DT76" s="10" t="e">
        <f t="shared" si="71"/>
        <v>#N/A</v>
      </c>
      <c r="DW76" s="63">
        <f t="shared" si="82"/>
        <v>0</v>
      </c>
      <c r="EA76" t="s">
        <v>340</v>
      </c>
      <c r="EB76" t="e">
        <f t="shared" si="83"/>
        <v>#N/A</v>
      </c>
      <c r="EC76">
        <f t="shared" si="84"/>
        <v>0</v>
      </c>
      <c r="ED76">
        <f t="shared" si="85"/>
        <v>0</v>
      </c>
      <c r="EE76" t="str">
        <f t="shared" si="72"/>
        <v>OO</v>
      </c>
      <c r="EF76" t="s">
        <v>61</v>
      </c>
      <c r="EG76" t="str">
        <f t="shared" si="73"/>
        <v>O</v>
      </c>
    </row>
    <row r="77" spans="1:137" x14ac:dyDescent="0.2">
      <c r="A77" s="30"/>
      <c r="B77" s="21"/>
      <c r="C77" s="15"/>
      <c r="D77" s="15" t="str">
        <f t="shared" si="59"/>
        <v>NONE</v>
      </c>
      <c r="E77" s="15"/>
      <c r="F77" s="22" t="e">
        <f t="shared" si="60"/>
        <v>#N/A</v>
      </c>
      <c r="G77" s="33"/>
      <c r="H77" s="34"/>
      <c r="I77" s="38"/>
      <c r="J77" s="40" t="e">
        <f t="shared" si="86"/>
        <v>#N/A</v>
      </c>
      <c r="K77" s="38"/>
      <c r="L77" s="40" t="e">
        <f t="shared" si="87"/>
        <v>#N/A</v>
      </c>
      <c r="M77" s="33" t="s">
        <v>214</v>
      </c>
      <c r="N77" s="51"/>
      <c r="O77" s="43"/>
      <c r="P77" s="51" t="e">
        <f t="shared" ca="1" si="88"/>
        <v>#N/A</v>
      </c>
      <c r="Q77" s="51"/>
      <c r="R77" s="51"/>
      <c r="S77" s="43"/>
      <c r="T77" s="43"/>
      <c r="U77" s="43"/>
      <c r="V77" s="43"/>
      <c r="W77" s="43"/>
      <c r="X77" s="43"/>
      <c r="Y77" s="43">
        <f t="shared" si="58"/>
        <v>0</v>
      </c>
      <c r="Z77" s="51"/>
      <c r="AA77" s="51" t="e">
        <f t="shared" si="89"/>
        <v>#N/A</v>
      </c>
      <c r="AB77" s="56"/>
      <c r="AC77" s="58" t="e">
        <f t="shared" si="90"/>
        <v>#N/A</v>
      </c>
      <c r="AD77" s="61"/>
      <c r="AE77" s="27" t="e">
        <f t="shared" si="61"/>
        <v>#N/A</v>
      </c>
      <c r="BX77" s="10">
        <f t="shared" si="74"/>
        <v>0</v>
      </c>
      <c r="BY77" s="10" t="e">
        <f t="shared" si="62"/>
        <v>#N/A</v>
      </c>
      <c r="CC77">
        <f t="shared" si="75"/>
        <v>0</v>
      </c>
      <c r="CD77" s="10" t="e">
        <f t="shared" si="63"/>
        <v>#N/A</v>
      </c>
      <c r="CH77" t="e">
        <f>(VLOOKUP(Sheet5!S74,'VAV DATA INPUT'!CI82:CJ117,2,0))</f>
        <v>#N/A</v>
      </c>
      <c r="CL77" s="10" t="e">
        <f t="shared" si="76"/>
        <v>#N/A</v>
      </c>
      <c r="CP77" s="10" t="e">
        <f t="shared" si="77"/>
        <v>#N/A</v>
      </c>
      <c r="CT77" s="10" t="str">
        <f t="shared" si="78"/>
        <v>0</v>
      </c>
      <c r="CU77" s="10" t="e">
        <f t="shared" si="64"/>
        <v>#N/A</v>
      </c>
      <c r="CY77" s="10" t="str">
        <f t="shared" si="79"/>
        <v>0</v>
      </c>
      <c r="CZ77" s="50" t="e">
        <f ca="1">'COIL DATA'!T75</f>
        <v>#N/A</v>
      </c>
      <c r="DA77" s="50" t="e">
        <f ca="1">'COIL DATA'!U75</f>
        <v>#N/A</v>
      </c>
      <c r="DC77" s="10" t="str">
        <f t="shared" si="65"/>
        <v>0</v>
      </c>
      <c r="DD77" s="10" t="e">
        <f t="shared" si="66"/>
        <v>#N/A</v>
      </c>
      <c r="DE77" s="10" t="e">
        <f t="shared" si="67"/>
        <v>#N/A</v>
      </c>
      <c r="DJ77" t="str">
        <f t="shared" si="68"/>
        <v>0</v>
      </c>
      <c r="DK77" s="10" t="e">
        <f t="shared" si="69"/>
        <v>#N/A</v>
      </c>
      <c r="DL77" s="10" t="e">
        <f t="shared" si="70"/>
        <v>#N/A</v>
      </c>
      <c r="DQ77" s="10" t="str">
        <f t="shared" si="80"/>
        <v>No</v>
      </c>
      <c r="DR77" s="10" t="str">
        <f t="shared" si="81"/>
        <v/>
      </c>
      <c r="DS77" s="10" t="s">
        <v>356</v>
      </c>
      <c r="DT77" s="10" t="e">
        <f t="shared" si="71"/>
        <v>#N/A</v>
      </c>
      <c r="DW77" s="63">
        <f t="shared" si="82"/>
        <v>0</v>
      </c>
      <c r="EA77" t="s">
        <v>340</v>
      </c>
      <c r="EB77" t="e">
        <f t="shared" si="83"/>
        <v>#N/A</v>
      </c>
      <c r="EC77">
        <f t="shared" si="84"/>
        <v>0</v>
      </c>
      <c r="ED77">
        <f t="shared" si="85"/>
        <v>0</v>
      </c>
      <c r="EE77" t="str">
        <f t="shared" si="72"/>
        <v>OO</v>
      </c>
      <c r="EF77" t="s">
        <v>61</v>
      </c>
      <c r="EG77" t="str">
        <f t="shared" si="73"/>
        <v>O</v>
      </c>
    </row>
    <row r="78" spans="1:137" x14ac:dyDescent="0.2">
      <c r="A78" s="30"/>
      <c r="B78" s="21"/>
      <c r="C78" s="15"/>
      <c r="D78" s="15" t="str">
        <f t="shared" si="59"/>
        <v>NONE</v>
      </c>
      <c r="E78" s="15"/>
      <c r="F78" s="22" t="e">
        <f t="shared" si="60"/>
        <v>#N/A</v>
      </c>
      <c r="G78" s="33"/>
      <c r="H78" s="34"/>
      <c r="I78" s="38"/>
      <c r="J78" s="40" t="e">
        <f t="shared" si="86"/>
        <v>#N/A</v>
      </c>
      <c r="K78" s="38"/>
      <c r="L78" s="40" t="e">
        <f t="shared" si="87"/>
        <v>#N/A</v>
      </c>
      <c r="M78" s="33" t="s">
        <v>214</v>
      </c>
      <c r="N78" s="51"/>
      <c r="O78" s="43"/>
      <c r="P78" s="51" t="e">
        <f t="shared" ca="1" si="88"/>
        <v>#N/A</v>
      </c>
      <c r="Q78" s="51"/>
      <c r="R78" s="51"/>
      <c r="S78" s="43"/>
      <c r="T78" s="43"/>
      <c r="U78" s="43"/>
      <c r="V78" s="43"/>
      <c r="W78" s="43"/>
      <c r="X78" s="43"/>
      <c r="Y78" s="43">
        <f t="shared" ref="Y78:Y104" si="91">H78</f>
        <v>0</v>
      </c>
      <c r="Z78" s="51"/>
      <c r="AA78" s="51" t="e">
        <f t="shared" si="89"/>
        <v>#N/A</v>
      </c>
      <c r="AB78" s="56"/>
      <c r="AC78" s="58" t="e">
        <f t="shared" si="90"/>
        <v>#N/A</v>
      </c>
      <c r="AD78" s="61"/>
      <c r="AE78" s="27" t="e">
        <f t="shared" si="61"/>
        <v>#N/A</v>
      </c>
      <c r="BX78" s="10">
        <f t="shared" si="74"/>
        <v>0</v>
      </c>
      <c r="BY78" s="10" t="e">
        <f t="shared" si="62"/>
        <v>#N/A</v>
      </c>
      <c r="CC78">
        <f t="shared" si="75"/>
        <v>0</v>
      </c>
      <c r="CD78" s="10" t="e">
        <f t="shared" si="63"/>
        <v>#N/A</v>
      </c>
      <c r="CH78" t="e">
        <f>(VLOOKUP(Sheet5!S75,'VAV DATA INPUT'!CI83:CJ118,2,0))</f>
        <v>#N/A</v>
      </c>
      <c r="CL78" s="10" t="e">
        <f t="shared" si="76"/>
        <v>#N/A</v>
      </c>
      <c r="CP78" s="10" t="e">
        <f t="shared" si="77"/>
        <v>#N/A</v>
      </c>
      <c r="CT78" s="10" t="str">
        <f t="shared" si="78"/>
        <v>0</v>
      </c>
      <c r="CU78" s="10" t="e">
        <f t="shared" si="64"/>
        <v>#N/A</v>
      </c>
      <c r="CY78" s="10" t="str">
        <f t="shared" si="79"/>
        <v>0</v>
      </c>
      <c r="CZ78" s="50" t="e">
        <f ca="1">'COIL DATA'!T76</f>
        <v>#N/A</v>
      </c>
      <c r="DA78" s="50" t="e">
        <f ca="1">'COIL DATA'!U76</f>
        <v>#N/A</v>
      </c>
      <c r="DC78" s="10" t="str">
        <f t="shared" si="65"/>
        <v>0</v>
      </c>
      <c r="DD78" s="10" t="e">
        <f t="shared" si="66"/>
        <v>#N/A</v>
      </c>
      <c r="DE78" s="10" t="e">
        <f t="shared" si="67"/>
        <v>#N/A</v>
      </c>
      <c r="DJ78" t="str">
        <f t="shared" si="68"/>
        <v>0</v>
      </c>
      <c r="DK78" s="10" t="e">
        <f t="shared" si="69"/>
        <v>#N/A</v>
      </c>
      <c r="DL78" s="10" t="e">
        <f t="shared" si="70"/>
        <v>#N/A</v>
      </c>
      <c r="DQ78" s="10" t="str">
        <f t="shared" si="80"/>
        <v>No</v>
      </c>
      <c r="DR78" s="10" t="str">
        <f t="shared" si="81"/>
        <v/>
      </c>
      <c r="DS78" s="10" t="s">
        <v>356</v>
      </c>
      <c r="DT78" s="10" t="e">
        <f t="shared" si="71"/>
        <v>#N/A</v>
      </c>
      <c r="DW78" s="63">
        <f t="shared" si="82"/>
        <v>0</v>
      </c>
      <c r="EA78" t="s">
        <v>340</v>
      </c>
      <c r="EB78" t="e">
        <f t="shared" si="83"/>
        <v>#N/A</v>
      </c>
      <c r="EC78">
        <f t="shared" si="84"/>
        <v>0</v>
      </c>
      <c r="ED78">
        <f t="shared" si="85"/>
        <v>0</v>
      </c>
      <c r="EE78" t="str">
        <f t="shared" si="72"/>
        <v>OO</v>
      </c>
      <c r="EF78" t="s">
        <v>61</v>
      </c>
      <c r="EG78" t="str">
        <f t="shared" si="73"/>
        <v>O</v>
      </c>
    </row>
    <row r="79" spans="1:137" x14ac:dyDescent="0.2">
      <c r="A79" s="30"/>
      <c r="B79" s="21"/>
      <c r="C79" s="15"/>
      <c r="D79" s="15" t="str">
        <f t="shared" si="59"/>
        <v>NONE</v>
      </c>
      <c r="E79" s="15"/>
      <c r="F79" s="22" t="e">
        <f t="shared" si="60"/>
        <v>#N/A</v>
      </c>
      <c r="G79" s="33"/>
      <c r="H79" s="34"/>
      <c r="I79" s="38"/>
      <c r="J79" s="40" t="e">
        <f t="shared" si="86"/>
        <v>#N/A</v>
      </c>
      <c r="K79" s="38"/>
      <c r="L79" s="40" t="e">
        <f t="shared" si="87"/>
        <v>#N/A</v>
      </c>
      <c r="M79" s="33" t="s">
        <v>214</v>
      </c>
      <c r="N79" s="51"/>
      <c r="O79" s="43"/>
      <c r="P79" s="51" t="e">
        <f t="shared" ca="1" si="88"/>
        <v>#N/A</v>
      </c>
      <c r="Q79" s="51"/>
      <c r="R79" s="51"/>
      <c r="S79" s="43"/>
      <c r="T79" s="43"/>
      <c r="U79" s="43"/>
      <c r="V79" s="43"/>
      <c r="W79" s="43"/>
      <c r="X79" s="43"/>
      <c r="Y79" s="43">
        <f t="shared" si="91"/>
        <v>0</v>
      </c>
      <c r="Z79" s="51"/>
      <c r="AA79" s="51" t="e">
        <f t="shared" si="89"/>
        <v>#N/A</v>
      </c>
      <c r="AB79" s="56"/>
      <c r="AC79" s="58" t="e">
        <f t="shared" si="90"/>
        <v>#N/A</v>
      </c>
      <c r="AD79" s="61"/>
      <c r="AE79" s="27" t="e">
        <f t="shared" si="61"/>
        <v>#N/A</v>
      </c>
      <c r="BX79" s="10">
        <f t="shared" si="74"/>
        <v>0</v>
      </c>
      <c r="BY79" s="10" t="e">
        <f t="shared" si="62"/>
        <v>#N/A</v>
      </c>
      <c r="CC79">
        <f t="shared" si="75"/>
        <v>0</v>
      </c>
      <c r="CD79" s="10" t="e">
        <f t="shared" si="63"/>
        <v>#N/A</v>
      </c>
      <c r="CH79" t="e">
        <f>(VLOOKUP(Sheet5!S76,'VAV DATA INPUT'!CI84:CJ119,2,0))</f>
        <v>#N/A</v>
      </c>
      <c r="CL79" s="10" t="e">
        <f t="shared" si="76"/>
        <v>#N/A</v>
      </c>
      <c r="CP79" s="10" t="e">
        <f t="shared" si="77"/>
        <v>#N/A</v>
      </c>
      <c r="CT79" s="10" t="str">
        <f t="shared" si="78"/>
        <v>0</v>
      </c>
      <c r="CU79" s="10" t="e">
        <f t="shared" si="64"/>
        <v>#N/A</v>
      </c>
      <c r="CY79" s="10" t="str">
        <f t="shared" si="79"/>
        <v>0</v>
      </c>
      <c r="CZ79" s="50" t="e">
        <f ca="1">'COIL DATA'!T77</f>
        <v>#N/A</v>
      </c>
      <c r="DA79" s="50" t="e">
        <f ca="1">'COIL DATA'!U77</f>
        <v>#N/A</v>
      </c>
      <c r="DC79" s="10" t="str">
        <f t="shared" si="65"/>
        <v>0</v>
      </c>
      <c r="DD79" s="10" t="e">
        <f t="shared" si="66"/>
        <v>#N/A</v>
      </c>
      <c r="DE79" s="10" t="e">
        <f t="shared" si="67"/>
        <v>#N/A</v>
      </c>
      <c r="DJ79" t="str">
        <f t="shared" si="68"/>
        <v>0</v>
      </c>
      <c r="DK79" s="10" t="e">
        <f t="shared" si="69"/>
        <v>#N/A</v>
      </c>
      <c r="DL79" s="10" t="e">
        <f t="shared" si="70"/>
        <v>#N/A</v>
      </c>
      <c r="DQ79" s="10" t="str">
        <f t="shared" si="80"/>
        <v>No</v>
      </c>
      <c r="DR79" s="10" t="str">
        <f t="shared" si="81"/>
        <v/>
      </c>
      <c r="DS79" s="10" t="s">
        <v>356</v>
      </c>
      <c r="DT79" s="10" t="e">
        <f t="shared" si="71"/>
        <v>#N/A</v>
      </c>
      <c r="DW79" s="63">
        <f t="shared" si="82"/>
        <v>0</v>
      </c>
      <c r="EA79" t="s">
        <v>340</v>
      </c>
      <c r="EB79" t="e">
        <f t="shared" si="83"/>
        <v>#N/A</v>
      </c>
      <c r="EC79">
        <f t="shared" si="84"/>
        <v>0</v>
      </c>
      <c r="ED79">
        <f t="shared" si="85"/>
        <v>0</v>
      </c>
      <c r="EE79" t="str">
        <f t="shared" si="72"/>
        <v>OO</v>
      </c>
      <c r="EF79" t="s">
        <v>61</v>
      </c>
      <c r="EG79" t="str">
        <f t="shared" si="73"/>
        <v>O</v>
      </c>
    </row>
    <row r="80" spans="1:137" x14ac:dyDescent="0.2">
      <c r="A80" s="30"/>
      <c r="B80" s="21"/>
      <c r="C80" s="15"/>
      <c r="D80" s="15" t="str">
        <f t="shared" si="59"/>
        <v>NONE</v>
      </c>
      <c r="E80" s="15"/>
      <c r="F80" s="22" t="e">
        <f t="shared" si="60"/>
        <v>#N/A</v>
      </c>
      <c r="G80" s="33"/>
      <c r="H80" s="34"/>
      <c r="I80" s="38"/>
      <c r="J80" s="40" t="e">
        <f t="shared" si="86"/>
        <v>#N/A</v>
      </c>
      <c r="K80" s="38"/>
      <c r="L80" s="40" t="e">
        <f t="shared" si="87"/>
        <v>#N/A</v>
      </c>
      <c r="M80" s="33" t="s">
        <v>214</v>
      </c>
      <c r="N80" s="51"/>
      <c r="O80" s="43"/>
      <c r="P80" s="51" t="e">
        <f t="shared" ca="1" si="88"/>
        <v>#N/A</v>
      </c>
      <c r="Q80" s="51"/>
      <c r="R80" s="51"/>
      <c r="S80" s="43"/>
      <c r="T80" s="43"/>
      <c r="U80" s="43"/>
      <c r="V80" s="43"/>
      <c r="W80" s="43"/>
      <c r="X80" s="43"/>
      <c r="Y80" s="43">
        <f t="shared" si="91"/>
        <v>0</v>
      </c>
      <c r="Z80" s="51"/>
      <c r="AA80" s="51" t="e">
        <f t="shared" si="89"/>
        <v>#N/A</v>
      </c>
      <c r="AB80" s="56"/>
      <c r="AC80" s="58" t="e">
        <f t="shared" si="90"/>
        <v>#N/A</v>
      </c>
      <c r="AD80" s="61"/>
      <c r="AE80" s="27" t="e">
        <f t="shared" si="61"/>
        <v>#N/A</v>
      </c>
      <c r="BX80" s="10">
        <f t="shared" si="74"/>
        <v>0</v>
      </c>
      <c r="BY80" s="10" t="e">
        <f t="shared" si="62"/>
        <v>#N/A</v>
      </c>
      <c r="CC80">
        <f t="shared" si="75"/>
        <v>0</v>
      </c>
      <c r="CD80" s="10" t="e">
        <f t="shared" si="63"/>
        <v>#N/A</v>
      </c>
      <c r="CH80" t="e">
        <f>(VLOOKUP(Sheet5!S77,'VAV DATA INPUT'!CI85:CJ120,2,0))</f>
        <v>#N/A</v>
      </c>
      <c r="CL80" s="10" t="e">
        <f t="shared" si="76"/>
        <v>#N/A</v>
      </c>
      <c r="CP80" s="10" t="e">
        <f t="shared" si="77"/>
        <v>#N/A</v>
      </c>
      <c r="CT80" s="10" t="str">
        <f t="shared" si="78"/>
        <v>0</v>
      </c>
      <c r="CU80" s="10" t="e">
        <f t="shared" si="64"/>
        <v>#N/A</v>
      </c>
      <c r="CY80" s="10" t="str">
        <f t="shared" si="79"/>
        <v>0</v>
      </c>
      <c r="CZ80" s="50" t="e">
        <f ca="1">'COIL DATA'!T78</f>
        <v>#N/A</v>
      </c>
      <c r="DA80" s="50" t="e">
        <f ca="1">'COIL DATA'!U78</f>
        <v>#N/A</v>
      </c>
      <c r="DC80" s="10" t="str">
        <f t="shared" si="65"/>
        <v>0</v>
      </c>
      <c r="DD80" s="10" t="e">
        <f t="shared" si="66"/>
        <v>#N/A</v>
      </c>
      <c r="DE80" s="10" t="e">
        <f t="shared" si="67"/>
        <v>#N/A</v>
      </c>
      <c r="DJ80" t="str">
        <f t="shared" si="68"/>
        <v>0</v>
      </c>
      <c r="DK80" s="10" t="e">
        <f t="shared" si="69"/>
        <v>#N/A</v>
      </c>
      <c r="DL80" s="10" t="e">
        <f t="shared" si="70"/>
        <v>#N/A</v>
      </c>
      <c r="DQ80" s="10" t="str">
        <f t="shared" si="80"/>
        <v>No</v>
      </c>
      <c r="DR80" s="10" t="str">
        <f t="shared" si="81"/>
        <v/>
      </c>
      <c r="DS80" s="10" t="s">
        <v>356</v>
      </c>
      <c r="DT80" s="10" t="e">
        <f t="shared" si="71"/>
        <v>#N/A</v>
      </c>
      <c r="DW80" s="63">
        <f t="shared" si="82"/>
        <v>0</v>
      </c>
      <c r="EA80" t="s">
        <v>340</v>
      </c>
      <c r="EB80" t="e">
        <f t="shared" si="83"/>
        <v>#N/A</v>
      </c>
      <c r="EC80">
        <f t="shared" si="84"/>
        <v>0</v>
      </c>
      <c r="ED80">
        <f t="shared" si="85"/>
        <v>0</v>
      </c>
      <c r="EE80" t="str">
        <f t="shared" si="72"/>
        <v>OO</v>
      </c>
      <c r="EF80" t="s">
        <v>61</v>
      </c>
      <c r="EG80" t="str">
        <f t="shared" si="73"/>
        <v>O</v>
      </c>
    </row>
    <row r="81" spans="1:137" x14ac:dyDescent="0.2">
      <c r="A81" s="30"/>
      <c r="B81" s="21"/>
      <c r="C81" s="15"/>
      <c r="D81" s="15" t="str">
        <f t="shared" si="59"/>
        <v>NONE</v>
      </c>
      <c r="E81" s="15"/>
      <c r="F81" s="22" t="e">
        <f t="shared" si="60"/>
        <v>#N/A</v>
      </c>
      <c r="G81" s="33"/>
      <c r="H81" s="34"/>
      <c r="I81" s="38"/>
      <c r="J81" s="40" t="e">
        <f t="shared" si="86"/>
        <v>#N/A</v>
      </c>
      <c r="K81" s="38"/>
      <c r="L81" s="40" t="e">
        <f t="shared" si="87"/>
        <v>#N/A</v>
      </c>
      <c r="M81" s="33" t="s">
        <v>214</v>
      </c>
      <c r="N81" s="51"/>
      <c r="O81" s="43"/>
      <c r="P81" s="51" t="e">
        <f t="shared" ca="1" si="88"/>
        <v>#N/A</v>
      </c>
      <c r="Q81" s="51"/>
      <c r="R81" s="51"/>
      <c r="S81" s="43"/>
      <c r="T81" s="43"/>
      <c r="U81" s="43"/>
      <c r="V81" s="43"/>
      <c r="W81" s="43"/>
      <c r="X81" s="43"/>
      <c r="Y81" s="43">
        <f t="shared" si="91"/>
        <v>0</v>
      </c>
      <c r="Z81" s="51"/>
      <c r="AA81" s="51" t="e">
        <f t="shared" si="89"/>
        <v>#N/A</v>
      </c>
      <c r="AB81" s="56"/>
      <c r="AC81" s="58" t="e">
        <f t="shared" si="90"/>
        <v>#N/A</v>
      </c>
      <c r="AD81" s="61"/>
      <c r="AE81" s="27" t="e">
        <f t="shared" si="61"/>
        <v>#N/A</v>
      </c>
      <c r="BX81" s="10">
        <f t="shared" si="74"/>
        <v>0</v>
      </c>
      <c r="BY81" s="10" t="e">
        <f t="shared" si="62"/>
        <v>#N/A</v>
      </c>
      <c r="CC81">
        <f t="shared" si="75"/>
        <v>0</v>
      </c>
      <c r="CD81" s="10" t="e">
        <f t="shared" si="63"/>
        <v>#N/A</v>
      </c>
      <c r="CH81" t="e">
        <f>(VLOOKUP(Sheet5!S78,'VAV DATA INPUT'!CI86:CJ121,2,0))</f>
        <v>#N/A</v>
      </c>
      <c r="CL81" s="10" t="e">
        <f t="shared" si="76"/>
        <v>#N/A</v>
      </c>
      <c r="CP81" s="10" t="e">
        <f t="shared" si="77"/>
        <v>#N/A</v>
      </c>
      <c r="CT81" s="10" t="str">
        <f t="shared" si="78"/>
        <v>0</v>
      </c>
      <c r="CU81" s="10" t="e">
        <f t="shared" si="64"/>
        <v>#N/A</v>
      </c>
      <c r="CY81" s="10" t="str">
        <f t="shared" si="79"/>
        <v>0</v>
      </c>
      <c r="CZ81" s="50" t="e">
        <f ca="1">'COIL DATA'!T79</f>
        <v>#N/A</v>
      </c>
      <c r="DA81" s="50" t="e">
        <f ca="1">'COIL DATA'!U79</f>
        <v>#N/A</v>
      </c>
      <c r="DC81" s="10" t="str">
        <f t="shared" si="65"/>
        <v>0</v>
      </c>
      <c r="DD81" s="10" t="e">
        <f t="shared" si="66"/>
        <v>#N/A</v>
      </c>
      <c r="DE81" s="10" t="e">
        <f t="shared" si="67"/>
        <v>#N/A</v>
      </c>
      <c r="DJ81" t="str">
        <f t="shared" si="68"/>
        <v>0</v>
      </c>
      <c r="DK81" s="10" t="e">
        <f t="shared" si="69"/>
        <v>#N/A</v>
      </c>
      <c r="DL81" s="10" t="e">
        <f t="shared" si="70"/>
        <v>#N/A</v>
      </c>
      <c r="DQ81" s="10" t="str">
        <f t="shared" si="80"/>
        <v>No</v>
      </c>
      <c r="DR81" s="10" t="str">
        <f t="shared" si="81"/>
        <v/>
      </c>
      <c r="DS81" s="10" t="s">
        <v>356</v>
      </c>
      <c r="DT81" s="10" t="e">
        <f t="shared" si="71"/>
        <v>#N/A</v>
      </c>
      <c r="DW81" s="63">
        <f t="shared" si="82"/>
        <v>0</v>
      </c>
      <c r="EA81" t="s">
        <v>340</v>
      </c>
      <c r="EB81" t="e">
        <f t="shared" si="83"/>
        <v>#N/A</v>
      </c>
      <c r="EC81">
        <f t="shared" si="84"/>
        <v>0</v>
      </c>
      <c r="ED81">
        <f t="shared" si="85"/>
        <v>0</v>
      </c>
      <c r="EE81" t="str">
        <f t="shared" si="72"/>
        <v>OO</v>
      </c>
      <c r="EF81" t="s">
        <v>61</v>
      </c>
      <c r="EG81" t="str">
        <f t="shared" si="73"/>
        <v>O</v>
      </c>
    </row>
    <row r="82" spans="1:137" x14ac:dyDescent="0.2">
      <c r="A82" s="30"/>
      <c r="B82" s="21"/>
      <c r="C82" s="15"/>
      <c r="D82" s="15" t="str">
        <f t="shared" si="59"/>
        <v>NONE</v>
      </c>
      <c r="E82" s="15"/>
      <c r="F82" s="22" t="e">
        <f t="shared" si="60"/>
        <v>#N/A</v>
      </c>
      <c r="G82" s="33"/>
      <c r="H82" s="34"/>
      <c r="I82" s="38"/>
      <c r="J82" s="40" t="e">
        <f t="shared" si="86"/>
        <v>#N/A</v>
      </c>
      <c r="K82" s="38"/>
      <c r="L82" s="40" t="e">
        <f t="shared" si="87"/>
        <v>#N/A</v>
      </c>
      <c r="M82" s="33" t="s">
        <v>214</v>
      </c>
      <c r="N82" s="51"/>
      <c r="O82" s="43"/>
      <c r="P82" s="51" t="e">
        <f t="shared" ca="1" si="88"/>
        <v>#N/A</v>
      </c>
      <c r="Q82" s="51"/>
      <c r="R82" s="51"/>
      <c r="S82" s="43"/>
      <c r="T82" s="43"/>
      <c r="U82" s="43"/>
      <c r="V82" s="43"/>
      <c r="W82" s="43"/>
      <c r="X82" s="43"/>
      <c r="Y82" s="43">
        <f t="shared" si="91"/>
        <v>0</v>
      </c>
      <c r="Z82" s="51"/>
      <c r="AA82" s="51" t="e">
        <f t="shared" si="89"/>
        <v>#N/A</v>
      </c>
      <c r="AB82" s="56"/>
      <c r="AC82" s="58" t="e">
        <f t="shared" si="90"/>
        <v>#N/A</v>
      </c>
      <c r="AD82" s="61"/>
      <c r="AE82" s="27" t="e">
        <f t="shared" si="61"/>
        <v>#N/A</v>
      </c>
      <c r="BX82" s="10">
        <f t="shared" si="74"/>
        <v>0</v>
      </c>
      <c r="BY82" s="10" t="e">
        <f t="shared" si="62"/>
        <v>#N/A</v>
      </c>
      <c r="CC82">
        <f t="shared" si="75"/>
        <v>0</v>
      </c>
      <c r="CD82" s="10" t="e">
        <f t="shared" si="63"/>
        <v>#N/A</v>
      </c>
      <c r="CH82" t="e">
        <f>(VLOOKUP(Sheet5!S79,'VAV DATA INPUT'!CI87:CJ122,2,0))</f>
        <v>#N/A</v>
      </c>
      <c r="CL82" s="10" t="e">
        <f t="shared" si="76"/>
        <v>#N/A</v>
      </c>
      <c r="CP82" s="10" t="e">
        <f t="shared" si="77"/>
        <v>#N/A</v>
      </c>
      <c r="CT82" s="10" t="str">
        <f t="shared" si="78"/>
        <v>0</v>
      </c>
      <c r="CU82" s="10" t="e">
        <f t="shared" si="64"/>
        <v>#N/A</v>
      </c>
      <c r="CY82" s="10" t="str">
        <f t="shared" si="79"/>
        <v>0</v>
      </c>
      <c r="CZ82" s="50" t="e">
        <f ca="1">'COIL DATA'!T80</f>
        <v>#N/A</v>
      </c>
      <c r="DA82" s="50" t="e">
        <f ca="1">'COIL DATA'!U80</f>
        <v>#N/A</v>
      </c>
      <c r="DC82" s="10" t="str">
        <f t="shared" si="65"/>
        <v>0</v>
      </c>
      <c r="DD82" s="10" t="e">
        <f t="shared" si="66"/>
        <v>#N/A</v>
      </c>
      <c r="DE82" s="10" t="e">
        <f t="shared" si="67"/>
        <v>#N/A</v>
      </c>
      <c r="DJ82" t="str">
        <f t="shared" si="68"/>
        <v>0</v>
      </c>
      <c r="DK82" s="10" t="e">
        <f t="shared" si="69"/>
        <v>#N/A</v>
      </c>
      <c r="DL82" s="10" t="e">
        <f t="shared" si="70"/>
        <v>#N/A</v>
      </c>
      <c r="DQ82" s="10" t="str">
        <f t="shared" si="80"/>
        <v>No</v>
      </c>
      <c r="DR82" s="10" t="str">
        <f t="shared" si="81"/>
        <v/>
      </c>
      <c r="DS82" s="10" t="s">
        <v>356</v>
      </c>
      <c r="DT82" s="10" t="e">
        <f t="shared" si="71"/>
        <v>#N/A</v>
      </c>
      <c r="DW82" s="63">
        <f t="shared" si="82"/>
        <v>0</v>
      </c>
      <c r="EA82" t="s">
        <v>340</v>
      </c>
      <c r="EB82" t="e">
        <f t="shared" si="83"/>
        <v>#N/A</v>
      </c>
      <c r="EC82">
        <f t="shared" si="84"/>
        <v>0</v>
      </c>
      <c r="ED82">
        <f t="shared" si="85"/>
        <v>0</v>
      </c>
      <c r="EE82" t="str">
        <f t="shared" si="72"/>
        <v>OO</v>
      </c>
      <c r="EF82" t="s">
        <v>61</v>
      </c>
      <c r="EG82" t="str">
        <f t="shared" si="73"/>
        <v>O</v>
      </c>
    </row>
    <row r="83" spans="1:137" x14ac:dyDescent="0.2">
      <c r="A83" s="30"/>
      <c r="B83" s="21"/>
      <c r="C83" s="15"/>
      <c r="D83" s="15" t="str">
        <f t="shared" si="59"/>
        <v>NONE</v>
      </c>
      <c r="E83" s="15"/>
      <c r="F83" s="22" t="e">
        <f t="shared" si="60"/>
        <v>#N/A</v>
      </c>
      <c r="G83" s="33"/>
      <c r="H83" s="34"/>
      <c r="I83" s="38"/>
      <c r="J83" s="40" t="e">
        <f t="shared" si="86"/>
        <v>#N/A</v>
      </c>
      <c r="K83" s="38"/>
      <c r="L83" s="40" t="e">
        <f t="shared" si="87"/>
        <v>#N/A</v>
      </c>
      <c r="M83" s="33" t="s">
        <v>214</v>
      </c>
      <c r="N83" s="51"/>
      <c r="O83" s="43"/>
      <c r="P83" s="51" t="e">
        <f t="shared" ca="1" si="88"/>
        <v>#N/A</v>
      </c>
      <c r="Q83" s="51"/>
      <c r="R83" s="51"/>
      <c r="S83" s="43"/>
      <c r="T83" s="43"/>
      <c r="U83" s="43"/>
      <c r="V83" s="43"/>
      <c r="W83" s="43"/>
      <c r="X83" s="43"/>
      <c r="Y83" s="43">
        <f t="shared" si="91"/>
        <v>0</v>
      </c>
      <c r="Z83" s="51"/>
      <c r="AA83" s="51" t="e">
        <f t="shared" si="89"/>
        <v>#N/A</v>
      </c>
      <c r="AB83" s="56"/>
      <c r="AC83" s="58" t="e">
        <f t="shared" si="90"/>
        <v>#N/A</v>
      </c>
      <c r="AD83" s="61"/>
      <c r="AE83" s="27" t="e">
        <f t="shared" si="61"/>
        <v>#N/A</v>
      </c>
      <c r="BX83" s="10">
        <f t="shared" si="74"/>
        <v>0</v>
      </c>
      <c r="BY83" s="10" t="e">
        <f t="shared" si="62"/>
        <v>#N/A</v>
      </c>
      <c r="CC83">
        <f t="shared" si="75"/>
        <v>0</v>
      </c>
      <c r="CD83" s="10" t="e">
        <f t="shared" si="63"/>
        <v>#N/A</v>
      </c>
      <c r="CH83" t="e">
        <f>(VLOOKUP(Sheet5!S80,'VAV DATA INPUT'!CI88:CJ123,2,0))</f>
        <v>#N/A</v>
      </c>
      <c r="CL83" s="10" t="e">
        <f t="shared" si="76"/>
        <v>#N/A</v>
      </c>
      <c r="CP83" s="10" t="e">
        <f t="shared" si="77"/>
        <v>#N/A</v>
      </c>
      <c r="CT83" s="10" t="str">
        <f t="shared" si="78"/>
        <v>0</v>
      </c>
      <c r="CU83" s="10" t="e">
        <f t="shared" si="64"/>
        <v>#N/A</v>
      </c>
      <c r="CY83" s="10" t="str">
        <f t="shared" si="79"/>
        <v>0</v>
      </c>
      <c r="CZ83" s="50" t="e">
        <f ca="1">'COIL DATA'!T81</f>
        <v>#N/A</v>
      </c>
      <c r="DA83" s="50" t="e">
        <f ca="1">'COIL DATA'!U81</f>
        <v>#N/A</v>
      </c>
      <c r="DC83" s="10" t="str">
        <f t="shared" si="65"/>
        <v>0</v>
      </c>
      <c r="DD83" s="10" t="e">
        <f t="shared" si="66"/>
        <v>#N/A</v>
      </c>
      <c r="DE83" s="10" t="e">
        <f t="shared" si="67"/>
        <v>#N/A</v>
      </c>
      <c r="DJ83" t="str">
        <f t="shared" si="68"/>
        <v>0</v>
      </c>
      <c r="DK83" s="10" t="e">
        <f t="shared" si="69"/>
        <v>#N/A</v>
      </c>
      <c r="DL83" s="10" t="e">
        <f t="shared" si="70"/>
        <v>#N/A</v>
      </c>
      <c r="DQ83" s="10" t="str">
        <f t="shared" si="80"/>
        <v>No</v>
      </c>
      <c r="DR83" s="10" t="str">
        <f t="shared" si="81"/>
        <v/>
      </c>
      <c r="DS83" s="10" t="s">
        <v>356</v>
      </c>
      <c r="DT83" s="10" t="e">
        <f t="shared" si="71"/>
        <v>#N/A</v>
      </c>
      <c r="DW83" s="63">
        <f t="shared" si="82"/>
        <v>0</v>
      </c>
      <c r="EA83" t="s">
        <v>340</v>
      </c>
      <c r="EB83" t="e">
        <f t="shared" si="83"/>
        <v>#N/A</v>
      </c>
      <c r="EC83">
        <f t="shared" si="84"/>
        <v>0</v>
      </c>
      <c r="ED83">
        <f t="shared" si="85"/>
        <v>0</v>
      </c>
      <c r="EE83" t="str">
        <f t="shared" si="72"/>
        <v>OO</v>
      </c>
      <c r="EF83" t="s">
        <v>61</v>
      </c>
      <c r="EG83" t="str">
        <f t="shared" si="73"/>
        <v>O</v>
      </c>
    </row>
    <row r="84" spans="1:137" x14ac:dyDescent="0.2">
      <c r="A84" s="30"/>
      <c r="B84" s="21"/>
      <c r="C84" s="15"/>
      <c r="D84" s="15" t="str">
        <f t="shared" si="59"/>
        <v>NONE</v>
      </c>
      <c r="E84" s="15"/>
      <c r="F84" s="22" t="e">
        <f t="shared" si="60"/>
        <v>#N/A</v>
      </c>
      <c r="G84" s="33"/>
      <c r="H84" s="34"/>
      <c r="I84" s="38"/>
      <c r="J84" s="40" t="e">
        <f t="shared" si="86"/>
        <v>#N/A</v>
      </c>
      <c r="K84" s="38"/>
      <c r="L84" s="40" t="e">
        <f t="shared" si="87"/>
        <v>#N/A</v>
      </c>
      <c r="M84" s="33" t="s">
        <v>214</v>
      </c>
      <c r="N84" s="51"/>
      <c r="O84" s="43"/>
      <c r="P84" s="51" t="e">
        <f t="shared" ca="1" si="88"/>
        <v>#N/A</v>
      </c>
      <c r="Q84" s="51"/>
      <c r="R84" s="51"/>
      <c r="S84" s="43"/>
      <c r="T84" s="43"/>
      <c r="U84" s="43"/>
      <c r="V84" s="43"/>
      <c r="W84" s="43"/>
      <c r="X84" s="43"/>
      <c r="Y84" s="43">
        <f t="shared" si="91"/>
        <v>0</v>
      </c>
      <c r="Z84" s="51"/>
      <c r="AA84" s="51" t="e">
        <f t="shared" si="89"/>
        <v>#N/A</v>
      </c>
      <c r="AB84" s="56"/>
      <c r="AC84" s="58" t="e">
        <f t="shared" si="90"/>
        <v>#N/A</v>
      </c>
      <c r="AD84" s="61"/>
      <c r="AE84" s="27" t="e">
        <f t="shared" si="61"/>
        <v>#N/A</v>
      </c>
      <c r="BX84" s="10">
        <f t="shared" si="74"/>
        <v>0</v>
      </c>
      <c r="BY84" s="10" t="e">
        <f t="shared" si="62"/>
        <v>#N/A</v>
      </c>
      <c r="CC84">
        <f t="shared" si="75"/>
        <v>0</v>
      </c>
      <c r="CD84" s="10" t="e">
        <f t="shared" si="63"/>
        <v>#N/A</v>
      </c>
      <c r="CH84" t="e">
        <f>(VLOOKUP(Sheet5!S81,'VAV DATA INPUT'!CI89:CJ124,2,0))</f>
        <v>#N/A</v>
      </c>
      <c r="CL84" s="10" t="e">
        <f t="shared" si="76"/>
        <v>#N/A</v>
      </c>
      <c r="CP84" s="10" t="e">
        <f t="shared" si="77"/>
        <v>#N/A</v>
      </c>
      <c r="CT84" s="10" t="str">
        <f t="shared" si="78"/>
        <v>0</v>
      </c>
      <c r="CU84" s="10" t="e">
        <f t="shared" si="64"/>
        <v>#N/A</v>
      </c>
      <c r="CY84" s="10" t="str">
        <f t="shared" si="79"/>
        <v>0</v>
      </c>
      <c r="CZ84" s="50" t="e">
        <f ca="1">'COIL DATA'!T82</f>
        <v>#N/A</v>
      </c>
      <c r="DA84" s="50" t="e">
        <f ca="1">'COIL DATA'!U82</f>
        <v>#N/A</v>
      </c>
      <c r="DC84" s="10" t="str">
        <f t="shared" si="65"/>
        <v>0</v>
      </c>
      <c r="DD84" s="10" t="e">
        <f t="shared" si="66"/>
        <v>#N/A</v>
      </c>
      <c r="DE84" s="10" t="e">
        <f t="shared" si="67"/>
        <v>#N/A</v>
      </c>
      <c r="DJ84" t="str">
        <f t="shared" si="68"/>
        <v>0</v>
      </c>
      <c r="DK84" s="10" t="e">
        <f t="shared" si="69"/>
        <v>#N/A</v>
      </c>
      <c r="DL84" s="10" t="e">
        <f t="shared" si="70"/>
        <v>#N/A</v>
      </c>
      <c r="DQ84" s="10" t="str">
        <f t="shared" si="80"/>
        <v>No</v>
      </c>
      <c r="DR84" s="10" t="str">
        <f t="shared" si="81"/>
        <v/>
      </c>
      <c r="DS84" s="10" t="s">
        <v>356</v>
      </c>
      <c r="DT84" s="10" t="e">
        <f t="shared" si="71"/>
        <v>#N/A</v>
      </c>
      <c r="DW84" s="63">
        <f t="shared" si="82"/>
        <v>0</v>
      </c>
      <c r="EA84" t="s">
        <v>340</v>
      </c>
      <c r="EB84" t="e">
        <f t="shared" si="83"/>
        <v>#N/A</v>
      </c>
      <c r="EC84">
        <f t="shared" si="84"/>
        <v>0</v>
      </c>
      <c r="ED84">
        <f t="shared" si="85"/>
        <v>0</v>
      </c>
      <c r="EE84" t="str">
        <f t="shared" si="72"/>
        <v>OO</v>
      </c>
      <c r="EF84" t="s">
        <v>61</v>
      </c>
      <c r="EG84" t="str">
        <f t="shared" si="73"/>
        <v>O</v>
      </c>
    </row>
    <row r="85" spans="1:137" x14ac:dyDescent="0.2">
      <c r="A85" s="30"/>
      <c r="B85" s="21"/>
      <c r="C85" s="15"/>
      <c r="D85" s="15" t="str">
        <f t="shared" si="59"/>
        <v>NONE</v>
      </c>
      <c r="E85" s="15"/>
      <c r="F85" s="22" t="e">
        <f t="shared" si="60"/>
        <v>#N/A</v>
      </c>
      <c r="G85" s="33"/>
      <c r="H85" s="34"/>
      <c r="I85" s="38"/>
      <c r="J85" s="40" t="e">
        <f t="shared" si="86"/>
        <v>#N/A</v>
      </c>
      <c r="K85" s="38"/>
      <c r="L85" s="40" t="e">
        <f t="shared" si="87"/>
        <v>#N/A</v>
      </c>
      <c r="M85" s="33" t="s">
        <v>214</v>
      </c>
      <c r="N85" s="51"/>
      <c r="O85" s="43"/>
      <c r="P85" s="51" t="e">
        <f t="shared" ca="1" si="88"/>
        <v>#N/A</v>
      </c>
      <c r="Q85" s="51"/>
      <c r="R85" s="51"/>
      <c r="S85" s="43"/>
      <c r="T85" s="43"/>
      <c r="U85" s="43"/>
      <c r="V85" s="43"/>
      <c r="W85" s="43"/>
      <c r="X85" s="43"/>
      <c r="Y85" s="43">
        <f t="shared" si="91"/>
        <v>0</v>
      </c>
      <c r="Z85" s="51"/>
      <c r="AA85" s="51" t="e">
        <f t="shared" si="89"/>
        <v>#N/A</v>
      </c>
      <c r="AB85" s="56"/>
      <c r="AC85" s="58" t="e">
        <f t="shared" si="90"/>
        <v>#N/A</v>
      </c>
      <c r="AD85" s="61"/>
      <c r="AE85" s="27" t="e">
        <f t="shared" si="61"/>
        <v>#N/A</v>
      </c>
      <c r="BX85" s="10">
        <f t="shared" si="74"/>
        <v>0</v>
      </c>
      <c r="BY85" s="10" t="e">
        <f t="shared" si="62"/>
        <v>#N/A</v>
      </c>
      <c r="CC85">
        <f t="shared" si="75"/>
        <v>0</v>
      </c>
      <c r="CD85" s="10" t="e">
        <f t="shared" si="63"/>
        <v>#N/A</v>
      </c>
      <c r="CH85" t="e">
        <f>(VLOOKUP(Sheet5!S82,'VAV DATA INPUT'!CI90:CJ125,2,0))</f>
        <v>#N/A</v>
      </c>
      <c r="CL85" s="10" t="e">
        <f t="shared" si="76"/>
        <v>#N/A</v>
      </c>
      <c r="CP85" s="10" t="e">
        <f t="shared" si="77"/>
        <v>#N/A</v>
      </c>
      <c r="CT85" s="10" t="str">
        <f t="shared" si="78"/>
        <v>0</v>
      </c>
      <c r="CU85" s="10" t="e">
        <f t="shared" si="64"/>
        <v>#N/A</v>
      </c>
      <c r="CY85" s="10" t="str">
        <f t="shared" si="79"/>
        <v>0</v>
      </c>
      <c r="CZ85" s="50" t="e">
        <f ca="1">'COIL DATA'!T83</f>
        <v>#N/A</v>
      </c>
      <c r="DA85" s="50" t="e">
        <f ca="1">'COIL DATA'!U83</f>
        <v>#N/A</v>
      </c>
      <c r="DC85" s="10" t="str">
        <f t="shared" si="65"/>
        <v>0</v>
      </c>
      <c r="DD85" s="10" t="e">
        <f t="shared" si="66"/>
        <v>#N/A</v>
      </c>
      <c r="DE85" s="10" t="e">
        <f t="shared" si="67"/>
        <v>#N/A</v>
      </c>
      <c r="DJ85" t="str">
        <f t="shared" si="68"/>
        <v>0</v>
      </c>
      <c r="DK85" s="10" t="e">
        <f t="shared" si="69"/>
        <v>#N/A</v>
      </c>
      <c r="DL85" s="10" t="e">
        <f t="shared" si="70"/>
        <v>#N/A</v>
      </c>
      <c r="DQ85" s="10" t="str">
        <f t="shared" si="80"/>
        <v>No</v>
      </c>
      <c r="DR85" s="10" t="str">
        <f t="shared" si="81"/>
        <v/>
      </c>
      <c r="DS85" s="10" t="s">
        <v>356</v>
      </c>
      <c r="DT85" s="10" t="e">
        <f t="shared" si="71"/>
        <v>#N/A</v>
      </c>
      <c r="DW85" s="63">
        <f t="shared" si="82"/>
        <v>0</v>
      </c>
      <c r="EA85" t="s">
        <v>340</v>
      </c>
      <c r="EB85" t="e">
        <f t="shared" si="83"/>
        <v>#N/A</v>
      </c>
      <c r="EC85">
        <f t="shared" si="84"/>
        <v>0</v>
      </c>
      <c r="ED85">
        <f t="shared" si="85"/>
        <v>0</v>
      </c>
      <c r="EE85" t="str">
        <f t="shared" si="72"/>
        <v>OO</v>
      </c>
      <c r="EF85" t="s">
        <v>61</v>
      </c>
      <c r="EG85" t="str">
        <f t="shared" si="73"/>
        <v>O</v>
      </c>
    </row>
    <row r="86" spans="1:137" x14ac:dyDescent="0.2">
      <c r="A86" s="30"/>
      <c r="B86" s="21"/>
      <c r="C86" s="15"/>
      <c r="D86" s="15" t="str">
        <f t="shared" si="59"/>
        <v>NONE</v>
      </c>
      <c r="E86" s="15"/>
      <c r="F86" s="22" t="e">
        <f t="shared" si="60"/>
        <v>#N/A</v>
      </c>
      <c r="G86" s="33"/>
      <c r="H86" s="34"/>
      <c r="I86" s="38"/>
      <c r="J86" s="40" t="e">
        <f t="shared" si="86"/>
        <v>#N/A</v>
      </c>
      <c r="K86" s="38"/>
      <c r="L86" s="40" t="e">
        <f t="shared" si="87"/>
        <v>#N/A</v>
      </c>
      <c r="M86" s="33" t="s">
        <v>214</v>
      </c>
      <c r="N86" s="51"/>
      <c r="O86" s="43"/>
      <c r="P86" s="51" t="e">
        <f t="shared" ca="1" si="88"/>
        <v>#N/A</v>
      </c>
      <c r="Q86" s="51"/>
      <c r="R86" s="51"/>
      <c r="S86" s="43"/>
      <c r="T86" s="43"/>
      <c r="U86" s="43"/>
      <c r="V86" s="43"/>
      <c r="W86" s="43"/>
      <c r="X86" s="43"/>
      <c r="Y86" s="43">
        <f t="shared" si="91"/>
        <v>0</v>
      </c>
      <c r="Z86" s="51"/>
      <c r="AA86" s="51" t="e">
        <f t="shared" si="89"/>
        <v>#N/A</v>
      </c>
      <c r="AB86" s="56"/>
      <c r="AC86" s="58" t="e">
        <f t="shared" si="90"/>
        <v>#N/A</v>
      </c>
      <c r="AD86" s="61"/>
      <c r="AE86" s="27" t="e">
        <f t="shared" si="61"/>
        <v>#N/A</v>
      </c>
      <c r="BX86" s="10">
        <f t="shared" si="74"/>
        <v>0</v>
      </c>
      <c r="BY86" s="10" t="e">
        <f t="shared" si="62"/>
        <v>#N/A</v>
      </c>
      <c r="CC86">
        <f t="shared" si="75"/>
        <v>0</v>
      </c>
      <c r="CD86" s="10" t="e">
        <f t="shared" si="63"/>
        <v>#N/A</v>
      </c>
      <c r="CH86" t="e">
        <f>(VLOOKUP(Sheet5!S83,'VAV DATA INPUT'!CI91:CJ126,2,0))</f>
        <v>#N/A</v>
      </c>
      <c r="CL86" s="10" t="e">
        <f t="shared" si="76"/>
        <v>#N/A</v>
      </c>
      <c r="CP86" s="10" t="e">
        <f t="shared" si="77"/>
        <v>#N/A</v>
      </c>
      <c r="CT86" s="10" t="str">
        <f t="shared" si="78"/>
        <v>0</v>
      </c>
      <c r="CU86" s="10" t="e">
        <f t="shared" si="64"/>
        <v>#N/A</v>
      </c>
      <c r="CY86" s="10" t="str">
        <f t="shared" si="79"/>
        <v>0</v>
      </c>
      <c r="CZ86" s="50" t="e">
        <f ca="1">'COIL DATA'!T84</f>
        <v>#N/A</v>
      </c>
      <c r="DA86" s="50" t="e">
        <f ca="1">'COIL DATA'!U84</f>
        <v>#N/A</v>
      </c>
      <c r="DC86" s="10" t="str">
        <f t="shared" si="65"/>
        <v>0</v>
      </c>
      <c r="DD86" s="10" t="e">
        <f t="shared" si="66"/>
        <v>#N/A</v>
      </c>
      <c r="DE86" s="10" t="e">
        <f t="shared" si="67"/>
        <v>#N/A</v>
      </c>
      <c r="DJ86" t="str">
        <f t="shared" si="68"/>
        <v>0</v>
      </c>
      <c r="DK86" s="10" t="e">
        <f t="shared" si="69"/>
        <v>#N/A</v>
      </c>
      <c r="DL86" s="10" t="e">
        <f t="shared" si="70"/>
        <v>#N/A</v>
      </c>
      <c r="DQ86" s="10" t="str">
        <f t="shared" si="80"/>
        <v>No</v>
      </c>
      <c r="DR86" s="10" t="str">
        <f t="shared" si="81"/>
        <v/>
      </c>
      <c r="DS86" s="10" t="s">
        <v>356</v>
      </c>
      <c r="DT86" s="10" t="e">
        <f t="shared" si="71"/>
        <v>#N/A</v>
      </c>
      <c r="DW86" s="63">
        <f t="shared" si="82"/>
        <v>0</v>
      </c>
      <c r="EA86" t="s">
        <v>340</v>
      </c>
      <c r="EB86" t="e">
        <f t="shared" si="83"/>
        <v>#N/A</v>
      </c>
      <c r="EC86">
        <f t="shared" si="84"/>
        <v>0</v>
      </c>
      <c r="ED86">
        <f t="shared" si="85"/>
        <v>0</v>
      </c>
      <c r="EE86" t="str">
        <f t="shared" si="72"/>
        <v>OO</v>
      </c>
      <c r="EF86" t="s">
        <v>61</v>
      </c>
      <c r="EG86" t="str">
        <f t="shared" si="73"/>
        <v>O</v>
      </c>
    </row>
    <row r="87" spans="1:137" x14ac:dyDescent="0.2">
      <c r="A87" s="30"/>
      <c r="B87" s="21"/>
      <c r="C87" s="15"/>
      <c r="D87" s="15" t="str">
        <f t="shared" si="59"/>
        <v>NONE</v>
      </c>
      <c r="E87" s="15"/>
      <c r="F87" s="22" t="e">
        <f t="shared" si="60"/>
        <v>#N/A</v>
      </c>
      <c r="G87" s="33"/>
      <c r="H87" s="34"/>
      <c r="I87" s="38"/>
      <c r="J87" s="40" t="e">
        <f t="shared" si="86"/>
        <v>#N/A</v>
      </c>
      <c r="K87" s="38"/>
      <c r="L87" s="40" t="e">
        <f t="shared" si="87"/>
        <v>#N/A</v>
      </c>
      <c r="M87" s="33" t="s">
        <v>214</v>
      </c>
      <c r="N87" s="51"/>
      <c r="O87" s="43"/>
      <c r="P87" s="51" t="e">
        <f t="shared" ca="1" si="88"/>
        <v>#N/A</v>
      </c>
      <c r="Q87" s="51"/>
      <c r="R87" s="51"/>
      <c r="S87" s="43"/>
      <c r="T87" s="43"/>
      <c r="U87" s="43"/>
      <c r="V87" s="43"/>
      <c r="W87" s="43"/>
      <c r="X87" s="43"/>
      <c r="Y87" s="43">
        <f t="shared" si="91"/>
        <v>0</v>
      </c>
      <c r="Z87" s="51"/>
      <c r="AA87" s="51" t="e">
        <f t="shared" si="89"/>
        <v>#N/A</v>
      </c>
      <c r="AB87" s="56"/>
      <c r="AC87" s="58" t="e">
        <f t="shared" si="90"/>
        <v>#N/A</v>
      </c>
      <c r="AD87" s="61"/>
      <c r="AE87" s="27" t="e">
        <f t="shared" si="61"/>
        <v>#N/A</v>
      </c>
      <c r="BX87" s="10">
        <f t="shared" si="74"/>
        <v>0</v>
      </c>
      <c r="BY87" s="10" t="e">
        <f t="shared" si="62"/>
        <v>#N/A</v>
      </c>
      <c r="CC87">
        <f t="shared" si="75"/>
        <v>0</v>
      </c>
      <c r="CD87" s="10" t="e">
        <f t="shared" si="63"/>
        <v>#N/A</v>
      </c>
      <c r="CH87" t="e">
        <f>(VLOOKUP(Sheet5!S84,'VAV DATA INPUT'!CI92:CJ127,2,0))</f>
        <v>#N/A</v>
      </c>
      <c r="CL87" s="10" t="e">
        <f t="shared" si="76"/>
        <v>#N/A</v>
      </c>
      <c r="CP87" s="10" t="e">
        <f t="shared" si="77"/>
        <v>#N/A</v>
      </c>
      <c r="CT87" s="10" t="str">
        <f t="shared" si="78"/>
        <v>0</v>
      </c>
      <c r="CU87" s="10" t="e">
        <f t="shared" si="64"/>
        <v>#N/A</v>
      </c>
      <c r="CY87" s="10" t="str">
        <f t="shared" si="79"/>
        <v>0</v>
      </c>
      <c r="CZ87" s="50" t="e">
        <f ca="1">'COIL DATA'!T85</f>
        <v>#N/A</v>
      </c>
      <c r="DA87" s="50" t="e">
        <f ca="1">'COIL DATA'!U85</f>
        <v>#N/A</v>
      </c>
      <c r="DC87" s="10" t="str">
        <f t="shared" si="65"/>
        <v>0</v>
      </c>
      <c r="DD87" s="10" t="e">
        <f t="shared" si="66"/>
        <v>#N/A</v>
      </c>
      <c r="DE87" s="10" t="e">
        <f t="shared" si="67"/>
        <v>#N/A</v>
      </c>
      <c r="DJ87" t="str">
        <f t="shared" si="68"/>
        <v>0</v>
      </c>
      <c r="DK87" s="10" t="e">
        <f t="shared" si="69"/>
        <v>#N/A</v>
      </c>
      <c r="DL87" s="10" t="e">
        <f t="shared" si="70"/>
        <v>#N/A</v>
      </c>
      <c r="DQ87" s="10" t="str">
        <f t="shared" si="80"/>
        <v>No</v>
      </c>
      <c r="DR87" s="10" t="str">
        <f t="shared" si="81"/>
        <v/>
      </c>
      <c r="DS87" s="10" t="s">
        <v>356</v>
      </c>
      <c r="DT87" s="10" t="e">
        <f t="shared" si="71"/>
        <v>#N/A</v>
      </c>
      <c r="DW87" s="63">
        <f t="shared" si="82"/>
        <v>0</v>
      </c>
      <c r="EA87" t="s">
        <v>340</v>
      </c>
      <c r="EB87" t="e">
        <f t="shared" si="83"/>
        <v>#N/A</v>
      </c>
      <c r="EC87">
        <f t="shared" si="84"/>
        <v>0</v>
      </c>
      <c r="ED87">
        <f t="shared" si="85"/>
        <v>0</v>
      </c>
      <c r="EE87" t="str">
        <f t="shared" si="72"/>
        <v>OO</v>
      </c>
      <c r="EF87" t="s">
        <v>61</v>
      </c>
      <c r="EG87" t="str">
        <f t="shared" si="73"/>
        <v>O</v>
      </c>
    </row>
    <row r="88" spans="1:137" x14ac:dyDescent="0.2">
      <c r="A88" s="30"/>
      <c r="B88" s="21"/>
      <c r="C88" s="15"/>
      <c r="D88" s="15" t="str">
        <f t="shared" si="59"/>
        <v>NONE</v>
      </c>
      <c r="E88" s="15"/>
      <c r="F88" s="22" t="e">
        <f t="shared" si="60"/>
        <v>#N/A</v>
      </c>
      <c r="G88" s="33"/>
      <c r="H88" s="34"/>
      <c r="I88" s="38"/>
      <c r="J88" s="40" t="e">
        <f t="shared" si="86"/>
        <v>#N/A</v>
      </c>
      <c r="K88" s="38"/>
      <c r="L88" s="40" t="e">
        <f t="shared" si="87"/>
        <v>#N/A</v>
      </c>
      <c r="M88" s="33" t="s">
        <v>214</v>
      </c>
      <c r="N88" s="51"/>
      <c r="O88" s="43"/>
      <c r="P88" s="51" t="e">
        <f t="shared" ca="1" si="88"/>
        <v>#N/A</v>
      </c>
      <c r="Q88" s="51"/>
      <c r="R88" s="51"/>
      <c r="S88" s="43"/>
      <c r="T88" s="43"/>
      <c r="U88" s="43"/>
      <c r="V88" s="43"/>
      <c r="W88" s="43"/>
      <c r="X88" s="43"/>
      <c r="Y88" s="43">
        <f t="shared" si="91"/>
        <v>0</v>
      </c>
      <c r="Z88" s="51"/>
      <c r="AA88" s="51" t="e">
        <f t="shared" si="89"/>
        <v>#N/A</v>
      </c>
      <c r="AB88" s="56"/>
      <c r="AC88" s="58" t="e">
        <f t="shared" si="90"/>
        <v>#N/A</v>
      </c>
      <c r="AD88" s="61"/>
      <c r="AE88" s="27" t="e">
        <f t="shared" si="61"/>
        <v>#N/A</v>
      </c>
      <c r="BX88" s="10">
        <f t="shared" si="74"/>
        <v>0</v>
      </c>
      <c r="BY88" s="10" t="e">
        <f t="shared" si="62"/>
        <v>#N/A</v>
      </c>
      <c r="CC88">
        <f t="shared" si="75"/>
        <v>0</v>
      </c>
      <c r="CD88" s="10" t="e">
        <f t="shared" si="63"/>
        <v>#N/A</v>
      </c>
      <c r="CH88" t="e">
        <f>(VLOOKUP(Sheet5!S85,'VAV DATA INPUT'!CI93:CJ128,2,0))</f>
        <v>#N/A</v>
      </c>
      <c r="CL88" s="10" t="e">
        <f t="shared" si="76"/>
        <v>#N/A</v>
      </c>
      <c r="CP88" s="10" t="e">
        <f t="shared" si="77"/>
        <v>#N/A</v>
      </c>
      <c r="CT88" s="10" t="str">
        <f t="shared" si="78"/>
        <v>0</v>
      </c>
      <c r="CU88" s="10" t="e">
        <f t="shared" si="64"/>
        <v>#N/A</v>
      </c>
      <c r="CY88" s="10" t="str">
        <f t="shared" si="79"/>
        <v>0</v>
      </c>
      <c r="CZ88" s="50" t="e">
        <f ca="1">'COIL DATA'!T86</f>
        <v>#N/A</v>
      </c>
      <c r="DA88" s="50" t="e">
        <f ca="1">'COIL DATA'!U86</f>
        <v>#N/A</v>
      </c>
      <c r="DC88" s="10" t="str">
        <f t="shared" si="65"/>
        <v>0</v>
      </c>
      <c r="DD88" s="10" t="e">
        <f t="shared" si="66"/>
        <v>#N/A</v>
      </c>
      <c r="DE88" s="10" t="e">
        <f t="shared" si="67"/>
        <v>#N/A</v>
      </c>
      <c r="DJ88" t="str">
        <f t="shared" si="68"/>
        <v>0</v>
      </c>
      <c r="DK88" s="10" t="e">
        <f t="shared" si="69"/>
        <v>#N/A</v>
      </c>
      <c r="DL88" s="10" t="e">
        <f t="shared" si="70"/>
        <v>#N/A</v>
      </c>
      <c r="DQ88" s="10" t="str">
        <f t="shared" si="80"/>
        <v>No</v>
      </c>
      <c r="DR88" s="10" t="str">
        <f t="shared" si="81"/>
        <v/>
      </c>
      <c r="DS88" s="10" t="s">
        <v>356</v>
      </c>
      <c r="DT88" s="10" t="e">
        <f t="shared" si="71"/>
        <v>#N/A</v>
      </c>
      <c r="DW88" s="63">
        <f t="shared" si="82"/>
        <v>0</v>
      </c>
      <c r="EA88" t="s">
        <v>340</v>
      </c>
      <c r="EB88" t="e">
        <f t="shared" si="83"/>
        <v>#N/A</v>
      </c>
      <c r="EC88">
        <f t="shared" si="84"/>
        <v>0</v>
      </c>
      <c r="ED88">
        <f t="shared" si="85"/>
        <v>0</v>
      </c>
      <c r="EE88" t="str">
        <f t="shared" si="72"/>
        <v>OO</v>
      </c>
      <c r="EF88" t="s">
        <v>61</v>
      </c>
      <c r="EG88" t="str">
        <f t="shared" si="73"/>
        <v>O</v>
      </c>
    </row>
    <row r="89" spans="1:137" x14ac:dyDescent="0.2">
      <c r="A89" s="30"/>
      <c r="B89" s="21"/>
      <c r="C89" s="15"/>
      <c r="D89" s="15" t="str">
        <f t="shared" si="59"/>
        <v>NONE</v>
      </c>
      <c r="E89" s="15"/>
      <c r="F89" s="22" t="e">
        <f t="shared" si="60"/>
        <v>#N/A</v>
      </c>
      <c r="G89" s="33"/>
      <c r="H89" s="34"/>
      <c r="I89" s="38"/>
      <c r="J89" s="40" t="e">
        <f t="shared" si="86"/>
        <v>#N/A</v>
      </c>
      <c r="K89" s="38"/>
      <c r="L89" s="40" t="e">
        <f t="shared" si="87"/>
        <v>#N/A</v>
      </c>
      <c r="M89" s="33" t="s">
        <v>214</v>
      </c>
      <c r="N89" s="51"/>
      <c r="O89" s="43"/>
      <c r="P89" s="51" t="e">
        <f t="shared" ca="1" si="88"/>
        <v>#N/A</v>
      </c>
      <c r="Q89" s="51"/>
      <c r="R89" s="51"/>
      <c r="S89" s="43"/>
      <c r="T89" s="43"/>
      <c r="U89" s="43"/>
      <c r="V89" s="43"/>
      <c r="W89" s="43"/>
      <c r="X89" s="43"/>
      <c r="Y89" s="43">
        <f t="shared" si="91"/>
        <v>0</v>
      </c>
      <c r="Z89" s="51"/>
      <c r="AA89" s="51" t="e">
        <f t="shared" si="89"/>
        <v>#N/A</v>
      </c>
      <c r="AB89" s="56"/>
      <c r="AC89" s="58" t="e">
        <f t="shared" si="90"/>
        <v>#N/A</v>
      </c>
      <c r="AD89" s="61"/>
      <c r="AE89" s="27" t="e">
        <f t="shared" si="61"/>
        <v>#N/A</v>
      </c>
      <c r="BX89" s="10">
        <f t="shared" si="74"/>
        <v>0</v>
      </c>
      <c r="BY89" s="10" t="e">
        <f t="shared" si="62"/>
        <v>#N/A</v>
      </c>
      <c r="CC89">
        <f t="shared" si="75"/>
        <v>0</v>
      </c>
      <c r="CD89" s="10" t="e">
        <f t="shared" si="63"/>
        <v>#N/A</v>
      </c>
      <c r="CH89" t="e">
        <f>(VLOOKUP(Sheet5!S86,'VAV DATA INPUT'!CI94:CJ129,2,0))</f>
        <v>#N/A</v>
      </c>
      <c r="CL89" s="10" t="e">
        <f t="shared" si="76"/>
        <v>#N/A</v>
      </c>
      <c r="CP89" s="10" t="e">
        <f t="shared" si="77"/>
        <v>#N/A</v>
      </c>
      <c r="CT89" s="10" t="str">
        <f t="shared" si="78"/>
        <v>0</v>
      </c>
      <c r="CU89" s="10" t="e">
        <f t="shared" si="64"/>
        <v>#N/A</v>
      </c>
      <c r="CY89" s="10" t="str">
        <f t="shared" si="79"/>
        <v>0</v>
      </c>
      <c r="CZ89" s="50" t="e">
        <f ca="1">'COIL DATA'!T87</f>
        <v>#N/A</v>
      </c>
      <c r="DA89" s="50" t="e">
        <f ca="1">'COIL DATA'!U87</f>
        <v>#N/A</v>
      </c>
      <c r="DC89" s="10" t="str">
        <f t="shared" si="65"/>
        <v>0</v>
      </c>
      <c r="DD89" s="10" t="e">
        <f t="shared" si="66"/>
        <v>#N/A</v>
      </c>
      <c r="DE89" s="10" t="e">
        <f t="shared" si="67"/>
        <v>#N/A</v>
      </c>
      <c r="DJ89" t="str">
        <f t="shared" si="68"/>
        <v>0</v>
      </c>
      <c r="DK89" s="10" t="e">
        <f t="shared" si="69"/>
        <v>#N/A</v>
      </c>
      <c r="DL89" s="10" t="e">
        <f t="shared" si="70"/>
        <v>#N/A</v>
      </c>
      <c r="DQ89" s="10" t="str">
        <f t="shared" si="80"/>
        <v>No</v>
      </c>
      <c r="DR89" s="10" t="str">
        <f t="shared" si="81"/>
        <v/>
      </c>
      <c r="DS89" s="10" t="s">
        <v>356</v>
      </c>
      <c r="DT89" s="10" t="e">
        <f t="shared" si="71"/>
        <v>#N/A</v>
      </c>
      <c r="DW89" s="63">
        <f t="shared" si="82"/>
        <v>0</v>
      </c>
      <c r="EA89" t="s">
        <v>340</v>
      </c>
      <c r="EB89" t="e">
        <f t="shared" si="83"/>
        <v>#N/A</v>
      </c>
      <c r="EC89">
        <f t="shared" si="84"/>
        <v>0</v>
      </c>
      <c r="ED89">
        <f t="shared" si="85"/>
        <v>0</v>
      </c>
      <c r="EE89" t="str">
        <f t="shared" si="72"/>
        <v>OO</v>
      </c>
      <c r="EF89" t="s">
        <v>61</v>
      </c>
      <c r="EG89" t="str">
        <f t="shared" si="73"/>
        <v>O</v>
      </c>
    </row>
    <row r="90" spans="1:137" x14ac:dyDescent="0.2">
      <c r="A90" s="30"/>
      <c r="B90" s="21"/>
      <c r="C90" s="15"/>
      <c r="D90" s="15" t="str">
        <f t="shared" si="59"/>
        <v>NONE</v>
      </c>
      <c r="E90" s="15"/>
      <c r="F90" s="22" t="e">
        <f t="shared" si="60"/>
        <v>#N/A</v>
      </c>
      <c r="G90" s="33"/>
      <c r="H90" s="34"/>
      <c r="I90" s="38"/>
      <c r="J90" s="40" t="e">
        <f t="shared" si="86"/>
        <v>#N/A</v>
      </c>
      <c r="K90" s="38"/>
      <c r="L90" s="40" t="e">
        <f t="shared" si="87"/>
        <v>#N/A</v>
      </c>
      <c r="M90" s="33" t="s">
        <v>214</v>
      </c>
      <c r="N90" s="51"/>
      <c r="O90" s="43"/>
      <c r="P90" s="51" t="e">
        <f t="shared" ca="1" si="88"/>
        <v>#N/A</v>
      </c>
      <c r="Q90" s="51"/>
      <c r="R90" s="51"/>
      <c r="S90" s="43"/>
      <c r="T90" s="43"/>
      <c r="U90" s="43"/>
      <c r="V90" s="43"/>
      <c r="W90" s="43"/>
      <c r="X90" s="43"/>
      <c r="Y90" s="43">
        <f t="shared" si="91"/>
        <v>0</v>
      </c>
      <c r="Z90" s="51"/>
      <c r="AA90" s="51" t="e">
        <f t="shared" si="89"/>
        <v>#N/A</v>
      </c>
      <c r="AB90" s="56"/>
      <c r="AC90" s="58" t="e">
        <f t="shared" si="90"/>
        <v>#N/A</v>
      </c>
      <c r="AD90" s="61"/>
      <c r="AE90" s="27" t="e">
        <f t="shared" si="61"/>
        <v>#N/A</v>
      </c>
      <c r="BX90" s="10">
        <f t="shared" si="74"/>
        <v>0</v>
      </c>
      <c r="BY90" s="10" t="e">
        <f t="shared" si="62"/>
        <v>#N/A</v>
      </c>
      <c r="CC90">
        <f t="shared" si="75"/>
        <v>0</v>
      </c>
      <c r="CD90" s="10" t="e">
        <f t="shared" si="63"/>
        <v>#N/A</v>
      </c>
      <c r="CH90" t="e">
        <f>(VLOOKUP(Sheet5!S87,'VAV DATA INPUT'!CI95:CJ130,2,0))</f>
        <v>#N/A</v>
      </c>
      <c r="CL90" s="10" t="e">
        <f t="shared" si="76"/>
        <v>#N/A</v>
      </c>
      <c r="CP90" s="10" t="e">
        <f t="shared" si="77"/>
        <v>#N/A</v>
      </c>
      <c r="CT90" s="10" t="str">
        <f t="shared" si="78"/>
        <v>0</v>
      </c>
      <c r="CU90" s="10" t="e">
        <f t="shared" si="64"/>
        <v>#N/A</v>
      </c>
      <c r="CY90" s="10" t="str">
        <f t="shared" si="79"/>
        <v>0</v>
      </c>
      <c r="CZ90" s="50" t="e">
        <f ca="1">'COIL DATA'!T88</f>
        <v>#N/A</v>
      </c>
      <c r="DA90" s="50" t="e">
        <f ca="1">'COIL DATA'!U88</f>
        <v>#N/A</v>
      </c>
      <c r="DC90" s="10" t="str">
        <f t="shared" si="65"/>
        <v>0</v>
      </c>
      <c r="DD90" s="10" t="e">
        <f t="shared" si="66"/>
        <v>#N/A</v>
      </c>
      <c r="DE90" s="10" t="e">
        <f t="shared" si="67"/>
        <v>#N/A</v>
      </c>
      <c r="DJ90" t="str">
        <f t="shared" si="68"/>
        <v>0</v>
      </c>
      <c r="DK90" s="10" t="e">
        <f t="shared" si="69"/>
        <v>#N/A</v>
      </c>
      <c r="DL90" s="10" t="e">
        <f t="shared" si="70"/>
        <v>#N/A</v>
      </c>
      <c r="DQ90" s="10" t="str">
        <f t="shared" si="80"/>
        <v>No</v>
      </c>
      <c r="DR90" s="10" t="str">
        <f t="shared" si="81"/>
        <v/>
      </c>
      <c r="DS90" s="10" t="s">
        <v>356</v>
      </c>
      <c r="DT90" s="10" t="e">
        <f t="shared" si="71"/>
        <v>#N/A</v>
      </c>
      <c r="DW90" s="63">
        <f t="shared" si="82"/>
        <v>0</v>
      </c>
      <c r="EA90" t="s">
        <v>340</v>
      </c>
      <c r="EB90" t="e">
        <f t="shared" si="83"/>
        <v>#N/A</v>
      </c>
      <c r="EC90">
        <f t="shared" si="84"/>
        <v>0</v>
      </c>
      <c r="ED90">
        <f t="shared" si="85"/>
        <v>0</v>
      </c>
      <c r="EE90" t="str">
        <f t="shared" si="72"/>
        <v>OO</v>
      </c>
      <c r="EF90" t="s">
        <v>61</v>
      </c>
      <c r="EG90" t="str">
        <f t="shared" si="73"/>
        <v>O</v>
      </c>
    </row>
    <row r="91" spans="1:137" x14ac:dyDescent="0.2">
      <c r="A91" s="30"/>
      <c r="B91" s="21"/>
      <c r="C91" s="15"/>
      <c r="D91" s="15" t="str">
        <f t="shared" si="59"/>
        <v>NONE</v>
      </c>
      <c r="E91" s="15"/>
      <c r="F91" s="22" t="e">
        <f t="shared" si="60"/>
        <v>#N/A</v>
      </c>
      <c r="G91" s="33"/>
      <c r="H91" s="34"/>
      <c r="I91" s="38"/>
      <c r="J91" s="40" t="e">
        <f t="shared" si="86"/>
        <v>#N/A</v>
      </c>
      <c r="K91" s="38"/>
      <c r="L91" s="40" t="e">
        <f t="shared" si="87"/>
        <v>#N/A</v>
      </c>
      <c r="M91" s="33" t="s">
        <v>214</v>
      </c>
      <c r="N91" s="51"/>
      <c r="O91" s="43"/>
      <c r="P91" s="51" t="e">
        <f t="shared" ca="1" si="88"/>
        <v>#N/A</v>
      </c>
      <c r="Q91" s="51"/>
      <c r="R91" s="51"/>
      <c r="S91" s="43"/>
      <c r="T91" s="43"/>
      <c r="U91" s="43"/>
      <c r="V91" s="43"/>
      <c r="W91" s="43"/>
      <c r="X91" s="43"/>
      <c r="Y91" s="43">
        <f t="shared" si="91"/>
        <v>0</v>
      </c>
      <c r="Z91" s="51"/>
      <c r="AA91" s="51" t="e">
        <f t="shared" si="89"/>
        <v>#N/A</v>
      </c>
      <c r="AB91" s="56"/>
      <c r="AC91" s="58" t="e">
        <f t="shared" si="90"/>
        <v>#N/A</v>
      </c>
      <c r="AD91" s="61"/>
      <c r="AE91" s="27" t="e">
        <f t="shared" si="61"/>
        <v>#N/A</v>
      </c>
      <c r="BX91" s="10">
        <f t="shared" si="74"/>
        <v>0</v>
      </c>
      <c r="BY91" s="10" t="e">
        <f t="shared" si="62"/>
        <v>#N/A</v>
      </c>
      <c r="CC91">
        <f t="shared" si="75"/>
        <v>0</v>
      </c>
      <c r="CD91" s="10" t="e">
        <f t="shared" si="63"/>
        <v>#N/A</v>
      </c>
      <c r="CH91" t="e">
        <f>(VLOOKUP(Sheet5!S88,'VAV DATA INPUT'!CI96:CJ131,2,0))</f>
        <v>#N/A</v>
      </c>
      <c r="CL91" s="10" t="e">
        <f t="shared" si="76"/>
        <v>#N/A</v>
      </c>
      <c r="CP91" s="10" t="e">
        <f t="shared" si="77"/>
        <v>#N/A</v>
      </c>
      <c r="CT91" s="10" t="str">
        <f t="shared" si="78"/>
        <v>0</v>
      </c>
      <c r="CU91" s="10" t="e">
        <f t="shared" si="64"/>
        <v>#N/A</v>
      </c>
      <c r="CY91" s="10" t="str">
        <f t="shared" si="79"/>
        <v>0</v>
      </c>
      <c r="CZ91" s="50" t="e">
        <f ca="1">'COIL DATA'!T89</f>
        <v>#N/A</v>
      </c>
      <c r="DA91" s="50" t="e">
        <f ca="1">'COIL DATA'!U89</f>
        <v>#N/A</v>
      </c>
      <c r="DC91" s="10" t="str">
        <f t="shared" si="65"/>
        <v>0</v>
      </c>
      <c r="DD91" s="10" t="e">
        <f t="shared" si="66"/>
        <v>#N/A</v>
      </c>
      <c r="DE91" s="10" t="e">
        <f t="shared" si="67"/>
        <v>#N/A</v>
      </c>
      <c r="DJ91" t="str">
        <f t="shared" si="68"/>
        <v>0</v>
      </c>
      <c r="DK91" s="10" t="e">
        <f t="shared" si="69"/>
        <v>#N/A</v>
      </c>
      <c r="DL91" s="10" t="e">
        <f t="shared" si="70"/>
        <v>#N/A</v>
      </c>
      <c r="DQ91" s="10" t="str">
        <f t="shared" si="80"/>
        <v>No</v>
      </c>
      <c r="DR91" s="10" t="str">
        <f t="shared" si="81"/>
        <v/>
      </c>
      <c r="DS91" s="10" t="s">
        <v>356</v>
      </c>
      <c r="DT91" s="10" t="e">
        <f t="shared" si="71"/>
        <v>#N/A</v>
      </c>
      <c r="DW91" s="63">
        <f t="shared" si="82"/>
        <v>0</v>
      </c>
      <c r="EA91" t="s">
        <v>340</v>
      </c>
      <c r="EB91" t="e">
        <f t="shared" si="83"/>
        <v>#N/A</v>
      </c>
      <c r="EC91">
        <f t="shared" si="84"/>
        <v>0</v>
      </c>
      <c r="ED91">
        <f t="shared" si="85"/>
        <v>0</v>
      </c>
      <c r="EE91" t="str">
        <f t="shared" si="72"/>
        <v>OO</v>
      </c>
      <c r="EF91" t="s">
        <v>61</v>
      </c>
      <c r="EG91" t="str">
        <f t="shared" si="73"/>
        <v>O</v>
      </c>
    </row>
    <row r="92" spans="1:137" x14ac:dyDescent="0.2">
      <c r="A92" s="30"/>
      <c r="B92" s="21"/>
      <c r="C92" s="15"/>
      <c r="D92" s="15" t="str">
        <f t="shared" si="59"/>
        <v>NONE</v>
      </c>
      <c r="E92" s="15"/>
      <c r="F92" s="22" t="e">
        <f t="shared" si="60"/>
        <v>#N/A</v>
      </c>
      <c r="G92" s="33"/>
      <c r="H92" s="34"/>
      <c r="I92" s="38"/>
      <c r="J92" s="40" t="e">
        <f t="shared" si="86"/>
        <v>#N/A</v>
      </c>
      <c r="K92" s="38"/>
      <c r="L92" s="40" t="e">
        <f t="shared" si="87"/>
        <v>#N/A</v>
      </c>
      <c r="M92" s="33" t="s">
        <v>214</v>
      </c>
      <c r="N92" s="51"/>
      <c r="O92" s="43"/>
      <c r="P92" s="51" t="e">
        <f t="shared" ca="1" si="88"/>
        <v>#N/A</v>
      </c>
      <c r="Q92" s="51"/>
      <c r="R92" s="51"/>
      <c r="S92" s="43"/>
      <c r="T92" s="43"/>
      <c r="U92" s="43"/>
      <c r="V92" s="43"/>
      <c r="W92" s="43"/>
      <c r="X92" s="43"/>
      <c r="Y92" s="43">
        <f t="shared" si="91"/>
        <v>0</v>
      </c>
      <c r="Z92" s="51"/>
      <c r="AA92" s="51" t="e">
        <f t="shared" si="89"/>
        <v>#N/A</v>
      </c>
      <c r="AB92" s="56"/>
      <c r="AC92" s="58" t="e">
        <f t="shared" si="90"/>
        <v>#N/A</v>
      </c>
      <c r="AD92" s="61"/>
      <c r="AE92" s="27" t="e">
        <f t="shared" si="61"/>
        <v>#N/A</v>
      </c>
      <c r="BX92" s="10">
        <f t="shared" si="74"/>
        <v>0</v>
      </c>
      <c r="BY92" s="10" t="e">
        <f t="shared" si="62"/>
        <v>#N/A</v>
      </c>
      <c r="CC92">
        <f t="shared" si="75"/>
        <v>0</v>
      </c>
      <c r="CD92" s="10" t="e">
        <f t="shared" si="63"/>
        <v>#N/A</v>
      </c>
      <c r="CH92" t="e">
        <f>(VLOOKUP(Sheet5!S89,'VAV DATA INPUT'!CI97:CJ132,2,0))</f>
        <v>#N/A</v>
      </c>
      <c r="CL92" s="10" t="e">
        <f t="shared" si="76"/>
        <v>#N/A</v>
      </c>
      <c r="CP92" s="10" t="e">
        <f t="shared" si="77"/>
        <v>#N/A</v>
      </c>
      <c r="CT92" s="10" t="str">
        <f t="shared" si="78"/>
        <v>0</v>
      </c>
      <c r="CU92" s="10" t="e">
        <f t="shared" si="64"/>
        <v>#N/A</v>
      </c>
      <c r="CY92" s="10" t="str">
        <f t="shared" si="79"/>
        <v>0</v>
      </c>
      <c r="CZ92" s="50" t="e">
        <f ca="1">'COIL DATA'!T90</f>
        <v>#N/A</v>
      </c>
      <c r="DA92" s="50" t="e">
        <f ca="1">'COIL DATA'!U90</f>
        <v>#N/A</v>
      </c>
      <c r="DC92" s="10" t="str">
        <f t="shared" si="65"/>
        <v>0</v>
      </c>
      <c r="DD92" s="10" t="e">
        <f t="shared" si="66"/>
        <v>#N/A</v>
      </c>
      <c r="DE92" s="10" t="e">
        <f t="shared" si="67"/>
        <v>#N/A</v>
      </c>
      <c r="DJ92" t="str">
        <f t="shared" si="68"/>
        <v>0</v>
      </c>
      <c r="DK92" s="10" t="e">
        <f t="shared" si="69"/>
        <v>#N/A</v>
      </c>
      <c r="DL92" s="10" t="e">
        <f t="shared" si="70"/>
        <v>#N/A</v>
      </c>
      <c r="DQ92" s="10" t="str">
        <f t="shared" si="80"/>
        <v>No</v>
      </c>
      <c r="DR92" s="10" t="str">
        <f t="shared" si="81"/>
        <v/>
      </c>
      <c r="DS92" s="10" t="s">
        <v>356</v>
      </c>
      <c r="DT92" s="10" t="e">
        <f t="shared" si="71"/>
        <v>#N/A</v>
      </c>
      <c r="DW92" s="63">
        <f t="shared" si="82"/>
        <v>0</v>
      </c>
      <c r="EA92" t="s">
        <v>340</v>
      </c>
      <c r="EB92" t="e">
        <f t="shared" si="83"/>
        <v>#N/A</v>
      </c>
      <c r="EC92">
        <f t="shared" si="84"/>
        <v>0</v>
      </c>
      <c r="ED92">
        <f t="shared" si="85"/>
        <v>0</v>
      </c>
      <c r="EE92" t="str">
        <f t="shared" si="72"/>
        <v>OO</v>
      </c>
      <c r="EF92" t="s">
        <v>61</v>
      </c>
      <c r="EG92" t="str">
        <f t="shared" si="73"/>
        <v>O</v>
      </c>
    </row>
    <row r="93" spans="1:137" x14ac:dyDescent="0.2">
      <c r="A93" s="30"/>
      <c r="B93" s="21"/>
      <c r="C93" s="15"/>
      <c r="D93" s="15" t="str">
        <f t="shared" si="59"/>
        <v>NONE</v>
      </c>
      <c r="E93" s="15"/>
      <c r="F93" s="22" t="e">
        <f t="shared" si="60"/>
        <v>#N/A</v>
      </c>
      <c r="G93" s="33"/>
      <c r="H93" s="34"/>
      <c r="I93" s="38"/>
      <c r="J93" s="40" t="e">
        <f t="shared" si="86"/>
        <v>#N/A</v>
      </c>
      <c r="K93" s="38"/>
      <c r="L93" s="40" t="e">
        <f t="shared" si="87"/>
        <v>#N/A</v>
      </c>
      <c r="M93" s="33" t="s">
        <v>214</v>
      </c>
      <c r="N93" s="51"/>
      <c r="O93" s="43"/>
      <c r="P93" s="51" t="e">
        <f t="shared" ca="1" si="88"/>
        <v>#N/A</v>
      </c>
      <c r="Q93" s="51"/>
      <c r="R93" s="51"/>
      <c r="S93" s="43"/>
      <c r="T93" s="43"/>
      <c r="U93" s="43"/>
      <c r="V93" s="43"/>
      <c r="W93" s="43"/>
      <c r="X93" s="43"/>
      <c r="Y93" s="43">
        <f t="shared" si="91"/>
        <v>0</v>
      </c>
      <c r="Z93" s="51"/>
      <c r="AA93" s="51" t="e">
        <f t="shared" si="89"/>
        <v>#N/A</v>
      </c>
      <c r="AB93" s="56"/>
      <c r="AC93" s="58" t="e">
        <f t="shared" si="90"/>
        <v>#N/A</v>
      </c>
      <c r="AD93" s="61"/>
      <c r="AE93" s="27" t="e">
        <f t="shared" si="61"/>
        <v>#N/A</v>
      </c>
      <c r="BX93" s="10">
        <f t="shared" si="74"/>
        <v>0</v>
      </c>
      <c r="BY93" s="10" t="e">
        <f t="shared" si="62"/>
        <v>#N/A</v>
      </c>
      <c r="CC93">
        <f t="shared" si="75"/>
        <v>0</v>
      </c>
      <c r="CD93" s="10" t="e">
        <f t="shared" si="63"/>
        <v>#N/A</v>
      </c>
      <c r="CH93" t="e">
        <f>(VLOOKUP(Sheet5!S90,'VAV DATA INPUT'!CI98:CJ133,2,0))</f>
        <v>#N/A</v>
      </c>
      <c r="CL93" s="10" t="e">
        <f t="shared" si="76"/>
        <v>#N/A</v>
      </c>
      <c r="CP93" s="10" t="e">
        <f t="shared" si="77"/>
        <v>#N/A</v>
      </c>
      <c r="CT93" s="10" t="str">
        <f t="shared" si="78"/>
        <v>0</v>
      </c>
      <c r="CU93" s="10" t="e">
        <f t="shared" si="64"/>
        <v>#N/A</v>
      </c>
      <c r="CY93" s="10" t="str">
        <f t="shared" si="79"/>
        <v>0</v>
      </c>
      <c r="CZ93" s="50" t="e">
        <f ca="1">'COIL DATA'!T91</f>
        <v>#N/A</v>
      </c>
      <c r="DA93" s="50" t="e">
        <f ca="1">'COIL DATA'!U91</f>
        <v>#N/A</v>
      </c>
      <c r="DC93" s="10" t="str">
        <f t="shared" si="65"/>
        <v>0</v>
      </c>
      <c r="DD93" s="10" t="e">
        <f t="shared" si="66"/>
        <v>#N/A</v>
      </c>
      <c r="DE93" s="10" t="e">
        <f t="shared" si="67"/>
        <v>#N/A</v>
      </c>
      <c r="DJ93" t="str">
        <f t="shared" si="68"/>
        <v>0</v>
      </c>
      <c r="DK93" s="10" t="e">
        <f t="shared" si="69"/>
        <v>#N/A</v>
      </c>
      <c r="DL93" s="10" t="e">
        <f t="shared" si="70"/>
        <v>#N/A</v>
      </c>
      <c r="DQ93" s="10" t="str">
        <f t="shared" si="80"/>
        <v>No</v>
      </c>
      <c r="DR93" s="10" t="str">
        <f t="shared" si="81"/>
        <v/>
      </c>
      <c r="DS93" s="10" t="s">
        <v>356</v>
      </c>
      <c r="DT93" s="10" t="e">
        <f t="shared" si="71"/>
        <v>#N/A</v>
      </c>
      <c r="DW93" s="63">
        <f t="shared" si="82"/>
        <v>0</v>
      </c>
      <c r="EA93" t="s">
        <v>340</v>
      </c>
      <c r="EB93" t="e">
        <f t="shared" si="83"/>
        <v>#N/A</v>
      </c>
      <c r="EC93">
        <f t="shared" si="84"/>
        <v>0</v>
      </c>
      <c r="ED93">
        <f t="shared" si="85"/>
        <v>0</v>
      </c>
      <c r="EE93" t="str">
        <f t="shared" si="72"/>
        <v>OO</v>
      </c>
      <c r="EF93" t="s">
        <v>61</v>
      </c>
      <c r="EG93" t="str">
        <f t="shared" si="73"/>
        <v>O</v>
      </c>
    </row>
    <row r="94" spans="1:137" x14ac:dyDescent="0.2">
      <c r="A94" s="30"/>
      <c r="B94" s="21"/>
      <c r="C94" s="15"/>
      <c r="D94" s="15" t="str">
        <f t="shared" si="59"/>
        <v>NONE</v>
      </c>
      <c r="E94" s="15"/>
      <c r="F94" s="22" t="e">
        <f t="shared" si="60"/>
        <v>#N/A</v>
      </c>
      <c r="G94" s="33"/>
      <c r="H94" s="34"/>
      <c r="I94" s="38"/>
      <c r="J94" s="40" t="e">
        <f t="shared" si="86"/>
        <v>#N/A</v>
      </c>
      <c r="K94" s="38"/>
      <c r="L94" s="40" t="e">
        <f t="shared" si="87"/>
        <v>#N/A</v>
      </c>
      <c r="M94" s="33" t="s">
        <v>214</v>
      </c>
      <c r="N94" s="51"/>
      <c r="O94" s="43"/>
      <c r="P94" s="51" t="e">
        <f t="shared" ca="1" si="88"/>
        <v>#N/A</v>
      </c>
      <c r="Q94" s="51"/>
      <c r="R94" s="51"/>
      <c r="S94" s="43"/>
      <c r="T94" s="43"/>
      <c r="U94" s="43"/>
      <c r="V94" s="43"/>
      <c r="W94" s="43"/>
      <c r="X94" s="43"/>
      <c r="Y94" s="43">
        <f t="shared" si="91"/>
        <v>0</v>
      </c>
      <c r="Z94" s="51"/>
      <c r="AA94" s="51" t="e">
        <f t="shared" si="89"/>
        <v>#N/A</v>
      </c>
      <c r="AB94" s="56"/>
      <c r="AC94" s="58" t="e">
        <f t="shared" si="90"/>
        <v>#N/A</v>
      </c>
      <c r="AD94" s="61"/>
      <c r="AE94" s="27" t="e">
        <f t="shared" si="61"/>
        <v>#N/A</v>
      </c>
      <c r="BX94" s="10">
        <f t="shared" si="74"/>
        <v>0</v>
      </c>
      <c r="BY94" s="10" t="e">
        <f t="shared" si="62"/>
        <v>#N/A</v>
      </c>
      <c r="CC94">
        <f t="shared" si="75"/>
        <v>0</v>
      </c>
      <c r="CD94" s="10" t="e">
        <f t="shared" si="63"/>
        <v>#N/A</v>
      </c>
      <c r="CH94" t="e">
        <f>(VLOOKUP(Sheet5!S91,'VAV DATA INPUT'!CI99:CJ134,2,0))</f>
        <v>#N/A</v>
      </c>
      <c r="CL94" s="10" t="e">
        <f t="shared" si="76"/>
        <v>#N/A</v>
      </c>
      <c r="CP94" s="10" t="e">
        <f t="shared" si="77"/>
        <v>#N/A</v>
      </c>
      <c r="CT94" s="10" t="str">
        <f t="shared" si="78"/>
        <v>0</v>
      </c>
      <c r="CU94" s="10" t="e">
        <f t="shared" si="64"/>
        <v>#N/A</v>
      </c>
      <c r="CY94" s="10" t="str">
        <f t="shared" si="79"/>
        <v>0</v>
      </c>
      <c r="CZ94" s="50" t="e">
        <f ca="1">'COIL DATA'!T92</f>
        <v>#N/A</v>
      </c>
      <c r="DA94" s="50" t="e">
        <f ca="1">'COIL DATA'!U92</f>
        <v>#N/A</v>
      </c>
      <c r="DC94" s="10" t="str">
        <f t="shared" si="65"/>
        <v>0</v>
      </c>
      <c r="DD94" s="10" t="e">
        <f t="shared" si="66"/>
        <v>#N/A</v>
      </c>
      <c r="DE94" s="10" t="e">
        <f t="shared" si="67"/>
        <v>#N/A</v>
      </c>
      <c r="DJ94" t="str">
        <f t="shared" si="68"/>
        <v>0</v>
      </c>
      <c r="DK94" s="10" t="e">
        <f t="shared" si="69"/>
        <v>#N/A</v>
      </c>
      <c r="DL94" s="10" t="e">
        <f t="shared" si="70"/>
        <v>#N/A</v>
      </c>
      <c r="DQ94" s="10" t="str">
        <f t="shared" si="80"/>
        <v>No</v>
      </c>
      <c r="DR94" s="10" t="str">
        <f t="shared" si="81"/>
        <v/>
      </c>
      <c r="DS94" s="10" t="s">
        <v>356</v>
      </c>
      <c r="DT94" s="10" t="e">
        <f t="shared" si="71"/>
        <v>#N/A</v>
      </c>
      <c r="DW94" s="63">
        <f t="shared" si="82"/>
        <v>0</v>
      </c>
      <c r="EA94" t="s">
        <v>340</v>
      </c>
      <c r="EB94" t="e">
        <f t="shared" si="83"/>
        <v>#N/A</v>
      </c>
      <c r="EC94">
        <f t="shared" si="84"/>
        <v>0</v>
      </c>
      <c r="ED94">
        <f t="shared" si="85"/>
        <v>0</v>
      </c>
      <c r="EE94" t="str">
        <f t="shared" si="72"/>
        <v>OO</v>
      </c>
      <c r="EF94" t="s">
        <v>61</v>
      </c>
      <c r="EG94" t="str">
        <f t="shared" si="73"/>
        <v>O</v>
      </c>
    </row>
    <row r="95" spans="1:137" x14ac:dyDescent="0.2">
      <c r="A95" s="30"/>
      <c r="B95" s="21"/>
      <c r="C95" s="15"/>
      <c r="D95" s="15" t="str">
        <f t="shared" si="59"/>
        <v>NONE</v>
      </c>
      <c r="E95" s="15"/>
      <c r="F95" s="22" t="e">
        <f t="shared" si="60"/>
        <v>#N/A</v>
      </c>
      <c r="G95" s="33"/>
      <c r="H95" s="34"/>
      <c r="I95" s="38"/>
      <c r="J95" s="40" t="e">
        <f t="shared" si="86"/>
        <v>#N/A</v>
      </c>
      <c r="K95" s="38"/>
      <c r="L95" s="40" t="e">
        <f t="shared" si="87"/>
        <v>#N/A</v>
      </c>
      <c r="M95" s="33" t="s">
        <v>214</v>
      </c>
      <c r="N95" s="51"/>
      <c r="O95" s="43"/>
      <c r="P95" s="51" t="e">
        <f t="shared" ca="1" si="88"/>
        <v>#N/A</v>
      </c>
      <c r="Q95" s="51"/>
      <c r="R95" s="51"/>
      <c r="S95" s="43"/>
      <c r="T95" s="43"/>
      <c r="U95" s="43"/>
      <c r="V95" s="43"/>
      <c r="W95" s="43"/>
      <c r="X95" s="43"/>
      <c r="Y95" s="43">
        <f t="shared" si="91"/>
        <v>0</v>
      </c>
      <c r="Z95" s="51"/>
      <c r="AA95" s="51" t="e">
        <f t="shared" si="89"/>
        <v>#N/A</v>
      </c>
      <c r="AB95" s="56"/>
      <c r="AC95" s="58" t="e">
        <f t="shared" si="90"/>
        <v>#N/A</v>
      </c>
      <c r="AD95" s="61"/>
      <c r="AE95" s="27" t="e">
        <f t="shared" si="61"/>
        <v>#N/A</v>
      </c>
      <c r="BX95" s="10">
        <f t="shared" si="74"/>
        <v>0</v>
      </c>
      <c r="BY95" s="10" t="e">
        <f t="shared" si="62"/>
        <v>#N/A</v>
      </c>
      <c r="CC95">
        <f t="shared" si="75"/>
        <v>0</v>
      </c>
      <c r="CD95" s="10" t="e">
        <f t="shared" si="63"/>
        <v>#N/A</v>
      </c>
      <c r="CH95" t="e">
        <f>(VLOOKUP(Sheet5!S92,'VAV DATA INPUT'!CI100:CJ135,2,0))</f>
        <v>#N/A</v>
      </c>
      <c r="CL95" s="10" t="e">
        <f t="shared" si="76"/>
        <v>#N/A</v>
      </c>
      <c r="CP95" s="10" t="e">
        <f t="shared" si="77"/>
        <v>#N/A</v>
      </c>
      <c r="CT95" s="10" t="str">
        <f t="shared" si="78"/>
        <v>0</v>
      </c>
      <c r="CU95" s="10" t="e">
        <f t="shared" si="64"/>
        <v>#N/A</v>
      </c>
      <c r="CY95" s="10" t="str">
        <f t="shared" si="79"/>
        <v>0</v>
      </c>
      <c r="CZ95" s="50" t="e">
        <f ca="1">'COIL DATA'!T93</f>
        <v>#N/A</v>
      </c>
      <c r="DA95" s="50" t="e">
        <f ca="1">'COIL DATA'!U93</f>
        <v>#N/A</v>
      </c>
      <c r="DC95" s="10" t="str">
        <f t="shared" si="65"/>
        <v>0</v>
      </c>
      <c r="DD95" s="10" t="e">
        <f t="shared" si="66"/>
        <v>#N/A</v>
      </c>
      <c r="DE95" s="10" t="e">
        <f t="shared" si="67"/>
        <v>#N/A</v>
      </c>
      <c r="DJ95" t="str">
        <f t="shared" si="68"/>
        <v>0</v>
      </c>
      <c r="DK95" s="10" t="e">
        <f t="shared" si="69"/>
        <v>#N/A</v>
      </c>
      <c r="DL95" s="10" t="e">
        <f t="shared" si="70"/>
        <v>#N/A</v>
      </c>
      <c r="DQ95" s="10" t="str">
        <f t="shared" si="80"/>
        <v>No</v>
      </c>
      <c r="DR95" s="10" t="str">
        <f t="shared" si="81"/>
        <v/>
      </c>
      <c r="DS95" s="10" t="s">
        <v>356</v>
      </c>
      <c r="DT95" s="10" t="e">
        <f t="shared" si="71"/>
        <v>#N/A</v>
      </c>
      <c r="DW95" s="63">
        <f t="shared" si="82"/>
        <v>0</v>
      </c>
      <c r="EA95" t="s">
        <v>340</v>
      </c>
      <c r="EB95" t="e">
        <f t="shared" si="83"/>
        <v>#N/A</v>
      </c>
      <c r="EC95">
        <f t="shared" si="84"/>
        <v>0</v>
      </c>
      <c r="ED95">
        <f t="shared" si="85"/>
        <v>0</v>
      </c>
      <c r="EE95" t="str">
        <f t="shared" si="72"/>
        <v>OO</v>
      </c>
      <c r="EF95" t="s">
        <v>61</v>
      </c>
      <c r="EG95" t="str">
        <f t="shared" si="73"/>
        <v>O</v>
      </c>
    </row>
    <row r="96" spans="1:137" x14ac:dyDescent="0.2">
      <c r="A96" s="30"/>
      <c r="B96" s="21"/>
      <c r="C96" s="15"/>
      <c r="D96" s="15" t="str">
        <f t="shared" si="59"/>
        <v>NONE</v>
      </c>
      <c r="E96" s="15"/>
      <c r="F96" s="22" t="e">
        <f t="shared" si="60"/>
        <v>#N/A</v>
      </c>
      <c r="G96" s="33"/>
      <c r="H96" s="34"/>
      <c r="I96" s="38"/>
      <c r="J96" s="40" t="e">
        <f t="shared" si="86"/>
        <v>#N/A</v>
      </c>
      <c r="K96" s="38"/>
      <c r="L96" s="40" t="e">
        <f t="shared" si="87"/>
        <v>#N/A</v>
      </c>
      <c r="M96" s="33" t="s">
        <v>214</v>
      </c>
      <c r="N96" s="51"/>
      <c r="O96" s="43"/>
      <c r="P96" s="51" t="e">
        <f t="shared" ca="1" si="88"/>
        <v>#N/A</v>
      </c>
      <c r="Q96" s="51"/>
      <c r="R96" s="51"/>
      <c r="S96" s="43"/>
      <c r="T96" s="43"/>
      <c r="U96" s="43"/>
      <c r="V96" s="43"/>
      <c r="W96" s="43"/>
      <c r="X96" s="43"/>
      <c r="Y96" s="43">
        <f t="shared" si="91"/>
        <v>0</v>
      </c>
      <c r="Z96" s="51"/>
      <c r="AA96" s="51" t="e">
        <f t="shared" si="89"/>
        <v>#N/A</v>
      </c>
      <c r="AB96" s="56"/>
      <c r="AC96" s="58" t="e">
        <f t="shared" si="90"/>
        <v>#N/A</v>
      </c>
      <c r="AD96" s="61"/>
      <c r="AE96" s="27" t="e">
        <f t="shared" si="61"/>
        <v>#N/A</v>
      </c>
      <c r="BX96" s="10">
        <f t="shared" si="74"/>
        <v>0</v>
      </c>
      <c r="BY96" s="10" t="e">
        <f t="shared" si="62"/>
        <v>#N/A</v>
      </c>
      <c r="CC96">
        <f t="shared" si="75"/>
        <v>0</v>
      </c>
      <c r="CD96" s="10" t="e">
        <f t="shared" si="63"/>
        <v>#N/A</v>
      </c>
      <c r="CH96" t="e">
        <f>(VLOOKUP(Sheet5!S93,'VAV DATA INPUT'!CI101:CJ136,2,0))</f>
        <v>#N/A</v>
      </c>
      <c r="CL96" s="10" t="e">
        <f t="shared" si="76"/>
        <v>#N/A</v>
      </c>
      <c r="CP96" s="10" t="e">
        <f t="shared" si="77"/>
        <v>#N/A</v>
      </c>
      <c r="CT96" s="10" t="str">
        <f t="shared" si="78"/>
        <v>0</v>
      </c>
      <c r="CU96" s="10" t="e">
        <f t="shared" si="64"/>
        <v>#N/A</v>
      </c>
      <c r="CY96" s="10" t="str">
        <f t="shared" si="79"/>
        <v>0</v>
      </c>
      <c r="CZ96" s="50" t="e">
        <f ca="1">'COIL DATA'!T94</f>
        <v>#N/A</v>
      </c>
      <c r="DA96" s="50" t="e">
        <f ca="1">'COIL DATA'!U94</f>
        <v>#N/A</v>
      </c>
      <c r="DC96" s="10" t="str">
        <f t="shared" si="65"/>
        <v>0</v>
      </c>
      <c r="DD96" s="10" t="e">
        <f t="shared" si="66"/>
        <v>#N/A</v>
      </c>
      <c r="DE96" s="10" t="e">
        <f t="shared" si="67"/>
        <v>#N/A</v>
      </c>
      <c r="DJ96" t="str">
        <f t="shared" si="68"/>
        <v>0</v>
      </c>
      <c r="DK96" s="10" t="e">
        <f t="shared" si="69"/>
        <v>#N/A</v>
      </c>
      <c r="DL96" s="10" t="e">
        <f t="shared" si="70"/>
        <v>#N/A</v>
      </c>
      <c r="DQ96" s="10" t="str">
        <f t="shared" si="80"/>
        <v>No</v>
      </c>
      <c r="DR96" s="10" t="str">
        <f t="shared" si="81"/>
        <v/>
      </c>
      <c r="DS96" s="10" t="s">
        <v>356</v>
      </c>
      <c r="DT96" s="10" t="e">
        <f t="shared" si="71"/>
        <v>#N/A</v>
      </c>
      <c r="DW96" s="63">
        <f t="shared" si="82"/>
        <v>0</v>
      </c>
      <c r="EA96" t="s">
        <v>340</v>
      </c>
      <c r="EB96" t="e">
        <f t="shared" si="83"/>
        <v>#N/A</v>
      </c>
      <c r="EC96">
        <f t="shared" si="84"/>
        <v>0</v>
      </c>
      <c r="ED96">
        <f t="shared" si="85"/>
        <v>0</v>
      </c>
      <c r="EE96" t="str">
        <f t="shared" si="72"/>
        <v>OO</v>
      </c>
      <c r="EF96" t="s">
        <v>61</v>
      </c>
      <c r="EG96" t="str">
        <f t="shared" si="73"/>
        <v>O</v>
      </c>
    </row>
    <row r="97" spans="1:137" x14ac:dyDescent="0.2">
      <c r="A97" s="30"/>
      <c r="B97" s="21"/>
      <c r="C97" s="15"/>
      <c r="D97" s="15" t="str">
        <f t="shared" si="59"/>
        <v>NONE</v>
      </c>
      <c r="E97" s="15"/>
      <c r="F97" s="22" t="e">
        <f t="shared" si="60"/>
        <v>#N/A</v>
      </c>
      <c r="G97" s="33"/>
      <c r="H97" s="34"/>
      <c r="I97" s="38"/>
      <c r="J97" s="40" t="e">
        <f t="shared" si="86"/>
        <v>#N/A</v>
      </c>
      <c r="K97" s="38"/>
      <c r="L97" s="40" t="e">
        <f t="shared" si="87"/>
        <v>#N/A</v>
      </c>
      <c r="M97" s="33" t="s">
        <v>214</v>
      </c>
      <c r="N97" s="51"/>
      <c r="O97" s="43"/>
      <c r="P97" s="51" t="e">
        <f t="shared" ca="1" si="88"/>
        <v>#N/A</v>
      </c>
      <c r="Q97" s="51"/>
      <c r="R97" s="51"/>
      <c r="S97" s="43"/>
      <c r="T97" s="43"/>
      <c r="U97" s="43"/>
      <c r="V97" s="43"/>
      <c r="W97" s="43"/>
      <c r="X97" s="43"/>
      <c r="Y97" s="43">
        <f t="shared" si="91"/>
        <v>0</v>
      </c>
      <c r="Z97" s="51"/>
      <c r="AA97" s="51" t="e">
        <f t="shared" si="89"/>
        <v>#N/A</v>
      </c>
      <c r="AB97" s="56"/>
      <c r="AC97" s="58" t="e">
        <f t="shared" si="90"/>
        <v>#N/A</v>
      </c>
      <c r="AD97" s="61"/>
      <c r="AE97" s="27" t="e">
        <f t="shared" si="61"/>
        <v>#N/A</v>
      </c>
      <c r="BX97" s="10">
        <f t="shared" si="74"/>
        <v>0</v>
      </c>
      <c r="BY97" s="10" t="e">
        <f t="shared" si="62"/>
        <v>#N/A</v>
      </c>
      <c r="CC97">
        <f t="shared" si="75"/>
        <v>0</v>
      </c>
      <c r="CD97" s="10" t="e">
        <f t="shared" si="63"/>
        <v>#N/A</v>
      </c>
      <c r="CH97" t="e">
        <f>(VLOOKUP(Sheet5!S94,'VAV DATA INPUT'!CI102:CJ137,2,0))</f>
        <v>#N/A</v>
      </c>
      <c r="CL97" s="10" t="e">
        <f t="shared" si="76"/>
        <v>#N/A</v>
      </c>
      <c r="CP97" s="10" t="e">
        <f t="shared" si="77"/>
        <v>#N/A</v>
      </c>
      <c r="CT97" s="10" t="str">
        <f t="shared" si="78"/>
        <v>0</v>
      </c>
      <c r="CU97" s="10" t="e">
        <f t="shared" si="64"/>
        <v>#N/A</v>
      </c>
      <c r="CY97" s="10" t="str">
        <f t="shared" si="79"/>
        <v>0</v>
      </c>
      <c r="CZ97" s="50" t="e">
        <f ca="1">'COIL DATA'!T95</f>
        <v>#N/A</v>
      </c>
      <c r="DA97" s="50" t="e">
        <f ca="1">'COIL DATA'!U95</f>
        <v>#N/A</v>
      </c>
      <c r="DC97" s="10" t="str">
        <f t="shared" si="65"/>
        <v>0</v>
      </c>
      <c r="DD97" s="10" t="e">
        <f t="shared" si="66"/>
        <v>#N/A</v>
      </c>
      <c r="DE97" s="10" t="e">
        <f t="shared" si="67"/>
        <v>#N/A</v>
      </c>
      <c r="DJ97" t="str">
        <f t="shared" si="68"/>
        <v>0</v>
      </c>
      <c r="DK97" s="10" t="e">
        <f t="shared" si="69"/>
        <v>#N/A</v>
      </c>
      <c r="DL97" s="10" t="e">
        <f t="shared" si="70"/>
        <v>#N/A</v>
      </c>
      <c r="DQ97" s="10" t="str">
        <f t="shared" si="80"/>
        <v>No</v>
      </c>
      <c r="DR97" s="10" t="str">
        <f t="shared" si="81"/>
        <v/>
      </c>
      <c r="DS97" s="10" t="s">
        <v>356</v>
      </c>
      <c r="DT97" s="10" t="e">
        <f t="shared" si="71"/>
        <v>#N/A</v>
      </c>
      <c r="DW97" s="63">
        <f t="shared" si="82"/>
        <v>0</v>
      </c>
      <c r="EA97" t="s">
        <v>340</v>
      </c>
      <c r="EB97" t="e">
        <f t="shared" si="83"/>
        <v>#N/A</v>
      </c>
      <c r="EC97">
        <f t="shared" si="84"/>
        <v>0</v>
      </c>
      <c r="ED97">
        <f t="shared" si="85"/>
        <v>0</v>
      </c>
      <c r="EE97" t="str">
        <f t="shared" si="72"/>
        <v>OO</v>
      </c>
      <c r="EF97" t="s">
        <v>61</v>
      </c>
      <c r="EG97" t="str">
        <f t="shared" si="73"/>
        <v>O</v>
      </c>
    </row>
    <row r="98" spans="1:137" x14ac:dyDescent="0.2">
      <c r="A98" s="30"/>
      <c r="B98" s="21"/>
      <c r="C98" s="15"/>
      <c r="D98" s="15" t="str">
        <f t="shared" si="59"/>
        <v>NONE</v>
      </c>
      <c r="E98" s="15"/>
      <c r="F98" s="22" t="e">
        <f t="shared" si="60"/>
        <v>#N/A</v>
      </c>
      <c r="G98" s="33"/>
      <c r="H98" s="34"/>
      <c r="I98" s="38"/>
      <c r="J98" s="40" t="e">
        <f t="shared" si="86"/>
        <v>#N/A</v>
      </c>
      <c r="K98" s="38"/>
      <c r="L98" s="40" t="e">
        <f t="shared" si="87"/>
        <v>#N/A</v>
      </c>
      <c r="M98" s="33" t="s">
        <v>214</v>
      </c>
      <c r="N98" s="51"/>
      <c r="O98" s="43"/>
      <c r="P98" s="51" t="e">
        <f t="shared" ca="1" si="88"/>
        <v>#N/A</v>
      </c>
      <c r="Q98" s="51"/>
      <c r="R98" s="51"/>
      <c r="S98" s="43"/>
      <c r="T98" s="43"/>
      <c r="U98" s="43"/>
      <c r="V98" s="43"/>
      <c r="W98" s="43"/>
      <c r="X98" s="43"/>
      <c r="Y98" s="43">
        <f t="shared" si="91"/>
        <v>0</v>
      </c>
      <c r="Z98" s="51"/>
      <c r="AA98" s="51" t="e">
        <f t="shared" si="89"/>
        <v>#N/A</v>
      </c>
      <c r="AB98" s="56"/>
      <c r="AC98" s="58" t="e">
        <f t="shared" si="90"/>
        <v>#N/A</v>
      </c>
      <c r="AD98" s="61"/>
      <c r="AE98" s="27" t="e">
        <f t="shared" si="61"/>
        <v>#N/A</v>
      </c>
      <c r="BX98" s="10">
        <f t="shared" si="74"/>
        <v>0</v>
      </c>
      <c r="BY98" s="10" t="e">
        <f t="shared" si="62"/>
        <v>#N/A</v>
      </c>
      <c r="CC98">
        <f t="shared" si="75"/>
        <v>0</v>
      </c>
      <c r="CD98" s="10" t="e">
        <f t="shared" si="63"/>
        <v>#N/A</v>
      </c>
      <c r="CH98" t="e">
        <f>(VLOOKUP(Sheet5!S95,'VAV DATA INPUT'!CI103:CJ138,2,0))</f>
        <v>#N/A</v>
      </c>
      <c r="CL98" s="10" t="e">
        <f t="shared" si="76"/>
        <v>#N/A</v>
      </c>
      <c r="CP98" s="10" t="e">
        <f t="shared" si="77"/>
        <v>#N/A</v>
      </c>
      <c r="CT98" s="10" t="str">
        <f t="shared" si="78"/>
        <v>0</v>
      </c>
      <c r="CU98" s="10" t="e">
        <f t="shared" si="64"/>
        <v>#N/A</v>
      </c>
      <c r="CY98" s="10" t="str">
        <f t="shared" si="79"/>
        <v>0</v>
      </c>
      <c r="CZ98" s="50" t="e">
        <f ca="1">'COIL DATA'!T96</f>
        <v>#N/A</v>
      </c>
      <c r="DA98" s="50" t="e">
        <f ca="1">'COIL DATA'!U96</f>
        <v>#N/A</v>
      </c>
      <c r="DC98" s="10" t="str">
        <f t="shared" si="65"/>
        <v>0</v>
      </c>
      <c r="DD98" s="10" t="e">
        <f t="shared" si="66"/>
        <v>#N/A</v>
      </c>
      <c r="DE98" s="10" t="e">
        <f t="shared" si="67"/>
        <v>#N/A</v>
      </c>
      <c r="DJ98" t="str">
        <f t="shared" si="68"/>
        <v>0</v>
      </c>
      <c r="DK98" s="10" t="e">
        <f t="shared" si="69"/>
        <v>#N/A</v>
      </c>
      <c r="DL98" s="10" t="e">
        <f t="shared" si="70"/>
        <v>#N/A</v>
      </c>
      <c r="DQ98" s="10" t="str">
        <f t="shared" si="80"/>
        <v>No</v>
      </c>
      <c r="DR98" s="10" t="str">
        <f t="shared" si="81"/>
        <v/>
      </c>
      <c r="DS98" s="10" t="s">
        <v>356</v>
      </c>
      <c r="DT98" s="10" t="e">
        <f t="shared" si="71"/>
        <v>#N/A</v>
      </c>
      <c r="DW98" s="63">
        <f t="shared" si="82"/>
        <v>0</v>
      </c>
      <c r="EA98" t="s">
        <v>340</v>
      </c>
      <c r="EB98" t="e">
        <f t="shared" si="83"/>
        <v>#N/A</v>
      </c>
      <c r="EC98">
        <f t="shared" si="84"/>
        <v>0</v>
      </c>
      <c r="ED98">
        <f t="shared" si="85"/>
        <v>0</v>
      </c>
      <c r="EE98" t="str">
        <f t="shared" si="72"/>
        <v>OO</v>
      </c>
      <c r="EF98" t="s">
        <v>61</v>
      </c>
      <c r="EG98" t="str">
        <f t="shared" si="73"/>
        <v>O</v>
      </c>
    </row>
    <row r="99" spans="1:137" x14ac:dyDescent="0.2">
      <c r="A99" s="30"/>
      <c r="B99" s="21"/>
      <c r="C99" s="15"/>
      <c r="D99" s="15" t="str">
        <f t="shared" si="59"/>
        <v>NONE</v>
      </c>
      <c r="E99" s="15"/>
      <c r="F99" s="22" t="e">
        <f t="shared" si="60"/>
        <v>#N/A</v>
      </c>
      <c r="G99" s="33"/>
      <c r="H99" s="34"/>
      <c r="I99" s="38"/>
      <c r="J99" s="40" t="e">
        <f t="shared" si="86"/>
        <v>#N/A</v>
      </c>
      <c r="K99" s="38"/>
      <c r="L99" s="40" t="e">
        <f t="shared" si="87"/>
        <v>#N/A</v>
      </c>
      <c r="M99" s="33" t="s">
        <v>214</v>
      </c>
      <c r="N99" s="51"/>
      <c r="O99" s="43"/>
      <c r="P99" s="51" t="e">
        <f t="shared" ca="1" si="88"/>
        <v>#N/A</v>
      </c>
      <c r="Q99" s="51"/>
      <c r="R99" s="51"/>
      <c r="S99" s="43"/>
      <c r="T99" s="43"/>
      <c r="U99" s="43"/>
      <c r="V99" s="43"/>
      <c r="W99" s="43"/>
      <c r="X99" s="43"/>
      <c r="Y99" s="43">
        <f t="shared" si="91"/>
        <v>0</v>
      </c>
      <c r="Z99" s="51"/>
      <c r="AA99" s="51" t="e">
        <f t="shared" si="89"/>
        <v>#N/A</v>
      </c>
      <c r="AB99" s="56"/>
      <c r="AC99" s="58" t="e">
        <f t="shared" si="90"/>
        <v>#N/A</v>
      </c>
      <c r="AD99" s="61"/>
      <c r="AE99" s="27" t="e">
        <f t="shared" si="61"/>
        <v>#N/A</v>
      </c>
      <c r="BX99" s="10">
        <f t="shared" si="74"/>
        <v>0</v>
      </c>
      <c r="BY99" s="10" t="e">
        <f t="shared" si="62"/>
        <v>#N/A</v>
      </c>
      <c r="CC99">
        <f t="shared" si="75"/>
        <v>0</v>
      </c>
      <c r="CD99" s="10" t="e">
        <f t="shared" si="63"/>
        <v>#N/A</v>
      </c>
      <c r="CH99" t="e">
        <f>(VLOOKUP(Sheet5!S96,'VAV DATA INPUT'!CI104:CJ139,2,0))</f>
        <v>#N/A</v>
      </c>
      <c r="CL99" s="10" t="e">
        <f t="shared" si="76"/>
        <v>#N/A</v>
      </c>
      <c r="CP99" s="10" t="e">
        <f t="shared" si="77"/>
        <v>#N/A</v>
      </c>
      <c r="CT99" s="10" t="str">
        <f t="shared" si="78"/>
        <v>0</v>
      </c>
      <c r="CU99" s="10" t="e">
        <f t="shared" si="64"/>
        <v>#N/A</v>
      </c>
      <c r="CY99" s="10" t="str">
        <f t="shared" si="79"/>
        <v>0</v>
      </c>
      <c r="CZ99" s="50" t="e">
        <f ca="1">'COIL DATA'!T97</f>
        <v>#N/A</v>
      </c>
      <c r="DA99" s="50" t="e">
        <f ca="1">'COIL DATA'!U97</f>
        <v>#N/A</v>
      </c>
      <c r="DC99" s="10" t="str">
        <f t="shared" si="65"/>
        <v>0</v>
      </c>
      <c r="DD99" s="10" t="e">
        <f t="shared" si="66"/>
        <v>#N/A</v>
      </c>
      <c r="DE99" s="10" t="e">
        <f t="shared" si="67"/>
        <v>#N/A</v>
      </c>
      <c r="DJ99" t="str">
        <f t="shared" si="68"/>
        <v>0</v>
      </c>
      <c r="DK99" s="10" t="e">
        <f t="shared" si="69"/>
        <v>#N/A</v>
      </c>
      <c r="DL99" s="10" t="e">
        <f t="shared" si="70"/>
        <v>#N/A</v>
      </c>
      <c r="DQ99" s="10" t="str">
        <f t="shared" si="80"/>
        <v>No</v>
      </c>
      <c r="DR99" s="10" t="str">
        <f t="shared" si="81"/>
        <v/>
      </c>
      <c r="DS99" s="10" t="s">
        <v>356</v>
      </c>
      <c r="DT99" s="10" t="e">
        <f t="shared" si="71"/>
        <v>#N/A</v>
      </c>
      <c r="DW99" s="63">
        <f t="shared" si="82"/>
        <v>0</v>
      </c>
      <c r="EA99" t="s">
        <v>340</v>
      </c>
      <c r="EB99" t="e">
        <f t="shared" si="83"/>
        <v>#N/A</v>
      </c>
      <c r="EC99">
        <f t="shared" si="84"/>
        <v>0</v>
      </c>
      <c r="ED99">
        <f t="shared" si="85"/>
        <v>0</v>
      </c>
      <c r="EE99" t="str">
        <f t="shared" si="72"/>
        <v>OO</v>
      </c>
      <c r="EF99" t="s">
        <v>61</v>
      </c>
      <c r="EG99" t="str">
        <f t="shared" si="73"/>
        <v>O</v>
      </c>
    </row>
    <row r="100" spans="1:137" x14ac:dyDescent="0.2">
      <c r="A100" s="30"/>
      <c r="B100" s="21"/>
      <c r="C100" s="15"/>
      <c r="D100" s="15" t="str">
        <f t="shared" si="59"/>
        <v>NONE</v>
      </c>
      <c r="E100" s="15"/>
      <c r="F100" s="22" t="e">
        <f t="shared" si="60"/>
        <v>#N/A</v>
      </c>
      <c r="G100" s="33"/>
      <c r="H100" s="34"/>
      <c r="I100" s="38"/>
      <c r="J100" s="40" t="e">
        <f t="shared" si="86"/>
        <v>#N/A</v>
      </c>
      <c r="K100" s="38"/>
      <c r="L100" s="40" t="e">
        <f t="shared" si="87"/>
        <v>#N/A</v>
      </c>
      <c r="M100" s="33" t="s">
        <v>214</v>
      </c>
      <c r="N100" s="51"/>
      <c r="O100" s="43"/>
      <c r="P100" s="51" t="e">
        <f t="shared" ca="1" si="88"/>
        <v>#N/A</v>
      </c>
      <c r="Q100" s="51"/>
      <c r="R100" s="51"/>
      <c r="S100" s="43"/>
      <c r="T100" s="43"/>
      <c r="U100" s="43"/>
      <c r="V100" s="43"/>
      <c r="W100" s="43"/>
      <c r="X100" s="43"/>
      <c r="Y100" s="43">
        <f t="shared" si="91"/>
        <v>0</v>
      </c>
      <c r="Z100" s="51"/>
      <c r="AA100" s="51" t="e">
        <f t="shared" si="89"/>
        <v>#N/A</v>
      </c>
      <c r="AB100" s="56"/>
      <c r="AC100" s="58" t="e">
        <f t="shared" si="90"/>
        <v>#N/A</v>
      </c>
      <c r="AD100" s="61"/>
      <c r="AE100" s="27" t="e">
        <f t="shared" si="61"/>
        <v>#N/A</v>
      </c>
      <c r="BX100" s="10">
        <f t="shared" si="74"/>
        <v>0</v>
      </c>
      <c r="BY100" s="10" t="e">
        <f t="shared" si="62"/>
        <v>#N/A</v>
      </c>
      <c r="CC100">
        <f t="shared" si="75"/>
        <v>0</v>
      </c>
      <c r="CD100" s="10" t="e">
        <f t="shared" si="63"/>
        <v>#N/A</v>
      </c>
      <c r="CH100" t="e">
        <f>(VLOOKUP(Sheet5!S97,'VAV DATA INPUT'!CI105:CJ140,2,0))</f>
        <v>#N/A</v>
      </c>
      <c r="CL100" s="10" t="e">
        <f t="shared" si="76"/>
        <v>#N/A</v>
      </c>
      <c r="CP100" s="10" t="e">
        <f t="shared" si="77"/>
        <v>#N/A</v>
      </c>
      <c r="CT100" s="10" t="str">
        <f t="shared" si="78"/>
        <v>0</v>
      </c>
      <c r="CU100" s="10" t="e">
        <f t="shared" si="64"/>
        <v>#N/A</v>
      </c>
      <c r="CY100" s="10" t="str">
        <f t="shared" si="79"/>
        <v>0</v>
      </c>
      <c r="CZ100" s="50" t="e">
        <f ca="1">'COIL DATA'!T98</f>
        <v>#N/A</v>
      </c>
      <c r="DA100" s="50" t="e">
        <f ca="1">'COIL DATA'!U98</f>
        <v>#N/A</v>
      </c>
      <c r="DC100" s="10" t="str">
        <f t="shared" si="65"/>
        <v>0</v>
      </c>
      <c r="DD100" s="10" t="e">
        <f t="shared" si="66"/>
        <v>#N/A</v>
      </c>
      <c r="DE100" s="10" t="e">
        <f t="shared" si="67"/>
        <v>#N/A</v>
      </c>
      <c r="DJ100" t="str">
        <f t="shared" si="68"/>
        <v>0</v>
      </c>
      <c r="DK100" s="10" t="e">
        <f t="shared" si="69"/>
        <v>#N/A</v>
      </c>
      <c r="DL100" s="10" t="e">
        <f t="shared" si="70"/>
        <v>#N/A</v>
      </c>
      <c r="DQ100" s="10" t="str">
        <f t="shared" si="80"/>
        <v>No</v>
      </c>
      <c r="DR100" s="10" t="str">
        <f t="shared" si="81"/>
        <v/>
      </c>
      <c r="DS100" s="10" t="s">
        <v>356</v>
      </c>
      <c r="DT100" s="10" t="e">
        <f t="shared" si="71"/>
        <v>#N/A</v>
      </c>
      <c r="DW100" s="63">
        <f t="shared" si="82"/>
        <v>0</v>
      </c>
      <c r="EA100" t="s">
        <v>340</v>
      </c>
      <c r="EB100" t="e">
        <f t="shared" si="83"/>
        <v>#N/A</v>
      </c>
      <c r="EC100">
        <f t="shared" si="84"/>
        <v>0</v>
      </c>
      <c r="ED100">
        <f t="shared" si="85"/>
        <v>0</v>
      </c>
      <c r="EE100" t="str">
        <f t="shared" si="72"/>
        <v>OO</v>
      </c>
      <c r="EF100" t="s">
        <v>61</v>
      </c>
      <c r="EG100" t="str">
        <f t="shared" si="73"/>
        <v>O</v>
      </c>
    </row>
    <row r="101" spans="1:137" x14ac:dyDescent="0.2">
      <c r="A101" s="30"/>
      <c r="B101" s="21"/>
      <c r="C101" s="15"/>
      <c r="D101" s="15" t="str">
        <f t="shared" si="59"/>
        <v>NONE</v>
      </c>
      <c r="E101" s="15"/>
      <c r="F101" s="22" t="e">
        <f t="shared" si="60"/>
        <v>#N/A</v>
      </c>
      <c r="G101" s="33"/>
      <c r="H101" s="34"/>
      <c r="I101" s="38"/>
      <c r="J101" s="40" t="e">
        <f t="shared" si="86"/>
        <v>#N/A</v>
      </c>
      <c r="K101" s="38"/>
      <c r="L101" s="40" t="e">
        <f t="shared" si="87"/>
        <v>#N/A</v>
      </c>
      <c r="M101" s="33" t="s">
        <v>214</v>
      </c>
      <c r="N101" s="51"/>
      <c r="O101" s="43"/>
      <c r="P101" s="51" t="e">
        <f t="shared" ca="1" si="88"/>
        <v>#N/A</v>
      </c>
      <c r="Q101" s="51"/>
      <c r="R101" s="51"/>
      <c r="S101" s="43"/>
      <c r="T101" s="43"/>
      <c r="U101" s="43"/>
      <c r="V101" s="43"/>
      <c r="W101" s="43"/>
      <c r="X101" s="43"/>
      <c r="Y101" s="43">
        <f t="shared" si="91"/>
        <v>0</v>
      </c>
      <c r="Z101" s="51"/>
      <c r="AA101" s="51" t="e">
        <f t="shared" si="89"/>
        <v>#N/A</v>
      </c>
      <c r="AB101" s="56"/>
      <c r="AC101" s="58" t="e">
        <f t="shared" si="90"/>
        <v>#N/A</v>
      </c>
      <c r="AD101" s="61"/>
      <c r="AE101" s="27" t="e">
        <f t="shared" si="61"/>
        <v>#N/A</v>
      </c>
      <c r="BX101" s="10">
        <f t="shared" si="74"/>
        <v>0</v>
      </c>
      <c r="BY101" s="10" t="e">
        <f t="shared" si="62"/>
        <v>#N/A</v>
      </c>
      <c r="CC101">
        <f t="shared" si="75"/>
        <v>0</v>
      </c>
      <c r="CD101" s="10" t="e">
        <f t="shared" si="63"/>
        <v>#N/A</v>
      </c>
      <c r="CH101" t="e">
        <f>(VLOOKUP(Sheet5!S98,'VAV DATA INPUT'!CI106:CJ141,2,0))</f>
        <v>#N/A</v>
      </c>
      <c r="CL101" s="10" t="e">
        <f t="shared" si="76"/>
        <v>#N/A</v>
      </c>
      <c r="CP101" s="10" t="e">
        <f t="shared" si="77"/>
        <v>#N/A</v>
      </c>
      <c r="CT101" s="10" t="str">
        <f t="shared" si="78"/>
        <v>0</v>
      </c>
      <c r="CU101" s="10" t="e">
        <f t="shared" si="64"/>
        <v>#N/A</v>
      </c>
      <c r="CY101" s="10" t="str">
        <f t="shared" si="79"/>
        <v>0</v>
      </c>
      <c r="CZ101" s="50" t="e">
        <f ca="1">'COIL DATA'!T99</f>
        <v>#N/A</v>
      </c>
      <c r="DA101" s="50" t="e">
        <f ca="1">'COIL DATA'!U99</f>
        <v>#N/A</v>
      </c>
      <c r="DC101" s="10" t="str">
        <f t="shared" si="65"/>
        <v>0</v>
      </c>
      <c r="DD101" s="10" t="e">
        <f t="shared" si="66"/>
        <v>#N/A</v>
      </c>
      <c r="DE101" s="10" t="e">
        <f t="shared" si="67"/>
        <v>#N/A</v>
      </c>
      <c r="DJ101" t="str">
        <f t="shared" si="68"/>
        <v>0</v>
      </c>
      <c r="DK101" s="10" t="e">
        <f t="shared" si="69"/>
        <v>#N/A</v>
      </c>
      <c r="DL101" s="10" t="e">
        <f t="shared" si="70"/>
        <v>#N/A</v>
      </c>
      <c r="DQ101" s="10" t="str">
        <f t="shared" si="80"/>
        <v>No</v>
      </c>
      <c r="DR101" s="10" t="str">
        <f t="shared" si="81"/>
        <v/>
      </c>
      <c r="DS101" s="10" t="s">
        <v>356</v>
      </c>
      <c r="DT101" s="10" t="e">
        <f t="shared" si="71"/>
        <v>#N/A</v>
      </c>
      <c r="DW101" s="63">
        <f t="shared" si="82"/>
        <v>0</v>
      </c>
      <c r="EA101" t="s">
        <v>340</v>
      </c>
      <c r="EB101" t="e">
        <f t="shared" si="83"/>
        <v>#N/A</v>
      </c>
      <c r="EC101">
        <f t="shared" si="84"/>
        <v>0</v>
      </c>
      <c r="ED101">
        <f t="shared" si="85"/>
        <v>0</v>
      </c>
      <c r="EE101" t="str">
        <f t="shared" si="72"/>
        <v>OO</v>
      </c>
      <c r="EF101" t="s">
        <v>61</v>
      </c>
      <c r="EG101" t="str">
        <f t="shared" si="73"/>
        <v>O</v>
      </c>
    </row>
    <row r="102" spans="1:137" x14ac:dyDescent="0.2">
      <c r="A102" s="30"/>
      <c r="B102" s="21"/>
      <c r="C102" s="15"/>
      <c r="D102" s="15" t="str">
        <f t="shared" si="59"/>
        <v>NONE</v>
      </c>
      <c r="E102" s="15"/>
      <c r="F102" s="22" t="e">
        <f t="shared" si="60"/>
        <v>#N/A</v>
      </c>
      <c r="G102" s="33"/>
      <c r="H102" s="34"/>
      <c r="I102" s="38"/>
      <c r="J102" s="40" t="e">
        <f t="shared" si="86"/>
        <v>#N/A</v>
      </c>
      <c r="K102" s="38"/>
      <c r="L102" s="40" t="e">
        <f t="shared" si="87"/>
        <v>#N/A</v>
      </c>
      <c r="M102" s="33" t="s">
        <v>214</v>
      </c>
      <c r="N102" s="51"/>
      <c r="O102" s="43"/>
      <c r="P102" s="51" t="e">
        <f t="shared" ca="1" si="88"/>
        <v>#N/A</v>
      </c>
      <c r="Q102" s="51"/>
      <c r="R102" s="51"/>
      <c r="S102" s="43"/>
      <c r="T102" s="43"/>
      <c r="U102" s="43"/>
      <c r="V102" s="43"/>
      <c r="W102" s="43"/>
      <c r="X102" s="43"/>
      <c r="Y102" s="43">
        <f t="shared" si="91"/>
        <v>0</v>
      </c>
      <c r="Z102" s="51"/>
      <c r="AA102" s="51" t="e">
        <f t="shared" si="89"/>
        <v>#N/A</v>
      </c>
      <c r="AB102" s="56"/>
      <c r="AC102" s="58" t="e">
        <f t="shared" si="90"/>
        <v>#N/A</v>
      </c>
      <c r="AD102" s="61"/>
      <c r="AE102" s="27" t="e">
        <f t="shared" si="61"/>
        <v>#N/A</v>
      </c>
      <c r="BX102" s="10">
        <f t="shared" si="74"/>
        <v>0</v>
      </c>
      <c r="BY102" s="10" t="e">
        <f t="shared" si="62"/>
        <v>#N/A</v>
      </c>
      <c r="CC102">
        <f t="shared" si="75"/>
        <v>0</v>
      </c>
      <c r="CD102" s="10" t="e">
        <f t="shared" si="63"/>
        <v>#N/A</v>
      </c>
      <c r="CH102" t="e">
        <f>(VLOOKUP(Sheet5!S99,'VAV DATA INPUT'!CI107:CJ142,2,0))</f>
        <v>#N/A</v>
      </c>
      <c r="CL102" s="10" t="e">
        <f t="shared" si="76"/>
        <v>#N/A</v>
      </c>
      <c r="CP102" s="10" t="e">
        <f t="shared" si="77"/>
        <v>#N/A</v>
      </c>
      <c r="CT102" s="10" t="str">
        <f t="shared" si="78"/>
        <v>0</v>
      </c>
      <c r="CU102" s="10" t="e">
        <f t="shared" si="64"/>
        <v>#N/A</v>
      </c>
      <c r="CY102" s="10" t="str">
        <f t="shared" si="79"/>
        <v>0</v>
      </c>
      <c r="CZ102" s="50" t="e">
        <f ca="1">'COIL DATA'!T100</f>
        <v>#N/A</v>
      </c>
      <c r="DA102" s="50" t="e">
        <f ca="1">'COIL DATA'!U100</f>
        <v>#N/A</v>
      </c>
      <c r="DC102" s="10" t="str">
        <f t="shared" si="65"/>
        <v>0</v>
      </c>
      <c r="DD102" s="10" t="e">
        <f t="shared" si="66"/>
        <v>#N/A</v>
      </c>
      <c r="DE102" s="10" t="e">
        <f t="shared" si="67"/>
        <v>#N/A</v>
      </c>
      <c r="DJ102" t="str">
        <f t="shared" si="68"/>
        <v>0</v>
      </c>
      <c r="DK102" s="10" t="e">
        <f t="shared" si="69"/>
        <v>#N/A</v>
      </c>
      <c r="DL102" s="10" t="e">
        <f t="shared" si="70"/>
        <v>#N/A</v>
      </c>
      <c r="DQ102" s="10" t="str">
        <f t="shared" si="80"/>
        <v>No</v>
      </c>
      <c r="DR102" s="10" t="str">
        <f t="shared" si="81"/>
        <v/>
      </c>
      <c r="DS102" s="10" t="s">
        <v>356</v>
      </c>
      <c r="DT102" s="10" t="e">
        <f t="shared" si="71"/>
        <v>#N/A</v>
      </c>
      <c r="DW102" s="63">
        <f t="shared" si="82"/>
        <v>0</v>
      </c>
      <c r="EA102" t="s">
        <v>340</v>
      </c>
      <c r="EB102" t="e">
        <f t="shared" si="83"/>
        <v>#N/A</v>
      </c>
      <c r="EC102">
        <f t="shared" si="84"/>
        <v>0</v>
      </c>
      <c r="ED102">
        <f t="shared" si="85"/>
        <v>0</v>
      </c>
      <c r="EE102" t="str">
        <f t="shared" si="72"/>
        <v>OO</v>
      </c>
      <c r="EF102" t="s">
        <v>61</v>
      </c>
      <c r="EG102" t="str">
        <f t="shared" si="73"/>
        <v>O</v>
      </c>
    </row>
    <row r="103" spans="1:137" x14ac:dyDescent="0.2">
      <c r="A103" s="30"/>
      <c r="B103" s="21"/>
      <c r="C103" s="15"/>
      <c r="D103" s="15" t="str">
        <f t="shared" si="59"/>
        <v>NONE</v>
      </c>
      <c r="E103" s="15"/>
      <c r="F103" s="22" t="e">
        <f t="shared" si="60"/>
        <v>#N/A</v>
      </c>
      <c r="G103" s="33"/>
      <c r="H103" s="34"/>
      <c r="I103" s="38"/>
      <c r="J103" s="40" t="e">
        <f t="shared" si="86"/>
        <v>#N/A</v>
      </c>
      <c r="K103" s="38"/>
      <c r="L103" s="40" t="e">
        <f t="shared" si="87"/>
        <v>#N/A</v>
      </c>
      <c r="M103" s="33" t="s">
        <v>214</v>
      </c>
      <c r="N103" s="51"/>
      <c r="O103" s="43"/>
      <c r="P103" s="51" t="e">
        <f t="shared" ca="1" si="88"/>
        <v>#N/A</v>
      </c>
      <c r="Q103" s="51"/>
      <c r="R103" s="51"/>
      <c r="S103" s="43"/>
      <c r="T103" s="43"/>
      <c r="U103" s="43"/>
      <c r="V103" s="43"/>
      <c r="W103" s="43"/>
      <c r="X103" s="43"/>
      <c r="Y103" s="43">
        <f t="shared" si="91"/>
        <v>0</v>
      </c>
      <c r="Z103" s="51"/>
      <c r="AA103" s="51" t="e">
        <f t="shared" si="89"/>
        <v>#N/A</v>
      </c>
      <c r="AB103" s="56"/>
      <c r="AC103" s="58" t="e">
        <f t="shared" si="90"/>
        <v>#N/A</v>
      </c>
      <c r="AD103" s="61"/>
      <c r="AE103" s="27" t="e">
        <f t="shared" si="61"/>
        <v>#N/A</v>
      </c>
      <c r="BX103" s="10">
        <f t="shared" si="74"/>
        <v>0</v>
      </c>
      <c r="BY103" s="10" t="e">
        <f t="shared" si="62"/>
        <v>#N/A</v>
      </c>
      <c r="CC103">
        <f t="shared" si="75"/>
        <v>0</v>
      </c>
      <c r="CD103" s="10" t="e">
        <f t="shared" si="63"/>
        <v>#N/A</v>
      </c>
      <c r="CH103" t="e">
        <f>(VLOOKUP(Sheet5!S100,'VAV DATA INPUT'!CI108:CJ143,2,0))</f>
        <v>#N/A</v>
      </c>
      <c r="CL103" s="10" t="e">
        <f t="shared" si="76"/>
        <v>#N/A</v>
      </c>
      <c r="CP103" s="10" t="e">
        <f t="shared" si="77"/>
        <v>#N/A</v>
      </c>
      <c r="CT103" s="10" t="str">
        <f t="shared" si="78"/>
        <v>0</v>
      </c>
      <c r="CU103" s="10" t="e">
        <f t="shared" si="64"/>
        <v>#N/A</v>
      </c>
      <c r="CY103" s="10" t="str">
        <f t="shared" si="79"/>
        <v>0</v>
      </c>
      <c r="CZ103" s="50" t="e">
        <f ca="1">'COIL DATA'!T101</f>
        <v>#N/A</v>
      </c>
      <c r="DA103" s="50" t="e">
        <f ca="1">'COIL DATA'!U101</f>
        <v>#N/A</v>
      </c>
      <c r="DC103" s="10" t="str">
        <f t="shared" si="65"/>
        <v>0</v>
      </c>
      <c r="DD103" s="10" t="e">
        <f t="shared" si="66"/>
        <v>#N/A</v>
      </c>
      <c r="DE103" s="10" t="e">
        <f t="shared" si="67"/>
        <v>#N/A</v>
      </c>
      <c r="DJ103" t="str">
        <f t="shared" si="68"/>
        <v>0</v>
      </c>
      <c r="DK103" s="10" t="e">
        <f t="shared" si="69"/>
        <v>#N/A</v>
      </c>
      <c r="DL103" s="10" t="e">
        <f t="shared" si="70"/>
        <v>#N/A</v>
      </c>
      <c r="DQ103" s="10" t="str">
        <f t="shared" si="80"/>
        <v>No</v>
      </c>
      <c r="DR103" s="10" t="str">
        <f t="shared" si="81"/>
        <v/>
      </c>
      <c r="DS103" s="10" t="s">
        <v>356</v>
      </c>
      <c r="DT103" s="10" t="e">
        <f t="shared" si="71"/>
        <v>#N/A</v>
      </c>
      <c r="DW103" s="63">
        <f t="shared" si="82"/>
        <v>0</v>
      </c>
      <c r="EA103" t="s">
        <v>340</v>
      </c>
      <c r="EB103" t="e">
        <f t="shared" si="83"/>
        <v>#N/A</v>
      </c>
      <c r="EC103">
        <f t="shared" si="84"/>
        <v>0</v>
      </c>
      <c r="ED103">
        <f t="shared" si="85"/>
        <v>0</v>
      </c>
      <c r="EE103" t="str">
        <f t="shared" si="72"/>
        <v>OO</v>
      </c>
      <c r="EF103" t="s">
        <v>61</v>
      </c>
      <c r="EG103" t="str">
        <f t="shared" si="73"/>
        <v>O</v>
      </c>
    </row>
    <row r="104" spans="1:137" ht="13.5" thickBot="1" x14ac:dyDescent="0.25">
      <c r="A104" s="31"/>
      <c r="B104" s="23"/>
      <c r="C104" s="16"/>
      <c r="D104" s="16" t="str">
        <f t="shared" si="59"/>
        <v>NONE</v>
      </c>
      <c r="E104" s="16"/>
      <c r="F104" s="24" t="e">
        <f t="shared" si="60"/>
        <v>#N/A</v>
      </c>
      <c r="G104" s="35"/>
      <c r="H104" s="36"/>
      <c r="I104" s="39"/>
      <c r="J104" s="39" t="e">
        <f t="shared" si="86"/>
        <v>#N/A</v>
      </c>
      <c r="K104" s="39"/>
      <c r="L104" s="39" t="e">
        <f t="shared" si="87"/>
        <v>#N/A</v>
      </c>
      <c r="M104" s="35" t="s">
        <v>214</v>
      </c>
      <c r="N104" s="52"/>
      <c r="O104" s="53"/>
      <c r="P104" s="52" t="e">
        <f t="shared" ca="1" si="88"/>
        <v>#N/A</v>
      </c>
      <c r="Q104" s="52"/>
      <c r="R104" s="52"/>
      <c r="S104" s="53"/>
      <c r="T104" s="53"/>
      <c r="U104" s="53"/>
      <c r="V104" s="53"/>
      <c r="W104" s="53"/>
      <c r="X104" s="53"/>
      <c r="Y104" s="53">
        <f t="shared" si="91"/>
        <v>0</v>
      </c>
      <c r="Z104" s="52"/>
      <c r="AA104" s="52" t="e">
        <f t="shared" si="89"/>
        <v>#N/A</v>
      </c>
      <c r="AB104" s="57"/>
      <c r="AC104" s="59" t="e">
        <f t="shared" si="90"/>
        <v>#N/A</v>
      </c>
      <c r="AD104" s="62"/>
      <c r="AE104" s="28" t="e">
        <f t="shared" si="61"/>
        <v>#N/A</v>
      </c>
      <c r="BX104" s="10">
        <f t="shared" si="74"/>
        <v>0</v>
      </c>
      <c r="BY104" s="10" t="e">
        <f t="shared" si="62"/>
        <v>#N/A</v>
      </c>
      <c r="CC104">
        <f t="shared" si="75"/>
        <v>0</v>
      </c>
      <c r="CD104" s="10" t="e">
        <f t="shared" si="63"/>
        <v>#N/A</v>
      </c>
      <c r="CH104" t="e">
        <f>(VLOOKUP(Sheet5!S101,'VAV DATA INPUT'!CI109:CJ144,2,0))</f>
        <v>#N/A</v>
      </c>
      <c r="CL104" s="10" t="e">
        <f t="shared" si="76"/>
        <v>#N/A</v>
      </c>
      <c r="CP104" s="10" t="e">
        <f t="shared" si="77"/>
        <v>#N/A</v>
      </c>
      <c r="CT104" s="10" t="str">
        <f t="shared" si="78"/>
        <v>0</v>
      </c>
      <c r="CU104" s="10" t="e">
        <f t="shared" si="64"/>
        <v>#N/A</v>
      </c>
      <c r="CY104" s="10" t="str">
        <f t="shared" si="79"/>
        <v>0</v>
      </c>
      <c r="CZ104" s="50" t="e">
        <f ca="1">'COIL DATA'!T102</f>
        <v>#N/A</v>
      </c>
      <c r="DA104" s="50" t="e">
        <f ca="1">'COIL DATA'!U102</f>
        <v>#N/A</v>
      </c>
      <c r="DC104" s="10" t="str">
        <f t="shared" si="65"/>
        <v>0</v>
      </c>
      <c r="DD104" s="10" t="e">
        <f t="shared" si="66"/>
        <v>#N/A</v>
      </c>
      <c r="DE104" s="10" t="e">
        <f t="shared" si="67"/>
        <v>#N/A</v>
      </c>
      <c r="DJ104" t="str">
        <f t="shared" si="68"/>
        <v>0</v>
      </c>
      <c r="DK104" s="10" t="e">
        <f t="shared" si="69"/>
        <v>#N/A</v>
      </c>
      <c r="DL104" s="10" t="e">
        <f t="shared" si="70"/>
        <v>#N/A</v>
      </c>
      <c r="DQ104" s="10" t="str">
        <f t="shared" si="80"/>
        <v>No</v>
      </c>
      <c r="DR104" s="10" t="str">
        <f t="shared" si="81"/>
        <v/>
      </c>
      <c r="DS104" s="10" t="s">
        <v>356</v>
      </c>
      <c r="DT104" s="10" t="e">
        <f t="shared" si="71"/>
        <v>#N/A</v>
      </c>
      <c r="DW104" s="63">
        <f t="shared" si="82"/>
        <v>0</v>
      </c>
      <c r="EA104" t="s">
        <v>340</v>
      </c>
      <c r="EB104" t="e">
        <f t="shared" si="83"/>
        <v>#N/A</v>
      </c>
      <c r="EC104">
        <f t="shared" si="84"/>
        <v>0</v>
      </c>
      <c r="ED104">
        <f t="shared" si="85"/>
        <v>0</v>
      </c>
      <c r="EE104" t="str">
        <f t="shared" si="72"/>
        <v>OO</v>
      </c>
      <c r="EF104" t="s">
        <v>61</v>
      </c>
      <c r="EG104" t="str">
        <f t="shared" si="73"/>
        <v>O</v>
      </c>
    </row>
    <row r="105" spans="1:137" x14ac:dyDescent="0.2">
      <c r="A105" s="29"/>
      <c r="G105" s="29"/>
      <c r="H105" s="29"/>
      <c r="M105" s="29"/>
      <c r="N105" s="29"/>
      <c r="O105" s="29"/>
      <c r="P105" s="54"/>
      <c r="Q105" s="54"/>
      <c r="R105" s="54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BX105" s="10">
        <f t="shared" ref="BX105:BX107" si="92">B103</f>
        <v>0</v>
      </c>
      <c r="BY105" s="10" t="e">
        <f t="shared" si="62"/>
        <v>#N/A</v>
      </c>
      <c r="CC105">
        <f t="shared" ref="CC105:CC107" si="93">B103</f>
        <v>0</v>
      </c>
      <c r="CD105" s="10" t="e">
        <f t="shared" si="63"/>
        <v>#N/A</v>
      </c>
      <c r="CH105" t="e">
        <f>(VLOOKUP(Sheet5!S102,'VAV DATA INPUT'!CI110:CJ145,2,0))</f>
        <v>#N/A</v>
      </c>
      <c r="CL105" s="10" t="e">
        <f t="shared" ref="CL105:CL107" si="94">LOOKUP(H103,$CM$12:$CM$19,$CN$12:$CN$19)</f>
        <v>#N/A</v>
      </c>
      <c r="CP105" s="10" t="e">
        <f t="shared" ref="CP105:CP107" si="95">LOOKUP(S103,$CQ$12:$CQ$18,$CR$12:$CR$18)</f>
        <v>#N/A</v>
      </c>
      <c r="CT105" s="10" t="str">
        <f t="shared" ref="CT105:CT107" si="96">CONCATENATE(Y103,W103)</f>
        <v>0</v>
      </c>
      <c r="CU105" s="10" t="e">
        <f t="shared" si="64"/>
        <v>#N/A</v>
      </c>
      <c r="CY105" s="10" t="str">
        <f t="shared" ref="CY105:CY107" si="97">CONCATENATE(Y103,W103)</f>
        <v>0</v>
      </c>
      <c r="CZ105" s="50" t="e">
        <f ca="1">'COIL DATA'!T103</f>
        <v>#N/A</v>
      </c>
      <c r="DA105" s="50" t="e">
        <f ca="1">'COIL DATA'!U103</f>
        <v>#N/A</v>
      </c>
      <c r="DC105" s="10" t="str">
        <f t="shared" si="65"/>
        <v>0</v>
      </c>
      <c r="DD105" s="10" t="e">
        <f t="shared" si="66"/>
        <v>#N/A</v>
      </c>
      <c r="DE105" s="10" t="e">
        <f t="shared" si="67"/>
        <v>#N/A</v>
      </c>
      <c r="DJ105" t="str">
        <f t="shared" si="68"/>
        <v>0</v>
      </c>
      <c r="DK105" s="10" t="e">
        <f t="shared" si="69"/>
        <v>#N/A</v>
      </c>
      <c r="DL105" s="10" t="e">
        <f t="shared" si="70"/>
        <v>#N/A</v>
      </c>
      <c r="DQ105" s="10" t="str">
        <f t="shared" ref="DQ105:DQ107" si="98">M103</f>
        <v>No</v>
      </c>
      <c r="DR105" s="10" t="str">
        <f t="shared" ref="DR105:DR107" si="99">CONCATENATE(X103,W103)</f>
        <v/>
      </c>
      <c r="DS105" s="10" t="s">
        <v>356</v>
      </c>
      <c r="DT105" s="10" t="e">
        <f t="shared" si="71"/>
        <v>#N/A</v>
      </c>
      <c r="DW105" s="63">
        <f t="shared" ref="DW105:DW107" si="100">AD103</f>
        <v>0</v>
      </c>
      <c r="EA105" t="s">
        <v>340</v>
      </c>
      <c r="EB105" t="e">
        <f t="shared" ref="EB105:EB107" si="101">F103</f>
        <v>#N/A</v>
      </c>
      <c r="EC105">
        <f t="shared" ref="EC105:EC107" si="102">G103</f>
        <v>0</v>
      </c>
      <c r="ED105">
        <f t="shared" ref="ED105:ED107" si="103">H103</f>
        <v>0</v>
      </c>
      <c r="EE105" t="str">
        <f t="shared" si="72"/>
        <v>OO</v>
      </c>
      <c r="EF105" t="s">
        <v>61</v>
      </c>
      <c r="EG105" t="str">
        <f t="shared" si="73"/>
        <v>O</v>
      </c>
    </row>
    <row r="106" spans="1:137" x14ac:dyDescent="0.2">
      <c r="A106" s="29"/>
      <c r="G106" s="29"/>
      <c r="H106" s="29"/>
      <c r="M106" s="29"/>
      <c r="N106" s="29"/>
      <c r="O106" s="29"/>
      <c r="P106" s="54"/>
      <c r="Q106" s="54"/>
      <c r="R106" s="54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BX106" s="10">
        <f t="shared" si="92"/>
        <v>0</v>
      </c>
      <c r="BY106" s="10" t="e">
        <f t="shared" si="62"/>
        <v>#N/A</v>
      </c>
      <c r="CC106">
        <f t="shared" si="93"/>
        <v>0</v>
      </c>
      <c r="CD106" s="10" t="e">
        <f t="shared" si="63"/>
        <v>#N/A</v>
      </c>
      <c r="CH106" t="e">
        <f>(VLOOKUP(Sheet5!S103,'VAV DATA INPUT'!CI111:CJ146,2,0))</f>
        <v>#N/A</v>
      </c>
      <c r="CL106" s="10" t="e">
        <f t="shared" si="94"/>
        <v>#N/A</v>
      </c>
      <c r="CP106" s="10" t="e">
        <f t="shared" si="95"/>
        <v>#N/A</v>
      </c>
      <c r="CT106" s="10" t="str">
        <f t="shared" si="96"/>
        <v>0</v>
      </c>
      <c r="CU106" s="10" t="e">
        <f t="shared" si="64"/>
        <v>#N/A</v>
      </c>
      <c r="CY106" s="10" t="str">
        <f t="shared" si="97"/>
        <v>0</v>
      </c>
      <c r="CZ106" s="50" t="e">
        <f ca="1">'COIL DATA'!T104</f>
        <v>#N/A</v>
      </c>
      <c r="DA106" s="50" t="e">
        <f ca="1">'COIL DATA'!U104</f>
        <v>#N/A</v>
      </c>
      <c r="DC106" s="10" t="str">
        <f t="shared" si="65"/>
        <v>0</v>
      </c>
      <c r="DD106" s="10" t="e">
        <f t="shared" si="66"/>
        <v>#N/A</v>
      </c>
      <c r="DE106" s="10" t="e">
        <f t="shared" si="67"/>
        <v>#N/A</v>
      </c>
      <c r="DJ106" t="str">
        <f t="shared" si="68"/>
        <v>0</v>
      </c>
      <c r="DK106" s="10" t="e">
        <f t="shared" si="69"/>
        <v>#N/A</v>
      </c>
      <c r="DL106" s="10" t="e">
        <f t="shared" si="70"/>
        <v>#N/A</v>
      </c>
      <c r="DQ106" s="10" t="str">
        <f t="shared" si="98"/>
        <v>No</v>
      </c>
      <c r="DR106" s="10" t="str">
        <f t="shared" si="99"/>
        <v/>
      </c>
      <c r="DS106" s="10" t="s">
        <v>356</v>
      </c>
      <c r="DT106" s="10" t="e">
        <f t="shared" si="71"/>
        <v>#N/A</v>
      </c>
      <c r="DW106" s="63">
        <f t="shared" si="100"/>
        <v>0</v>
      </c>
      <c r="EA106" t="s">
        <v>340</v>
      </c>
      <c r="EB106" t="e">
        <f t="shared" si="101"/>
        <v>#N/A</v>
      </c>
      <c r="EC106">
        <f t="shared" si="102"/>
        <v>0</v>
      </c>
      <c r="ED106">
        <f t="shared" si="103"/>
        <v>0</v>
      </c>
      <c r="EE106" t="str">
        <f t="shared" si="72"/>
        <v>OO</v>
      </c>
      <c r="EF106" t="s">
        <v>61</v>
      </c>
      <c r="EG106" t="str">
        <f t="shared" si="73"/>
        <v>O</v>
      </c>
    </row>
    <row r="107" spans="1:137" x14ac:dyDescent="0.2">
      <c r="A107" s="29"/>
      <c r="G107" s="29"/>
      <c r="H107" s="29"/>
      <c r="M107" s="29"/>
      <c r="N107" s="29"/>
      <c r="O107" s="29"/>
      <c r="P107" s="54"/>
      <c r="Q107" s="54"/>
      <c r="R107" s="54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BX107" s="10">
        <f t="shared" si="92"/>
        <v>0</v>
      </c>
      <c r="BY107" s="10" t="e">
        <f t="shared" si="62"/>
        <v>#N/A</v>
      </c>
      <c r="CC107">
        <f t="shared" si="93"/>
        <v>0</v>
      </c>
      <c r="CD107" s="10" t="e">
        <f t="shared" si="63"/>
        <v>#N/A</v>
      </c>
      <c r="CH107" t="e">
        <f>(VLOOKUP(Sheet5!S104,'VAV DATA INPUT'!CI112:CJ147,2,0))</f>
        <v>#N/A</v>
      </c>
      <c r="CL107" s="10" t="e">
        <f t="shared" si="94"/>
        <v>#N/A</v>
      </c>
      <c r="CP107" s="10" t="e">
        <f t="shared" si="95"/>
        <v>#N/A</v>
      </c>
      <c r="CT107" s="10" t="str">
        <f t="shared" si="96"/>
        <v/>
      </c>
      <c r="CU107" s="10" t="e">
        <f t="shared" si="64"/>
        <v>#N/A</v>
      </c>
      <c r="CY107" s="10" t="str">
        <f t="shared" si="97"/>
        <v/>
      </c>
      <c r="CZ107" s="50">
        <f>'COIL DATA'!T105</f>
        <v>0</v>
      </c>
      <c r="DA107" s="50">
        <f>'COIL DATA'!U105</f>
        <v>0</v>
      </c>
      <c r="DC107" s="10" t="str">
        <f t="shared" si="65"/>
        <v/>
      </c>
      <c r="DD107" s="10" t="e">
        <f t="shared" si="66"/>
        <v>#N/A</v>
      </c>
      <c r="DE107" s="10" t="e">
        <f t="shared" si="67"/>
        <v>#N/A</v>
      </c>
      <c r="DJ107" t="str">
        <f t="shared" si="68"/>
        <v/>
      </c>
      <c r="DK107" s="10" t="e">
        <f t="shared" si="69"/>
        <v>#N/A</v>
      </c>
      <c r="DL107" s="10" t="e">
        <f t="shared" si="70"/>
        <v>#N/A</v>
      </c>
      <c r="DQ107" s="10">
        <f t="shared" si="98"/>
        <v>0</v>
      </c>
      <c r="DR107" s="10" t="str">
        <f t="shared" si="99"/>
        <v/>
      </c>
      <c r="DS107" s="10" t="s">
        <v>356</v>
      </c>
      <c r="DT107" s="10" t="e">
        <f t="shared" si="71"/>
        <v>#N/A</v>
      </c>
      <c r="DW107" s="63">
        <f t="shared" si="100"/>
        <v>0</v>
      </c>
      <c r="EA107" t="s">
        <v>340</v>
      </c>
      <c r="EB107">
        <f t="shared" si="101"/>
        <v>0</v>
      </c>
      <c r="EC107">
        <f t="shared" si="102"/>
        <v>0</v>
      </c>
      <c r="ED107">
        <f t="shared" si="103"/>
        <v>0</v>
      </c>
      <c r="EE107" t="str">
        <f t="shared" si="72"/>
        <v>OO</v>
      </c>
      <c r="EF107" t="s">
        <v>61</v>
      </c>
      <c r="EG107" t="str">
        <f t="shared" si="73"/>
        <v>O</v>
      </c>
    </row>
    <row r="108" spans="1:137" x14ac:dyDescent="0.2">
      <c r="G108" s="29"/>
      <c r="H108" s="29"/>
      <c r="M108" s="29"/>
      <c r="N108" s="29"/>
      <c r="O108" s="29"/>
      <c r="P108" s="54"/>
      <c r="Q108" s="54"/>
      <c r="R108" s="54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</row>
    <row r="109" spans="1:137" x14ac:dyDescent="0.2">
      <c r="G109" s="29"/>
      <c r="H109" s="29"/>
    </row>
  </sheetData>
  <conditionalFormatting sqref="J7:J104">
    <cfRule type="cellIs" dxfId="19" priority="28" operator="between">
      <formula>350</formula>
      <formula>2000</formula>
    </cfRule>
    <cfRule type="cellIs" dxfId="18" priority="29" operator="greaterThan">
      <formula>2000</formula>
    </cfRule>
    <cfRule type="cellIs" dxfId="17" priority="30" operator="lessThan">
      <formula>350</formula>
    </cfRule>
  </conditionalFormatting>
  <conditionalFormatting sqref="L7:L104">
    <cfRule type="cellIs" dxfId="16" priority="25" operator="lessThan">
      <formula>350</formula>
    </cfRule>
    <cfRule type="cellIs" dxfId="15" priority="26" operator="greaterThan">
      <formula>2000</formula>
    </cfRule>
    <cfRule type="cellIs" dxfId="14" priority="27" operator="between">
      <formula>350</formula>
      <formula>2000</formula>
    </cfRule>
  </conditionalFormatting>
  <conditionalFormatting sqref="N7:O104">
    <cfRule type="expression" dxfId="13" priority="22">
      <formula>ISNUMBER(SEARCH("No",M7))</formula>
    </cfRule>
    <cfRule type="expression" dxfId="12" priority="23">
      <formula>ISNUMBER(SEARCH("Yes",M7))</formula>
    </cfRule>
  </conditionalFormatting>
  <conditionalFormatting sqref="P7:Q104">
    <cfRule type="expression" priority="20">
      <formula>ISNUMBER(SEARCH("Yes",M7))</formula>
    </cfRule>
    <cfRule type="expression" dxfId="11" priority="21">
      <formula>ISNUMBER(SEARCH("No",M7))</formula>
    </cfRule>
  </conditionalFormatting>
  <conditionalFormatting sqref="T36:V104 S7:S104">
    <cfRule type="expression" priority="18">
      <formula>ISNUMBER(SEARCH("Yes",M7))</formula>
    </cfRule>
    <cfRule type="expression" dxfId="10" priority="19">
      <formula>ISNUMBER(SEARCH("No",M7))</formula>
    </cfRule>
  </conditionalFormatting>
  <conditionalFormatting sqref="W7:X104">
    <cfRule type="expression" priority="16">
      <formula>ISNUMBER(SEARCH("Yes",M7))</formula>
    </cfRule>
    <cfRule type="expression" dxfId="9" priority="17">
      <formula>ISNUMBER(SEARCH("No",M7))</formula>
    </cfRule>
  </conditionalFormatting>
  <conditionalFormatting sqref="Y7:Y104">
    <cfRule type="expression" priority="14">
      <formula>ISNUMBER(SEARCH("Yes",M7))</formula>
    </cfRule>
    <cfRule type="expression" dxfId="8" priority="15">
      <formula>ISNUMBER(SEARCH("No",M7))</formula>
    </cfRule>
  </conditionalFormatting>
  <conditionalFormatting sqref="Z7:Z104">
    <cfRule type="expression" priority="12">
      <formula>ISNUMBER(SEARCH("Yes",M7))</formula>
    </cfRule>
    <cfRule type="expression" dxfId="7" priority="13">
      <formula>ISNUMBER(SEARCH("No",M7))</formula>
    </cfRule>
  </conditionalFormatting>
  <conditionalFormatting sqref="AA7:AA104">
    <cfRule type="expression" priority="10">
      <formula>ISNUMBER(SEARCH("Yes",M7))</formula>
    </cfRule>
    <cfRule type="expression" dxfId="6" priority="11">
      <formula>ISNUMBER(SEARCH("No",M7))</formula>
    </cfRule>
  </conditionalFormatting>
  <conditionalFormatting sqref="AB7:AB104">
    <cfRule type="expression" priority="8">
      <formula>ISNUMBER(SEARCH("Yes",M7))</formula>
    </cfRule>
    <cfRule type="expression" dxfId="5" priority="9">
      <formula>ISNUMBER(SEARCH("No",M7))</formula>
    </cfRule>
  </conditionalFormatting>
  <conditionalFormatting sqref="AC7:AD104">
    <cfRule type="expression" priority="6">
      <formula>ISNUMBER(SEARCH("Yes",M7))</formula>
    </cfRule>
    <cfRule type="expression" dxfId="4" priority="7">
      <formula>ISNUMBER(SEARCH("No",M7))</formula>
    </cfRule>
  </conditionalFormatting>
  <conditionalFormatting sqref="O7:O104">
    <cfRule type="expression" priority="4">
      <formula>ISNUMBER(SEARCH("Yes",M7))</formula>
    </cfRule>
    <cfRule type="expression" dxfId="3" priority="5">
      <formula>ISNUMBER(SEARCH("No",M7))</formula>
    </cfRule>
  </conditionalFormatting>
  <conditionalFormatting sqref="X7:X104">
    <cfRule type="expression" priority="2">
      <formula>ISNUMBER(SEARCH("Yes",M7))</formula>
    </cfRule>
    <cfRule type="expression" dxfId="2" priority="3">
      <formula>ISNUMBER(SEARCH("No",M7))</formula>
    </cfRule>
  </conditionalFormatting>
  <conditionalFormatting sqref="AA7:AA35">
    <cfRule type="cellIs" dxfId="1" priority="1" operator="greaterThan">
      <formula>0.3</formula>
    </cfRule>
  </conditionalFormatting>
  <conditionalFormatting sqref="R7:R104">
    <cfRule type="expression" priority="33">
      <formula>ISNUMBER(SEARCH("Yes",N7))</formula>
    </cfRule>
    <cfRule type="expression" dxfId="0" priority="34">
      <formula>ISNUMBER(SEARCH("No",N7))</formula>
    </cfRule>
  </conditionalFormatting>
  <dataValidations count="10">
    <dataValidation type="list" allowBlank="1" showInputMessage="1" showErrorMessage="1" sqref="T36:V104 S7:S104" xr:uid="{00000000-0002-0000-0000-000009000000}">
      <formula1>LIST024</formula1>
    </dataValidation>
    <dataValidation type="list" allowBlank="1" showInputMessage="1" showErrorMessage="1" sqref="C7:C104" xr:uid="{00000000-0002-0000-0000-000000000000}">
      <formula1>INDIRECT(BY9)</formula1>
    </dataValidation>
    <dataValidation type="list" allowBlank="1" showInputMessage="1" showErrorMessage="1" sqref="E7:E104" xr:uid="{00000000-0002-0000-0000-000001000000}">
      <formula1>INDIRECT(CD9)</formula1>
    </dataValidation>
    <dataValidation type="list" allowBlank="1" showInputMessage="1" showErrorMessage="1" sqref="N7:N104" xr:uid="{00000000-0002-0000-0000-000002000000}">
      <formula1>INDIRECT(CU9)</formula1>
    </dataValidation>
    <dataValidation type="list" errorStyle="warning" allowBlank="1" showInputMessage="1" showErrorMessage="1" errorTitle="Controller" error="Choose a Model or NONE" sqref="B7:B104" xr:uid="{00000000-0002-0000-0000-000003000000}">
      <formula1>CONTROLLER_MODELS</formula1>
    </dataValidation>
    <dataValidation type="list" allowBlank="1" showInputMessage="1" showErrorMessage="1" sqref="G7:G104" xr:uid="{00000000-0002-0000-0000-000004000000}">
      <formula1>LIST019</formula1>
    </dataValidation>
    <dataValidation type="list" allowBlank="1" showInputMessage="1" showErrorMessage="1" sqref="H7:H104" xr:uid="{00000000-0002-0000-0000-000005000000}">
      <formula1>LIST020</formula1>
    </dataValidation>
    <dataValidation type="list" allowBlank="1" showInputMessage="1" showErrorMessage="1" sqref="W7:W104" xr:uid="{00000000-0002-0000-0000-000006000000}">
      <formula1>LIST021</formula1>
    </dataValidation>
    <dataValidation type="list" allowBlank="1" showInputMessage="1" showErrorMessage="1" sqref="AD7:AD104 M7:M104" xr:uid="{00000000-0002-0000-0000-000007000000}">
      <formula1>LIST022</formula1>
    </dataValidation>
    <dataValidation type="list" allowBlank="1" showInputMessage="1" showErrorMessage="1" sqref="X7:X104" xr:uid="{00000000-0002-0000-0000-000008000000}">
      <formula1>LIST023</formula1>
    </dataValidation>
  </dataValidations>
  <pageMargins left="0.25" right="0.25" top="0.75" bottom="0.75" header="0.3" footer="0.3"/>
  <pageSetup paperSize="17" scale="92" fitToHeight="0" orientation="landscape" r:id="rId1"/>
  <headerFooter>
    <oddFooter>&amp;LRestricted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73E2C-767C-46CB-A38D-84CFBC407E60}">
  <dimension ref="A1:S116"/>
  <sheetViews>
    <sheetView tabSelected="1" topLeftCell="A37" workbookViewId="0">
      <selection activeCell="G43" sqref="G43"/>
    </sheetView>
  </sheetViews>
  <sheetFormatPr defaultRowHeight="12.75" x14ac:dyDescent="0.2"/>
  <cols>
    <col min="2" max="2" width="12.7109375" bestFit="1" customWidth="1"/>
    <col min="3" max="3" width="14" bestFit="1" customWidth="1"/>
    <col min="4" max="4" width="20" bestFit="1" customWidth="1"/>
    <col min="5" max="6" width="7.28515625" bestFit="1" customWidth="1"/>
    <col min="7" max="7" width="8.140625" bestFit="1" customWidth="1"/>
    <col min="8" max="8" width="17" bestFit="1" customWidth="1"/>
    <col min="9" max="9" width="10" bestFit="1" customWidth="1"/>
    <col min="11" max="11" width="4.42578125" bestFit="1" customWidth="1"/>
    <col min="12" max="12" width="5.85546875" bestFit="1" customWidth="1"/>
    <col min="13" max="13" width="6" bestFit="1" customWidth="1"/>
    <col min="14" max="14" width="4.85546875" bestFit="1" customWidth="1"/>
    <col min="15" max="15" width="6.140625" bestFit="1" customWidth="1"/>
    <col min="16" max="16" width="6.28515625" bestFit="1" customWidth="1"/>
    <col min="17" max="17" width="4.5703125" bestFit="1" customWidth="1"/>
    <col min="18" max="18" width="7.28515625" bestFit="1" customWidth="1"/>
    <col min="19" max="19" width="11.85546875" bestFit="1" customWidth="1"/>
    <col min="258" max="258" width="12.7109375" bestFit="1" customWidth="1"/>
    <col min="259" max="259" width="14" bestFit="1" customWidth="1"/>
    <col min="260" max="260" width="20" bestFit="1" customWidth="1"/>
    <col min="261" max="262" width="7.28515625" bestFit="1" customWidth="1"/>
    <col min="263" max="263" width="8.140625" bestFit="1" customWidth="1"/>
    <col min="264" max="264" width="17" bestFit="1" customWidth="1"/>
    <col min="265" max="265" width="10" bestFit="1" customWidth="1"/>
    <col min="267" max="267" width="4.42578125" bestFit="1" customWidth="1"/>
    <col min="268" max="268" width="5.85546875" bestFit="1" customWidth="1"/>
    <col min="269" max="269" width="6" bestFit="1" customWidth="1"/>
    <col min="270" max="270" width="4.85546875" bestFit="1" customWidth="1"/>
    <col min="271" max="271" width="6.140625" bestFit="1" customWidth="1"/>
    <col min="272" max="272" width="6.28515625" bestFit="1" customWidth="1"/>
    <col min="273" max="273" width="4.5703125" bestFit="1" customWidth="1"/>
    <col min="274" max="274" width="7.28515625" bestFit="1" customWidth="1"/>
    <col min="275" max="275" width="11.85546875" bestFit="1" customWidth="1"/>
    <col min="514" max="514" width="12.7109375" bestFit="1" customWidth="1"/>
    <col min="515" max="515" width="14" bestFit="1" customWidth="1"/>
    <col min="516" max="516" width="20" bestFit="1" customWidth="1"/>
    <col min="517" max="518" width="7.28515625" bestFit="1" customWidth="1"/>
    <col min="519" max="519" width="8.140625" bestFit="1" customWidth="1"/>
    <col min="520" max="520" width="17" bestFit="1" customWidth="1"/>
    <col min="521" max="521" width="10" bestFit="1" customWidth="1"/>
    <col min="523" max="523" width="4.42578125" bestFit="1" customWidth="1"/>
    <col min="524" max="524" width="5.85546875" bestFit="1" customWidth="1"/>
    <col min="525" max="525" width="6" bestFit="1" customWidth="1"/>
    <col min="526" max="526" width="4.85546875" bestFit="1" customWidth="1"/>
    <col min="527" max="527" width="6.140625" bestFit="1" customWidth="1"/>
    <col min="528" max="528" width="6.28515625" bestFit="1" customWidth="1"/>
    <col min="529" max="529" width="4.5703125" bestFit="1" customWidth="1"/>
    <col min="530" max="530" width="7.28515625" bestFit="1" customWidth="1"/>
    <col min="531" max="531" width="11.85546875" bestFit="1" customWidth="1"/>
    <col min="770" max="770" width="12.7109375" bestFit="1" customWidth="1"/>
    <col min="771" max="771" width="14" bestFit="1" customWidth="1"/>
    <col min="772" max="772" width="20" bestFit="1" customWidth="1"/>
    <col min="773" max="774" width="7.28515625" bestFit="1" customWidth="1"/>
    <col min="775" max="775" width="8.140625" bestFit="1" customWidth="1"/>
    <col min="776" max="776" width="17" bestFit="1" customWidth="1"/>
    <col min="777" max="777" width="10" bestFit="1" customWidth="1"/>
    <col min="779" max="779" width="4.42578125" bestFit="1" customWidth="1"/>
    <col min="780" max="780" width="5.85546875" bestFit="1" customWidth="1"/>
    <col min="781" max="781" width="6" bestFit="1" customWidth="1"/>
    <col min="782" max="782" width="4.85546875" bestFit="1" customWidth="1"/>
    <col min="783" max="783" width="6.140625" bestFit="1" customWidth="1"/>
    <col min="784" max="784" width="6.28515625" bestFit="1" customWidth="1"/>
    <col min="785" max="785" width="4.5703125" bestFit="1" customWidth="1"/>
    <col min="786" max="786" width="7.28515625" bestFit="1" customWidth="1"/>
    <col min="787" max="787" width="11.85546875" bestFit="1" customWidth="1"/>
    <col min="1026" max="1026" width="12.7109375" bestFit="1" customWidth="1"/>
    <col min="1027" max="1027" width="14" bestFit="1" customWidth="1"/>
    <col min="1028" max="1028" width="20" bestFit="1" customWidth="1"/>
    <col min="1029" max="1030" width="7.28515625" bestFit="1" customWidth="1"/>
    <col min="1031" max="1031" width="8.140625" bestFit="1" customWidth="1"/>
    <col min="1032" max="1032" width="17" bestFit="1" customWidth="1"/>
    <col min="1033" max="1033" width="10" bestFit="1" customWidth="1"/>
    <col min="1035" max="1035" width="4.42578125" bestFit="1" customWidth="1"/>
    <col min="1036" max="1036" width="5.85546875" bestFit="1" customWidth="1"/>
    <col min="1037" max="1037" width="6" bestFit="1" customWidth="1"/>
    <col min="1038" max="1038" width="4.85546875" bestFit="1" customWidth="1"/>
    <col min="1039" max="1039" width="6.140625" bestFit="1" customWidth="1"/>
    <col min="1040" max="1040" width="6.28515625" bestFit="1" customWidth="1"/>
    <col min="1041" max="1041" width="4.5703125" bestFit="1" customWidth="1"/>
    <col min="1042" max="1042" width="7.28515625" bestFit="1" customWidth="1"/>
    <col min="1043" max="1043" width="11.85546875" bestFit="1" customWidth="1"/>
    <col min="1282" max="1282" width="12.7109375" bestFit="1" customWidth="1"/>
    <col min="1283" max="1283" width="14" bestFit="1" customWidth="1"/>
    <col min="1284" max="1284" width="20" bestFit="1" customWidth="1"/>
    <col min="1285" max="1286" width="7.28515625" bestFit="1" customWidth="1"/>
    <col min="1287" max="1287" width="8.140625" bestFit="1" customWidth="1"/>
    <col min="1288" max="1288" width="17" bestFit="1" customWidth="1"/>
    <col min="1289" max="1289" width="10" bestFit="1" customWidth="1"/>
    <col min="1291" max="1291" width="4.42578125" bestFit="1" customWidth="1"/>
    <col min="1292" max="1292" width="5.85546875" bestFit="1" customWidth="1"/>
    <col min="1293" max="1293" width="6" bestFit="1" customWidth="1"/>
    <col min="1294" max="1294" width="4.85546875" bestFit="1" customWidth="1"/>
    <col min="1295" max="1295" width="6.140625" bestFit="1" customWidth="1"/>
    <col min="1296" max="1296" width="6.28515625" bestFit="1" customWidth="1"/>
    <col min="1297" max="1297" width="4.5703125" bestFit="1" customWidth="1"/>
    <col min="1298" max="1298" width="7.28515625" bestFit="1" customWidth="1"/>
    <col min="1299" max="1299" width="11.85546875" bestFit="1" customWidth="1"/>
    <col min="1538" max="1538" width="12.7109375" bestFit="1" customWidth="1"/>
    <col min="1539" max="1539" width="14" bestFit="1" customWidth="1"/>
    <col min="1540" max="1540" width="20" bestFit="1" customWidth="1"/>
    <col min="1541" max="1542" width="7.28515625" bestFit="1" customWidth="1"/>
    <col min="1543" max="1543" width="8.140625" bestFit="1" customWidth="1"/>
    <col min="1544" max="1544" width="17" bestFit="1" customWidth="1"/>
    <col min="1545" max="1545" width="10" bestFit="1" customWidth="1"/>
    <col min="1547" max="1547" width="4.42578125" bestFit="1" customWidth="1"/>
    <col min="1548" max="1548" width="5.85546875" bestFit="1" customWidth="1"/>
    <col min="1549" max="1549" width="6" bestFit="1" customWidth="1"/>
    <col min="1550" max="1550" width="4.85546875" bestFit="1" customWidth="1"/>
    <col min="1551" max="1551" width="6.140625" bestFit="1" customWidth="1"/>
    <col min="1552" max="1552" width="6.28515625" bestFit="1" customWidth="1"/>
    <col min="1553" max="1553" width="4.5703125" bestFit="1" customWidth="1"/>
    <col min="1554" max="1554" width="7.28515625" bestFit="1" customWidth="1"/>
    <col min="1555" max="1555" width="11.85546875" bestFit="1" customWidth="1"/>
    <col min="1794" max="1794" width="12.7109375" bestFit="1" customWidth="1"/>
    <col min="1795" max="1795" width="14" bestFit="1" customWidth="1"/>
    <col min="1796" max="1796" width="20" bestFit="1" customWidth="1"/>
    <col min="1797" max="1798" width="7.28515625" bestFit="1" customWidth="1"/>
    <col min="1799" max="1799" width="8.140625" bestFit="1" customWidth="1"/>
    <col min="1800" max="1800" width="17" bestFit="1" customWidth="1"/>
    <col min="1801" max="1801" width="10" bestFit="1" customWidth="1"/>
    <col min="1803" max="1803" width="4.42578125" bestFit="1" customWidth="1"/>
    <col min="1804" max="1804" width="5.85546875" bestFit="1" customWidth="1"/>
    <col min="1805" max="1805" width="6" bestFit="1" customWidth="1"/>
    <col min="1806" max="1806" width="4.85546875" bestFit="1" customWidth="1"/>
    <col min="1807" max="1807" width="6.140625" bestFit="1" customWidth="1"/>
    <col min="1808" max="1808" width="6.28515625" bestFit="1" customWidth="1"/>
    <col min="1809" max="1809" width="4.5703125" bestFit="1" customWidth="1"/>
    <col min="1810" max="1810" width="7.28515625" bestFit="1" customWidth="1"/>
    <col min="1811" max="1811" width="11.85546875" bestFit="1" customWidth="1"/>
    <col min="2050" max="2050" width="12.7109375" bestFit="1" customWidth="1"/>
    <col min="2051" max="2051" width="14" bestFit="1" customWidth="1"/>
    <col min="2052" max="2052" width="20" bestFit="1" customWidth="1"/>
    <col min="2053" max="2054" width="7.28515625" bestFit="1" customWidth="1"/>
    <col min="2055" max="2055" width="8.140625" bestFit="1" customWidth="1"/>
    <col min="2056" max="2056" width="17" bestFit="1" customWidth="1"/>
    <col min="2057" max="2057" width="10" bestFit="1" customWidth="1"/>
    <col min="2059" max="2059" width="4.42578125" bestFit="1" customWidth="1"/>
    <col min="2060" max="2060" width="5.85546875" bestFit="1" customWidth="1"/>
    <col min="2061" max="2061" width="6" bestFit="1" customWidth="1"/>
    <col min="2062" max="2062" width="4.85546875" bestFit="1" customWidth="1"/>
    <col min="2063" max="2063" width="6.140625" bestFit="1" customWidth="1"/>
    <col min="2064" max="2064" width="6.28515625" bestFit="1" customWidth="1"/>
    <col min="2065" max="2065" width="4.5703125" bestFit="1" customWidth="1"/>
    <col min="2066" max="2066" width="7.28515625" bestFit="1" customWidth="1"/>
    <col min="2067" max="2067" width="11.85546875" bestFit="1" customWidth="1"/>
    <col min="2306" max="2306" width="12.7109375" bestFit="1" customWidth="1"/>
    <col min="2307" max="2307" width="14" bestFit="1" customWidth="1"/>
    <col min="2308" max="2308" width="20" bestFit="1" customWidth="1"/>
    <col min="2309" max="2310" width="7.28515625" bestFit="1" customWidth="1"/>
    <col min="2311" max="2311" width="8.140625" bestFit="1" customWidth="1"/>
    <col min="2312" max="2312" width="17" bestFit="1" customWidth="1"/>
    <col min="2313" max="2313" width="10" bestFit="1" customWidth="1"/>
    <col min="2315" max="2315" width="4.42578125" bestFit="1" customWidth="1"/>
    <col min="2316" max="2316" width="5.85546875" bestFit="1" customWidth="1"/>
    <col min="2317" max="2317" width="6" bestFit="1" customWidth="1"/>
    <col min="2318" max="2318" width="4.85546875" bestFit="1" customWidth="1"/>
    <col min="2319" max="2319" width="6.140625" bestFit="1" customWidth="1"/>
    <col min="2320" max="2320" width="6.28515625" bestFit="1" customWidth="1"/>
    <col min="2321" max="2321" width="4.5703125" bestFit="1" customWidth="1"/>
    <col min="2322" max="2322" width="7.28515625" bestFit="1" customWidth="1"/>
    <col min="2323" max="2323" width="11.85546875" bestFit="1" customWidth="1"/>
    <col min="2562" max="2562" width="12.7109375" bestFit="1" customWidth="1"/>
    <col min="2563" max="2563" width="14" bestFit="1" customWidth="1"/>
    <col min="2564" max="2564" width="20" bestFit="1" customWidth="1"/>
    <col min="2565" max="2566" width="7.28515625" bestFit="1" customWidth="1"/>
    <col min="2567" max="2567" width="8.140625" bestFit="1" customWidth="1"/>
    <col min="2568" max="2568" width="17" bestFit="1" customWidth="1"/>
    <col min="2569" max="2569" width="10" bestFit="1" customWidth="1"/>
    <col min="2571" max="2571" width="4.42578125" bestFit="1" customWidth="1"/>
    <col min="2572" max="2572" width="5.85546875" bestFit="1" customWidth="1"/>
    <col min="2573" max="2573" width="6" bestFit="1" customWidth="1"/>
    <col min="2574" max="2574" width="4.85546875" bestFit="1" customWidth="1"/>
    <col min="2575" max="2575" width="6.140625" bestFit="1" customWidth="1"/>
    <col min="2576" max="2576" width="6.28515625" bestFit="1" customWidth="1"/>
    <col min="2577" max="2577" width="4.5703125" bestFit="1" customWidth="1"/>
    <col min="2578" max="2578" width="7.28515625" bestFit="1" customWidth="1"/>
    <col min="2579" max="2579" width="11.85546875" bestFit="1" customWidth="1"/>
    <col min="2818" max="2818" width="12.7109375" bestFit="1" customWidth="1"/>
    <col min="2819" max="2819" width="14" bestFit="1" customWidth="1"/>
    <col min="2820" max="2820" width="20" bestFit="1" customWidth="1"/>
    <col min="2821" max="2822" width="7.28515625" bestFit="1" customWidth="1"/>
    <col min="2823" max="2823" width="8.140625" bestFit="1" customWidth="1"/>
    <col min="2824" max="2824" width="17" bestFit="1" customWidth="1"/>
    <col min="2825" max="2825" width="10" bestFit="1" customWidth="1"/>
    <col min="2827" max="2827" width="4.42578125" bestFit="1" customWidth="1"/>
    <col min="2828" max="2828" width="5.85546875" bestFit="1" customWidth="1"/>
    <col min="2829" max="2829" width="6" bestFit="1" customWidth="1"/>
    <col min="2830" max="2830" width="4.85546875" bestFit="1" customWidth="1"/>
    <col min="2831" max="2831" width="6.140625" bestFit="1" customWidth="1"/>
    <col min="2832" max="2832" width="6.28515625" bestFit="1" customWidth="1"/>
    <col min="2833" max="2833" width="4.5703125" bestFit="1" customWidth="1"/>
    <col min="2834" max="2834" width="7.28515625" bestFit="1" customWidth="1"/>
    <col min="2835" max="2835" width="11.85546875" bestFit="1" customWidth="1"/>
    <col min="3074" max="3074" width="12.7109375" bestFit="1" customWidth="1"/>
    <col min="3075" max="3075" width="14" bestFit="1" customWidth="1"/>
    <col min="3076" max="3076" width="20" bestFit="1" customWidth="1"/>
    <col min="3077" max="3078" width="7.28515625" bestFit="1" customWidth="1"/>
    <col min="3079" max="3079" width="8.140625" bestFit="1" customWidth="1"/>
    <col min="3080" max="3080" width="17" bestFit="1" customWidth="1"/>
    <col min="3081" max="3081" width="10" bestFit="1" customWidth="1"/>
    <col min="3083" max="3083" width="4.42578125" bestFit="1" customWidth="1"/>
    <col min="3084" max="3084" width="5.85546875" bestFit="1" customWidth="1"/>
    <col min="3085" max="3085" width="6" bestFit="1" customWidth="1"/>
    <col min="3086" max="3086" width="4.85546875" bestFit="1" customWidth="1"/>
    <col min="3087" max="3087" width="6.140625" bestFit="1" customWidth="1"/>
    <col min="3088" max="3088" width="6.28515625" bestFit="1" customWidth="1"/>
    <col min="3089" max="3089" width="4.5703125" bestFit="1" customWidth="1"/>
    <col min="3090" max="3090" width="7.28515625" bestFit="1" customWidth="1"/>
    <col min="3091" max="3091" width="11.85546875" bestFit="1" customWidth="1"/>
    <col min="3330" max="3330" width="12.7109375" bestFit="1" customWidth="1"/>
    <col min="3331" max="3331" width="14" bestFit="1" customWidth="1"/>
    <col min="3332" max="3332" width="20" bestFit="1" customWidth="1"/>
    <col min="3333" max="3334" width="7.28515625" bestFit="1" customWidth="1"/>
    <col min="3335" max="3335" width="8.140625" bestFit="1" customWidth="1"/>
    <col min="3336" max="3336" width="17" bestFit="1" customWidth="1"/>
    <col min="3337" max="3337" width="10" bestFit="1" customWidth="1"/>
    <col min="3339" max="3339" width="4.42578125" bestFit="1" customWidth="1"/>
    <col min="3340" max="3340" width="5.85546875" bestFit="1" customWidth="1"/>
    <col min="3341" max="3341" width="6" bestFit="1" customWidth="1"/>
    <col min="3342" max="3342" width="4.85546875" bestFit="1" customWidth="1"/>
    <col min="3343" max="3343" width="6.140625" bestFit="1" customWidth="1"/>
    <col min="3344" max="3344" width="6.28515625" bestFit="1" customWidth="1"/>
    <col min="3345" max="3345" width="4.5703125" bestFit="1" customWidth="1"/>
    <col min="3346" max="3346" width="7.28515625" bestFit="1" customWidth="1"/>
    <col min="3347" max="3347" width="11.85546875" bestFit="1" customWidth="1"/>
    <col min="3586" max="3586" width="12.7109375" bestFit="1" customWidth="1"/>
    <col min="3587" max="3587" width="14" bestFit="1" customWidth="1"/>
    <col min="3588" max="3588" width="20" bestFit="1" customWidth="1"/>
    <col min="3589" max="3590" width="7.28515625" bestFit="1" customWidth="1"/>
    <col min="3591" max="3591" width="8.140625" bestFit="1" customWidth="1"/>
    <col min="3592" max="3592" width="17" bestFit="1" customWidth="1"/>
    <col min="3593" max="3593" width="10" bestFit="1" customWidth="1"/>
    <col min="3595" max="3595" width="4.42578125" bestFit="1" customWidth="1"/>
    <col min="3596" max="3596" width="5.85546875" bestFit="1" customWidth="1"/>
    <col min="3597" max="3597" width="6" bestFit="1" customWidth="1"/>
    <col min="3598" max="3598" width="4.85546875" bestFit="1" customWidth="1"/>
    <col min="3599" max="3599" width="6.140625" bestFit="1" customWidth="1"/>
    <col min="3600" max="3600" width="6.28515625" bestFit="1" customWidth="1"/>
    <col min="3601" max="3601" width="4.5703125" bestFit="1" customWidth="1"/>
    <col min="3602" max="3602" width="7.28515625" bestFit="1" customWidth="1"/>
    <col min="3603" max="3603" width="11.85546875" bestFit="1" customWidth="1"/>
    <col min="3842" max="3842" width="12.7109375" bestFit="1" customWidth="1"/>
    <col min="3843" max="3843" width="14" bestFit="1" customWidth="1"/>
    <col min="3844" max="3844" width="20" bestFit="1" customWidth="1"/>
    <col min="3845" max="3846" width="7.28515625" bestFit="1" customWidth="1"/>
    <col min="3847" max="3847" width="8.140625" bestFit="1" customWidth="1"/>
    <col min="3848" max="3848" width="17" bestFit="1" customWidth="1"/>
    <col min="3849" max="3849" width="10" bestFit="1" customWidth="1"/>
    <col min="3851" max="3851" width="4.42578125" bestFit="1" customWidth="1"/>
    <col min="3852" max="3852" width="5.85546875" bestFit="1" customWidth="1"/>
    <col min="3853" max="3853" width="6" bestFit="1" customWidth="1"/>
    <col min="3854" max="3854" width="4.85546875" bestFit="1" customWidth="1"/>
    <col min="3855" max="3855" width="6.140625" bestFit="1" customWidth="1"/>
    <col min="3856" max="3856" width="6.28515625" bestFit="1" customWidth="1"/>
    <col min="3857" max="3857" width="4.5703125" bestFit="1" customWidth="1"/>
    <col min="3858" max="3858" width="7.28515625" bestFit="1" customWidth="1"/>
    <col min="3859" max="3859" width="11.85546875" bestFit="1" customWidth="1"/>
    <col min="4098" max="4098" width="12.7109375" bestFit="1" customWidth="1"/>
    <col min="4099" max="4099" width="14" bestFit="1" customWidth="1"/>
    <col min="4100" max="4100" width="20" bestFit="1" customWidth="1"/>
    <col min="4101" max="4102" width="7.28515625" bestFit="1" customWidth="1"/>
    <col min="4103" max="4103" width="8.140625" bestFit="1" customWidth="1"/>
    <col min="4104" max="4104" width="17" bestFit="1" customWidth="1"/>
    <col min="4105" max="4105" width="10" bestFit="1" customWidth="1"/>
    <col min="4107" max="4107" width="4.42578125" bestFit="1" customWidth="1"/>
    <col min="4108" max="4108" width="5.85546875" bestFit="1" customWidth="1"/>
    <col min="4109" max="4109" width="6" bestFit="1" customWidth="1"/>
    <col min="4110" max="4110" width="4.85546875" bestFit="1" customWidth="1"/>
    <col min="4111" max="4111" width="6.140625" bestFit="1" customWidth="1"/>
    <col min="4112" max="4112" width="6.28515625" bestFit="1" customWidth="1"/>
    <col min="4113" max="4113" width="4.5703125" bestFit="1" customWidth="1"/>
    <col min="4114" max="4114" width="7.28515625" bestFit="1" customWidth="1"/>
    <col min="4115" max="4115" width="11.85546875" bestFit="1" customWidth="1"/>
    <col min="4354" max="4354" width="12.7109375" bestFit="1" customWidth="1"/>
    <col min="4355" max="4355" width="14" bestFit="1" customWidth="1"/>
    <col min="4356" max="4356" width="20" bestFit="1" customWidth="1"/>
    <col min="4357" max="4358" width="7.28515625" bestFit="1" customWidth="1"/>
    <col min="4359" max="4359" width="8.140625" bestFit="1" customWidth="1"/>
    <col min="4360" max="4360" width="17" bestFit="1" customWidth="1"/>
    <col min="4361" max="4361" width="10" bestFit="1" customWidth="1"/>
    <col min="4363" max="4363" width="4.42578125" bestFit="1" customWidth="1"/>
    <col min="4364" max="4364" width="5.85546875" bestFit="1" customWidth="1"/>
    <col min="4365" max="4365" width="6" bestFit="1" customWidth="1"/>
    <col min="4366" max="4366" width="4.85546875" bestFit="1" customWidth="1"/>
    <col min="4367" max="4367" width="6.140625" bestFit="1" customWidth="1"/>
    <col min="4368" max="4368" width="6.28515625" bestFit="1" customWidth="1"/>
    <col min="4369" max="4369" width="4.5703125" bestFit="1" customWidth="1"/>
    <col min="4370" max="4370" width="7.28515625" bestFit="1" customWidth="1"/>
    <col min="4371" max="4371" width="11.85546875" bestFit="1" customWidth="1"/>
    <col min="4610" max="4610" width="12.7109375" bestFit="1" customWidth="1"/>
    <col min="4611" max="4611" width="14" bestFit="1" customWidth="1"/>
    <col min="4612" max="4612" width="20" bestFit="1" customWidth="1"/>
    <col min="4613" max="4614" width="7.28515625" bestFit="1" customWidth="1"/>
    <col min="4615" max="4615" width="8.140625" bestFit="1" customWidth="1"/>
    <col min="4616" max="4616" width="17" bestFit="1" customWidth="1"/>
    <col min="4617" max="4617" width="10" bestFit="1" customWidth="1"/>
    <col min="4619" max="4619" width="4.42578125" bestFit="1" customWidth="1"/>
    <col min="4620" max="4620" width="5.85546875" bestFit="1" customWidth="1"/>
    <col min="4621" max="4621" width="6" bestFit="1" customWidth="1"/>
    <col min="4622" max="4622" width="4.85546875" bestFit="1" customWidth="1"/>
    <col min="4623" max="4623" width="6.140625" bestFit="1" customWidth="1"/>
    <col min="4624" max="4624" width="6.28515625" bestFit="1" customWidth="1"/>
    <col min="4625" max="4625" width="4.5703125" bestFit="1" customWidth="1"/>
    <col min="4626" max="4626" width="7.28515625" bestFit="1" customWidth="1"/>
    <col min="4627" max="4627" width="11.85546875" bestFit="1" customWidth="1"/>
    <col min="4866" max="4866" width="12.7109375" bestFit="1" customWidth="1"/>
    <col min="4867" max="4867" width="14" bestFit="1" customWidth="1"/>
    <col min="4868" max="4868" width="20" bestFit="1" customWidth="1"/>
    <col min="4869" max="4870" width="7.28515625" bestFit="1" customWidth="1"/>
    <col min="4871" max="4871" width="8.140625" bestFit="1" customWidth="1"/>
    <col min="4872" max="4872" width="17" bestFit="1" customWidth="1"/>
    <col min="4873" max="4873" width="10" bestFit="1" customWidth="1"/>
    <col min="4875" max="4875" width="4.42578125" bestFit="1" customWidth="1"/>
    <col min="4876" max="4876" width="5.85546875" bestFit="1" customWidth="1"/>
    <col min="4877" max="4877" width="6" bestFit="1" customWidth="1"/>
    <col min="4878" max="4878" width="4.85546875" bestFit="1" customWidth="1"/>
    <col min="4879" max="4879" width="6.140625" bestFit="1" customWidth="1"/>
    <col min="4880" max="4880" width="6.28515625" bestFit="1" customWidth="1"/>
    <col min="4881" max="4881" width="4.5703125" bestFit="1" customWidth="1"/>
    <col min="4882" max="4882" width="7.28515625" bestFit="1" customWidth="1"/>
    <col min="4883" max="4883" width="11.85546875" bestFit="1" customWidth="1"/>
    <col min="5122" max="5122" width="12.7109375" bestFit="1" customWidth="1"/>
    <col min="5123" max="5123" width="14" bestFit="1" customWidth="1"/>
    <col min="5124" max="5124" width="20" bestFit="1" customWidth="1"/>
    <col min="5125" max="5126" width="7.28515625" bestFit="1" customWidth="1"/>
    <col min="5127" max="5127" width="8.140625" bestFit="1" customWidth="1"/>
    <col min="5128" max="5128" width="17" bestFit="1" customWidth="1"/>
    <col min="5129" max="5129" width="10" bestFit="1" customWidth="1"/>
    <col min="5131" max="5131" width="4.42578125" bestFit="1" customWidth="1"/>
    <col min="5132" max="5132" width="5.85546875" bestFit="1" customWidth="1"/>
    <col min="5133" max="5133" width="6" bestFit="1" customWidth="1"/>
    <col min="5134" max="5134" width="4.85546875" bestFit="1" customWidth="1"/>
    <col min="5135" max="5135" width="6.140625" bestFit="1" customWidth="1"/>
    <col min="5136" max="5136" width="6.28515625" bestFit="1" customWidth="1"/>
    <col min="5137" max="5137" width="4.5703125" bestFit="1" customWidth="1"/>
    <col min="5138" max="5138" width="7.28515625" bestFit="1" customWidth="1"/>
    <col min="5139" max="5139" width="11.85546875" bestFit="1" customWidth="1"/>
    <col min="5378" max="5378" width="12.7109375" bestFit="1" customWidth="1"/>
    <col min="5379" max="5379" width="14" bestFit="1" customWidth="1"/>
    <col min="5380" max="5380" width="20" bestFit="1" customWidth="1"/>
    <col min="5381" max="5382" width="7.28515625" bestFit="1" customWidth="1"/>
    <col min="5383" max="5383" width="8.140625" bestFit="1" customWidth="1"/>
    <col min="5384" max="5384" width="17" bestFit="1" customWidth="1"/>
    <col min="5385" max="5385" width="10" bestFit="1" customWidth="1"/>
    <col min="5387" max="5387" width="4.42578125" bestFit="1" customWidth="1"/>
    <col min="5388" max="5388" width="5.85546875" bestFit="1" customWidth="1"/>
    <col min="5389" max="5389" width="6" bestFit="1" customWidth="1"/>
    <col min="5390" max="5390" width="4.85546875" bestFit="1" customWidth="1"/>
    <col min="5391" max="5391" width="6.140625" bestFit="1" customWidth="1"/>
    <col min="5392" max="5392" width="6.28515625" bestFit="1" customWidth="1"/>
    <col min="5393" max="5393" width="4.5703125" bestFit="1" customWidth="1"/>
    <col min="5394" max="5394" width="7.28515625" bestFit="1" customWidth="1"/>
    <col min="5395" max="5395" width="11.85546875" bestFit="1" customWidth="1"/>
    <col min="5634" max="5634" width="12.7109375" bestFit="1" customWidth="1"/>
    <col min="5635" max="5635" width="14" bestFit="1" customWidth="1"/>
    <col min="5636" max="5636" width="20" bestFit="1" customWidth="1"/>
    <col min="5637" max="5638" width="7.28515625" bestFit="1" customWidth="1"/>
    <col min="5639" max="5639" width="8.140625" bestFit="1" customWidth="1"/>
    <col min="5640" max="5640" width="17" bestFit="1" customWidth="1"/>
    <col min="5641" max="5641" width="10" bestFit="1" customWidth="1"/>
    <col min="5643" max="5643" width="4.42578125" bestFit="1" customWidth="1"/>
    <col min="5644" max="5644" width="5.85546875" bestFit="1" customWidth="1"/>
    <col min="5645" max="5645" width="6" bestFit="1" customWidth="1"/>
    <col min="5646" max="5646" width="4.85546875" bestFit="1" customWidth="1"/>
    <col min="5647" max="5647" width="6.140625" bestFit="1" customWidth="1"/>
    <col min="5648" max="5648" width="6.28515625" bestFit="1" customWidth="1"/>
    <col min="5649" max="5649" width="4.5703125" bestFit="1" customWidth="1"/>
    <col min="5650" max="5650" width="7.28515625" bestFit="1" customWidth="1"/>
    <col min="5651" max="5651" width="11.85546875" bestFit="1" customWidth="1"/>
    <col min="5890" max="5890" width="12.7109375" bestFit="1" customWidth="1"/>
    <col min="5891" max="5891" width="14" bestFit="1" customWidth="1"/>
    <col min="5892" max="5892" width="20" bestFit="1" customWidth="1"/>
    <col min="5893" max="5894" width="7.28515625" bestFit="1" customWidth="1"/>
    <col min="5895" max="5895" width="8.140625" bestFit="1" customWidth="1"/>
    <col min="5896" max="5896" width="17" bestFit="1" customWidth="1"/>
    <col min="5897" max="5897" width="10" bestFit="1" customWidth="1"/>
    <col min="5899" max="5899" width="4.42578125" bestFit="1" customWidth="1"/>
    <col min="5900" max="5900" width="5.85546875" bestFit="1" customWidth="1"/>
    <col min="5901" max="5901" width="6" bestFit="1" customWidth="1"/>
    <col min="5902" max="5902" width="4.85546875" bestFit="1" customWidth="1"/>
    <col min="5903" max="5903" width="6.140625" bestFit="1" customWidth="1"/>
    <col min="5904" max="5904" width="6.28515625" bestFit="1" customWidth="1"/>
    <col min="5905" max="5905" width="4.5703125" bestFit="1" customWidth="1"/>
    <col min="5906" max="5906" width="7.28515625" bestFit="1" customWidth="1"/>
    <col min="5907" max="5907" width="11.85546875" bestFit="1" customWidth="1"/>
    <col min="6146" max="6146" width="12.7109375" bestFit="1" customWidth="1"/>
    <col min="6147" max="6147" width="14" bestFit="1" customWidth="1"/>
    <col min="6148" max="6148" width="20" bestFit="1" customWidth="1"/>
    <col min="6149" max="6150" width="7.28515625" bestFit="1" customWidth="1"/>
    <col min="6151" max="6151" width="8.140625" bestFit="1" customWidth="1"/>
    <col min="6152" max="6152" width="17" bestFit="1" customWidth="1"/>
    <col min="6153" max="6153" width="10" bestFit="1" customWidth="1"/>
    <col min="6155" max="6155" width="4.42578125" bestFit="1" customWidth="1"/>
    <col min="6156" max="6156" width="5.85546875" bestFit="1" customWidth="1"/>
    <col min="6157" max="6157" width="6" bestFit="1" customWidth="1"/>
    <col min="6158" max="6158" width="4.85546875" bestFit="1" customWidth="1"/>
    <col min="6159" max="6159" width="6.140625" bestFit="1" customWidth="1"/>
    <col min="6160" max="6160" width="6.28515625" bestFit="1" customWidth="1"/>
    <col min="6161" max="6161" width="4.5703125" bestFit="1" customWidth="1"/>
    <col min="6162" max="6162" width="7.28515625" bestFit="1" customWidth="1"/>
    <col min="6163" max="6163" width="11.85546875" bestFit="1" customWidth="1"/>
    <col min="6402" max="6402" width="12.7109375" bestFit="1" customWidth="1"/>
    <col min="6403" max="6403" width="14" bestFit="1" customWidth="1"/>
    <col min="6404" max="6404" width="20" bestFit="1" customWidth="1"/>
    <col min="6405" max="6406" width="7.28515625" bestFit="1" customWidth="1"/>
    <col min="6407" max="6407" width="8.140625" bestFit="1" customWidth="1"/>
    <col min="6408" max="6408" width="17" bestFit="1" customWidth="1"/>
    <col min="6409" max="6409" width="10" bestFit="1" customWidth="1"/>
    <col min="6411" max="6411" width="4.42578125" bestFit="1" customWidth="1"/>
    <col min="6412" max="6412" width="5.85546875" bestFit="1" customWidth="1"/>
    <col min="6413" max="6413" width="6" bestFit="1" customWidth="1"/>
    <col min="6414" max="6414" width="4.85546875" bestFit="1" customWidth="1"/>
    <col min="6415" max="6415" width="6.140625" bestFit="1" customWidth="1"/>
    <col min="6416" max="6416" width="6.28515625" bestFit="1" customWidth="1"/>
    <col min="6417" max="6417" width="4.5703125" bestFit="1" customWidth="1"/>
    <col min="6418" max="6418" width="7.28515625" bestFit="1" customWidth="1"/>
    <col min="6419" max="6419" width="11.85546875" bestFit="1" customWidth="1"/>
    <col min="6658" max="6658" width="12.7109375" bestFit="1" customWidth="1"/>
    <col min="6659" max="6659" width="14" bestFit="1" customWidth="1"/>
    <col min="6660" max="6660" width="20" bestFit="1" customWidth="1"/>
    <col min="6661" max="6662" width="7.28515625" bestFit="1" customWidth="1"/>
    <col min="6663" max="6663" width="8.140625" bestFit="1" customWidth="1"/>
    <col min="6664" max="6664" width="17" bestFit="1" customWidth="1"/>
    <col min="6665" max="6665" width="10" bestFit="1" customWidth="1"/>
    <col min="6667" max="6667" width="4.42578125" bestFit="1" customWidth="1"/>
    <col min="6668" max="6668" width="5.85546875" bestFit="1" customWidth="1"/>
    <col min="6669" max="6669" width="6" bestFit="1" customWidth="1"/>
    <col min="6670" max="6670" width="4.85546875" bestFit="1" customWidth="1"/>
    <col min="6671" max="6671" width="6.140625" bestFit="1" customWidth="1"/>
    <col min="6672" max="6672" width="6.28515625" bestFit="1" customWidth="1"/>
    <col min="6673" max="6673" width="4.5703125" bestFit="1" customWidth="1"/>
    <col min="6674" max="6674" width="7.28515625" bestFit="1" customWidth="1"/>
    <col min="6675" max="6675" width="11.85546875" bestFit="1" customWidth="1"/>
    <col min="6914" max="6914" width="12.7109375" bestFit="1" customWidth="1"/>
    <col min="6915" max="6915" width="14" bestFit="1" customWidth="1"/>
    <col min="6916" max="6916" width="20" bestFit="1" customWidth="1"/>
    <col min="6917" max="6918" width="7.28515625" bestFit="1" customWidth="1"/>
    <col min="6919" max="6919" width="8.140625" bestFit="1" customWidth="1"/>
    <col min="6920" max="6920" width="17" bestFit="1" customWidth="1"/>
    <col min="6921" max="6921" width="10" bestFit="1" customWidth="1"/>
    <col min="6923" max="6923" width="4.42578125" bestFit="1" customWidth="1"/>
    <col min="6924" max="6924" width="5.85546875" bestFit="1" customWidth="1"/>
    <col min="6925" max="6925" width="6" bestFit="1" customWidth="1"/>
    <col min="6926" max="6926" width="4.85546875" bestFit="1" customWidth="1"/>
    <col min="6927" max="6927" width="6.140625" bestFit="1" customWidth="1"/>
    <col min="6928" max="6928" width="6.28515625" bestFit="1" customWidth="1"/>
    <col min="6929" max="6929" width="4.5703125" bestFit="1" customWidth="1"/>
    <col min="6930" max="6930" width="7.28515625" bestFit="1" customWidth="1"/>
    <col min="6931" max="6931" width="11.85546875" bestFit="1" customWidth="1"/>
    <col min="7170" max="7170" width="12.7109375" bestFit="1" customWidth="1"/>
    <col min="7171" max="7171" width="14" bestFit="1" customWidth="1"/>
    <col min="7172" max="7172" width="20" bestFit="1" customWidth="1"/>
    <col min="7173" max="7174" width="7.28515625" bestFit="1" customWidth="1"/>
    <col min="7175" max="7175" width="8.140625" bestFit="1" customWidth="1"/>
    <col min="7176" max="7176" width="17" bestFit="1" customWidth="1"/>
    <col min="7177" max="7177" width="10" bestFit="1" customWidth="1"/>
    <col min="7179" max="7179" width="4.42578125" bestFit="1" customWidth="1"/>
    <col min="7180" max="7180" width="5.85546875" bestFit="1" customWidth="1"/>
    <col min="7181" max="7181" width="6" bestFit="1" customWidth="1"/>
    <col min="7182" max="7182" width="4.85546875" bestFit="1" customWidth="1"/>
    <col min="7183" max="7183" width="6.140625" bestFit="1" customWidth="1"/>
    <col min="7184" max="7184" width="6.28515625" bestFit="1" customWidth="1"/>
    <col min="7185" max="7185" width="4.5703125" bestFit="1" customWidth="1"/>
    <col min="7186" max="7186" width="7.28515625" bestFit="1" customWidth="1"/>
    <col min="7187" max="7187" width="11.85546875" bestFit="1" customWidth="1"/>
    <col min="7426" max="7426" width="12.7109375" bestFit="1" customWidth="1"/>
    <col min="7427" max="7427" width="14" bestFit="1" customWidth="1"/>
    <col min="7428" max="7428" width="20" bestFit="1" customWidth="1"/>
    <col min="7429" max="7430" width="7.28515625" bestFit="1" customWidth="1"/>
    <col min="7431" max="7431" width="8.140625" bestFit="1" customWidth="1"/>
    <col min="7432" max="7432" width="17" bestFit="1" customWidth="1"/>
    <col min="7433" max="7433" width="10" bestFit="1" customWidth="1"/>
    <col min="7435" max="7435" width="4.42578125" bestFit="1" customWidth="1"/>
    <col min="7436" max="7436" width="5.85546875" bestFit="1" customWidth="1"/>
    <col min="7437" max="7437" width="6" bestFit="1" customWidth="1"/>
    <col min="7438" max="7438" width="4.85546875" bestFit="1" customWidth="1"/>
    <col min="7439" max="7439" width="6.140625" bestFit="1" customWidth="1"/>
    <col min="7440" max="7440" width="6.28515625" bestFit="1" customWidth="1"/>
    <col min="7441" max="7441" width="4.5703125" bestFit="1" customWidth="1"/>
    <col min="7442" max="7442" width="7.28515625" bestFit="1" customWidth="1"/>
    <col min="7443" max="7443" width="11.85546875" bestFit="1" customWidth="1"/>
    <col min="7682" max="7682" width="12.7109375" bestFit="1" customWidth="1"/>
    <col min="7683" max="7683" width="14" bestFit="1" customWidth="1"/>
    <col min="7684" max="7684" width="20" bestFit="1" customWidth="1"/>
    <col min="7685" max="7686" width="7.28515625" bestFit="1" customWidth="1"/>
    <col min="7687" max="7687" width="8.140625" bestFit="1" customWidth="1"/>
    <col min="7688" max="7688" width="17" bestFit="1" customWidth="1"/>
    <col min="7689" max="7689" width="10" bestFit="1" customWidth="1"/>
    <col min="7691" max="7691" width="4.42578125" bestFit="1" customWidth="1"/>
    <col min="7692" max="7692" width="5.85546875" bestFit="1" customWidth="1"/>
    <col min="7693" max="7693" width="6" bestFit="1" customWidth="1"/>
    <col min="7694" max="7694" width="4.85546875" bestFit="1" customWidth="1"/>
    <col min="7695" max="7695" width="6.140625" bestFit="1" customWidth="1"/>
    <col min="7696" max="7696" width="6.28515625" bestFit="1" customWidth="1"/>
    <col min="7697" max="7697" width="4.5703125" bestFit="1" customWidth="1"/>
    <col min="7698" max="7698" width="7.28515625" bestFit="1" customWidth="1"/>
    <col min="7699" max="7699" width="11.85546875" bestFit="1" customWidth="1"/>
    <col min="7938" max="7938" width="12.7109375" bestFit="1" customWidth="1"/>
    <col min="7939" max="7939" width="14" bestFit="1" customWidth="1"/>
    <col min="7940" max="7940" width="20" bestFit="1" customWidth="1"/>
    <col min="7941" max="7942" width="7.28515625" bestFit="1" customWidth="1"/>
    <col min="7943" max="7943" width="8.140625" bestFit="1" customWidth="1"/>
    <col min="7944" max="7944" width="17" bestFit="1" customWidth="1"/>
    <col min="7945" max="7945" width="10" bestFit="1" customWidth="1"/>
    <col min="7947" max="7947" width="4.42578125" bestFit="1" customWidth="1"/>
    <col min="7948" max="7948" width="5.85546875" bestFit="1" customWidth="1"/>
    <col min="7949" max="7949" width="6" bestFit="1" customWidth="1"/>
    <col min="7950" max="7950" width="4.85546875" bestFit="1" customWidth="1"/>
    <col min="7951" max="7951" width="6.140625" bestFit="1" customWidth="1"/>
    <col min="7952" max="7952" width="6.28515625" bestFit="1" customWidth="1"/>
    <col min="7953" max="7953" width="4.5703125" bestFit="1" customWidth="1"/>
    <col min="7954" max="7954" width="7.28515625" bestFit="1" customWidth="1"/>
    <col min="7955" max="7955" width="11.85546875" bestFit="1" customWidth="1"/>
    <col min="8194" max="8194" width="12.7109375" bestFit="1" customWidth="1"/>
    <col min="8195" max="8195" width="14" bestFit="1" customWidth="1"/>
    <col min="8196" max="8196" width="20" bestFit="1" customWidth="1"/>
    <col min="8197" max="8198" width="7.28515625" bestFit="1" customWidth="1"/>
    <col min="8199" max="8199" width="8.140625" bestFit="1" customWidth="1"/>
    <col min="8200" max="8200" width="17" bestFit="1" customWidth="1"/>
    <col min="8201" max="8201" width="10" bestFit="1" customWidth="1"/>
    <col min="8203" max="8203" width="4.42578125" bestFit="1" customWidth="1"/>
    <col min="8204" max="8204" width="5.85546875" bestFit="1" customWidth="1"/>
    <col min="8205" max="8205" width="6" bestFit="1" customWidth="1"/>
    <col min="8206" max="8206" width="4.85546875" bestFit="1" customWidth="1"/>
    <col min="8207" max="8207" width="6.140625" bestFit="1" customWidth="1"/>
    <col min="8208" max="8208" width="6.28515625" bestFit="1" customWidth="1"/>
    <col min="8209" max="8209" width="4.5703125" bestFit="1" customWidth="1"/>
    <col min="8210" max="8210" width="7.28515625" bestFit="1" customWidth="1"/>
    <col min="8211" max="8211" width="11.85546875" bestFit="1" customWidth="1"/>
    <col min="8450" max="8450" width="12.7109375" bestFit="1" customWidth="1"/>
    <col min="8451" max="8451" width="14" bestFit="1" customWidth="1"/>
    <col min="8452" max="8452" width="20" bestFit="1" customWidth="1"/>
    <col min="8453" max="8454" width="7.28515625" bestFit="1" customWidth="1"/>
    <col min="8455" max="8455" width="8.140625" bestFit="1" customWidth="1"/>
    <col min="8456" max="8456" width="17" bestFit="1" customWidth="1"/>
    <col min="8457" max="8457" width="10" bestFit="1" customWidth="1"/>
    <col min="8459" max="8459" width="4.42578125" bestFit="1" customWidth="1"/>
    <col min="8460" max="8460" width="5.85546875" bestFit="1" customWidth="1"/>
    <col min="8461" max="8461" width="6" bestFit="1" customWidth="1"/>
    <col min="8462" max="8462" width="4.85546875" bestFit="1" customWidth="1"/>
    <col min="8463" max="8463" width="6.140625" bestFit="1" customWidth="1"/>
    <col min="8464" max="8464" width="6.28515625" bestFit="1" customWidth="1"/>
    <col min="8465" max="8465" width="4.5703125" bestFit="1" customWidth="1"/>
    <col min="8466" max="8466" width="7.28515625" bestFit="1" customWidth="1"/>
    <col min="8467" max="8467" width="11.85546875" bestFit="1" customWidth="1"/>
    <col min="8706" max="8706" width="12.7109375" bestFit="1" customWidth="1"/>
    <col min="8707" max="8707" width="14" bestFit="1" customWidth="1"/>
    <col min="8708" max="8708" width="20" bestFit="1" customWidth="1"/>
    <col min="8709" max="8710" width="7.28515625" bestFit="1" customWidth="1"/>
    <col min="8711" max="8711" width="8.140625" bestFit="1" customWidth="1"/>
    <col min="8712" max="8712" width="17" bestFit="1" customWidth="1"/>
    <col min="8713" max="8713" width="10" bestFit="1" customWidth="1"/>
    <col min="8715" max="8715" width="4.42578125" bestFit="1" customWidth="1"/>
    <col min="8716" max="8716" width="5.85546875" bestFit="1" customWidth="1"/>
    <col min="8717" max="8717" width="6" bestFit="1" customWidth="1"/>
    <col min="8718" max="8718" width="4.85546875" bestFit="1" customWidth="1"/>
    <col min="8719" max="8719" width="6.140625" bestFit="1" customWidth="1"/>
    <col min="8720" max="8720" width="6.28515625" bestFit="1" customWidth="1"/>
    <col min="8721" max="8721" width="4.5703125" bestFit="1" customWidth="1"/>
    <col min="8722" max="8722" width="7.28515625" bestFit="1" customWidth="1"/>
    <col min="8723" max="8723" width="11.85546875" bestFit="1" customWidth="1"/>
    <col min="8962" max="8962" width="12.7109375" bestFit="1" customWidth="1"/>
    <col min="8963" max="8963" width="14" bestFit="1" customWidth="1"/>
    <col min="8964" max="8964" width="20" bestFit="1" customWidth="1"/>
    <col min="8965" max="8966" width="7.28515625" bestFit="1" customWidth="1"/>
    <col min="8967" max="8967" width="8.140625" bestFit="1" customWidth="1"/>
    <col min="8968" max="8968" width="17" bestFit="1" customWidth="1"/>
    <col min="8969" max="8969" width="10" bestFit="1" customWidth="1"/>
    <col min="8971" max="8971" width="4.42578125" bestFit="1" customWidth="1"/>
    <col min="8972" max="8972" width="5.85546875" bestFit="1" customWidth="1"/>
    <col min="8973" max="8973" width="6" bestFit="1" customWidth="1"/>
    <col min="8974" max="8974" width="4.85546875" bestFit="1" customWidth="1"/>
    <col min="8975" max="8975" width="6.140625" bestFit="1" customWidth="1"/>
    <col min="8976" max="8976" width="6.28515625" bestFit="1" customWidth="1"/>
    <col min="8977" max="8977" width="4.5703125" bestFit="1" customWidth="1"/>
    <col min="8978" max="8978" width="7.28515625" bestFit="1" customWidth="1"/>
    <col min="8979" max="8979" width="11.85546875" bestFit="1" customWidth="1"/>
    <col min="9218" max="9218" width="12.7109375" bestFit="1" customWidth="1"/>
    <col min="9219" max="9219" width="14" bestFit="1" customWidth="1"/>
    <col min="9220" max="9220" width="20" bestFit="1" customWidth="1"/>
    <col min="9221" max="9222" width="7.28515625" bestFit="1" customWidth="1"/>
    <col min="9223" max="9223" width="8.140625" bestFit="1" customWidth="1"/>
    <col min="9224" max="9224" width="17" bestFit="1" customWidth="1"/>
    <col min="9225" max="9225" width="10" bestFit="1" customWidth="1"/>
    <col min="9227" max="9227" width="4.42578125" bestFit="1" customWidth="1"/>
    <col min="9228" max="9228" width="5.85546875" bestFit="1" customWidth="1"/>
    <col min="9229" max="9229" width="6" bestFit="1" customWidth="1"/>
    <col min="9230" max="9230" width="4.85546875" bestFit="1" customWidth="1"/>
    <col min="9231" max="9231" width="6.140625" bestFit="1" customWidth="1"/>
    <col min="9232" max="9232" width="6.28515625" bestFit="1" customWidth="1"/>
    <col min="9233" max="9233" width="4.5703125" bestFit="1" customWidth="1"/>
    <col min="9234" max="9234" width="7.28515625" bestFit="1" customWidth="1"/>
    <col min="9235" max="9235" width="11.85546875" bestFit="1" customWidth="1"/>
    <col min="9474" max="9474" width="12.7109375" bestFit="1" customWidth="1"/>
    <col min="9475" max="9475" width="14" bestFit="1" customWidth="1"/>
    <col min="9476" max="9476" width="20" bestFit="1" customWidth="1"/>
    <col min="9477" max="9478" width="7.28515625" bestFit="1" customWidth="1"/>
    <col min="9479" max="9479" width="8.140625" bestFit="1" customWidth="1"/>
    <col min="9480" max="9480" width="17" bestFit="1" customWidth="1"/>
    <col min="9481" max="9481" width="10" bestFit="1" customWidth="1"/>
    <col min="9483" max="9483" width="4.42578125" bestFit="1" customWidth="1"/>
    <col min="9484" max="9484" width="5.85546875" bestFit="1" customWidth="1"/>
    <col min="9485" max="9485" width="6" bestFit="1" customWidth="1"/>
    <col min="9486" max="9486" width="4.85546875" bestFit="1" customWidth="1"/>
    <col min="9487" max="9487" width="6.140625" bestFit="1" customWidth="1"/>
    <col min="9488" max="9488" width="6.28515625" bestFit="1" customWidth="1"/>
    <col min="9489" max="9489" width="4.5703125" bestFit="1" customWidth="1"/>
    <col min="9490" max="9490" width="7.28515625" bestFit="1" customWidth="1"/>
    <col min="9491" max="9491" width="11.85546875" bestFit="1" customWidth="1"/>
    <col min="9730" max="9730" width="12.7109375" bestFit="1" customWidth="1"/>
    <col min="9731" max="9731" width="14" bestFit="1" customWidth="1"/>
    <col min="9732" max="9732" width="20" bestFit="1" customWidth="1"/>
    <col min="9733" max="9734" width="7.28515625" bestFit="1" customWidth="1"/>
    <col min="9735" max="9735" width="8.140625" bestFit="1" customWidth="1"/>
    <col min="9736" max="9736" width="17" bestFit="1" customWidth="1"/>
    <col min="9737" max="9737" width="10" bestFit="1" customWidth="1"/>
    <col min="9739" max="9739" width="4.42578125" bestFit="1" customWidth="1"/>
    <col min="9740" max="9740" width="5.85546875" bestFit="1" customWidth="1"/>
    <col min="9741" max="9741" width="6" bestFit="1" customWidth="1"/>
    <col min="9742" max="9742" width="4.85546875" bestFit="1" customWidth="1"/>
    <col min="9743" max="9743" width="6.140625" bestFit="1" customWidth="1"/>
    <col min="9744" max="9744" width="6.28515625" bestFit="1" customWidth="1"/>
    <col min="9745" max="9745" width="4.5703125" bestFit="1" customWidth="1"/>
    <col min="9746" max="9746" width="7.28515625" bestFit="1" customWidth="1"/>
    <col min="9747" max="9747" width="11.85546875" bestFit="1" customWidth="1"/>
    <col min="9986" max="9986" width="12.7109375" bestFit="1" customWidth="1"/>
    <col min="9987" max="9987" width="14" bestFit="1" customWidth="1"/>
    <col min="9988" max="9988" width="20" bestFit="1" customWidth="1"/>
    <col min="9989" max="9990" width="7.28515625" bestFit="1" customWidth="1"/>
    <col min="9991" max="9991" width="8.140625" bestFit="1" customWidth="1"/>
    <col min="9992" max="9992" width="17" bestFit="1" customWidth="1"/>
    <col min="9993" max="9993" width="10" bestFit="1" customWidth="1"/>
    <col min="9995" max="9995" width="4.42578125" bestFit="1" customWidth="1"/>
    <col min="9996" max="9996" width="5.85546875" bestFit="1" customWidth="1"/>
    <col min="9997" max="9997" width="6" bestFit="1" customWidth="1"/>
    <col min="9998" max="9998" width="4.85546875" bestFit="1" customWidth="1"/>
    <col min="9999" max="9999" width="6.140625" bestFit="1" customWidth="1"/>
    <col min="10000" max="10000" width="6.28515625" bestFit="1" customWidth="1"/>
    <col min="10001" max="10001" width="4.5703125" bestFit="1" customWidth="1"/>
    <col min="10002" max="10002" width="7.28515625" bestFit="1" customWidth="1"/>
    <col min="10003" max="10003" width="11.85546875" bestFit="1" customWidth="1"/>
    <col min="10242" max="10242" width="12.7109375" bestFit="1" customWidth="1"/>
    <col min="10243" max="10243" width="14" bestFit="1" customWidth="1"/>
    <col min="10244" max="10244" width="20" bestFit="1" customWidth="1"/>
    <col min="10245" max="10246" width="7.28515625" bestFit="1" customWidth="1"/>
    <col min="10247" max="10247" width="8.140625" bestFit="1" customWidth="1"/>
    <col min="10248" max="10248" width="17" bestFit="1" customWidth="1"/>
    <col min="10249" max="10249" width="10" bestFit="1" customWidth="1"/>
    <col min="10251" max="10251" width="4.42578125" bestFit="1" customWidth="1"/>
    <col min="10252" max="10252" width="5.85546875" bestFit="1" customWidth="1"/>
    <col min="10253" max="10253" width="6" bestFit="1" customWidth="1"/>
    <col min="10254" max="10254" width="4.85546875" bestFit="1" customWidth="1"/>
    <col min="10255" max="10255" width="6.140625" bestFit="1" customWidth="1"/>
    <col min="10256" max="10256" width="6.28515625" bestFit="1" customWidth="1"/>
    <col min="10257" max="10257" width="4.5703125" bestFit="1" customWidth="1"/>
    <col min="10258" max="10258" width="7.28515625" bestFit="1" customWidth="1"/>
    <col min="10259" max="10259" width="11.85546875" bestFit="1" customWidth="1"/>
    <col min="10498" max="10498" width="12.7109375" bestFit="1" customWidth="1"/>
    <col min="10499" max="10499" width="14" bestFit="1" customWidth="1"/>
    <col min="10500" max="10500" width="20" bestFit="1" customWidth="1"/>
    <col min="10501" max="10502" width="7.28515625" bestFit="1" customWidth="1"/>
    <col min="10503" max="10503" width="8.140625" bestFit="1" customWidth="1"/>
    <col min="10504" max="10504" width="17" bestFit="1" customWidth="1"/>
    <col min="10505" max="10505" width="10" bestFit="1" customWidth="1"/>
    <col min="10507" max="10507" width="4.42578125" bestFit="1" customWidth="1"/>
    <col min="10508" max="10508" width="5.85546875" bestFit="1" customWidth="1"/>
    <col min="10509" max="10509" width="6" bestFit="1" customWidth="1"/>
    <col min="10510" max="10510" width="4.85546875" bestFit="1" customWidth="1"/>
    <col min="10511" max="10511" width="6.140625" bestFit="1" customWidth="1"/>
    <col min="10512" max="10512" width="6.28515625" bestFit="1" customWidth="1"/>
    <col min="10513" max="10513" width="4.5703125" bestFit="1" customWidth="1"/>
    <col min="10514" max="10514" width="7.28515625" bestFit="1" customWidth="1"/>
    <col min="10515" max="10515" width="11.85546875" bestFit="1" customWidth="1"/>
    <col min="10754" max="10754" width="12.7109375" bestFit="1" customWidth="1"/>
    <col min="10755" max="10755" width="14" bestFit="1" customWidth="1"/>
    <col min="10756" max="10756" width="20" bestFit="1" customWidth="1"/>
    <col min="10757" max="10758" width="7.28515625" bestFit="1" customWidth="1"/>
    <col min="10759" max="10759" width="8.140625" bestFit="1" customWidth="1"/>
    <col min="10760" max="10760" width="17" bestFit="1" customWidth="1"/>
    <col min="10761" max="10761" width="10" bestFit="1" customWidth="1"/>
    <col min="10763" max="10763" width="4.42578125" bestFit="1" customWidth="1"/>
    <col min="10764" max="10764" width="5.85546875" bestFit="1" customWidth="1"/>
    <col min="10765" max="10765" width="6" bestFit="1" customWidth="1"/>
    <col min="10766" max="10766" width="4.85546875" bestFit="1" customWidth="1"/>
    <col min="10767" max="10767" width="6.140625" bestFit="1" customWidth="1"/>
    <col min="10768" max="10768" width="6.28515625" bestFit="1" customWidth="1"/>
    <col min="10769" max="10769" width="4.5703125" bestFit="1" customWidth="1"/>
    <col min="10770" max="10770" width="7.28515625" bestFit="1" customWidth="1"/>
    <col min="10771" max="10771" width="11.85546875" bestFit="1" customWidth="1"/>
    <col min="11010" max="11010" width="12.7109375" bestFit="1" customWidth="1"/>
    <col min="11011" max="11011" width="14" bestFit="1" customWidth="1"/>
    <col min="11012" max="11012" width="20" bestFit="1" customWidth="1"/>
    <col min="11013" max="11014" width="7.28515625" bestFit="1" customWidth="1"/>
    <col min="11015" max="11015" width="8.140625" bestFit="1" customWidth="1"/>
    <col min="11016" max="11016" width="17" bestFit="1" customWidth="1"/>
    <col min="11017" max="11017" width="10" bestFit="1" customWidth="1"/>
    <col min="11019" max="11019" width="4.42578125" bestFit="1" customWidth="1"/>
    <col min="11020" max="11020" width="5.85546875" bestFit="1" customWidth="1"/>
    <col min="11021" max="11021" width="6" bestFit="1" customWidth="1"/>
    <col min="11022" max="11022" width="4.85546875" bestFit="1" customWidth="1"/>
    <col min="11023" max="11023" width="6.140625" bestFit="1" customWidth="1"/>
    <col min="11024" max="11024" width="6.28515625" bestFit="1" customWidth="1"/>
    <col min="11025" max="11025" width="4.5703125" bestFit="1" customWidth="1"/>
    <col min="11026" max="11026" width="7.28515625" bestFit="1" customWidth="1"/>
    <col min="11027" max="11027" width="11.85546875" bestFit="1" customWidth="1"/>
    <col min="11266" max="11266" width="12.7109375" bestFit="1" customWidth="1"/>
    <col min="11267" max="11267" width="14" bestFit="1" customWidth="1"/>
    <col min="11268" max="11268" width="20" bestFit="1" customWidth="1"/>
    <col min="11269" max="11270" width="7.28515625" bestFit="1" customWidth="1"/>
    <col min="11271" max="11271" width="8.140625" bestFit="1" customWidth="1"/>
    <col min="11272" max="11272" width="17" bestFit="1" customWidth="1"/>
    <col min="11273" max="11273" width="10" bestFit="1" customWidth="1"/>
    <col min="11275" max="11275" width="4.42578125" bestFit="1" customWidth="1"/>
    <col min="11276" max="11276" width="5.85546875" bestFit="1" customWidth="1"/>
    <col min="11277" max="11277" width="6" bestFit="1" customWidth="1"/>
    <col min="11278" max="11278" width="4.85546875" bestFit="1" customWidth="1"/>
    <col min="11279" max="11279" width="6.140625" bestFit="1" customWidth="1"/>
    <col min="11280" max="11280" width="6.28515625" bestFit="1" customWidth="1"/>
    <col min="11281" max="11281" width="4.5703125" bestFit="1" customWidth="1"/>
    <col min="11282" max="11282" width="7.28515625" bestFit="1" customWidth="1"/>
    <col min="11283" max="11283" width="11.85546875" bestFit="1" customWidth="1"/>
    <col min="11522" max="11522" width="12.7109375" bestFit="1" customWidth="1"/>
    <col min="11523" max="11523" width="14" bestFit="1" customWidth="1"/>
    <col min="11524" max="11524" width="20" bestFit="1" customWidth="1"/>
    <col min="11525" max="11526" width="7.28515625" bestFit="1" customWidth="1"/>
    <col min="11527" max="11527" width="8.140625" bestFit="1" customWidth="1"/>
    <col min="11528" max="11528" width="17" bestFit="1" customWidth="1"/>
    <col min="11529" max="11529" width="10" bestFit="1" customWidth="1"/>
    <col min="11531" max="11531" width="4.42578125" bestFit="1" customWidth="1"/>
    <col min="11532" max="11532" width="5.85546875" bestFit="1" customWidth="1"/>
    <col min="11533" max="11533" width="6" bestFit="1" customWidth="1"/>
    <col min="11534" max="11534" width="4.85546875" bestFit="1" customWidth="1"/>
    <col min="11535" max="11535" width="6.140625" bestFit="1" customWidth="1"/>
    <col min="11536" max="11536" width="6.28515625" bestFit="1" customWidth="1"/>
    <col min="11537" max="11537" width="4.5703125" bestFit="1" customWidth="1"/>
    <col min="11538" max="11538" width="7.28515625" bestFit="1" customWidth="1"/>
    <col min="11539" max="11539" width="11.85546875" bestFit="1" customWidth="1"/>
    <col min="11778" max="11778" width="12.7109375" bestFit="1" customWidth="1"/>
    <col min="11779" max="11779" width="14" bestFit="1" customWidth="1"/>
    <col min="11780" max="11780" width="20" bestFit="1" customWidth="1"/>
    <col min="11781" max="11782" width="7.28515625" bestFit="1" customWidth="1"/>
    <col min="11783" max="11783" width="8.140625" bestFit="1" customWidth="1"/>
    <col min="11784" max="11784" width="17" bestFit="1" customWidth="1"/>
    <col min="11785" max="11785" width="10" bestFit="1" customWidth="1"/>
    <col min="11787" max="11787" width="4.42578125" bestFit="1" customWidth="1"/>
    <col min="11788" max="11788" width="5.85546875" bestFit="1" customWidth="1"/>
    <col min="11789" max="11789" width="6" bestFit="1" customWidth="1"/>
    <col min="11790" max="11790" width="4.85546875" bestFit="1" customWidth="1"/>
    <col min="11791" max="11791" width="6.140625" bestFit="1" customWidth="1"/>
    <col min="11792" max="11792" width="6.28515625" bestFit="1" customWidth="1"/>
    <col min="11793" max="11793" width="4.5703125" bestFit="1" customWidth="1"/>
    <col min="11794" max="11794" width="7.28515625" bestFit="1" customWidth="1"/>
    <col min="11795" max="11795" width="11.85546875" bestFit="1" customWidth="1"/>
    <col min="12034" max="12034" width="12.7109375" bestFit="1" customWidth="1"/>
    <col min="12035" max="12035" width="14" bestFit="1" customWidth="1"/>
    <col min="12036" max="12036" width="20" bestFit="1" customWidth="1"/>
    <col min="12037" max="12038" width="7.28515625" bestFit="1" customWidth="1"/>
    <col min="12039" max="12039" width="8.140625" bestFit="1" customWidth="1"/>
    <col min="12040" max="12040" width="17" bestFit="1" customWidth="1"/>
    <col min="12041" max="12041" width="10" bestFit="1" customWidth="1"/>
    <col min="12043" max="12043" width="4.42578125" bestFit="1" customWidth="1"/>
    <col min="12044" max="12044" width="5.85546875" bestFit="1" customWidth="1"/>
    <col min="12045" max="12045" width="6" bestFit="1" customWidth="1"/>
    <col min="12046" max="12046" width="4.85546875" bestFit="1" customWidth="1"/>
    <col min="12047" max="12047" width="6.140625" bestFit="1" customWidth="1"/>
    <col min="12048" max="12048" width="6.28515625" bestFit="1" customWidth="1"/>
    <col min="12049" max="12049" width="4.5703125" bestFit="1" customWidth="1"/>
    <col min="12050" max="12050" width="7.28515625" bestFit="1" customWidth="1"/>
    <col min="12051" max="12051" width="11.85546875" bestFit="1" customWidth="1"/>
    <col min="12290" max="12290" width="12.7109375" bestFit="1" customWidth="1"/>
    <col min="12291" max="12291" width="14" bestFit="1" customWidth="1"/>
    <col min="12292" max="12292" width="20" bestFit="1" customWidth="1"/>
    <col min="12293" max="12294" width="7.28515625" bestFit="1" customWidth="1"/>
    <col min="12295" max="12295" width="8.140625" bestFit="1" customWidth="1"/>
    <col min="12296" max="12296" width="17" bestFit="1" customWidth="1"/>
    <col min="12297" max="12297" width="10" bestFit="1" customWidth="1"/>
    <col min="12299" max="12299" width="4.42578125" bestFit="1" customWidth="1"/>
    <col min="12300" max="12300" width="5.85546875" bestFit="1" customWidth="1"/>
    <col min="12301" max="12301" width="6" bestFit="1" customWidth="1"/>
    <col min="12302" max="12302" width="4.85546875" bestFit="1" customWidth="1"/>
    <col min="12303" max="12303" width="6.140625" bestFit="1" customWidth="1"/>
    <col min="12304" max="12304" width="6.28515625" bestFit="1" customWidth="1"/>
    <col min="12305" max="12305" width="4.5703125" bestFit="1" customWidth="1"/>
    <col min="12306" max="12306" width="7.28515625" bestFit="1" customWidth="1"/>
    <col min="12307" max="12307" width="11.85546875" bestFit="1" customWidth="1"/>
    <col min="12546" max="12546" width="12.7109375" bestFit="1" customWidth="1"/>
    <col min="12547" max="12547" width="14" bestFit="1" customWidth="1"/>
    <col min="12548" max="12548" width="20" bestFit="1" customWidth="1"/>
    <col min="12549" max="12550" width="7.28515625" bestFit="1" customWidth="1"/>
    <col min="12551" max="12551" width="8.140625" bestFit="1" customWidth="1"/>
    <col min="12552" max="12552" width="17" bestFit="1" customWidth="1"/>
    <col min="12553" max="12553" width="10" bestFit="1" customWidth="1"/>
    <col min="12555" max="12555" width="4.42578125" bestFit="1" customWidth="1"/>
    <col min="12556" max="12556" width="5.85546875" bestFit="1" customWidth="1"/>
    <col min="12557" max="12557" width="6" bestFit="1" customWidth="1"/>
    <col min="12558" max="12558" width="4.85546875" bestFit="1" customWidth="1"/>
    <col min="12559" max="12559" width="6.140625" bestFit="1" customWidth="1"/>
    <col min="12560" max="12560" width="6.28515625" bestFit="1" customWidth="1"/>
    <col min="12561" max="12561" width="4.5703125" bestFit="1" customWidth="1"/>
    <col min="12562" max="12562" width="7.28515625" bestFit="1" customWidth="1"/>
    <col min="12563" max="12563" width="11.85546875" bestFit="1" customWidth="1"/>
    <col min="12802" max="12802" width="12.7109375" bestFit="1" customWidth="1"/>
    <col min="12803" max="12803" width="14" bestFit="1" customWidth="1"/>
    <col min="12804" max="12804" width="20" bestFit="1" customWidth="1"/>
    <col min="12805" max="12806" width="7.28515625" bestFit="1" customWidth="1"/>
    <col min="12807" max="12807" width="8.140625" bestFit="1" customWidth="1"/>
    <col min="12808" max="12808" width="17" bestFit="1" customWidth="1"/>
    <col min="12809" max="12809" width="10" bestFit="1" customWidth="1"/>
    <col min="12811" max="12811" width="4.42578125" bestFit="1" customWidth="1"/>
    <col min="12812" max="12812" width="5.85546875" bestFit="1" customWidth="1"/>
    <col min="12813" max="12813" width="6" bestFit="1" customWidth="1"/>
    <col min="12814" max="12814" width="4.85546875" bestFit="1" customWidth="1"/>
    <col min="12815" max="12815" width="6.140625" bestFit="1" customWidth="1"/>
    <col min="12816" max="12816" width="6.28515625" bestFit="1" customWidth="1"/>
    <col min="12817" max="12817" width="4.5703125" bestFit="1" customWidth="1"/>
    <col min="12818" max="12818" width="7.28515625" bestFit="1" customWidth="1"/>
    <col min="12819" max="12819" width="11.85546875" bestFit="1" customWidth="1"/>
    <col min="13058" max="13058" width="12.7109375" bestFit="1" customWidth="1"/>
    <col min="13059" max="13059" width="14" bestFit="1" customWidth="1"/>
    <col min="13060" max="13060" width="20" bestFit="1" customWidth="1"/>
    <col min="13061" max="13062" width="7.28515625" bestFit="1" customWidth="1"/>
    <col min="13063" max="13063" width="8.140625" bestFit="1" customWidth="1"/>
    <col min="13064" max="13064" width="17" bestFit="1" customWidth="1"/>
    <col min="13065" max="13065" width="10" bestFit="1" customWidth="1"/>
    <col min="13067" max="13067" width="4.42578125" bestFit="1" customWidth="1"/>
    <col min="13068" max="13068" width="5.85546875" bestFit="1" customWidth="1"/>
    <col min="13069" max="13069" width="6" bestFit="1" customWidth="1"/>
    <col min="13070" max="13070" width="4.85546875" bestFit="1" customWidth="1"/>
    <col min="13071" max="13071" width="6.140625" bestFit="1" customWidth="1"/>
    <col min="13072" max="13072" width="6.28515625" bestFit="1" customWidth="1"/>
    <col min="13073" max="13073" width="4.5703125" bestFit="1" customWidth="1"/>
    <col min="13074" max="13074" width="7.28515625" bestFit="1" customWidth="1"/>
    <col min="13075" max="13075" width="11.85546875" bestFit="1" customWidth="1"/>
    <col min="13314" max="13314" width="12.7109375" bestFit="1" customWidth="1"/>
    <col min="13315" max="13315" width="14" bestFit="1" customWidth="1"/>
    <col min="13316" max="13316" width="20" bestFit="1" customWidth="1"/>
    <col min="13317" max="13318" width="7.28515625" bestFit="1" customWidth="1"/>
    <col min="13319" max="13319" width="8.140625" bestFit="1" customWidth="1"/>
    <col min="13320" max="13320" width="17" bestFit="1" customWidth="1"/>
    <col min="13321" max="13321" width="10" bestFit="1" customWidth="1"/>
    <col min="13323" max="13323" width="4.42578125" bestFit="1" customWidth="1"/>
    <col min="13324" max="13324" width="5.85546875" bestFit="1" customWidth="1"/>
    <col min="13325" max="13325" width="6" bestFit="1" customWidth="1"/>
    <col min="13326" max="13326" width="4.85546875" bestFit="1" customWidth="1"/>
    <col min="13327" max="13327" width="6.140625" bestFit="1" customWidth="1"/>
    <col min="13328" max="13328" width="6.28515625" bestFit="1" customWidth="1"/>
    <col min="13329" max="13329" width="4.5703125" bestFit="1" customWidth="1"/>
    <col min="13330" max="13330" width="7.28515625" bestFit="1" customWidth="1"/>
    <col min="13331" max="13331" width="11.85546875" bestFit="1" customWidth="1"/>
    <col min="13570" max="13570" width="12.7109375" bestFit="1" customWidth="1"/>
    <col min="13571" max="13571" width="14" bestFit="1" customWidth="1"/>
    <col min="13572" max="13572" width="20" bestFit="1" customWidth="1"/>
    <col min="13573" max="13574" width="7.28515625" bestFit="1" customWidth="1"/>
    <col min="13575" max="13575" width="8.140625" bestFit="1" customWidth="1"/>
    <col min="13576" max="13576" width="17" bestFit="1" customWidth="1"/>
    <col min="13577" max="13577" width="10" bestFit="1" customWidth="1"/>
    <col min="13579" max="13579" width="4.42578125" bestFit="1" customWidth="1"/>
    <col min="13580" max="13580" width="5.85546875" bestFit="1" customWidth="1"/>
    <col min="13581" max="13581" width="6" bestFit="1" customWidth="1"/>
    <col min="13582" max="13582" width="4.85546875" bestFit="1" customWidth="1"/>
    <col min="13583" max="13583" width="6.140625" bestFit="1" customWidth="1"/>
    <col min="13584" max="13584" width="6.28515625" bestFit="1" customWidth="1"/>
    <col min="13585" max="13585" width="4.5703125" bestFit="1" customWidth="1"/>
    <col min="13586" max="13586" width="7.28515625" bestFit="1" customWidth="1"/>
    <col min="13587" max="13587" width="11.85546875" bestFit="1" customWidth="1"/>
    <col min="13826" max="13826" width="12.7109375" bestFit="1" customWidth="1"/>
    <col min="13827" max="13827" width="14" bestFit="1" customWidth="1"/>
    <col min="13828" max="13828" width="20" bestFit="1" customWidth="1"/>
    <col min="13829" max="13830" width="7.28515625" bestFit="1" customWidth="1"/>
    <col min="13831" max="13831" width="8.140625" bestFit="1" customWidth="1"/>
    <col min="13832" max="13832" width="17" bestFit="1" customWidth="1"/>
    <col min="13833" max="13833" width="10" bestFit="1" customWidth="1"/>
    <col min="13835" max="13835" width="4.42578125" bestFit="1" customWidth="1"/>
    <col min="13836" max="13836" width="5.85546875" bestFit="1" customWidth="1"/>
    <col min="13837" max="13837" width="6" bestFit="1" customWidth="1"/>
    <col min="13838" max="13838" width="4.85546875" bestFit="1" customWidth="1"/>
    <col min="13839" max="13839" width="6.140625" bestFit="1" customWidth="1"/>
    <col min="13840" max="13840" width="6.28515625" bestFit="1" customWidth="1"/>
    <col min="13841" max="13841" width="4.5703125" bestFit="1" customWidth="1"/>
    <col min="13842" max="13842" width="7.28515625" bestFit="1" customWidth="1"/>
    <col min="13843" max="13843" width="11.85546875" bestFit="1" customWidth="1"/>
    <col min="14082" max="14082" width="12.7109375" bestFit="1" customWidth="1"/>
    <col min="14083" max="14083" width="14" bestFit="1" customWidth="1"/>
    <col min="14084" max="14084" width="20" bestFit="1" customWidth="1"/>
    <col min="14085" max="14086" width="7.28515625" bestFit="1" customWidth="1"/>
    <col min="14087" max="14087" width="8.140625" bestFit="1" customWidth="1"/>
    <col min="14088" max="14088" width="17" bestFit="1" customWidth="1"/>
    <col min="14089" max="14089" width="10" bestFit="1" customWidth="1"/>
    <col min="14091" max="14091" width="4.42578125" bestFit="1" customWidth="1"/>
    <col min="14092" max="14092" width="5.85546875" bestFit="1" customWidth="1"/>
    <col min="14093" max="14093" width="6" bestFit="1" customWidth="1"/>
    <col min="14094" max="14094" width="4.85546875" bestFit="1" customWidth="1"/>
    <col min="14095" max="14095" width="6.140625" bestFit="1" customWidth="1"/>
    <col min="14096" max="14096" width="6.28515625" bestFit="1" customWidth="1"/>
    <col min="14097" max="14097" width="4.5703125" bestFit="1" customWidth="1"/>
    <col min="14098" max="14098" width="7.28515625" bestFit="1" customWidth="1"/>
    <col min="14099" max="14099" width="11.85546875" bestFit="1" customWidth="1"/>
    <col min="14338" max="14338" width="12.7109375" bestFit="1" customWidth="1"/>
    <col min="14339" max="14339" width="14" bestFit="1" customWidth="1"/>
    <col min="14340" max="14340" width="20" bestFit="1" customWidth="1"/>
    <col min="14341" max="14342" width="7.28515625" bestFit="1" customWidth="1"/>
    <col min="14343" max="14343" width="8.140625" bestFit="1" customWidth="1"/>
    <col min="14344" max="14344" width="17" bestFit="1" customWidth="1"/>
    <col min="14345" max="14345" width="10" bestFit="1" customWidth="1"/>
    <col min="14347" max="14347" width="4.42578125" bestFit="1" customWidth="1"/>
    <col min="14348" max="14348" width="5.85546875" bestFit="1" customWidth="1"/>
    <col min="14349" max="14349" width="6" bestFit="1" customWidth="1"/>
    <col min="14350" max="14350" width="4.85546875" bestFit="1" customWidth="1"/>
    <col min="14351" max="14351" width="6.140625" bestFit="1" customWidth="1"/>
    <col min="14352" max="14352" width="6.28515625" bestFit="1" customWidth="1"/>
    <col min="14353" max="14353" width="4.5703125" bestFit="1" customWidth="1"/>
    <col min="14354" max="14354" width="7.28515625" bestFit="1" customWidth="1"/>
    <col min="14355" max="14355" width="11.85546875" bestFit="1" customWidth="1"/>
    <col min="14594" max="14594" width="12.7109375" bestFit="1" customWidth="1"/>
    <col min="14595" max="14595" width="14" bestFit="1" customWidth="1"/>
    <col min="14596" max="14596" width="20" bestFit="1" customWidth="1"/>
    <col min="14597" max="14598" width="7.28515625" bestFit="1" customWidth="1"/>
    <col min="14599" max="14599" width="8.140625" bestFit="1" customWidth="1"/>
    <col min="14600" max="14600" width="17" bestFit="1" customWidth="1"/>
    <col min="14601" max="14601" width="10" bestFit="1" customWidth="1"/>
    <col min="14603" max="14603" width="4.42578125" bestFit="1" customWidth="1"/>
    <col min="14604" max="14604" width="5.85546875" bestFit="1" customWidth="1"/>
    <col min="14605" max="14605" width="6" bestFit="1" customWidth="1"/>
    <col min="14606" max="14606" width="4.85546875" bestFit="1" customWidth="1"/>
    <col min="14607" max="14607" width="6.140625" bestFit="1" customWidth="1"/>
    <col min="14608" max="14608" width="6.28515625" bestFit="1" customWidth="1"/>
    <col min="14609" max="14609" width="4.5703125" bestFit="1" customWidth="1"/>
    <col min="14610" max="14610" width="7.28515625" bestFit="1" customWidth="1"/>
    <col min="14611" max="14611" width="11.85546875" bestFit="1" customWidth="1"/>
    <col min="14850" max="14850" width="12.7109375" bestFit="1" customWidth="1"/>
    <col min="14851" max="14851" width="14" bestFit="1" customWidth="1"/>
    <col min="14852" max="14852" width="20" bestFit="1" customWidth="1"/>
    <col min="14853" max="14854" width="7.28515625" bestFit="1" customWidth="1"/>
    <col min="14855" max="14855" width="8.140625" bestFit="1" customWidth="1"/>
    <col min="14856" max="14856" width="17" bestFit="1" customWidth="1"/>
    <col min="14857" max="14857" width="10" bestFit="1" customWidth="1"/>
    <col min="14859" max="14859" width="4.42578125" bestFit="1" customWidth="1"/>
    <col min="14860" max="14860" width="5.85546875" bestFit="1" customWidth="1"/>
    <col min="14861" max="14861" width="6" bestFit="1" customWidth="1"/>
    <col min="14862" max="14862" width="4.85546875" bestFit="1" customWidth="1"/>
    <col min="14863" max="14863" width="6.140625" bestFit="1" customWidth="1"/>
    <col min="14864" max="14864" width="6.28515625" bestFit="1" customWidth="1"/>
    <col min="14865" max="14865" width="4.5703125" bestFit="1" customWidth="1"/>
    <col min="14866" max="14866" width="7.28515625" bestFit="1" customWidth="1"/>
    <col min="14867" max="14867" width="11.85546875" bestFit="1" customWidth="1"/>
    <col min="15106" max="15106" width="12.7109375" bestFit="1" customWidth="1"/>
    <col min="15107" max="15107" width="14" bestFit="1" customWidth="1"/>
    <col min="15108" max="15108" width="20" bestFit="1" customWidth="1"/>
    <col min="15109" max="15110" width="7.28515625" bestFit="1" customWidth="1"/>
    <col min="15111" max="15111" width="8.140625" bestFit="1" customWidth="1"/>
    <col min="15112" max="15112" width="17" bestFit="1" customWidth="1"/>
    <col min="15113" max="15113" width="10" bestFit="1" customWidth="1"/>
    <col min="15115" max="15115" width="4.42578125" bestFit="1" customWidth="1"/>
    <col min="15116" max="15116" width="5.85546875" bestFit="1" customWidth="1"/>
    <col min="15117" max="15117" width="6" bestFit="1" customWidth="1"/>
    <col min="15118" max="15118" width="4.85546875" bestFit="1" customWidth="1"/>
    <col min="15119" max="15119" width="6.140625" bestFit="1" customWidth="1"/>
    <col min="15120" max="15120" width="6.28515625" bestFit="1" customWidth="1"/>
    <col min="15121" max="15121" width="4.5703125" bestFit="1" customWidth="1"/>
    <col min="15122" max="15122" width="7.28515625" bestFit="1" customWidth="1"/>
    <col min="15123" max="15123" width="11.85546875" bestFit="1" customWidth="1"/>
    <col min="15362" max="15362" width="12.7109375" bestFit="1" customWidth="1"/>
    <col min="15363" max="15363" width="14" bestFit="1" customWidth="1"/>
    <col min="15364" max="15364" width="20" bestFit="1" customWidth="1"/>
    <col min="15365" max="15366" width="7.28515625" bestFit="1" customWidth="1"/>
    <col min="15367" max="15367" width="8.140625" bestFit="1" customWidth="1"/>
    <col min="15368" max="15368" width="17" bestFit="1" customWidth="1"/>
    <col min="15369" max="15369" width="10" bestFit="1" customWidth="1"/>
    <col min="15371" max="15371" width="4.42578125" bestFit="1" customWidth="1"/>
    <col min="15372" max="15372" width="5.85546875" bestFit="1" customWidth="1"/>
    <col min="15373" max="15373" width="6" bestFit="1" customWidth="1"/>
    <col min="15374" max="15374" width="4.85546875" bestFit="1" customWidth="1"/>
    <col min="15375" max="15375" width="6.140625" bestFit="1" customWidth="1"/>
    <col min="15376" max="15376" width="6.28515625" bestFit="1" customWidth="1"/>
    <col min="15377" max="15377" width="4.5703125" bestFit="1" customWidth="1"/>
    <col min="15378" max="15378" width="7.28515625" bestFit="1" customWidth="1"/>
    <col min="15379" max="15379" width="11.85546875" bestFit="1" customWidth="1"/>
    <col min="15618" max="15618" width="12.7109375" bestFit="1" customWidth="1"/>
    <col min="15619" max="15619" width="14" bestFit="1" customWidth="1"/>
    <col min="15620" max="15620" width="20" bestFit="1" customWidth="1"/>
    <col min="15621" max="15622" width="7.28515625" bestFit="1" customWidth="1"/>
    <col min="15623" max="15623" width="8.140625" bestFit="1" customWidth="1"/>
    <col min="15624" max="15624" width="17" bestFit="1" customWidth="1"/>
    <col min="15625" max="15625" width="10" bestFit="1" customWidth="1"/>
    <col min="15627" max="15627" width="4.42578125" bestFit="1" customWidth="1"/>
    <col min="15628" max="15628" width="5.85546875" bestFit="1" customWidth="1"/>
    <col min="15629" max="15629" width="6" bestFit="1" customWidth="1"/>
    <col min="15630" max="15630" width="4.85546875" bestFit="1" customWidth="1"/>
    <col min="15631" max="15631" width="6.140625" bestFit="1" customWidth="1"/>
    <col min="15632" max="15632" width="6.28515625" bestFit="1" customWidth="1"/>
    <col min="15633" max="15633" width="4.5703125" bestFit="1" customWidth="1"/>
    <col min="15634" max="15634" width="7.28515625" bestFit="1" customWidth="1"/>
    <col min="15635" max="15635" width="11.85546875" bestFit="1" customWidth="1"/>
    <col min="15874" max="15874" width="12.7109375" bestFit="1" customWidth="1"/>
    <col min="15875" max="15875" width="14" bestFit="1" customWidth="1"/>
    <col min="15876" max="15876" width="20" bestFit="1" customWidth="1"/>
    <col min="15877" max="15878" width="7.28515625" bestFit="1" customWidth="1"/>
    <col min="15879" max="15879" width="8.140625" bestFit="1" customWidth="1"/>
    <col min="15880" max="15880" width="17" bestFit="1" customWidth="1"/>
    <col min="15881" max="15881" width="10" bestFit="1" customWidth="1"/>
    <col min="15883" max="15883" width="4.42578125" bestFit="1" customWidth="1"/>
    <col min="15884" max="15884" width="5.85546875" bestFit="1" customWidth="1"/>
    <col min="15885" max="15885" width="6" bestFit="1" customWidth="1"/>
    <col min="15886" max="15886" width="4.85546875" bestFit="1" customWidth="1"/>
    <col min="15887" max="15887" width="6.140625" bestFit="1" customWidth="1"/>
    <col min="15888" max="15888" width="6.28515625" bestFit="1" customWidth="1"/>
    <col min="15889" max="15889" width="4.5703125" bestFit="1" customWidth="1"/>
    <col min="15890" max="15890" width="7.28515625" bestFit="1" customWidth="1"/>
    <col min="15891" max="15891" width="11.85546875" bestFit="1" customWidth="1"/>
    <col min="16130" max="16130" width="12.7109375" bestFit="1" customWidth="1"/>
    <col min="16131" max="16131" width="14" bestFit="1" customWidth="1"/>
    <col min="16132" max="16132" width="20" bestFit="1" customWidth="1"/>
    <col min="16133" max="16134" width="7.28515625" bestFit="1" customWidth="1"/>
    <col min="16135" max="16135" width="8.140625" bestFit="1" customWidth="1"/>
    <col min="16136" max="16136" width="17" bestFit="1" customWidth="1"/>
    <col min="16137" max="16137" width="10" bestFit="1" customWidth="1"/>
    <col min="16139" max="16139" width="4.42578125" bestFit="1" customWidth="1"/>
    <col min="16140" max="16140" width="5.85546875" bestFit="1" customWidth="1"/>
    <col min="16141" max="16141" width="6" bestFit="1" customWidth="1"/>
    <col min="16142" max="16142" width="4.85546875" bestFit="1" customWidth="1"/>
    <col min="16143" max="16143" width="6.140625" bestFit="1" customWidth="1"/>
    <col min="16144" max="16144" width="6.28515625" bestFit="1" customWidth="1"/>
    <col min="16145" max="16145" width="4.5703125" bestFit="1" customWidth="1"/>
    <col min="16146" max="16146" width="7.28515625" bestFit="1" customWidth="1"/>
    <col min="16147" max="16147" width="11.85546875" bestFit="1" customWidth="1"/>
  </cols>
  <sheetData>
    <row r="1" spans="1:19" ht="15.75" x14ac:dyDescent="0.2">
      <c r="A1" s="103" t="s">
        <v>386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5"/>
    </row>
    <row r="2" spans="1:19" x14ac:dyDescent="0.2">
      <c r="A2" s="106" t="s">
        <v>387</v>
      </c>
      <c r="B2" s="108" t="s">
        <v>388</v>
      </c>
      <c r="C2" s="101" t="s">
        <v>389</v>
      </c>
      <c r="D2" s="101" t="s">
        <v>390</v>
      </c>
      <c r="E2" s="110" t="s">
        <v>391</v>
      </c>
      <c r="F2" s="111"/>
      <c r="G2" s="112"/>
      <c r="H2" s="113" t="s">
        <v>392</v>
      </c>
      <c r="I2" s="108" t="s">
        <v>393</v>
      </c>
      <c r="J2" s="115" t="s">
        <v>394</v>
      </c>
      <c r="K2" s="117" t="s">
        <v>395</v>
      </c>
      <c r="L2" s="118"/>
      <c r="M2" s="118"/>
      <c r="N2" s="118"/>
      <c r="O2" s="118"/>
      <c r="P2" s="118"/>
      <c r="Q2" s="118"/>
      <c r="R2" s="119"/>
      <c r="S2" s="101" t="s">
        <v>396</v>
      </c>
    </row>
    <row r="3" spans="1:19" ht="33.75" x14ac:dyDescent="0.2">
      <c r="A3" s="107"/>
      <c r="B3" s="109"/>
      <c r="C3" s="102"/>
      <c r="D3" s="102"/>
      <c r="E3" s="74" t="s">
        <v>397</v>
      </c>
      <c r="F3" s="74" t="s">
        <v>398</v>
      </c>
      <c r="G3" s="75" t="s">
        <v>399</v>
      </c>
      <c r="H3" s="114"/>
      <c r="I3" s="109"/>
      <c r="J3" s="116"/>
      <c r="K3" s="76" t="s">
        <v>400</v>
      </c>
      <c r="L3" s="76" t="s">
        <v>401</v>
      </c>
      <c r="M3" s="76" t="s">
        <v>402</v>
      </c>
      <c r="N3" s="77" t="s">
        <v>403</v>
      </c>
      <c r="O3" s="76" t="s">
        <v>404</v>
      </c>
      <c r="P3" s="76" t="s">
        <v>405</v>
      </c>
      <c r="Q3" s="76" t="s">
        <v>406</v>
      </c>
      <c r="R3" s="74" t="s">
        <v>407</v>
      </c>
      <c r="S3" s="102"/>
    </row>
    <row r="4" spans="1:19" ht="22.5" x14ac:dyDescent="0.2">
      <c r="A4" s="72" t="s">
        <v>408</v>
      </c>
      <c r="B4" s="72" t="s">
        <v>409</v>
      </c>
      <c r="C4" s="72" t="s">
        <v>410</v>
      </c>
      <c r="D4" s="72" t="s">
        <v>411</v>
      </c>
      <c r="E4" s="78">
        <v>1740</v>
      </c>
      <c r="F4" s="79">
        <v>670</v>
      </c>
      <c r="G4" s="79">
        <v>560</v>
      </c>
      <c r="H4" s="79">
        <v>550</v>
      </c>
      <c r="I4" s="79">
        <v>14</v>
      </c>
      <c r="J4" s="80">
        <v>0.2</v>
      </c>
      <c r="K4" s="81"/>
      <c r="L4" s="81"/>
      <c r="M4" s="81"/>
      <c r="N4" s="81"/>
      <c r="O4" s="81"/>
      <c r="P4" s="81"/>
      <c r="Q4" s="81"/>
      <c r="R4" s="81"/>
      <c r="S4" s="72" t="s">
        <v>412</v>
      </c>
    </row>
    <row r="5" spans="1:19" x14ac:dyDescent="0.2">
      <c r="A5" s="72" t="s">
        <v>413</v>
      </c>
      <c r="B5" s="72" t="s">
        <v>409</v>
      </c>
      <c r="C5" s="72" t="s">
        <v>410</v>
      </c>
      <c r="D5" s="72" t="s">
        <v>411</v>
      </c>
      <c r="E5" s="82">
        <v>485</v>
      </c>
      <c r="F5" s="79">
        <v>155</v>
      </c>
      <c r="G5" s="79">
        <v>155</v>
      </c>
      <c r="H5" s="79">
        <v>550</v>
      </c>
      <c r="I5" s="79">
        <v>8</v>
      </c>
      <c r="J5" s="80">
        <v>0.2</v>
      </c>
      <c r="K5" s="81"/>
      <c r="L5" s="81"/>
      <c r="M5" s="81"/>
      <c r="N5" s="81"/>
      <c r="O5" s="81"/>
      <c r="P5" s="81"/>
      <c r="Q5" s="81"/>
      <c r="R5" s="81"/>
      <c r="S5" s="72" t="s">
        <v>414</v>
      </c>
    </row>
    <row r="6" spans="1:19" x14ac:dyDescent="0.2">
      <c r="A6" s="72" t="s">
        <v>415</v>
      </c>
      <c r="B6" s="72" t="s">
        <v>409</v>
      </c>
      <c r="C6" s="72" t="s">
        <v>410</v>
      </c>
      <c r="D6" s="72" t="s">
        <v>411</v>
      </c>
      <c r="E6" s="82">
        <v>485</v>
      </c>
      <c r="F6" s="79">
        <v>155</v>
      </c>
      <c r="G6" s="79">
        <v>155</v>
      </c>
      <c r="H6" s="79">
        <v>550</v>
      </c>
      <c r="I6" s="79">
        <v>8</v>
      </c>
      <c r="J6" s="80">
        <v>0.2</v>
      </c>
      <c r="K6" s="81"/>
      <c r="L6" s="81"/>
      <c r="M6" s="81"/>
      <c r="N6" s="81"/>
      <c r="O6" s="81"/>
      <c r="P6" s="81"/>
      <c r="Q6" s="81"/>
      <c r="R6" s="81"/>
      <c r="S6" s="72" t="s">
        <v>414</v>
      </c>
    </row>
    <row r="7" spans="1:19" x14ac:dyDescent="0.2">
      <c r="A7" s="72" t="s">
        <v>368</v>
      </c>
      <c r="B7" s="72" t="s">
        <v>409</v>
      </c>
      <c r="C7" s="72" t="s">
        <v>410</v>
      </c>
      <c r="D7" s="72" t="s">
        <v>416</v>
      </c>
      <c r="E7" s="78">
        <v>1500</v>
      </c>
      <c r="F7" s="79">
        <v>1090</v>
      </c>
      <c r="G7" s="79">
        <v>320</v>
      </c>
      <c r="H7" s="79">
        <v>550</v>
      </c>
      <c r="I7" s="79">
        <v>12</v>
      </c>
      <c r="J7" s="80">
        <v>0.3</v>
      </c>
      <c r="K7" s="79">
        <v>1500</v>
      </c>
      <c r="L7" s="79">
        <v>55</v>
      </c>
      <c r="M7" s="79">
        <v>90</v>
      </c>
      <c r="N7" s="83">
        <v>57</v>
      </c>
      <c r="O7" s="79">
        <v>140</v>
      </c>
      <c r="P7" s="79">
        <v>120</v>
      </c>
      <c r="Q7" s="84">
        <v>5.7</v>
      </c>
      <c r="R7" s="79">
        <v>2</v>
      </c>
      <c r="S7" s="72" t="s">
        <v>414</v>
      </c>
    </row>
    <row r="8" spans="1:19" x14ac:dyDescent="0.2">
      <c r="A8" s="98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100"/>
    </row>
    <row r="9" spans="1:19" ht="22.5" x14ac:dyDescent="0.2">
      <c r="A9" s="72" t="s">
        <v>417</v>
      </c>
      <c r="B9" s="72" t="s">
        <v>409</v>
      </c>
      <c r="C9" s="72" t="s">
        <v>418</v>
      </c>
      <c r="D9" s="72" t="s">
        <v>419</v>
      </c>
      <c r="E9" s="82">
        <v>890</v>
      </c>
      <c r="F9" s="79">
        <v>890</v>
      </c>
      <c r="G9" s="79">
        <v>890</v>
      </c>
      <c r="H9" s="79">
        <v>150</v>
      </c>
      <c r="I9" s="79">
        <v>10</v>
      </c>
      <c r="J9" s="80">
        <v>0.2</v>
      </c>
      <c r="K9" s="81"/>
      <c r="L9" s="81"/>
      <c r="M9" s="81"/>
      <c r="N9" s="81"/>
      <c r="O9" s="81"/>
      <c r="P9" s="81"/>
      <c r="Q9" s="81"/>
      <c r="R9" s="81"/>
      <c r="S9" s="72" t="s">
        <v>414</v>
      </c>
    </row>
    <row r="10" spans="1:19" ht="22.5" x14ac:dyDescent="0.2">
      <c r="A10" s="72" t="s">
        <v>369</v>
      </c>
      <c r="B10" s="72" t="s">
        <v>409</v>
      </c>
      <c r="C10" s="72" t="s">
        <v>418</v>
      </c>
      <c r="D10" s="72" t="s">
        <v>416</v>
      </c>
      <c r="E10" s="82">
        <v>740</v>
      </c>
      <c r="F10" s="79">
        <v>740</v>
      </c>
      <c r="G10" s="79">
        <v>740</v>
      </c>
      <c r="H10" s="79">
        <v>150</v>
      </c>
      <c r="I10" s="79">
        <v>10</v>
      </c>
      <c r="J10" s="80">
        <v>0.3</v>
      </c>
      <c r="K10" s="79">
        <v>740</v>
      </c>
      <c r="L10" s="79">
        <v>55</v>
      </c>
      <c r="M10" s="79">
        <v>90</v>
      </c>
      <c r="N10" s="83">
        <v>28</v>
      </c>
      <c r="O10" s="79">
        <v>140</v>
      </c>
      <c r="P10" s="79">
        <v>120</v>
      </c>
      <c r="Q10" s="84">
        <v>2.8</v>
      </c>
      <c r="R10" s="79">
        <v>2</v>
      </c>
      <c r="S10" s="72" t="s">
        <v>414</v>
      </c>
    </row>
    <row r="11" spans="1:19" x14ac:dyDescent="0.2">
      <c r="A11" s="98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100"/>
    </row>
    <row r="12" spans="1:19" ht="22.5" x14ac:dyDescent="0.2">
      <c r="A12" s="72" t="s">
        <v>420</v>
      </c>
      <c r="B12" s="72" t="s">
        <v>409</v>
      </c>
      <c r="C12" s="72" t="s">
        <v>421</v>
      </c>
      <c r="D12" s="72" t="s">
        <v>411</v>
      </c>
      <c r="E12" s="78">
        <v>1220</v>
      </c>
      <c r="F12" s="79">
        <v>1220</v>
      </c>
      <c r="G12" s="79">
        <v>550</v>
      </c>
      <c r="H12" s="79">
        <v>0</v>
      </c>
      <c r="I12" s="79">
        <v>12</v>
      </c>
      <c r="J12" s="80">
        <v>0.2</v>
      </c>
      <c r="K12" s="81"/>
      <c r="L12" s="81"/>
      <c r="M12" s="81"/>
      <c r="N12" s="81"/>
      <c r="O12" s="81"/>
      <c r="P12" s="81"/>
      <c r="Q12" s="81"/>
      <c r="R12" s="81"/>
      <c r="S12" s="72" t="s">
        <v>412</v>
      </c>
    </row>
    <row r="13" spans="1:19" x14ac:dyDescent="0.2">
      <c r="A13" s="72" t="s">
        <v>370</v>
      </c>
      <c r="B13" s="72" t="s">
        <v>409</v>
      </c>
      <c r="C13" s="72" t="s">
        <v>421</v>
      </c>
      <c r="D13" s="72" t="s">
        <v>416</v>
      </c>
      <c r="E13" s="78">
        <v>1220</v>
      </c>
      <c r="F13" s="79">
        <v>1220</v>
      </c>
      <c r="G13" s="79">
        <v>550</v>
      </c>
      <c r="H13" s="79">
        <v>0</v>
      </c>
      <c r="I13" s="79">
        <v>12</v>
      </c>
      <c r="J13" s="80">
        <v>0.3</v>
      </c>
      <c r="K13" s="79">
        <v>1220</v>
      </c>
      <c r="L13" s="79">
        <v>55</v>
      </c>
      <c r="M13" s="79">
        <v>90</v>
      </c>
      <c r="N13" s="85">
        <v>46.5</v>
      </c>
      <c r="O13" s="79">
        <v>140</v>
      </c>
      <c r="P13" s="79">
        <v>120</v>
      </c>
      <c r="Q13" s="84">
        <v>4.5999999999999996</v>
      </c>
      <c r="R13" s="79">
        <v>2</v>
      </c>
      <c r="S13" s="72" t="s">
        <v>414</v>
      </c>
    </row>
    <row r="14" spans="1:19" x14ac:dyDescent="0.2">
      <c r="A14" s="98"/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100"/>
    </row>
    <row r="15" spans="1:19" ht="22.5" x14ac:dyDescent="0.2">
      <c r="A15" s="72" t="s">
        <v>422</v>
      </c>
      <c r="B15" s="72" t="s">
        <v>409</v>
      </c>
      <c r="C15" s="72" t="s">
        <v>423</v>
      </c>
      <c r="D15" s="72" t="s">
        <v>411</v>
      </c>
      <c r="E15" s="82">
        <v>740</v>
      </c>
      <c r="F15" s="79">
        <v>0</v>
      </c>
      <c r="G15" s="79">
        <v>0</v>
      </c>
      <c r="H15" s="79">
        <v>150</v>
      </c>
      <c r="I15" s="79">
        <v>10</v>
      </c>
      <c r="J15" s="80">
        <v>0.2</v>
      </c>
      <c r="K15" s="81"/>
      <c r="L15" s="81"/>
      <c r="M15" s="81"/>
      <c r="N15" s="81"/>
      <c r="O15" s="81"/>
      <c r="P15" s="81"/>
      <c r="Q15" s="81"/>
      <c r="R15" s="81"/>
      <c r="S15" s="72" t="s">
        <v>412</v>
      </c>
    </row>
    <row r="16" spans="1:19" x14ac:dyDescent="0.2">
      <c r="A16" s="72" t="s">
        <v>424</v>
      </c>
      <c r="B16" s="72" t="s">
        <v>409</v>
      </c>
      <c r="C16" s="72" t="s">
        <v>423</v>
      </c>
      <c r="D16" s="72" t="s">
        <v>411</v>
      </c>
      <c r="E16" s="82">
        <v>485</v>
      </c>
      <c r="F16" s="79">
        <v>155</v>
      </c>
      <c r="G16" s="79">
        <v>155</v>
      </c>
      <c r="H16" s="79">
        <v>150</v>
      </c>
      <c r="I16" s="79">
        <v>8</v>
      </c>
      <c r="J16" s="80">
        <v>0.2</v>
      </c>
      <c r="K16" s="81"/>
      <c r="L16" s="81"/>
      <c r="M16" s="81"/>
      <c r="N16" s="81"/>
      <c r="O16" s="81"/>
      <c r="P16" s="81"/>
      <c r="Q16" s="81"/>
      <c r="R16" s="81"/>
      <c r="S16" s="72" t="s">
        <v>414</v>
      </c>
    </row>
    <row r="17" spans="1:19" x14ac:dyDescent="0.2">
      <c r="A17" s="72" t="s">
        <v>425</v>
      </c>
      <c r="B17" s="72" t="s">
        <v>409</v>
      </c>
      <c r="C17" s="72" t="s">
        <v>423</v>
      </c>
      <c r="D17" s="72" t="s">
        <v>411</v>
      </c>
      <c r="E17" s="78">
        <v>1050</v>
      </c>
      <c r="F17" s="79">
        <v>320</v>
      </c>
      <c r="G17" s="79">
        <v>320</v>
      </c>
      <c r="H17" s="79">
        <v>150</v>
      </c>
      <c r="I17" s="79">
        <v>12</v>
      </c>
      <c r="J17" s="80">
        <v>0.2</v>
      </c>
      <c r="K17" s="81"/>
      <c r="L17" s="81"/>
      <c r="M17" s="81"/>
      <c r="N17" s="81"/>
      <c r="O17" s="81"/>
      <c r="P17" s="81"/>
      <c r="Q17" s="81"/>
      <c r="R17" s="81"/>
      <c r="S17" s="72" t="s">
        <v>414</v>
      </c>
    </row>
    <row r="18" spans="1:19" x14ac:dyDescent="0.2">
      <c r="A18" s="72" t="s">
        <v>426</v>
      </c>
      <c r="B18" s="72" t="s">
        <v>409</v>
      </c>
      <c r="C18" s="72" t="s">
        <v>423</v>
      </c>
      <c r="D18" s="72" t="s">
        <v>411</v>
      </c>
      <c r="E18" s="78">
        <v>1050</v>
      </c>
      <c r="F18" s="79">
        <v>320</v>
      </c>
      <c r="G18" s="79">
        <v>320</v>
      </c>
      <c r="H18" s="79">
        <v>150</v>
      </c>
      <c r="I18" s="79">
        <v>12</v>
      </c>
      <c r="J18" s="80">
        <v>0.2</v>
      </c>
      <c r="K18" s="81"/>
      <c r="L18" s="81"/>
      <c r="M18" s="81"/>
      <c r="N18" s="81"/>
      <c r="O18" s="81"/>
      <c r="P18" s="81"/>
      <c r="Q18" s="81"/>
      <c r="R18" s="81"/>
      <c r="S18" s="72" t="s">
        <v>414</v>
      </c>
    </row>
    <row r="19" spans="1:19" x14ac:dyDescent="0.2">
      <c r="A19" s="72" t="s">
        <v>427</v>
      </c>
      <c r="B19" s="72" t="s">
        <v>409</v>
      </c>
      <c r="C19" s="72" t="s">
        <v>423</v>
      </c>
      <c r="D19" s="72" t="s">
        <v>411</v>
      </c>
      <c r="E19" s="82">
        <v>785</v>
      </c>
      <c r="F19" s="79">
        <v>240</v>
      </c>
      <c r="G19" s="79">
        <v>240</v>
      </c>
      <c r="H19" s="79">
        <v>150</v>
      </c>
      <c r="I19" s="79">
        <v>10</v>
      </c>
      <c r="J19" s="80">
        <v>0.2</v>
      </c>
      <c r="K19" s="81"/>
      <c r="L19" s="81"/>
      <c r="M19" s="81"/>
      <c r="N19" s="81"/>
      <c r="O19" s="81"/>
      <c r="P19" s="81"/>
      <c r="Q19" s="81"/>
      <c r="R19" s="81"/>
      <c r="S19" s="72" t="s">
        <v>414</v>
      </c>
    </row>
    <row r="20" spans="1:19" x14ac:dyDescent="0.2">
      <c r="A20" s="72" t="s">
        <v>428</v>
      </c>
      <c r="B20" s="72" t="s">
        <v>409</v>
      </c>
      <c r="C20" s="72" t="s">
        <v>423</v>
      </c>
      <c r="D20" s="72" t="s">
        <v>411</v>
      </c>
      <c r="E20" s="82">
        <v>785</v>
      </c>
      <c r="F20" s="79">
        <v>240</v>
      </c>
      <c r="G20" s="79">
        <v>240</v>
      </c>
      <c r="H20" s="79">
        <v>150</v>
      </c>
      <c r="I20" s="79">
        <v>10</v>
      </c>
      <c r="J20" s="80">
        <v>0.2</v>
      </c>
      <c r="K20" s="81"/>
      <c r="L20" s="81"/>
      <c r="M20" s="81"/>
      <c r="N20" s="81"/>
      <c r="O20" s="81"/>
      <c r="P20" s="81"/>
      <c r="Q20" s="81"/>
      <c r="R20" s="81"/>
      <c r="S20" s="72" t="s">
        <v>414</v>
      </c>
    </row>
    <row r="21" spans="1:19" x14ac:dyDescent="0.2">
      <c r="A21" s="72" t="s">
        <v>371</v>
      </c>
      <c r="B21" s="72" t="s">
        <v>409</v>
      </c>
      <c r="C21" s="72" t="s">
        <v>423</v>
      </c>
      <c r="D21" s="72" t="s">
        <v>416</v>
      </c>
      <c r="E21" s="78">
        <v>2000</v>
      </c>
      <c r="F21" s="79">
        <v>935</v>
      </c>
      <c r="G21" s="79">
        <v>565</v>
      </c>
      <c r="H21" s="79">
        <v>150</v>
      </c>
      <c r="I21" s="79">
        <v>14</v>
      </c>
      <c r="J21" s="80">
        <v>0.3</v>
      </c>
      <c r="K21" s="79">
        <v>2000</v>
      </c>
      <c r="L21" s="79">
        <v>55</v>
      </c>
      <c r="M21" s="79">
        <v>90</v>
      </c>
      <c r="N21" s="83">
        <v>76</v>
      </c>
      <c r="O21" s="79">
        <v>140</v>
      </c>
      <c r="P21" s="79">
        <v>120</v>
      </c>
      <c r="Q21" s="84">
        <v>7.6</v>
      </c>
      <c r="R21" s="79">
        <v>2</v>
      </c>
      <c r="S21" s="72" t="s">
        <v>414</v>
      </c>
    </row>
    <row r="22" spans="1:19" x14ac:dyDescent="0.2">
      <c r="A22" s="72" t="s">
        <v>372</v>
      </c>
      <c r="B22" s="72" t="s">
        <v>409</v>
      </c>
      <c r="C22" s="72" t="s">
        <v>423</v>
      </c>
      <c r="D22" s="72" t="s">
        <v>416</v>
      </c>
      <c r="E22" s="78">
        <v>2000</v>
      </c>
      <c r="F22" s="79">
        <v>930</v>
      </c>
      <c r="G22" s="79">
        <v>560</v>
      </c>
      <c r="H22" s="79">
        <v>150</v>
      </c>
      <c r="I22" s="79">
        <v>14</v>
      </c>
      <c r="J22" s="80">
        <v>0.3</v>
      </c>
      <c r="K22" s="79">
        <v>2000</v>
      </c>
      <c r="L22" s="79">
        <v>55</v>
      </c>
      <c r="M22" s="79">
        <v>90</v>
      </c>
      <c r="N22" s="83">
        <v>76</v>
      </c>
      <c r="O22" s="79">
        <v>140</v>
      </c>
      <c r="P22" s="79">
        <v>120</v>
      </c>
      <c r="Q22" s="84">
        <v>7.6</v>
      </c>
      <c r="R22" s="79">
        <v>2</v>
      </c>
      <c r="S22" s="72" t="s">
        <v>414</v>
      </c>
    </row>
    <row r="23" spans="1:19" x14ac:dyDescent="0.2">
      <c r="A23" s="98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100"/>
    </row>
    <row r="24" spans="1:19" ht="22.5" x14ac:dyDescent="0.2">
      <c r="A24" s="72" t="s">
        <v>429</v>
      </c>
      <c r="B24" s="72" t="s">
        <v>409</v>
      </c>
      <c r="C24" s="72" t="s">
        <v>430</v>
      </c>
      <c r="D24" s="72" t="s">
        <v>411</v>
      </c>
      <c r="E24" s="82">
        <v>995</v>
      </c>
      <c r="F24" s="79">
        <v>995</v>
      </c>
      <c r="G24" s="79">
        <v>400</v>
      </c>
      <c r="H24" s="79">
        <v>0</v>
      </c>
      <c r="I24" s="79">
        <v>10</v>
      </c>
      <c r="J24" s="80">
        <v>0.2</v>
      </c>
      <c r="K24" s="81"/>
      <c r="L24" s="81"/>
      <c r="M24" s="81"/>
      <c r="N24" s="81"/>
      <c r="O24" s="81"/>
      <c r="P24" s="81"/>
      <c r="Q24" s="81"/>
      <c r="R24" s="81"/>
      <c r="S24" s="72" t="s">
        <v>412</v>
      </c>
    </row>
    <row r="25" spans="1:19" x14ac:dyDescent="0.2">
      <c r="A25" s="72" t="s">
        <v>431</v>
      </c>
      <c r="B25" s="72" t="s">
        <v>409</v>
      </c>
      <c r="C25" s="72" t="s">
        <v>430</v>
      </c>
      <c r="D25" s="72" t="s">
        <v>411</v>
      </c>
      <c r="E25" s="82">
        <v>125</v>
      </c>
      <c r="F25" s="79">
        <v>125</v>
      </c>
      <c r="G25" s="79">
        <v>125</v>
      </c>
      <c r="H25" s="79">
        <v>0</v>
      </c>
      <c r="I25" s="79">
        <v>6</v>
      </c>
      <c r="J25" s="80">
        <v>0.2</v>
      </c>
      <c r="K25" s="81"/>
      <c r="L25" s="81"/>
      <c r="M25" s="81"/>
      <c r="N25" s="81"/>
      <c r="O25" s="81"/>
      <c r="P25" s="81"/>
      <c r="Q25" s="81"/>
      <c r="R25" s="81"/>
      <c r="S25" s="72" t="s">
        <v>414</v>
      </c>
    </row>
    <row r="26" spans="1:19" x14ac:dyDescent="0.2">
      <c r="A26" s="72" t="s">
        <v>373</v>
      </c>
      <c r="B26" s="72" t="s">
        <v>409</v>
      </c>
      <c r="C26" s="72" t="s">
        <v>430</v>
      </c>
      <c r="D26" s="72" t="s">
        <v>416</v>
      </c>
      <c r="E26" s="78">
        <v>1120</v>
      </c>
      <c r="F26" s="79">
        <v>1120</v>
      </c>
      <c r="G26" s="79">
        <v>525</v>
      </c>
      <c r="H26" s="79">
        <v>0</v>
      </c>
      <c r="I26" s="79">
        <v>12</v>
      </c>
      <c r="J26" s="80">
        <v>0.3</v>
      </c>
      <c r="K26" s="79">
        <v>1120</v>
      </c>
      <c r="L26" s="79">
        <v>55</v>
      </c>
      <c r="M26" s="79">
        <v>90</v>
      </c>
      <c r="N26" s="85">
        <v>42.5</v>
      </c>
      <c r="O26" s="79">
        <v>140</v>
      </c>
      <c r="P26" s="79">
        <v>120</v>
      </c>
      <c r="Q26" s="84">
        <v>4.3</v>
      </c>
      <c r="R26" s="79">
        <v>2</v>
      </c>
      <c r="S26" s="72" t="s">
        <v>414</v>
      </c>
    </row>
    <row r="27" spans="1:19" x14ac:dyDescent="0.2">
      <c r="A27" s="98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100"/>
    </row>
    <row r="28" spans="1:19" x14ac:dyDescent="0.2">
      <c r="A28" s="72" t="s">
        <v>432</v>
      </c>
      <c r="B28" s="72" t="s">
        <v>409</v>
      </c>
      <c r="C28" s="72" t="s">
        <v>433</v>
      </c>
      <c r="D28" s="72" t="s">
        <v>411</v>
      </c>
      <c r="E28" s="78">
        <v>1050</v>
      </c>
      <c r="F28" s="79">
        <v>320</v>
      </c>
      <c r="G28" s="79">
        <v>320</v>
      </c>
      <c r="H28" s="79">
        <v>150</v>
      </c>
      <c r="I28" s="79">
        <v>12</v>
      </c>
      <c r="J28" s="80">
        <v>0.2</v>
      </c>
      <c r="K28" s="81"/>
      <c r="L28" s="81"/>
      <c r="M28" s="81"/>
      <c r="N28" s="81"/>
      <c r="O28" s="81"/>
      <c r="P28" s="81"/>
      <c r="Q28" s="81"/>
      <c r="R28" s="81"/>
      <c r="S28" s="72" t="s">
        <v>414</v>
      </c>
    </row>
    <row r="29" spans="1:19" x14ac:dyDescent="0.2">
      <c r="A29" s="72" t="s">
        <v>434</v>
      </c>
      <c r="B29" s="72" t="s">
        <v>409</v>
      </c>
      <c r="C29" s="72" t="s">
        <v>433</v>
      </c>
      <c r="D29" s="72" t="s">
        <v>411</v>
      </c>
      <c r="E29" s="78">
        <v>1050</v>
      </c>
      <c r="F29" s="79">
        <v>320</v>
      </c>
      <c r="G29" s="79">
        <v>320</v>
      </c>
      <c r="H29" s="79">
        <v>150</v>
      </c>
      <c r="I29" s="79">
        <v>12</v>
      </c>
      <c r="J29" s="80">
        <v>0.2</v>
      </c>
      <c r="K29" s="81"/>
      <c r="L29" s="81"/>
      <c r="M29" s="81"/>
      <c r="N29" s="81"/>
      <c r="O29" s="81"/>
      <c r="P29" s="81"/>
      <c r="Q29" s="81"/>
      <c r="R29" s="81"/>
      <c r="S29" s="72" t="s">
        <v>414</v>
      </c>
    </row>
    <row r="30" spans="1:19" x14ac:dyDescent="0.2">
      <c r="A30" s="72" t="s">
        <v>435</v>
      </c>
      <c r="B30" s="72" t="s">
        <v>409</v>
      </c>
      <c r="C30" s="72" t="s">
        <v>433</v>
      </c>
      <c r="D30" s="72" t="s">
        <v>411</v>
      </c>
      <c r="E30" s="78">
        <v>1050</v>
      </c>
      <c r="F30" s="79">
        <v>320</v>
      </c>
      <c r="G30" s="79">
        <v>320</v>
      </c>
      <c r="H30" s="79">
        <v>150</v>
      </c>
      <c r="I30" s="79">
        <v>12</v>
      </c>
      <c r="J30" s="80">
        <v>0.2</v>
      </c>
      <c r="K30" s="81"/>
      <c r="L30" s="81"/>
      <c r="M30" s="81"/>
      <c r="N30" s="81"/>
      <c r="O30" s="81"/>
      <c r="P30" s="81"/>
      <c r="Q30" s="81"/>
      <c r="R30" s="81"/>
      <c r="S30" s="72" t="s">
        <v>414</v>
      </c>
    </row>
    <row r="31" spans="1:19" x14ac:dyDescent="0.2">
      <c r="A31" s="72" t="s">
        <v>436</v>
      </c>
      <c r="B31" s="72" t="s">
        <v>409</v>
      </c>
      <c r="C31" s="72" t="s">
        <v>433</v>
      </c>
      <c r="D31" s="72" t="s">
        <v>411</v>
      </c>
      <c r="E31" s="78">
        <v>1050</v>
      </c>
      <c r="F31" s="79">
        <v>320</v>
      </c>
      <c r="G31" s="79">
        <v>320</v>
      </c>
      <c r="H31" s="79">
        <v>150</v>
      </c>
      <c r="I31" s="79">
        <v>12</v>
      </c>
      <c r="J31" s="80">
        <v>0.2</v>
      </c>
      <c r="K31" s="81"/>
      <c r="L31" s="81"/>
      <c r="M31" s="81"/>
      <c r="N31" s="81"/>
      <c r="O31" s="81"/>
      <c r="P31" s="81"/>
      <c r="Q31" s="81"/>
      <c r="R31" s="81"/>
      <c r="S31" s="72" t="s">
        <v>414</v>
      </c>
    </row>
    <row r="32" spans="1:19" x14ac:dyDescent="0.2">
      <c r="A32" s="72" t="s">
        <v>437</v>
      </c>
      <c r="B32" s="72" t="s">
        <v>409</v>
      </c>
      <c r="C32" s="72" t="s">
        <v>433</v>
      </c>
      <c r="D32" s="72" t="s">
        <v>411</v>
      </c>
      <c r="E32" s="78">
        <v>1050</v>
      </c>
      <c r="F32" s="79">
        <v>320</v>
      </c>
      <c r="G32" s="79">
        <v>320</v>
      </c>
      <c r="H32" s="79">
        <v>150</v>
      </c>
      <c r="I32" s="79">
        <v>12</v>
      </c>
      <c r="J32" s="80">
        <v>0.2</v>
      </c>
      <c r="K32" s="81"/>
      <c r="L32" s="81"/>
      <c r="M32" s="81"/>
      <c r="N32" s="81"/>
      <c r="O32" s="81"/>
      <c r="P32" s="81"/>
      <c r="Q32" s="81"/>
      <c r="R32" s="81"/>
      <c r="S32" s="72" t="s">
        <v>414</v>
      </c>
    </row>
    <row r="33" spans="1:19" x14ac:dyDescent="0.2">
      <c r="A33" s="72" t="s">
        <v>438</v>
      </c>
      <c r="B33" s="72" t="s">
        <v>409</v>
      </c>
      <c r="C33" s="72" t="s">
        <v>433</v>
      </c>
      <c r="D33" s="72" t="s">
        <v>411</v>
      </c>
      <c r="E33" s="82">
        <v>660</v>
      </c>
      <c r="F33" s="79">
        <v>195</v>
      </c>
      <c r="G33" s="79">
        <v>195</v>
      </c>
      <c r="H33" s="79">
        <v>150</v>
      </c>
      <c r="I33" s="79">
        <v>10</v>
      </c>
      <c r="J33" s="80">
        <v>0.2</v>
      </c>
      <c r="K33" s="81"/>
      <c r="L33" s="81"/>
      <c r="M33" s="81"/>
      <c r="N33" s="81"/>
      <c r="O33" s="81"/>
      <c r="P33" s="81"/>
      <c r="Q33" s="81"/>
      <c r="R33" s="81"/>
      <c r="S33" s="72" t="s">
        <v>414</v>
      </c>
    </row>
    <row r="34" spans="1:19" x14ac:dyDescent="0.2">
      <c r="A34" s="72" t="s">
        <v>439</v>
      </c>
      <c r="B34" s="72" t="s">
        <v>409</v>
      </c>
      <c r="C34" s="72" t="s">
        <v>433</v>
      </c>
      <c r="D34" s="72" t="s">
        <v>411</v>
      </c>
      <c r="E34" s="78">
        <v>1050</v>
      </c>
      <c r="F34" s="79">
        <v>320</v>
      </c>
      <c r="G34" s="79">
        <v>320</v>
      </c>
      <c r="H34" s="79">
        <v>150</v>
      </c>
      <c r="I34" s="79">
        <v>12</v>
      </c>
      <c r="J34" s="80">
        <v>0.2</v>
      </c>
      <c r="K34" s="81"/>
      <c r="L34" s="81"/>
      <c r="M34" s="81"/>
      <c r="N34" s="81"/>
      <c r="O34" s="81"/>
      <c r="P34" s="81"/>
      <c r="Q34" s="81"/>
      <c r="R34" s="81"/>
      <c r="S34" s="72" t="s">
        <v>414</v>
      </c>
    </row>
    <row r="35" spans="1:19" x14ac:dyDescent="0.2">
      <c r="A35" s="72" t="s">
        <v>440</v>
      </c>
      <c r="B35" s="72" t="s">
        <v>409</v>
      </c>
      <c r="C35" s="72" t="s">
        <v>433</v>
      </c>
      <c r="D35" s="72" t="s">
        <v>411</v>
      </c>
      <c r="E35" s="78">
        <v>1050</v>
      </c>
      <c r="F35" s="79">
        <v>320</v>
      </c>
      <c r="G35" s="79">
        <v>320</v>
      </c>
      <c r="H35" s="79">
        <v>150</v>
      </c>
      <c r="I35" s="79">
        <v>12</v>
      </c>
      <c r="J35" s="80">
        <v>0.2</v>
      </c>
      <c r="K35" s="81"/>
      <c r="L35" s="81"/>
      <c r="M35" s="81"/>
      <c r="N35" s="81"/>
      <c r="O35" s="81"/>
      <c r="P35" s="81"/>
      <c r="Q35" s="81"/>
      <c r="R35" s="81"/>
      <c r="S35" s="72" t="s">
        <v>414</v>
      </c>
    </row>
    <row r="36" spans="1:19" x14ac:dyDescent="0.2">
      <c r="A36" s="72" t="s">
        <v>441</v>
      </c>
      <c r="B36" s="72" t="s">
        <v>409</v>
      </c>
      <c r="C36" s="72" t="s">
        <v>433</v>
      </c>
      <c r="D36" s="72" t="s">
        <v>411</v>
      </c>
      <c r="E36" s="78">
        <v>1050</v>
      </c>
      <c r="F36" s="79">
        <v>320</v>
      </c>
      <c r="G36" s="79">
        <v>320</v>
      </c>
      <c r="H36" s="79">
        <v>150</v>
      </c>
      <c r="I36" s="79">
        <v>12</v>
      </c>
      <c r="J36" s="80">
        <v>0.2</v>
      </c>
      <c r="K36" s="81"/>
      <c r="L36" s="81"/>
      <c r="M36" s="81"/>
      <c r="N36" s="81"/>
      <c r="O36" s="81"/>
      <c r="P36" s="81"/>
      <c r="Q36" s="81"/>
      <c r="R36" s="81"/>
      <c r="S36" s="72" t="s">
        <v>414</v>
      </c>
    </row>
    <row r="37" spans="1:19" x14ac:dyDescent="0.2">
      <c r="A37" s="72" t="s">
        <v>442</v>
      </c>
      <c r="B37" s="72" t="s">
        <v>409</v>
      </c>
      <c r="C37" s="72" t="s">
        <v>433</v>
      </c>
      <c r="D37" s="72" t="s">
        <v>411</v>
      </c>
      <c r="E37" s="78">
        <v>1050</v>
      </c>
      <c r="F37" s="79">
        <v>320</v>
      </c>
      <c r="G37" s="79">
        <v>320</v>
      </c>
      <c r="H37" s="79">
        <v>150</v>
      </c>
      <c r="I37" s="79">
        <v>12</v>
      </c>
      <c r="J37" s="80">
        <v>0.2</v>
      </c>
      <c r="K37" s="81"/>
      <c r="L37" s="81"/>
      <c r="M37" s="81"/>
      <c r="N37" s="81"/>
      <c r="O37" s="81"/>
      <c r="P37" s="81"/>
      <c r="Q37" s="81"/>
      <c r="R37" s="81"/>
      <c r="S37" s="72" t="s">
        <v>414</v>
      </c>
    </row>
    <row r="38" spans="1:19" x14ac:dyDescent="0.2">
      <c r="A38" s="72" t="s">
        <v>443</v>
      </c>
      <c r="B38" s="72" t="s">
        <v>409</v>
      </c>
      <c r="C38" s="72" t="s">
        <v>433</v>
      </c>
      <c r="D38" s="72" t="s">
        <v>411</v>
      </c>
      <c r="E38" s="78">
        <v>1050</v>
      </c>
      <c r="F38" s="79">
        <v>320</v>
      </c>
      <c r="G38" s="79">
        <v>320</v>
      </c>
      <c r="H38" s="79">
        <v>150</v>
      </c>
      <c r="I38" s="79">
        <v>12</v>
      </c>
      <c r="J38" s="80">
        <v>0.2</v>
      </c>
      <c r="K38" s="81"/>
      <c r="L38" s="81"/>
      <c r="M38" s="81"/>
      <c r="N38" s="81"/>
      <c r="O38" s="81"/>
      <c r="P38" s="81"/>
      <c r="Q38" s="81"/>
      <c r="R38" s="81"/>
      <c r="S38" s="72" t="s">
        <v>414</v>
      </c>
    </row>
    <row r="39" spans="1:19" x14ac:dyDescent="0.2">
      <c r="A39" s="72" t="s">
        <v>374</v>
      </c>
      <c r="B39" s="72" t="s">
        <v>409</v>
      </c>
      <c r="C39" s="72" t="s">
        <v>433</v>
      </c>
      <c r="D39" s="72" t="s">
        <v>416</v>
      </c>
      <c r="E39" s="78">
        <v>2200</v>
      </c>
      <c r="F39" s="79">
        <v>650</v>
      </c>
      <c r="G39" s="79">
        <v>650</v>
      </c>
      <c r="H39" s="79">
        <v>150</v>
      </c>
      <c r="I39" s="79">
        <v>14</v>
      </c>
      <c r="J39" s="80">
        <v>0.3</v>
      </c>
      <c r="K39" s="79">
        <v>2200</v>
      </c>
      <c r="L39" s="79">
        <v>55</v>
      </c>
      <c r="M39" s="79">
        <v>90</v>
      </c>
      <c r="N39" s="85">
        <v>83.5</v>
      </c>
      <c r="O39" s="79">
        <v>140</v>
      </c>
      <c r="P39" s="79">
        <v>120</v>
      </c>
      <c r="Q39" s="84">
        <v>8.4</v>
      </c>
      <c r="R39" s="79">
        <v>2</v>
      </c>
      <c r="S39" s="72" t="s">
        <v>414</v>
      </c>
    </row>
    <row r="40" spans="1:19" x14ac:dyDescent="0.2">
      <c r="A40" s="72" t="s">
        <v>375</v>
      </c>
      <c r="B40" s="72" t="s">
        <v>409</v>
      </c>
      <c r="C40" s="72" t="s">
        <v>433</v>
      </c>
      <c r="D40" s="72" t="s">
        <v>416</v>
      </c>
      <c r="E40" s="78">
        <v>2200</v>
      </c>
      <c r="F40" s="79">
        <v>650</v>
      </c>
      <c r="G40" s="79">
        <v>650</v>
      </c>
      <c r="H40" s="79">
        <v>150</v>
      </c>
      <c r="I40" s="79">
        <v>14</v>
      </c>
      <c r="J40" s="80">
        <v>0.3</v>
      </c>
      <c r="K40" s="79">
        <v>2200</v>
      </c>
      <c r="L40" s="79">
        <v>55</v>
      </c>
      <c r="M40" s="79">
        <v>90</v>
      </c>
      <c r="N40" s="85">
        <v>83.5</v>
      </c>
      <c r="O40" s="79">
        <v>140</v>
      </c>
      <c r="P40" s="79">
        <v>120</v>
      </c>
      <c r="Q40" s="84">
        <v>8.4</v>
      </c>
      <c r="R40" s="79">
        <v>2</v>
      </c>
      <c r="S40" s="72" t="s">
        <v>414</v>
      </c>
    </row>
    <row r="41" spans="1:19" x14ac:dyDescent="0.2">
      <c r="A41" s="72" t="s">
        <v>376</v>
      </c>
      <c r="B41" s="72" t="s">
        <v>409</v>
      </c>
      <c r="C41" s="72" t="s">
        <v>433</v>
      </c>
      <c r="D41" s="72" t="s">
        <v>416</v>
      </c>
      <c r="E41" s="78">
        <v>2200</v>
      </c>
      <c r="F41" s="79">
        <v>650</v>
      </c>
      <c r="G41" s="79">
        <v>650</v>
      </c>
      <c r="H41" s="79">
        <v>150</v>
      </c>
      <c r="I41" s="79">
        <v>14</v>
      </c>
      <c r="J41" s="80">
        <v>0.3</v>
      </c>
      <c r="K41" s="79">
        <v>2200</v>
      </c>
      <c r="L41" s="79">
        <v>55</v>
      </c>
      <c r="M41" s="79">
        <v>90</v>
      </c>
      <c r="N41" s="85">
        <v>83.5</v>
      </c>
      <c r="O41" s="79">
        <v>140</v>
      </c>
      <c r="P41" s="79">
        <v>120</v>
      </c>
      <c r="Q41" s="84">
        <v>8.4</v>
      </c>
      <c r="R41" s="79">
        <v>2</v>
      </c>
      <c r="S41" s="72" t="s">
        <v>414</v>
      </c>
    </row>
    <row r="42" spans="1:19" x14ac:dyDescent="0.2">
      <c r="A42" s="72" t="s">
        <v>377</v>
      </c>
      <c r="B42" s="72" t="s">
        <v>409</v>
      </c>
      <c r="C42" s="72" t="s">
        <v>433</v>
      </c>
      <c r="D42" s="72" t="s">
        <v>416</v>
      </c>
      <c r="E42" s="78">
        <v>2200</v>
      </c>
      <c r="F42" s="79">
        <v>650</v>
      </c>
      <c r="G42" s="79">
        <v>650</v>
      </c>
      <c r="H42" s="79">
        <v>150</v>
      </c>
      <c r="I42" s="79">
        <v>14</v>
      </c>
      <c r="J42" s="80">
        <v>0.3</v>
      </c>
      <c r="K42" s="79">
        <v>2200</v>
      </c>
      <c r="L42" s="79">
        <v>55</v>
      </c>
      <c r="M42" s="79">
        <v>90</v>
      </c>
      <c r="N42" s="85">
        <v>83.5</v>
      </c>
      <c r="O42" s="79">
        <v>140</v>
      </c>
      <c r="P42" s="79">
        <v>120</v>
      </c>
      <c r="Q42" s="84">
        <v>8.4</v>
      </c>
      <c r="R42" s="79">
        <v>2</v>
      </c>
      <c r="S42" s="72" t="s">
        <v>414</v>
      </c>
    </row>
    <row r="43" spans="1:19" x14ac:dyDescent="0.2">
      <c r="A43" s="72" t="s">
        <v>378</v>
      </c>
      <c r="B43" s="72" t="s">
        <v>409</v>
      </c>
      <c r="C43" s="72" t="s">
        <v>433</v>
      </c>
      <c r="D43" s="72" t="s">
        <v>416</v>
      </c>
      <c r="E43" s="78">
        <v>2200</v>
      </c>
      <c r="F43" s="79">
        <v>650</v>
      </c>
      <c r="G43" s="79">
        <v>650</v>
      </c>
      <c r="H43" s="79">
        <v>150</v>
      </c>
      <c r="I43" s="79">
        <v>14</v>
      </c>
      <c r="J43" s="80">
        <v>0.3</v>
      </c>
      <c r="K43" s="79">
        <v>2200</v>
      </c>
      <c r="L43" s="79">
        <v>55</v>
      </c>
      <c r="M43" s="79">
        <v>90</v>
      </c>
      <c r="N43" s="85">
        <v>83.5</v>
      </c>
      <c r="O43" s="79">
        <v>140</v>
      </c>
      <c r="P43" s="79">
        <v>120</v>
      </c>
      <c r="Q43" s="84">
        <v>8.4</v>
      </c>
      <c r="R43" s="79">
        <v>2</v>
      </c>
      <c r="S43" s="72" t="s">
        <v>414</v>
      </c>
    </row>
    <row r="46" spans="1:19" ht="15.75" x14ac:dyDescent="0.2">
      <c r="A46" s="103" t="s">
        <v>444</v>
      </c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5"/>
    </row>
    <row r="47" spans="1:19" x14ac:dyDescent="0.2">
      <c r="A47" s="106" t="s">
        <v>387</v>
      </c>
      <c r="B47" s="108" t="s">
        <v>388</v>
      </c>
      <c r="C47" s="101" t="s">
        <v>389</v>
      </c>
      <c r="D47" s="101" t="s">
        <v>390</v>
      </c>
      <c r="E47" s="110" t="s">
        <v>391</v>
      </c>
      <c r="F47" s="111"/>
      <c r="G47" s="112"/>
      <c r="H47" s="113" t="s">
        <v>392</v>
      </c>
      <c r="I47" s="108" t="s">
        <v>393</v>
      </c>
      <c r="J47" s="115" t="s">
        <v>394</v>
      </c>
      <c r="K47" s="117" t="s">
        <v>395</v>
      </c>
      <c r="L47" s="118"/>
      <c r="M47" s="118"/>
      <c r="N47" s="118"/>
      <c r="O47" s="118"/>
      <c r="P47" s="118"/>
      <c r="Q47" s="118"/>
      <c r="R47" s="119"/>
      <c r="S47" s="101" t="s">
        <v>396</v>
      </c>
    </row>
    <row r="48" spans="1:19" ht="33.75" x14ac:dyDescent="0.2">
      <c r="A48" s="107"/>
      <c r="B48" s="109"/>
      <c r="C48" s="102"/>
      <c r="D48" s="102"/>
      <c r="E48" s="74" t="s">
        <v>397</v>
      </c>
      <c r="F48" s="74" t="s">
        <v>398</v>
      </c>
      <c r="G48" s="75" t="s">
        <v>399</v>
      </c>
      <c r="H48" s="114"/>
      <c r="I48" s="109"/>
      <c r="J48" s="116"/>
      <c r="K48" s="76" t="s">
        <v>400</v>
      </c>
      <c r="L48" s="76" t="s">
        <v>401</v>
      </c>
      <c r="M48" s="76" t="s">
        <v>402</v>
      </c>
      <c r="N48" s="77" t="s">
        <v>403</v>
      </c>
      <c r="O48" s="76" t="s">
        <v>404</v>
      </c>
      <c r="P48" s="76" t="s">
        <v>405</v>
      </c>
      <c r="Q48" s="76" t="s">
        <v>406</v>
      </c>
      <c r="R48" s="74" t="s">
        <v>407</v>
      </c>
      <c r="S48" s="102"/>
    </row>
    <row r="49" spans="1:19" ht="22.5" x14ac:dyDescent="0.2">
      <c r="A49" s="72" t="s">
        <v>445</v>
      </c>
      <c r="B49" s="72" t="s">
        <v>409</v>
      </c>
      <c r="C49" s="72" t="s">
        <v>446</v>
      </c>
      <c r="D49" s="72" t="s">
        <v>411</v>
      </c>
      <c r="E49" s="78">
        <v>2150</v>
      </c>
      <c r="F49" s="78">
        <v>2150</v>
      </c>
      <c r="G49" s="86">
        <v>965</v>
      </c>
      <c r="H49" s="79">
        <v>150</v>
      </c>
      <c r="I49" s="79">
        <v>14</v>
      </c>
      <c r="J49" s="80">
        <v>0.2</v>
      </c>
      <c r="K49" s="81"/>
      <c r="L49" s="81"/>
      <c r="M49" s="81"/>
      <c r="N49" s="81"/>
      <c r="O49" s="81"/>
      <c r="P49" s="81"/>
      <c r="Q49" s="81"/>
      <c r="R49" s="81"/>
      <c r="S49" s="72" t="s">
        <v>412</v>
      </c>
    </row>
    <row r="50" spans="1:19" x14ac:dyDescent="0.2">
      <c r="A50" s="72" t="s">
        <v>379</v>
      </c>
      <c r="B50" s="72" t="s">
        <v>409</v>
      </c>
      <c r="C50" s="72" t="s">
        <v>446</v>
      </c>
      <c r="D50" s="72" t="s">
        <v>416</v>
      </c>
      <c r="E50" s="78">
        <v>2000</v>
      </c>
      <c r="F50" s="78">
        <v>2000</v>
      </c>
      <c r="G50" s="86">
        <v>815</v>
      </c>
      <c r="H50" s="79">
        <v>150</v>
      </c>
      <c r="I50" s="79">
        <v>14</v>
      </c>
      <c r="J50" s="80">
        <v>0.3</v>
      </c>
      <c r="K50" s="79">
        <v>2000</v>
      </c>
      <c r="L50" s="79">
        <v>55</v>
      </c>
      <c r="M50" s="79">
        <v>90</v>
      </c>
      <c r="N50" s="83">
        <v>76</v>
      </c>
      <c r="O50" s="79">
        <v>140</v>
      </c>
      <c r="P50" s="79">
        <v>120</v>
      </c>
      <c r="Q50" s="84">
        <v>7.6</v>
      </c>
      <c r="R50" s="79">
        <v>2</v>
      </c>
      <c r="S50" s="72" t="s">
        <v>414</v>
      </c>
    </row>
    <row r="51" spans="1:19" x14ac:dyDescent="0.2">
      <c r="A51" s="98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100"/>
    </row>
    <row r="52" spans="1:19" ht="22.5" x14ac:dyDescent="0.2">
      <c r="A52" s="72" t="s">
        <v>447</v>
      </c>
      <c r="B52" s="72" t="s">
        <v>409</v>
      </c>
      <c r="C52" s="72" t="s">
        <v>448</v>
      </c>
      <c r="D52" s="72" t="s">
        <v>411</v>
      </c>
      <c r="E52" s="78">
        <v>1215</v>
      </c>
      <c r="F52" s="78">
        <v>600</v>
      </c>
      <c r="G52" s="86">
        <v>435</v>
      </c>
      <c r="H52" s="79">
        <v>350</v>
      </c>
      <c r="I52" s="79">
        <v>12</v>
      </c>
      <c r="J52" s="80">
        <v>0.2</v>
      </c>
      <c r="K52" s="81"/>
      <c r="L52" s="81"/>
      <c r="M52" s="81"/>
      <c r="N52" s="81"/>
      <c r="O52" s="81"/>
      <c r="P52" s="81"/>
      <c r="Q52" s="81"/>
      <c r="R52" s="81"/>
      <c r="S52" s="72" t="s">
        <v>412</v>
      </c>
    </row>
    <row r="53" spans="1:19" x14ac:dyDescent="0.2">
      <c r="A53" s="72" t="s">
        <v>449</v>
      </c>
      <c r="B53" s="72" t="s">
        <v>409</v>
      </c>
      <c r="C53" s="72" t="s">
        <v>448</v>
      </c>
      <c r="D53" s="72" t="s">
        <v>411</v>
      </c>
      <c r="E53" s="82">
        <v>485</v>
      </c>
      <c r="F53" s="78">
        <v>155</v>
      </c>
      <c r="G53" s="86">
        <v>155</v>
      </c>
      <c r="H53" s="79">
        <v>350</v>
      </c>
      <c r="I53" s="79">
        <v>8</v>
      </c>
      <c r="J53" s="80">
        <v>0.2</v>
      </c>
      <c r="K53" s="81"/>
      <c r="L53" s="81"/>
      <c r="M53" s="81"/>
      <c r="N53" s="81"/>
      <c r="O53" s="81"/>
      <c r="P53" s="81"/>
      <c r="Q53" s="81"/>
      <c r="R53" s="81"/>
      <c r="S53" s="72" t="s">
        <v>414</v>
      </c>
    </row>
    <row r="54" spans="1:19" x14ac:dyDescent="0.2">
      <c r="A54" s="72" t="s">
        <v>380</v>
      </c>
      <c r="B54" s="72" t="s">
        <v>409</v>
      </c>
      <c r="C54" s="72" t="s">
        <v>448</v>
      </c>
      <c r="D54" s="72" t="s">
        <v>416</v>
      </c>
      <c r="E54" s="78">
        <v>1020</v>
      </c>
      <c r="F54" s="78">
        <v>735</v>
      </c>
      <c r="G54" s="86">
        <v>240</v>
      </c>
      <c r="H54" s="79">
        <v>350</v>
      </c>
      <c r="I54" s="79">
        <v>10</v>
      </c>
      <c r="J54" s="80">
        <v>0.3</v>
      </c>
      <c r="K54" s="79">
        <v>1020</v>
      </c>
      <c r="L54" s="79">
        <v>55</v>
      </c>
      <c r="M54" s="79">
        <v>90</v>
      </c>
      <c r="N54" s="85">
        <v>38.5</v>
      </c>
      <c r="O54" s="79">
        <v>140</v>
      </c>
      <c r="P54" s="79">
        <v>120</v>
      </c>
      <c r="Q54" s="84">
        <v>3.9</v>
      </c>
      <c r="R54" s="79">
        <v>2</v>
      </c>
      <c r="S54" s="72" t="s">
        <v>414</v>
      </c>
    </row>
    <row r="55" spans="1:19" x14ac:dyDescent="0.2">
      <c r="A55" s="98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100"/>
    </row>
    <row r="56" spans="1:19" ht="22.5" x14ac:dyDescent="0.2">
      <c r="A56" s="72" t="s">
        <v>450</v>
      </c>
      <c r="B56" s="72" t="s">
        <v>409</v>
      </c>
      <c r="C56" s="72" t="s">
        <v>451</v>
      </c>
      <c r="D56" s="72" t="s">
        <v>419</v>
      </c>
      <c r="E56" s="82">
        <v>260</v>
      </c>
      <c r="F56" s="78">
        <v>260</v>
      </c>
      <c r="G56" s="86">
        <v>260</v>
      </c>
      <c r="H56" s="79">
        <v>125</v>
      </c>
      <c r="I56" s="79">
        <v>6</v>
      </c>
      <c r="J56" s="80">
        <v>0.2</v>
      </c>
      <c r="K56" s="81"/>
      <c r="L56" s="81"/>
      <c r="M56" s="81"/>
      <c r="N56" s="81"/>
      <c r="O56" s="81"/>
      <c r="P56" s="81"/>
      <c r="Q56" s="81"/>
      <c r="R56" s="81"/>
      <c r="S56" s="72" t="s">
        <v>414</v>
      </c>
    </row>
    <row r="57" spans="1:19" x14ac:dyDescent="0.2">
      <c r="A57" s="98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100"/>
    </row>
    <row r="58" spans="1:19" ht="22.5" x14ac:dyDescent="0.2">
      <c r="A58" s="72" t="s">
        <v>452</v>
      </c>
      <c r="B58" s="72" t="s">
        <v>409</v>
      </c>
      <c r="C58" s="72" t="s">
        <v>453</v>
      </c>
      <c r="D58" s="72" t="s">
        <v>419</v>
      </c>
      <c r="E58" s="82">
        <v>350</v>
      </c>
      <c r="F58" s="78">
        <v>350</v>
      </c>
      <c r="G58" s="86">
        <v>350</v>
      </c>
      <c r="H58" s="79">
        <v>150</v>
      </c>
      <c r="I58" s="79">
        <v>8</v>
      </c>
      <c r="J58" s="80">
        <v>0.2</v>
      </c>
      <c r="K58" s="81"/>
      <c r="L58" s="81"/>
      <c r="M58" s="81"/>
      <c r="N58" s="81"/>
      <c r="O58" s="81"/>
      <c r="P58" s="81"/>
      <c r="Q58" s="81"/>
      <c r="R58" s="81"/>
      <c r="S58" s="72" t="s">
        <v>414</v>
      </c>
    </row>
    <row r="59" spans="1:19" ht="22.5" x14ac:dyDescent="0.2">
      <c r="A59" s="72" t="s">
        <v>381</v>
      </c>
      <c r="B59" s="72" t="s">
        <v>409</v>
      </c>
      <c r="C59" s="72" t="s">
        <v>453</v>
      </c>
      <c r="D59" s="72" t="s">
        <v>416</v>
      </c>
      <c r="E59" s="82">
        <v>200</v>
      </c>
      <c r="F59" s="78">
        <v>200</v>
      </c>
      <c r="G59" s="86">
        <v>200</v>
      </c>
      <c r="H59" s="79">
        <v>150</v>
      </c>
      <c r="I59" s="79">
        <v>6</v>
      </c>
      <c r="J59" s="80">
        <v>0.3</v>
      </c>
      <c r="K59" s="79">
        <v>200</v>
      </c>
      <c r="L59" s="79">
        <v>55</v>
      </c>
      <c r="M59" s="79">
        <v>90</v>
      </c>
      <c r="N59" s="87">
        <v>7.5</v>
      </c>
      <c r="O59" s="79">
        <v>140</v>
      </c>
      <c r="P59" s="79">
        <v>120</v>
      </c>
      <c r="Q59" s="84">
        <v>0.8</v>
      </c>
      <c r="R59" s="79">
        <v>2</v>
      </c>
      <c r="S59" s="72" t="s">
        <v>414</v>
      </c>
    </row>
    <row r="60" spans="1:19" x14ac:dyDescent="0.2">
      <c r="A60" s="98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100"/>
    </row>
    <row r="61" spans="1:19" x14ac:dyDescent="0.2">
      <c r="A61" s="72" t="s">
        <v>382</v>
      </c>
      <c r="B61" s="72" t="s">
        <v>409</v>
      </c>
      <c r="C61" s="72" t="s">
        <v>454</v>
      </c>
      <c r="D61" s="72" t="s">
        <v>416</v>
      </c>
      <c r="E61" s="82">
        <v>300</v>
      </c>
      <c r="F61" s="78">
        <v>300</v>
      </c>
      <c r="G61" s="86">
        <v>300</v>
      </c>
      <c r="H61" s="79">
        <v>-300</v>
      </c>
      <c r="I61" s="79">
        <v>6</v>
      </c>
      <c r="J61" s="80">
        <v>0.3</v>
      </c>
      <c r="K61" s="79">
        <v>300</v>
      </c>
      <c r="L61" s="79">
        <v>55</v>
      </c>
      <c r="M61" s="79">
        <v>90</v>
      </c>
      <c r="N61" s="85">
        <v>11.5</v>
      </c>
      <c r="O61" s="79">
        <v>140</v>
      </c>
      <c r="P61" s="79">
        <v>120</v>
      </c>
      <c r="Q61" s="84">
        <v>1.1000000000000001</v>
      </c>
      <c r="R61" s="79">
        <v>2</v>
      </c>
      <c r="S61" s="72" t="s">
        <v>414</v>
      </c>
    </row>
    <row r="62" spans="1:19" x14ac:dyDescent="0.2">
      <c r="A62" s="98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100"/>
    </row>
    <row r="63" spans="1:19" ht="22.5" x14ac:dyDescent="0.2">
      <c r="A63" s="72" t="s">
        <v>455</v>
      </c>
      <c r="B63" s="72" t="s">
        <v>409</v>
      </c>
      <c r="C63" s="72" t="s">
        <v>456</v>
      </c>
      <c r="D63" s="72" t="s">
        <v>411</v>
      </c>
      <c r="E63" s="78">
        <v>1995</v>
      </c>
      <c r="F63" s="78">
        <v>1665</v>
      </c>
      <c r="G63" s="86">
        <v>810</v>
      </c>
      <c r="H63" s="79">
        <v>150</v>
      </c>
      <c r="I63" s="79">
        <v>14</v>
      </c>
      <c r="J63" s="80">
        <v>0.2</v>
      </c>
      <c r="K63" s="81"/>
      <c r="L63" s="81"/>
      <c r="M63" s="81"/>
      <c r="N63" s="81"/>
      <c r="O63" s="81"/>
      <c r="P63" s="81"/>
      <c r="Q63" s="81"/>
      <c r="R63" s="81"/>
      <c r="S63" s="72" t="s">
        <v>412</v>
      </c>
    </row>
    <row r="64" spans="1:19" x14ac:dyDescent="0.2">
      <c r="A64" s="72" t="s">
        <v>457</v>
      </c>
      <c r="B64" s="72" t="s">
        <v>409</v>
      </c>
      <c r="C64" s="72" t="s">
        <v>456</v>
      </c>
      <c r="D64" s="72" t="s">
        <v>411</v>
      </c>
      <c r="E64" s="82">
        <v>485</v>
      </c>
      <c r="F64" s="78">
        <v>155</v>
      </c>
      <c r="G64" s="86">
        <v>155</v>
      </c>
      <c r="H64" s="79">
        <v>150</v>
      </c>
      <c r="I64" s="79">
        <v>8</v>
      </c>
      <c r="J64" s="80">
        <v>0.2</v>
      </c>
      <c r="K64" s="81"/>
      <c r="L64" s="81"/>
      <c r="M64" s="81"/>
      <c r="N64" s="81"/>
      <c r="O64" s="81"/>
      <c r="P64" s="81"/>
      <c r="Q64" s="81"/>
      <c r="R64" s="81"/>
      <c r="S64" s="72" t="s">
        <v>414</v>
      </c>
    </row>
    <row r="65" spans="1:19" x14ac:dyDescent="0.2">
      <c r="A65" s="72" t="s">
        <v>383</v>
      </c>
      <c r="B65" s="72" t="s">
        <v>409</v>
      </c>
      <c r="C65" s="72" t="s">
        <v>456</v>
      </c>
      <c r="D65" s="72" t="s">
        <v>416</v>
      </c>
      <c r="E65" s="78">
        <v>2000</v>
      </c>
      <c r="F65" s="78">
        <v>2000</v>
      </c>
      <c r="G65" s="86">
        <v>815</v>
      </c>
      <c r="H65" s="79">
        <v>150</v>
      </c>
      <c r="I65" s="79">
        <v>14</v>
      </c>
      <c r="J65" s="80">
        <v>0.3</v>
      </c>
      <c r="K65" s="79">
        <v>2000</v>
      </c>
      <c r="L65" s="79">
        <v>55</v>
      </c>
      <c r="M65" s="79">
        <v>90</v>
      </c>
      <c r="N65" s="83">
        <v>76</v>
      </c>
      <c r="O65" s="79">
        <v>140</v>
      </c>
      <c r="P65" s="79">
        <v>120</v>
      </c>
      <c r="Q65" s="84">
        <v>7.6</v>
      </c>
      <c r="R65" s="79">
        <v>2</v>
      </c>
      <c r="S65" s="72" t="s">
        <v>414</v>
      </c>
    </row>
    <row r="66" spans="1:19" x14ac:dyDescent="0.2">
      <c r="A66" s="98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100"/>
    </row>
    <row r="67" spans="1:19" ht="22.5" x14ac:dyDescent="0.2">
      <c r="A67" s="72" t="s">
        <v>458</v>
      </c>
      <c r="B67" s="72" t="s">
        <v>409</v>
      </c>
      <c r="C67" s="72" t="s">
        <v>459</v>
      </c>
      <c r="D67" s="72" t="s">
        <v>411</v>
      </c>
      <c r="E67" s="78">
        <v>1230</v>
      </c>
      <c r="F67" s="78">
        <v>630</v>
      </c>
      <c r="G67" s="86">
        <v>435</v>
      </c>
      <c r="H67" s="79">
        <v>350</v>
      </c>
      <c r="I67" s="79">
        <v>12</v>
      </c>
      <c r="J67" s="80">
        <v>0.2</v>
      </c>
      <c r="K67" s="81"/>
      <c r="L67" s="81"/>
      <c r="M67" s="81"/>
      <c r="N67" s="81"/>
      <c r="O67" s="81"/>
      <c r="P67" s="81"/>
      <c r="Q67" s="81"/>
      <c r="R67" s="81"/>
      <c r="S67" s="72" t="s">
        <v>412</v>
      </c>
    </row>
    <row r="68" spans="1:19" x14ac:dyDescent="0.2">
      <c r="A68" s="72" t="s">
        <v>460</v>
      </c>
      <c r="B68" s="72" t="s">
        <v>409</v>
      </c>
      <c r="C68" s="72" t="s">
        <v>459</v>
      </c>
      <c r="D68" s="72" t="s">
        <v>411</v>
      </c>
      <c r="E68" s="82">
        <v>485</v>
      </c>
      <c r="F68" s="78">
        <v>155</v>
      </c>
      <c r="G68" s="86">
        <v>155</v>
      </c>
      <c r="H68" s="79">
        <v>350</v>
      </c>
      <c r="I68" s="79">
        <v>8</v>
      </c>
      <c r="J68" s="80">
        <v>0.2</v>
      </c>
      <c r="K68" s="81"/>
      <c r="L68" s="81"/>
      <c r="M68" s="81"/>
      <c r="N68" s="81"/>
      <c r="O68" s="81"/>
      <c r="P68" s="81"/>
      <c r="Q68" s="81"/>
      <c r="R68" s="81"/>
      <c r="S68" s="72" t="s">
        <v>414</v>
      </c>
    </row>
    <row r="69" spans="1:19" x14ac:dyDescent="0.2">
      <c r="A69" s="72" t="s">
        <v>384</v>
      </c>
      <c r="B69" s="72" t="s">
        <v>409</v>
      </c>
      <c r="C69" s="72" t="s">
        <v>459</v>
      </c>
      <c r="D69" s="72" t="s">
        <v>416</v>
      </c>
      <c r="E69" s="78">
        <v>1035</v>
      </c>
      <c r="F69" s="78">
        <v>765</v>
      </c>
      <c r="G69" s="86">
        <v>240</v>
      </c>
      <c r="H69" s="79">
        <v>350</v>
      </c>
      <c r="I69" s="79">
        <v>10</v>
      </c>
      <c r="J69" s="80">
        <v>0.3</v>
      </c>
      <c r="K69" s="79">
        <v>1035</v>
      </c>
      <c r="L69" s="79">
        <v>55</v>
      </c>
      <c r="M69" s="79">
        <v>90</v>
      </c>
      <c r="N69" s="85">
        <v>39.5</v>
      </c>
      <c r="O69" s="79">
        <v>140</v>
      </c>
      <c r="P69" s="79">
        <v>120</v>
      </c>
      <c r="Q69" s="84">
        <v>3.9</v>
      </c>
      <c r="R69" s="79">
        <v>2</v>
      </c>
      <c r="S69" s="72" t="s">
        <v>414</v>
      </c>
    </row>
    <row r="70" spans="1:19" x14ac:dyDescent="0.2">
      <c r="A70" s="98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100"/>
    </row>
    <row r="71" spans="1:19" ht="22.5" x14ac:dyDescent="0.2">
      <c r="A71" s="88" t="s">
        <v>461</v>
      </c>
      <c r="B71" s="72" t="s">
        <v>409</v>
      </c>
      <c r="C71" s="72" t="s">
        <v>462</v>
      </c>
      <c r="D71" s="72" t="s">
        <v>411</v>
      </c>
      <c r="E71" s="78">
        <v>1320</v>
      </c>
      <c r="F71" s="78">
        <v>1320</v>
      </c>
      <c r="G71" s="86">
        <v>390</v>
      </c>
      <c r="H71" s="79">
        <v>150</v>
      </c>
      <c r="I71" s="79">
        <v>12</v>
      </c>
      <c r="J71" s="80">
        <v>0.2</v>
      </c>
      <c r="K71" s="81"/>
      <c r="L71" s="81"/>
      <c r="M71" s="81"/>
      <c r="N71" s="81"/>
      <c r="O71" s="81"/>
      <c r="P71" s="81"/>
      <c r="Q71" s="81"/>
      <c r="R71" s="81"/>
      <c r="S71" s="72" t="s">
        <v>414</v>
      </c>
    </row>
    <row r="72" spans="1:19" ht="22.5" x14ac:dyDescent="0.2">
      <c r="A72" s="73" t="s">
        <v>385</v>
      </c>
      <c r="B72" s="72" t="s">
        <v>409</v>
      </c>
      <c r="C72" s="72" t="s">
        <v>462</v>
      </c>
      <c r="D72" s="72" t="s">
        <v>416</v>
      </c>
      <c r="E72" s="82">
        <v>825</v>
      </c>
      <c r="F72" s="78">
        <v>825</v>
      </c>
      <c r="G72" s="86">
        <v>240</v>
      </c>
      <c r="H72" s="79">
        <v>150</v>
      </c>
      <c r="I72" s="79">
        <v>10</v>
      </c>
      <c r="J72" s="80">
        <v>0.3</v>
      </c>
      <c r="K72" s="79">
        <v>825</v>
      </c>
      <c r="L72" s="79">
        <v>55</v>
      </c>
      <c r="M72" s="79">
        <v>90</v>
      </c>
      <c r="N72" s="85">
        <v>31.5</v>
      </c>
      <c r="O72" s="79">
        <v>140</v>
      </c>
      <c r="P72" s="79">
        <v>120</v>
      </c>
      <c r="Q72" s="84">
        <v>3.1</v>
      </c>
      <c r="R72" s="79">
        <v>2</v>
      </c>
      <c r="S72" s="72" t="s">
        <v>414</v>
      </c>
    </row>
    <row r="115" spans="1:1" x14ac:dyDescent="0.2">
      <c r="A115" s="89"/>
    </row>
    <row r="116" spans="1:1" x14ac:dyDescent="0.2">
      <c r="A116" s="89"/>
    </row>
  </sheetData>
  <mergeCells count="34">
    <mergeCell ref="A27:S27"/>
    <mergeCell ref="A1:S1"/>
    <mergeCell ref="A2:A3"/>
    <mergeCell ref="B2:B3"/>
    <mergeCell ref="C2:C3"/>
    <mergeCell ref="D2:D3"/>
    <mergeCell ref="E2:G2"/>
    <mergeCell ref="H2:H3"/>
    <mergeCell ref="I2:I3"/>
    <mergeCell ref="J2:J3"/>
    <mergeCell ref="K2:R2"/>
    <mergeCell ref="S2:S3"/>
    <mergeCell ref="A8:S8"/>
    <mergeCell ref="A11:S11"/>
    <mergeCell ref="A14:S14"/>
    <mergeCell ref="A23:S23"/>
    <mergeCell ref="A46:S46"/>
    <mergeCell ref="A47:A48"/>
    <mergeCell ref="B47:B48"/>
    <mergeCell ref="C47:C48"/>
    <mergeCell ref="D47:D48"/>
    <mergeCell ref="E47:G47"/>
    <mergeCell ref="H47:H48"/>
    <mergeCell ref="I47:I48"/>
    <mergeCell ref="J47:J48"/>
    <mergeCell ref="K47:R47"/>
    <mergeCell ref="A66:S66"/>
    <mergeCell ref="A70:S70"/>
    <mergeCell ref="S47:S48"/>
    <mergeCell ref="A51:S51"/>
    <mergeCell ref="A55:S55"/>
    <mergeCell ref="A57:S57"/>
    <mergeCell ref="A60:S60"/>
    <mergeCell ref="A62:S62"/>
  </mergeCells>
  <pageMargins left="0.7" right="0.7" top="0.75" bottom="0.75" header="0.3" footer="0.3"/>
  <pageSetup orientation="portrait" r:id="rId1"/>
  <headerFooter>
    <oddFooter>&amp;LRestricted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07"/>
  <sheetViews>
    <sheetView topLeftCell="G1" workbookViewId="0">
      <selection activeCell="S4" sqref="S4"/>
    </sheetView>
  </sheetViews>
  <sheetFormatPr defaultRowHeight="14.25" thickTop="1" thickBottom="1" x14ac:dyDescent="0.25"/>
  <cols>
    <col min="1" max="1" width="10.140625" bestFit="1" customWidth="1"/>
    <col min="7" max="7" width="9.140625" style="11"/>
    <col min="8" max="8" width="10.140625" style="11" bestFit="1" customWidth="1"/>
    <col min="9" max="9" width="9.140625" style="11"/>
    <col min="10" max="10" width="9.140625" style="12"/>
    <col min="11" max="11" width="11.140625" style="12" bestFit="1" customWidth="1"/>
    <col min="12" max="12" width="9.140625" style="12"/>
    <col min="13" max="15" width="9.140625" style="11"/>
    <col min="16" max="18" width="9.140625" style="12"/>
    <col min="19" max="19" width="10" style="9" bestFit="1" customWidth="1"/>
  </cols>
  <sheetData>
    <row r="1" spans="2:19" thickTop="1" thickBot="1" x14ac:dyDescent="0.25">
      <c r="B1" t="s">
        <v>75</v>
      </c>
      <c r="G1" s="11" t="s">
        <v>116</v>
      </c>
      <c r="J1" s="12" t="s">
        <v>119</v>
      </c>
      <c r="M1" s="11" t="s">
        <v>75</v>
      </c>
      <c r="P1" s="12" t="s">
        <v>107</v>
      </c>
      <c r="S1" s="9" t="s">
        <v>116</v>
      </c>
    </row>
    <row r="2" spans="2:19" thickTop="1" thickBot="1" x14ac:dyDescent="0.25">
      <c r="B2" t="s">
        <v>74</v>
      </c>
      <c r="G2" s="11" t="s">
        <v>117</v>
      </c>
      <c r="J2" s="12" t="s">
        <v>117</v>
      </c>
      <c r="M2" s="11" t="s">
        <v>117</v>
      </c>
      <c r="P2" s="12" t="s">
        <v>117</v>
      </c>
      <c r="S2" s="9" t="s">
        <v>54</v>
      </c>
    </row>
    <row r="4" spans="2:19" thickTop="1" thickBot="1" x14ac:dyDescent="0.25">
      <c r="B4" t="s">
        <v>32</v>
      </c>
      <c r="G4" s="11" t="e">
        <f>LOOKUP('VAV DATA INPUT'!#REF!,Sheet5!$H$4:$H$18,Sheet5!$I$4:$I$18)</f>
        <v>#REF!</v>
      </c>
      <c r="H4" s="11" t="s">
        <v>32</v>
      </c>
      <c r="I4" s="11" t="s">
        <v>60</v>
      </c>
      <c r="J4" s="12" t="e">
        <f>LOOKUP('VAV DATA INPUT'!#REF!,Sheet5!$K$4:$K$10,Sheet5!$L$4:$L$10)</f>
        <v>#REF!</v>
      </c>
      <c r="K4" s="12" t="s">
        <v>44</v>
      </c>
      <c r="L4" s="12" t="s">
        <v>60</v>
      </c>
      <c r="M4" s="11" t="e">
        <f>LOOKUP('VAV DATA INPUT'!#REF!,Sheet5!$N$4:$N$5,Sheet5!$O$4:$O$5)</f>
        <v>#REF!</v>
      </c>
      <c r="N4" s="11" t="s">
        <v>120</v>
      </c>
      <c r="O4" s="11" t="s">
        <v>60</v>
      </c>
      <c r="P4" s="12" t="e">
        <f>LOOKUP('VAV DATA INPUT'!#REF!,Sheet5!$Q$4:$Q$7,Sheet5!$R$4:$R$7)</f>
        <v>#REF!</v>
      </c>
      <c r="Q4" s="12" t="s">
        <v>50</v>
      </c>
      <c r="R4" s="12" t="s">
        <v>60</v>
      </c>
      <c r="S4" s="9" t="e">
        <f>CONCATENATE(G4,J4,M4,P4)</f>
        <v>#REF!</v>
      </c>
    </row>
    <row r="5" spans="2:19" thickTop="1" thickBot="1" x14ac:dyDescent="0.25">
      <c r="B5" t="s">
        <v>33</v>
      </c>
      <c r="G5" s="11" t="e">
        <f>LOOKUP('VAV DATA INPUT'!#REF!,Sheet5!$H$4:$H$18,Sheet5!$I$4:$I$18)</f>
        <v>#REF!</v>
      </c>
      <c r="H5" s="11" t="s">
        <v>33</v>
      </c>
      <c r="I5" s="11" t="s">
        <v>61</v>
      </c>
      <c r="J5" s="12" t="e">
        <f>LOOKUP('VAV DATA INPUT'!#REF!,Sheet5!$K$4:$K$10,Sheet5!$L$4:$L$10)</f>
        <v>#REF!</v>
      </c>
      <c r="K5" s="12" t="s">
        <v>40</v>
      </c>
      <c r="L5" s="12" t="s">
        <v>61</v>
      </c>
      <c r="M5" s="11" t="e">
        <f>LOOKUP('VAV DATA INPUT'!#REF!,Sheet5!$N$4:$N$5,Sheet5!$O$4:$O$5)</f>
        <v>#REF!</v>
      </c>
      <c r="N5" s="11" t="s">
        <v>43</v>
      </c>
      <c r="O5" s="11" t="s">
        <v>61</v>
      </c>
      <c r="P5" s="12" t="e">
        <f>LOOKUP('VAV DATA INPUT'!#REF!,Sheet5!$Q$4:$Q$7,Sheet5!$R$4:$R$7)</f>
        <v>#REF!</v>
      </c>
      <c r="Q5" s="12" t="s">
        <v>51</v>
      </c>
      <c r="R5" s="12" t="s">
        <v>61</v>
      </c>
      <c r="S5" s="9" t="e">
        <f t="shared" ref="S5:S68" si="0">CONCATENATE(G5,J5,M5,P5)</f>
        <v>#REF!</v>
      </c>
    </row>
    <row r="6" spans="2:19" thickTop="1" thickBot="1" x14ac:dyDescent="0.25">
      <c r="B6" t="s">
        <v>28</v>
      </c>
      <c r="G6" s="11" t="e">
        <f>LOOKUP('VAV DATA INPUT'!B7,Sheet5!$H$4:$H$18,Sheet5!$I$4:$I$18)</f>
        <v>#N/A</v>
      </c>
      <c r="H6" s="11" t="s">
        <v>28</v>
      </c>
      <c r="I6" s="11" t="s">
        <v>62</v>
      </c>
      <c r="J6" s="12" t="e">
        <f>LOOKUP('VAV DATA INPUT'!C7,Sheet5!$K$4:$K$10,Sheet5!$L$4:$L$10)</f>
        <v>#N/A</v>
      </c>
      <c r="K6" s="12" t="s">
        <v>45</v>
      </c>
      <c r="L6" s="12" t="s">
        <v>62</v>
      </c>
      <c r="M6" s="11" t="e">
        <f>LOOKUP('VAV DATA INPUT'!D7,Sheet5!$N$4:$N$5,Sheet5!$O$4:$O$5)</f>
        <v>#N/A</v>
      </c>
      <c r="P6" s="12" t="e">
        <f>LOOKUP('VAV DATA INPUT'!E7,Sheet5!$Q$4:$Q$7,Sheet5!$R$4:$R$7)</f>
        <v>#N/A</v>
      </c>
      <c r="Q6" s="12" t="s">
        <v>52</v>
      </c>
      <c r="R6" s="12" t="s">
        <v>62</v>
      </c>
      <c r="S6" s="9" t="e">
        <f t="shared" si="0"/>
        <v>#N/A</v>
      </c>
    </row>
    <row r="7" spans="2:19" thickTop="1" thickBot="1" x14ac:dyDescent="0.25">
      <c r="B7" t="s">
        <v>27</v>
      </c>
      <c r="G7" s="11" t="e">
        <f>LOOKUP('VAV DATA INPUT'!B8,Sheet5!$H$4:$H$18,Sheet5!$I$4:$I$18)</f>
        <v>#N/A</v>
      </c>
      <c r="H7" s="11" t="s">
        <v>27</v>
      </c>
      <c r="I7" s="11" t="s">
        <v>63</v>
      </c>
      <c r="J7" s="12" t="e">
        <f>LOOKUP('VAV DATA INPUT'!C8,Sheet5!$K$4:$K$10,Sheet5!$L$4:$L$10)</f>
        <v>#N/A</v>
      </c>
      <c r="K7" s="12" t="s">
        <v>41</v>
      </c>
      <c r="L7" s="12" t="s">
        <v>63</v>
      </c>
      <c r="M7" s="11" t="e">
        <f>LOOKUP('VAV DATA INPUT'!D8,Sheet5!$N$4:$N$5,Sheet5!$O$4:$O$5)</f>
        <v>#N/A</v>
      </c>
      <c r="P7" s="12" t="e">
        <f>LOOKUP('VAV DATA INPUT'!E8,Sheet5!$Q$4:$Q$7,Sheet5!$R$4:$R$7)</f>
        <v>#N/A</v>
      </c>
      <c r="Q7" s="12" t="s">
        <v>43</v>
      </c>
      <c r="R7" s="12" t="s">
        <v>63</v>
      </c>
      <c r="S7" s="9" t="e">
        <f t="shared" si="0"/>
        <v>#N/A</v>
      </c>
    </row>
    <row r="8" spans="2:19" thickTop="1" thickBot="1" x14ac:dyDescent="0.25">
      <c r="B8" t="s">
        <v>26</v>
      </c>
      <c r="G8" s="11" t="e">
        <f>LOOKUP('VAV DATA INPUT'!B9,Sheet5!$H$4:$H$18,Sheet5!$I$4:$I$18)</f>
        <v>#N/A</v>
      </c>
      <c r="H8" s="11" t="s">
        <v>26</v>
      </c>
      <c r="I8" s="11" t="s">
        <v>64</v>
      </c>
      <c r="J8" s="12" t="e">
        <f>LOOKUP('VAV DATA INPUT'!C9,Sheet5!$K$4:$K$10,Sheet5!$L$4:$L$10)</f>
        <v>#N/A</v>
      </c>
      <c r="K8" s="12" t="s">
        <v>46</v>
      </c>
      <c r="L8" s="12" t="s">
        <v>64</v>
      </c>
      <c r="M8" s="11" t="e">
        <f>LOOKUP('VAV DATA INPUT'!D9,Sheet5!$N$4:$N$5,Sheet5!$O$4:$O$5)</f>
        <v>#N/A</v>
      </c>
      <c r="P8" s="12" t="e">
        <f>LOOKUP('VAV DATA INPUT'!E9,Sheet5!$Q$4:$Q$7,Sheet5!$R$4:$R$7)</f>
        <v>#N/A</v>
      </c>
      <c r="S8" s="9" t="e">
        <f t="shared" si="0"/>
        <v>#N/A</v>
      </c>
    </row>
    <row r="9" spans="2:19" thickTop="1" thickBot="1" x14ac:dyDescent="0.25">
      <c r="B9" t="s">
        <v>25</v>
      </c>
      <c r="G9" s="11" t="e">
        <f>LOOKUP('VAV DATA INPUT'!B10,Sheet5!$H$4:$H$18,Sheet5!$I$4:$I$18)</f>
        <v>#N/A</v>
      </c>
      <c r="H9" s="11" t="s">
        <v>25</v>
      </c>
      <c r="I9" s="11" t="s">
        <v>65</v>
      </c>
      <c r="J9" s="12" t="e">
        <f>LOOKUP('VAV DATA INPUT'!C10,Sheet5!$K$4:$K$10,Sheet5!$L$4:$L$10)</f>
        <v>#N/A</v>
      </c>
      <c r="K9" s="12" t="s">
        <v>42</v>
      </c>
      <c r="L9" s="12" t="s">
        <v>65</v>
      </c>
      <c r="M9" s="11" t="e">
        <f>LOOKUP('VAV DATA INPUT'!D10,Sheet5!$N$4:$N$5,Sheet5!$O$4:$O$5)</f>
        <v>#N/A</v>
      </c>
      <c r="P9" s="12" t="e">
        <f>LOOKUP('VAV DATA INPUT'!E10,Sheet5!$Q$4:$Q$7,Sheet5!$R$4:$R$7)</f>
        <v>#N/A</v>
      </c>
      <c r="S9" s="9" t="e">
        <f t="shared" si="0"/>
        <v>#N/A</v>
      </c>
    </row>
    <row r="10" spans="2:19" thickTop="1" thickBot="1" x14ac:dyDescent="0.25">
      <c r="B10" t="s">
        <v>31</v>
      </c>
      <c r="G10" s="11" t="e">
        <f>LOOKUP('VAV DATA INPUT'!B11,Sheet5!$H$4:$H$18,Sheet5!$I$4:$I$18)</f>
        <v>#N/A</v>
      </c>
      <c r="H10" s="11" t="s">
        <v>31</v>
      </c>
      <c r="I10" s="11" t="s">
        <v>66</v>
      </c>
      <c r="J10" s="12" t="e">
        <f>LOOKUP('VAV DATA INPUT'!C11,Sheet5!$K$4:$K$10,Sheet5!$L$4:$L$10)</f>
        <v>#N/A</v>
      </c>
      <c r="K10" s="12" t="s">
        <v>43</v>
      </c>
      <c r="L10" s="12" t="s">
        <v>66</v>
      </c>
      <c r="M10" s="11" t="e">
        <f>LOOKUP('VAV DATA INPUT'!D11,Sheet5!$N$4:$N$5,Sheet5!$O$4:$O$5)</f>
        <v>#N/A</v>
      </c>
      <c r="P10" s="12" t="e">
        <f>LOOKUP('VAV DATA INPUT'!E11,Sheet5!$Q$4:$Q$7,Sheet5!$R$4:$R$7)</f>
        <v>#N/A</v>
      </c>
      <c r="S10" s="9" t="e">
        <f t="shared" si="0"/>
        <v>#N/A</v>
      </c>
    </row>
    <row r="11" spans="2:19" thickTop="1" thickBot="1" x14ac:dyDescent="0.25">
      <c r="B11" t="s">
        <v>30</v>
      </c>
      <c r="G11" s="11" t="e">
        <f>LOOKUP('VAV DATA INPUT'!B12,Sheet5!$H$4:$H$18,Sheet5!$I$4:$I$18)</f>
        <v>#N/A</v>
      </c>
      <c r="H11" s="11" t="s">
        <v>30</v>
      </c>
      <c r="I11" s="11" t="s">
        <v>67</v>
      </c>
      <c r="J11" s="12" t="e">
        <f>LOOKUP('VAV DATA INPUT'!C12,Sheet5!$K$4:$K$10,Sheet5!$L$4:$L$10)</f>
        <v>#N/A</v>
      </c>
      <c r="M11" s="11" t="e">
        <f>LOOKUP('VAV DATA INPUT'!D12,Sheet5!$N$4:$N$5,Sheet5!$O$4:$O$5)</f>
        <v>#N/A</v>
      </c>
      <c r="P11" s="12" t="e">
        <f>LOOKUP('VAV DATA INPUT'!E12,Sheet5!$Q$4:$Q$7,Sheet5!$R$4:$R$7)</f>
        <v>#N/A</v>
      </c>
      <c r="S11" s="9" t="e">
        <f t="shared" si="0"/>
        <v>#N/A</v>
      </c>
    </row>
    <row r="12" spans="2:19" thickTop="1" thickBot="1" x14ac:dyDescent="0.25">
      <c r="B12" t="s">
        <v>35</v>
      </c>
      <c r="G12" s="11" t="e">
        <f>LOOKUP('VAV DATA INPUT'!B13,Sheet5!$H$4:$H$18,Sheet5!$I$4:$I$18)</f>
        <v>#N/A</v>
      </c>
      <c r="H12" s="11" t="s">
        <v>35</v>
      </c>
      <c r="I12" s="11" t="s">
        <v>68</v>
      </c>
      <c r="J12" s="12" t="e">
        <f>LOOKUP('VAV DATA INPUT'!C13,Sheet5!$K$4:$K$10,Sheet5!$L$4:$L$10)</f>
        <v>#N/A</v>
      </c>
      <c r="M12" s="11" t="e">
        <f>LOOKUP('VAV DATA INPUT'!D13,Sheet5!$N$4:$N$5,Sheet5!$O$4:$O$5)</f>
        <v>#N/A</v>
      </c>
      <c r="P12" s="12" t="e">
        <f>LOOKUP('VAV DATA INPUT'!E13,Sheet5!$Q$4:$Q$7,Sheet5!$R$4:$R$7)</f>
        <v>#N/A</v>
      </c>
      <c r="S12" s="9" t="e">
        <f t="shared" si="0"/>
        <v>#N/A</v>
      </c>
    </row>
    <row r="13" spans="2:19" thickTop="1" thickBot="1" x14ac:dyDescent="0.25">
      <c r="B13" t="s">
        <v>34</v>
      </c>
      <c r="G13" s="11" t="e">
        <f>LOOKUP('VAV DATA INPUT'!B14,Sheet5!$H$4:$H$18,Sheet5!$I$4:$I$18)</f>
        <v>#N/A</v>
      </c>
      <c r="H13" s="11" t="s">
        <v>34</v>
      </c>
      <c r="I13" s="11" t="s">
        <v>69</v>
      </c>
      <c r="J13" s="12" t="e">
        <f>LOOKUP('VAV DATA INPUT'!C14,Sheet5!$K$4:$K$10,Sheet5!$L$4:$L$10)</f>
        <v>#N/A</v>
      </c>
      <c r="M13" s="11" t="e">
        <f>LOOKUP('VAV DATA INPUT'!D14,Sheet5!$N$4:$N$5,Sheet5!$O$4:$O$5)</f>
        <v>#N/A</v>
      </c>
      <c r="P13" s="12" t="e">
        <f>LOOKUP('VAV DATA INPUT'!E14,Sheet5!$Q$4:$Q$7,Sheet5!$R$4:$R$7)</f>
        <v>#N/A</v>
      </c>
      <c r="S13" s="9" t="e">
        <f t="shared" si="0"/>
        <v>#N/A</v>
      </c>
    </row>
    <row r="14" spans="2:19" thickTop="1" thickBot="1" x14ac:dyDescent="0.25">
      <c r="B14" t="s">
        <v>36</v>
      </c>
      <c r="G14" s="11" t="e">
        <f>LOOKUP('VAV DATA INPUT'!B15,Sheet5!$H$4:$H$18,Sheet5!$I$4:$I$18)</f>
        <v>#N/A</v>
      </c>
      <c r="H14" s="11" t="s">
        <v>36</v>
      </c>
      <c r="I14" s="11" t="s">
        <v>70</v>
      </c>
      <c r="J14" s="12" t="e">
        <f>LOOKUP('VAV DATA INPUT'!C15,Sheet5!$K$4:$K$10,Sheet5!$L$4:$L$10)</f>
        <v>#N/A</v>
      </c>
      <c r="M14" s="11" t="e">
        <f>LOOKUP('VAV DATA INPUT'!D15,Sheet5!$N$4:$N$5,Sheet5!$O$4:$O$5)</f>
        <v>#N/A</v>
      </c>
      <c r="P14" s="12" t="e">
        <f>LOOKUP('VAV DATA INPUT'!E15,Sheet5!$Q$4:$Q$7,Sheet5!$R$4:$R$7)</f>
        <v>#N/A</v>
      </c>
      <c r="S14" s="9" t="e">
        <f t="shared" si="0"/>
        <v>#N/A</v>
      </c>
    </row>
    <row r="15" spans="2:19" thickTop="1" thickBot="1" x14ac:dyDescent="0.25">
      <c r="B15" t="s">
        <v>38</v>
      </c>
      <c r="G15" s="11" t="e">
        <f>LOOKUP('VAV DATA INPUT'!B16,Sheet5!$H$4:$H$18,Sheet5!$I$4:$I$18)</f>
        <v>#N/A</v>
      </c>
      <c r="H15" s="11" t="s">
        <v>38</v>
      </c>
      <c r="I15" s="11" t="s">
        <v>71</v>
      </c>
      <c r="J15" s="12" t="e">
        <f>LOOKUP('VAV DATA INPUT'!C16,Sheet5!$K$4:$K$10,Sheet5!$L$4:$L$10)</f>
        <v>#N/A</v>
      </c>
      <c r="M15" s="11" t="e">
        <f>LOOKUP('VAV DATA INPUT'!D16,Sheet5!$N$4:$N$5,Sheet5!$O$4:$O$5)</f>
        <v>#N/A</v>
      </c>
      <c r="P15" s="12" t="e">
        <f>LOOKUP('VAV DATA INPUT'!E16,Sheet5!$Q$4:$Q$7,Sheet5!$R$4:$R$7)</f>
        <v>#N/A</v>
      </c>
      <c r="S15" s="9" t="e">
        <f t="shared" si="0"/>
        <v>#N/A</v>
      </c>
    </row>
    <row r="16" spans="2:19" thickTop="1" thickBot="1" x14ac:dyDescent="0.25">
      <c r="B16" t="s">
        <v>37</v>
      </c>
      <c r="G16" s="11" t="e">
        <f>LOOKUP('VAV DATA INPUT'!B17,Sheet5!$H$4:$H$18,Sheet5!$I$4:$I$18)</f>
        <v>#N/A</v>
      </c>
      <c r="H16" s="11" t="s">
        <v>37</v>
      </c>
      <c r="I16" s="11" t="s">
        <v>72</v>
      </c>
      <c r="J16" s="12" t="e">
        <f>LOOKUP('VAV DATA INPUT'!C17,Sheet5!$K$4:$K$10,Sheet5!$L$4:$L$10)</f>
        <v>#N/A</v>
      </c>
      <c r="M16" s="11" t="e">
        <f>LOOKUP('VAV DATA INPUT'!D17,Sheet5!$N$4:$N$5,Sheet5!$O$4:$O$5)</f>
        <v>#N/A</v>
      </c>
      <c r="P16" s="12" t="e">
        <f>LOOKUP('VAV DATA INPUT'!E17,Sheet5!$Q$4:$Q$7,Sheet5!$R$4:$R$7)</f>
        <v>#N/A</v>
      </c>
      <c r="S16" s="9" t="e">
        <f t="shared" si="0"/>
        <v>#N/A</v>
      </c>
    </row>
    <row r="17" spans="2:19" thickTop="1" thickBot="1" x14ac:dyDescent="0.25">
      <c r="B17" t="s">
        <v>43</v>
      </c>
      <c r="G17" s="11" t="e">
        <f>LOOKUP('VAV DATA INPUT'!B18,Sheet5!$H$4:$H$18,Sheet5!$I$4:$I$18)</f>
        <v>#N/A</v>
      </c>
      <c r="H17" s="11" t="s">
        <v>43</v>
      </c>
      <c r="I17" s="11" t="s">
        <v>73</v>
      </c>
      <c r="J17" s="12" t="e">
        <f>LOOKUP('VAV DATA INPUT'!C18,Sheet5!$K$4:$K$10,Sheet5!$L$4:$L$10)</f>
        <v>#N/A</v>
      </c>
      <c r="M17" s="11" t="e">
        <f>LOOKUP('VAV DATA INPUT'!D18,Sheet5!$N$4:$N$5,Sheet5!$O$4:$O$5)</f>
        <v>#N/A</v>
      </c>
      <c r="P17" s="12" t="e">
        <f>LOOKUP('VAV DATA INPUT'!E18,Sheet5!$Q$4:$Q$7,Sheet5!$R$4:$R$7)</f>
        <v>#N/A</v>
      </c>
      <c r="S17" s="9" t="e">
        <f t="shared" si="0"/>
        <v>#N/A</v>
      </c>
    </row>
    <row r="18" spans="2:19" thickTop="1" thickBot="1" x14ac:dyDescent="0.25">
      <c r="G18" s="11" t="e">
        <f>LOOKUP('VAV DATA INPUT'!B19,Sheet5!$H$4:$H$18,Sheet5!$I$4:$I$18)</f>
        <v>#N/A</v>
      </c>
      <c r="I18" s="11" t="s">
        <v>118</v>
      </c>
      <c r="J18" s="12" t="e">
        <f>LOOKUP('VAV DATA INPUT'!C19,Sheet5!$K$4:$K$10,Sheet5!$L$4:$L$10)</f>
        <v>#N/A</v>
      </c>
      <c r="M18" s="11" t="e">
        <f>LOOKUP('VAV DATA INPUT'!D19,Sheet5!$N$4:$N$5,Sheet5!$O$4:$O$5)</f>
        <v>#N/A</v>
      </c>
      <c r="P18" s="12" t="e">
        <f>LOOKUP('VAV DATA INPUT'!E19,Sheet5!$Q$4:$Q$7,Sheet5!$R$4:$R$7)</f>
        <v>#N/A</v>
      </c>
      <c r="S18" s="9" t="e">
        <f t="shared" si="0"/>
        <v>#N/A</v>
      </c>
    </row>
    <row r="19" spans="2:19" thickTop="1" thickBot="1" x14ac:dyDescent="0.25">
      <c r="G19" s="11" t="e">
        <f>LOOKUP('VAV DATA INPUT'!B20,Sheet5!$H$4:$H$18,Sheet5!$I$4:$I$18)</f>
        <v>#N/A</v>
      </c>
      <c r="J19" s="12" t="e">
        <f>LOOKUP('VAV DATA INPUT'!C20,Sheet5!$K$4:$K$10,Sheet5!$L$4:$L$10)</f>
        <v>#N/A</v>
      </c>
      <c r="M19" s="11" t="e">
        <f>LOOKUP('VAV DATA INPUT'!D20,Sheet5!$N$4:$N$5,Sheet5!$O$4:$O$5)</f>
        <v>#N/A</v>
      </c>
      <c r="P19" s="12" t="e">
        <f>LOOKUP('VAV DATA INPUT'!E20,Sheet5!$Q$4:$Q$7,Sheet5!$R$4:$R$7)</f>
        <v>#N/A</v>
      </c>
      <c r="S19" s="9" t="e">
        <f t="shared" si="0"/>
        <v>#N/A</v>
      </c>
    </row>
    <row r="20" spans="2:19" thickTop="1" thickBot="1" x14ac:dyDescent="0.25">
      <c r="G20" s="11" t="e">
        <f>LOOKUP('VAV DATA INPUT'!B21,Sheet5!$H$4:$H$18,Sheet5!$I$4:$I$18)</f>
        <v>#N/A</v>
      </c>
      <c r="J20" s="12" t="e">
        <f>LOOKUP('VAV DATA INPUT'!C21,Sheet5!$K$4:$K$10,Sheet5!$L$4:$L$10)</f>
        <v>#N/A</v>
      </c>
      <c r="M20" s="11" t="e">
        <f>LOOKUP('VAV DATA INPUT'!D21,Sheet5!$N$4:$N$5,Sheet5!$O$4:$O$5)</f>
        <v>#N/A</v>
      </c>
      <c r="P20" s="12" t="e">
        <f>LOOKUP('VAV DATA INPUT'!E21,Sheet5!$Q$4:$Q$7,Sheet5!$R$4:$R$7)</f>
        <v>#N/A</v>
      </c>
      <c r="S20" s="9" t="e">
        <f t="shared" si="0"/>
        <v>#N/A</v>
      </c>
    </row>
    <row r="21" spans="2:19" thickTop="1" thickBot="1" x14ac:dyDescent="0.25">
      <c r="G21" s="11" t="e">
        <f>LOOKUP('VAV DATA INPUT'!B22,Sheet5!$H$4:$H$18,Sheet5!$I$4:$I$18)</f>
        <v>#N/A</v>
      </c>
      <c r="J21" s="12" t="e">
        <f>LOOKUP('VAV DATA INPUT'!C22,Sheet5!$K$4:$K$10,Sheet5!$L$4:$L$10)</f>
        <v>#N/A</v>
      </c>
      <c r="M21" s="11" t="e">
        <f>LOOKUP('VAV DATA INPUT'!D22,Sheet5!$N$4:$N$5,Sheet5!$O$4:$O$5)</f>
        <v>#N/A</v>
      </c>
      <c r="P21" s="12" t="e">
        <f>LOOKUP('VAV DATA INPUT'!E22,Sheet5!$Q$4:$Q$7,Sheet5!$R$4:$R$7)</f>
        <v>#N/A</v>
      </c>
      <c r="S21" s="9" t="e">
        <f t="shared" si="0"/>
        <v>#N/A</v>
      </c>
    </row>
    <row r="22" spans="2:19" thickTop="1" thickBot="1" x14ac:dyDescent="0.25">
      <c r="G22" s="11" t="e">
        <f>LOOKUP('VAV DATA INPUT'!B23,Sheet5!$H$4:$H$18,Sheet5!$I$4:$I$18)</f>
        <v>#N/A</v>
      </c>
      <c r="J22" s="12" t="e">
        <f>LOOKUP('VAV DATA INPUT'!C23,Sheet5!$K$4:$K$10,Sheet5!$L$4:$L$10)</f>
        <v>#N/A</v>
      </c>
      <c r="M22" s="11" t="e">
        <f>LOOKUP('VAV DATA INPUT'!D23,Sheet5!$N$4:$N$5,Sheet5!$O$4:$O$5)</f>
        <v>#N/A</v>
      </c>
      <c r="P22" s="12" t="e">
        <f>LOOKUP('VAV DATA INPUT'!E23,Sheet5!$Q$4:$Q$7,Sheet5!$R$4:$R$7)</f>
        <v>#N/A</v>
      </c>
      <c r="S22" s="9" t="e">
        <f t="shared" si="0"/>
        <v>#N/A</v>
      </c>
    </row>
    <row r="23" spans="2:19" thickTop="1" thickBot="1" x14ac:dyDescent="0.25">
      <c r="G23" s="11" t="e">
        <f>LOOKUP('VAV DATA INPUT'!B24,Sheet5!$H$4:$H$18,Sheet5!$I$4:$I$18)</f>
        <v>#N/A</v>
      </c>
      <c r="J23" s="12" t="e">
        <f>LOOKUP('VAV DATA INPUT'!C24,Sheet5!$K$4:$K$10,Sheet5!$L$4:$L$10)</f>
        <v>#N/A</v>
      </c>
      <c r="M23" s="11" t="e">
        <f>LOOKUP('VAV DATA INPUT'!D24,Sheet5!$N$4:$N$5,Sheet5!$O$4:$O$5)</f>
        <v>#N/A</v>
      </c>
      <c r="P23" s="12" t="e">
        <f>LOOKUP('VAV DATA INPUT'!E24,Sheet5!$Q$4:$Q$7,Sheet5!$R$4:$R$7)</f>
        <v>#N/A</v>
      </c>
      <c r="S23" s="9" t="e">
        <f t="shared" si="0"/>
        <v>#N/A</v>
      </c>
    </row>
    <row r="24" spans="2:19" thickTop="1" thickBot="1" x14ac:dyDescent="0.25">
      <c r="G24" s="11" t="e">
        <f>LOOKUP('VAV DATA INPUT'!B25,Sheet5!$H$4:$H$18,Sheet5!$I$4:$I$18)</f>
        <v>#N/A</v>
      </c>
      <c r="J24" s="12" t="e">
        <f>LOOKUP('VAV DATA INPUT'!C25,Sheet5!$K$4:$K$10,Sheet5!$L$4:$L$10)</f>
        <v>#N/A</v>
      </c>
      <c r="M24" s="11" t="e">
        <f>LOOKUP('VAV DATA INPUT'!D25,Sheet5!$N$4:$N$5,Sheet5!$O$4:$O$5)</f>
        <v>#N/A</v>
      </c>
      <c r="P24" s="12" t="e">
        <f>LOOKUP('VAV DATA INPUT'!E25,Sheet5!$Q$4:$Q$7,Sheet5!$R$4:$R$7)</f>
        <v>#N/A</v>
      </c>
      <c r="S24" s="9" t="e">
        <f t="shared" si="0"/>
        <v>#N/A</v>
      </c>
    </row>
    <row r="25" spans="2:19" thickTop="1" thickBot="1" x14ac:dyDescent="0.25">
      <c r="G25" s="11" t="e">
        <f>LOOKUP('VAV DATA INPUT'!B26,Sheet5!$H$4:$H$18,Sheet5!$I$4:$I$18)</f>
        <v>#N/A</v>
      </c>
      <c r="J25" s="12" t="e">
        <f>LOOKUP('VAV DATA INPUT'!C26,Sheet5!$K$4:$K$10,Sheet5!$L$4:$L$10)</f>
        <v>#N/A</v>
      </c>
      <c r="M25" s="11" t="e">
        <f>LOOKUP('VAV DATA INPUT'!D26,Sheet5!$N$4:$N$5,Sheet5!$O$4:$O$5)</f>
        <v>#N/A</v>
      </c>
      <c r="P25" s="12" t="e">
        <f>LOOKUP('VAV DATA INPUT'!E26,Sheet5!$Q$4:$Q$7,Sheet5!$R$4:$R$7)</f>
        <v>#N/A</v>
      </c>
      <c r="S25" s="9" t="e">
        <f t="shared" si="0"/>
        <v>#N/A</v>
      </c>
    </row>
    <row r="26" spans="2:19" thickTop="1" thickBot="1" x14ac:dyDescent="0.25">
      <c r="G26" s="11" t="e">
        <f>LOOKUP('VAV DATA INPUT'!B27,Sheet5!$H$4:$H$18,Sheet5!$I$4:$I$18)</f>
        <v>#N/A</v>
      </c>
      <c r="J26" s="12" t="e">
        <f>LOOKUP('VAV DATA INPUT'!C27,Sheet5!$K$4:$K$10,Sheet5!$L$4:$L$10)</f>
        <v>#N/A</v>
      </c>
      <c r="M26" s="11" t="e">
        <f>LOOKUP('VAV DATA INPUT'!D27,Sheet5!$N$4:$N$5,Sheet5!$O$4:$O$5)</f>
        <v>#N/A</v>
      </c>
      <c r="P26" s="12" t="e">
        <f>LOOKUP('VAV DATA INPUT'!E27,Sheet5!$Q$4:$Q$7,Sheet5!$R$4:$R$7)</f>
        <v>#N/A</v>
      </c>
      <c r="S26" s="9" t="e">
        <f t="shared" si="0"/>
        <v>#N/A</v>
      </c>
    </row>
    <row r="27" spans="2:19" thickTop="1" thickBot="1" x14ac:dyDescent="0.25">
      <c r="G27" s="11" t="e">
        <f>LOOKUP('VAV DATA INPUT'!B28,Sheet5!$H$4:$H$18,Sheet5!$I$4:$I$18)</f>
        <v>#N/A</v>
      </c>
      <c r="J27" s="12" t="e">
        <f>LOOKUP('VAV DATA INPUT'!C28,Sheet5!$K$4:$K$10,Sheet5!$L$4:$L$10)</f>
        <v>#N/A</v>
      </c>
      <c r="M27" s="11" t="e">
        <f>LOOKUP('VAV DATA INPUT'!D28,Sheet5!$N$4:$N$5,Sheet5!$O$4:$O$5)</f>
        <v>#N/A</v>
      </c>
      <c r="P27" s="12" t="e">
        <f>LOOKUP('VAV DATA INPUT'!E28,Sheet5!$Q$4:$Q$7,Sheet5!$R$4:$R$7)</f>
        <v>#N/A</v>
      </c>
      <c r="S27" s="9" t="e">
        <f t="shared" si="0"/>
        <v>#N/A</v>
      </c>
    </row>
    <row r="28" spans="2:19" thickTop="1" thickBot="1" x14ac:dyDescent="0.25">
      <c r="G28" s="11" t="e">
        <f>LOOKUP('VAV DATA INPUT'!B29,Sheet5!$H$4:$H$18,Sheet5!$I$4:$I$18)</f>
        <v>#N/A</v>
      </c>
      <c r="J28" s="12" t="e">
        <f>LOOKUP('VAV DATA INPUT'!C29,Sheet5!$K$4:$K$10,Sheet5!$L$4:$L$10)</f>
        <v>#N/A</v>
      </c>
      <c r="M28" s="11" t="e">
        <f>LOOKUP('VAV DATA INPUT'!D29,Sheet5!$N$4:$N$5,Sheet5!$O$4:$O$5)</f>
        <v>#N/A</v>
      </c>
      <c r="P28" s="12" t="e">
        <f>LOOKUP('VAV DATA INPUT'!E29,Sheet5!$Q$4:$Q$7,Sheet5!$R$4:$R$7)</f>
        <v>#N/A</v>
      </c>
      <c r="S28" s="9" t="e">
        <f t="shared" si="0"/>
        <v>#N/A</v>
      </c>
    </row>
    <row r="29" spans="2:19" thickTop="1" thickBot="1" x14ac:dyDescent="0.25">
      <c r="G29" s="11" t="e">
        <f>LOOKUP('VAV DATA INPUT'!B30,Sheet5!$H$4:$H$18,Sheet5!$I$4:$I$18)</f>
        <v>#N/A</v>
      </c>
      <c r="J29" s="12" t="e">
        <f>LOOKUP('VAV DATA INPUT'!C30,Sheet5!$K$4:$K$10,Sheet5!$L$4:$L$10)</f>
        <v>#N/A</v>
      </c>
      <c r="M29" s="11" t="e">
        <f>LOOKUP('VAV DATA INPUT'!D30,Sheet5!$N$4:$N$5,Sheet5!$O$4:$O$5)</f>
        <v>#N/A</v>
      </c>
      <c r="P29" s="12" t="e">
        <f>LOOKUP('VAV DATA INPUT'!E30,Sheet5!$Q$4:$Q$7,Sheet5!$R$4:$R$7)</f>
        <v>#N/A</v>
      </c>
      <c r="S29" s="9" t="e">
        <f t="shared" si="0"/>
        <v>#N/A</v>
      </c>
    </row>
    <row r="30" spans="2:19" thickTop="1" thickBot="1" x14ac:dyDescent="0.25">
      <c r="G30" s="11" t="e">
        <f>LOOKUP('VAV DATA INPUT'!B31,Sheet5!$H$4:$H$18,Sheet5!$I$4:$I$18)</f>
        <v>#N/A</v>
      </c>
      <c r="J30" s="12" t="e">
        <f>LOOKUP('VAV DATA INPUT'!C31,Sheet5!$K$4:$K$10,Sheet5!$L$4:$L$10)</f>
        <v>#N/A</v>
      </c>
      <c r="M30" s="11" t="e">
        <f>LOOKUP('VAV DATA INPUT'!D31,Sheet5!$N$4:$N$5,Sheet5!$O$4:$O$5)</f>
        <v>#N/A</v>
      </c>
      <c r="P30" s="12" t="e">
        <f>LOOKUP('VAV DATA INPUT'!E31,Sheet5!$Q$4:$Q$7,Sheet5!$R$4:$R$7)</f>
        <v>#N/A</v>
      </c>
      <c r="S30" s="9" t="e">
        <f t="shared" si="0"/>
        <v>#N/A</v>
      </c>
    </row>
    <row r="31" spans="2:19" thickTop="1" thickBot="1" x14ac:dyDescent="0.25">
      <c r="G31" s="11" t="e">
        <f>LOOKUP('VAV DATA INPUT'!B32,Sheet5!$H$4:$H$18,Sheet5!$I$4:$I$18)</f>
        <v>#N/A</v>
      </c>
      <c r="J31" s="12" t="e">
        <f>LOOKUP('VAV DATA INPUT'!C32,Sheet5!$K$4:$K$10,Sheet5!$L$4:$L$10)</f>
        <v>#N/A</v>
      </c>
      <c r="M31" s="11" t="e">
        <f>LOOKUP('VAV DATA INPUT'!D32,Sheet5!$N$4:$N$5,Sheet5!$O$4:$O$5)</f>
        <v>#N/A</v>
      </c>
      <c r="P31" s="12" t="e">
        <f>LOOKUP('VAV DATA INPUT'!E32,Sheet5!$Q$4:$Q$7,Sheet5!$R$4:$R$7)</f>
        <v>#N/A</v>
      </c>
      <c r="S31" s="9" t="e">
        <f t="shared" si="0"/>
        <v>#N/A</v>
      </c>
    </row>
    <row r="32" spans="2:19" thickTop="1" thickBot="1" x14ac:dyDescent="0.25">
      <c r="G32" s="11" t="e">
        <f>LOOKUP('VAV DATA INPUT'!B33,Sheet5!$H$4:$H$18,Sheet5!$I$4:$I$18)</f>
        <v>#N/A</v>
      </c>
      <c r="J32" s="12" t="e">
        <f>LOOKUP('VAV DATA INPUT'!C33,Sheet5!$K$4:$K$10,Sheet5!$L$4:$L$10)</f>
        <v>#N/A</v>
      </c>
      <c r="M32" s="11" t="e">
        <f>LOOKUP('VAV DATA INPUT'!D33,Sheet5!$N$4:$N$5,Sheet5!$O$4:$O$5)</f>
        <v>#N/A</v>
      </c>
      <c r="P32" s="12" t="e">
        <f>LOOKUP('VAV DATA INPUT'!E33,Sheet5!$Q$4:$Q$7,Sheet5!$R$4:$R$7)</f>
        <v>#N/A</v>
      </c>
      <c r="S32" s="9" t="e">
        <f t="shared" si="0"/>
        <v>#N/A</v>
      </c>
    </row>
    <row r="33" spans="7:19" thickTop="1" thickBot="1" x14ac:dyDescent="0.25">
      <c r="G33" s="11" t="e">
        <f>LOOKUP('VAV DATA INPUT'!B34,Sheet5!$H$4:$H$18,Sheet5!$I$4:$I$18)</f>
        <v>#N/A</v>
      </c>
      <c r="J33" s="12" t="e">
        <f>LOOKUP('VAV DATA INPUT'!C34,Sheet5!$K$4:$K$10,Sheet5!$L$4:$L$10)</f>
        <v>#N/A</v>
      </c>
      <c r="M33" s="11" t="e">
        <f>LOOKUP('VAV DATA INPUT'!D34,Sheet5!$N$4:$N$5,Sheet5!$O$4:$O$5)</f>
        <v>#N/A</v>
      </c>
      <c r="P33" s="12" t="e">
        <f>LOOKUP('VAV DATA INPUT'!E34,Sheet5!$Q$4:$Q$7,Sheet5!$R$4:$R$7)</f>
        <v>#N/A</v>
      </c>
      <c r="S33" s="9" t="e">
        <f t="shared" si="0"/>
        <v>#N/A</v>
      </c>
    </row>
    <row r="34" spans="7:19" thickTop="1" thickBot="1" x14ac:dyDescent="0.25">
      <c r="G34" s="11" t="e">
        <f>LOOKUP('VAV DATA INPUT'!B35,Sheet5!$H$4:$H$18,Sheet5!$I$4:$I$18)</f>
        <v>#N/A</v>
      </c>
      <c r="J34" s="12" t="e">
        <f>LOOKUP('VAV DATA INPUT'!C35,Sheet5!$K$4:$K$10,Sheet5!$L$4:$L$10)</f>
        <v>#N/A</v>
      </c>
      <c r="M34" s="11" t="e">
        <f>LOOKUP('VAV DATA INPUT'!D35,Sheet5!$N$4:$N$5,Sheet5!$O$4:$O$5)</f>
        <v>#N/A</v>
      </c>
      <c r="P34" s="12" t="e">
        <f>LOOKUP('VAV DATA INPUT'!E35,Sheet5!$Q$4:$Q$7,Sheet5!$R$4:$R$7)</f>
        <v>#N/A</v>
      </c>
      <c r="S34" s="9" t="e">
        <f t="shared" si="0"/>
        <v>#N/A</v>
      </c>
    </row>
    <row r="35" spans="7:19" thickTop="1" thickBot="1" x14ac:dyDescent="0.25">
      <c r="G35" s="11" t="e">
        <f>LOOKUP('VAV DATA INPUT'!B36,Sheet5!$H$4:$H$18,Sheet5!$I$4:$I$18)</f>
        <v>#N/A</v>
      </c>
      <c r="J35" s="12" t="e">
        <f>LOOKUP('VAV DATA INPUT'!C36,Sheet5!$K$4:$K$10,Sheet5!$L$4:$L$10)</f>
        <v>#N/A</v>
      </c>
      <c r="M35" s="11" t="e">
        <f>LOOKUP('VAV DATA INPUT'!D36,Sheet5!$N$4:$N$5,Sheet5!$O$4:$O$5)</f>
        <v>#N/A</v>
      </c>
      <c r="P35" s="12" t="e">
        <f>LOOKUP('VAV DATA INPUT'!E36,Sheet5!$Q$4:$Q$7,Sheet5!$R$4:$R$7)</f>
        <v>#N/A</v>
      </c>
      <c r="S35" s="9" t="e">
        <f t="shared" si="0"/>
        <v>#N/A</v>
      </c>
    </row>
    <row r="36" spans="7:19" thickTop="1" thickBot="1" x14ac:dyDescent="0.25">
      <c r="G36" s="11" t="e">
        <f>LOOKUP('VAV DATA INPUT'!B37,Sheet5!$H$4:$H$18,Sheet5!$I$4:$I$18)</f>
        <v>#N/A</v>
      </c>
      <c r="J36" s="12" t="e">
        <f>LOOKUP('VAV DATA INPUT'!C37,Sheet5!$K$4:$K$10,Sheet5!$L$4:$L$10)</f>
        <v>#N/A</v>
      </c>
      <c r="M36" s="11" t="e">
        <f>LOOKUP('VAV DATA INPUT'!D37,Sheet5!$N$4:$N$5,Sheet5!$O$4:$O$5)</f>
        <v>#N/A</v>
      </c>
      <c r="P36" s="12" t="e">
        <f>LOOKUP('VAV DATA INPUT'!E37,Sheet5!$Q$4:$Q$7,Sheet5!$R$4:$R$7)</f>
        <v>#N/A</v>
      </c>
      <c r="S36" s="9" t="e">
        <f t="shared" si="0"/>
        <v>#N/A</v>
      </c>
    </row>
    <row r="37" spans="7:19" thickTop="1" thickBot="1" x14ac:dyDescent="0.25">
      <c r="G37" s="11" t="e">
        <f>LOOKUP('VAV DATA INPUT'!B38,Sheet5!$H$4:$H$18,Sheet5!$I$4:$I$18)</f>
        <v>#N/A</v>
      </c>
      <c r="J37" s="12" t="e">
        <f>LOOKUP('VAV DATA INPUT'!C38,Sheet5!$K$4:$K$10,Sheet5!$L$4:$L$10)</f>
        <v>#N/A</v>
      </c>
      <c r="M37" s="11" t="e">
        <f>LOOKUP('VAV DATA INPUT'!D38,Sheet5!$N$4:$N$5,Sheet5!$O$4:$O$5)</f>
        <v>#N/A</v>
      </c>
      <c r="P37" s="12" t="e">
        <f>LOOKUP('VAV DATA INPUT'!E38,Sheet5!$Q$4:$Q$7,Sheet5!$R$4:$R$7)</f>
        <v>#N/A</v>
      </c>
      <c r="S37" s="9" t="e">
        <f t="shared" si="0"/>
        <v>#N/A</v>
      </c>
    </row>
    <row r="38" spans="7:19" thickTop="1" thickBot="1" x14ac:dyDescent="0.25">
      <c r="G38" s="11" t="e">
        <f>LOOKUP('VAV DATA INPUT'!B39,Sheet5!$H$4:$H$18,Sheet5!$I$4:$I$18)</f>
        <v>#N/A</v>
      </c>
      <c r="J38" s="12" t="e">
        <f>LOOKUP('VAV DATA INPUT'!C39,Sheet5!$K$4:$K$10,Sheet5!$L$4:$L$10)</f>
        <v>#N/A</v>
      </c>
      <c r="M38" s="11" t="e">
        <f>LOOKUP('VAV DATA INPUT'!D39,Sheet5!$N$4:$N$5,Sheet5!$O$4:$O$5)</f>
        <v>#N/A</v>
      </c>
      <c r="P38" s="12" t="e">
        <f>LOOKUP('VAV DATA INPUT'!E39,Sheet5!$Q$4:$Q$7,Sheet5!$R$4:$R$7)</f>
        <v>#N/A</v>
      </c>
      <c r="S38" s="9" t="e">
        <f t="shared" si="0"/>
        <v>#N/A</v>
      </c>
    </row>
    <row r="39" spans="7:19" thickTop="1" thickBot="1" x14ac:dyDescent="0.25">
      <c r="G39" s="11" t="e">
        <f>LOOKUP('VAV DATA INPUT'!B40,Sheet5!$H$4:$H$18,Sheet5!$I$4:$I$18)</f>
        <v>#N/A</v>
      </c>
      <c r="J39" s="12" t="e">
        <f>LOOKUP('VAV DATA INPUT'!C40,Sheet5!$K$4:$K$10,Sheet5!$L$4:$L$10)</f>
        <v>#N/A</v>
      </c>
      <c r="M39" s="11" t="e">
        <f>LOOKUP('VAV DATA INPUT'!D40,Sheet5!$N$4:$N$5,Sheet5!$O$4:$O$5)</f>
        <v>#N/A</v>
      </c>
      <c r="P39" s="12" t="e">
        <f>LOOKUP('VAV DATA INPUT'!E40,Sheet5!$Q$4:$Q$7,Sheet5!$R$4:$R$7)</f>
        <v>#N/A</v>
      </c>
      <c r="S39" s="9" t="e">
        <f t="shared" si="0"/>
        <v>#N/A</v>
      </c>
    </row>
    <row r="40" spans="7:19" thickTop="1" thickBot="1" x14ac:dyDescent="0.25">
      <c r="G40" s="11" t="e">
        <f>LOOKUP('VAV DATA INPUT'!B41,Sheet5!$H$4:$H$18,Sheet5!$I$4:$I$18)</f>
        <v>#N/A</v>
      </c>
      <c r="J40" s="12" t="e">
        <f>LOOKUP('VAV DATA INPUT'!C41,Sheet5!$K$4:$K$10,Sheet5!$L$4:$L$10)</f>
        <v>#N/A</v>
      </c>
      <c r="M40" s="11" t="e">
        <f>LOOKUP('VAV DATA INPUT'!D41,Sheet5!$N$4:$N$5,Sheet5!$O$4:$O$5)</f>
        <v>#N/A</v>
      </c>
      <c r="P40" s="12" t="e">
        <f>LOOKUP('VAV DATA INPUT'!E41,Sheet5!$Q$4:$Q$7,Sheet5!$R$4:$R$7)</f>
        <v>#N/A</v>
      </c>
      <c r="S40" s="9" t="e">
        <f t="shared" si="0"/>
        <v>#N/A</v>
      </c>
    </row>
    <row r="41" spans="7:19" thickTop="1" thickBot="1" x14ac:dyDescent="0.25">
      <c r="G41" s="11" t="e">
        <f>LOOKUP('VAV DATA INPUT'!B42,Sheet5!$H$4:$H$18,Sheet5!$I$4:$I$18)</f>
        <v>#N/A</v>
      </c>
      <c r="J41" s="12" t="e">
        <f>LOOKUP('VAV DATA INPUT'!C42,Sheet5!$K$4:$K$10,Sheet5!$L$4:$L$10)</f>
        <v>#N/A</v>
      </c>
      <c r="M41" s="11" t="str">
        <f>LOOKUP('VAV DATA INPUT'!D42,Sheet5!$N$4:$N$5,Sheet5!$O$4:$O$5)</f>
        <v>B</v>
      </c>
      <c r="P41" s="12" t="e">
        <f>LOOKUP('VAV DATA INPUT'!E42,Sheet5!$Q$4:$Q$7,Sheet5!$R$4:$R$7)</f>
        <v>#N/A</v>
      </c>
      <c r="S41" s="9" t="e">
        <f t="shared" si="0"/>
        <v>#N/A</v>
      </c>
    </row>
    <row r="42" spans="7:19" thickTop="1" thickBot="1" x14ac:dyDescent="0.25">
      <c r="G42" s="11" t="e">
        <f>LOOKUP('VAV DATA INPUT'!B43,Sheet5!$H$4:$H$18,Sheet5!$I$4:$I$18)</f>
        <v>#N/A</v>
      </c>
      <c r="J42" s="12" t="e">
        <f>LOOKUP('VAV DATA INPUT'!C43,Sheet5!$K$4:$K$10,Sheet5!$L$4:$L$10)</f>
        <v>#N/A</v>
      </c>
      <c r="M42" s="11" t="str">
        <f>LOOKUP('VAV DATA INPUT'!D43,Sheet5!$N$4:$N$5,Sheet5!$O$4:$O$5)</f>
        <v>B</v>
      </c>
      <c r="P42" s="12" t="e">
        <f>LOOKUP('VAV DATA INPUT'!E43,Sheet5!$Q$4:$Q$7,Sheet5!$R$4:$R$7)</f>
        <v>#N/A</v>
      </c>
      <c r="S42" s="9" t="e">
        <f t="shared" si="0"/>
        <v>#N/A</v>
      </c>
    </row>
    <row r="43" spans="7:19" thickTop="1" thickBot="1" x14ac:dyDescent="0.25">
      <c r="G43" s="11" t="e">
        <f>LOOKUP('VAV DATA INPUT'!B44,Sheet5!$H$4:$H$18,Sheet5!$I$4:$I$18)</f>
        <v>#N/A</v>
      </c>
      <c r="J43" s="12" t="e">
        <f>LOOKUP('VAV DATA INPUT'!C44,Sheet5!$K$4:$K$10,Sheet5!$L$4:$L$10)</f>
        <v>#N/A</v>
      </c>
      <c r="M43" s="11" t="str">
        <f>LOOKUP('VAV DATA INPUT'!D44,Sheet5!$N$4:$N$5,Sheet5!$O$4:$O$5)</f>
        <v>B</v>
      </c>
      <c r="P43" s="12" t="e">
        <f>LOOKUP('VAV DATA INPUT'!E44,Sheet5!$Q$4:$Q$7,Sheet5!$R$4:$R$7)</f>
        <v>#N/A</v>
      </c>
      <c r="S43" s="9" t="e">
        <f t="shared" si="0"/>
        <v>#N/A</v>
      </c>
    </row>
    <row r="44" spans="7:19" thickTop="1" thickBot="1" x14ac:dyDescent="0.25">
      <c r="G44" s="11" t="e">
        <f>LOOKUP('VAV DATA INPUT'!B45,Sheet5!$H$4:$H$18,Sheet5!$I$4:$I$18)</f>
        <v>#N/A</v>
      </c>
      <c r="J44" s="12" t="e">
        <f>LOOKUP('VAV DATA INPUT'!C45,Sheet5!$K$4:$K$10,Sheet5!$L$4:$L$10)</f>
        <v>#N/A</v>
      </c>
      <c r="M44" s="11" t="str">
        <f>LOOKUP('VAV DATA INPUT'!D45,Sheet5!$N$4:$N$5,Sheet5!$O$4:$O$5)</f>
        <v>B</v>
      </c>
      <c r="P44" s="12" t="e">
        <f>LOOKUP('VAV DATA INPUT'!E45,Sheet5!$Q$4:$Q$7,Sheet5!$R$4:$R$7)</f>
        <v>#N/A</v>
      </c>
      <c r="S44" s="9" t="e">
        <f t="shared" si="0"/>
        <v>#N/A</v>
      </c>
    </row>
    <row r="45" spans="7:19" thickTop="1" thickBot="1" x14ac:dyDescent="0.25">
      <c r="G45" s="11" t="e">
        <f>LOOKUP('VAV DATA INPUT'!B46,Sheet5!$H$4:$H$18,Sheet5!$I$4:$I$18)</f>
        <v>#N/A</v>
      </c>
      <c r="J45" s="12" t="e">
        <f>LOOKUP('VAV DATA INPUT'!C46,Sheet5!$K$4:$K$10,Sheet5!$L$4:$L$10)</f>
        <v>#N/A</v>
      </c>
      <c r="M45" s="11" t="str">
        <f>LOOKUP('VAV DATA INPUT'!D46,Sheet5!$N$4:$N$5,Sheet5!$O$4:$O$5)</f>
        <v>B</v>
      </c>
      <c r="P45" s="12" t="e">
        <f>LOOKUP('VAV DATA INPUT'!E46,Sheet5!$Q$4:$Q$7,Sheet5!$R$4:$R$7)</f>
        <v>#N/A</v>
      </c>
      <c r="S45" s="9" t="e">
        <f t="shared" si="0"/>
        <v>#N/A</v>
      </c>
    </row>
    <row r="46" spans="7:19" thickTop="1" thickBot="1" x14ac:dyDescent="0.25">
      <c r="G46" s="11" t="e">
        <f>LOOKUP('VAV DATA INPUT'!B47,Sheet5!$H$4:$H$18,Sheet5!$I$4:$I$18)</f>
        <v>#N/A</v>
      </c>
      <c r="J46" s="12" t="e">
        <f>LOOKUP('VAV DATA INPUT'!C47,Sheet5!$K$4:$K$10,Sheet5!$L$4:$L$10)</f>
        <v>#N/A</v>
      </c>
      <c r="M46" s="11" t="str">
        <f>LOOKUP('VAV DATA INPUT'!D47,Sheet5!$N$4:$N$5,Sheet5!$O$4:$O$5)</f>
        <v>B</v>
      </c>
      <c r="P46" s="12" t="e">
        <f>LOOKUP('VAV DATA INPUT'!E47,Sheet5!$Q$4:$Q$7,Sheet5!$R$4:$R$7)</f>
        <v>#N/A</v>
      </c>
      <c r="S46" s="9" t="e">
        <f t="shared" si="0"/>
        <v>#N/A</v>
      </c>
    </row>
    <row r="47" spans="7:19" thickTop="1" thickBot="1" x14ac:dyDescent="0.25">
      <c r="G47" s="11" t="e">
        <f>LOOKUP('VAV DATA INPUT'!B48,Sheet5!$H$4:$H$18,Sheet5!$I$4:$I$18)</f>
        <v>#N/A</v>
      </c>
      <c r="J47" s="12" t="e">
        <f>LOOKUP('VAV DATA INPUT'!C48,Sheet5!$K$4:$K$10,Sheet5!$L$4:$L$10)</f>
        <v>#N/A</v>
      </c>
      <c r="M47" s="11" t="str">
        <f>LOOKUP('VAV DATA INPUT'!D48,Sheet5!$N$4:$N$5,Sheet5!$O$4:$O$5)</f>
        <v>B</v>
      </c>
      <c r="P47" s="12" t="e">
        <f>LOOKUP('VAV DATA INPUT'!E48,Sheet5!$Q$4:$Q$7,Sheet5!$R$4:$R$7)</f>
        <v>#N/A</v>
      </c>
      <c r="S47" s="9" t="e">
        <f t="shared" si="0"/>
        <v>#N/A</v>
      </c>
    </row>
    <row r="48" spans="7:19" thickTop="1" thickBot="1" x14ac:dyDescent="0.25">
      <c r="G48" s="11" t="e">
        <f>LOOKUP('VAV DATA INPUT'!B49,Sheet5!$H$4:$H$18,Sheet5!$I$4:$I$18)</f>
        <v>#N/A</v>
      </c>
      <c r="J48" s="12" t="e">
        <f>LOOKUP('VAV DATA INPUT'!C49,Sheet5!$K$4:$K$10,Sheet5!$L$4:$L$10)</f>
        <v>#N/A</v>
      </c>
      <c r="M48" s="11" t="str">
        <f>LOOKUP('VAV DATA INPUT'!D49,Sheet5!$N$4:$N$5,Sheet5!$O$4:$O$5)</f>
        <v>B</v>
      </c>
      <c r="P48" s="12" t="e">
        <f>LOOKUP('VAV DATA INPUT'!E49,Sheet5!$Q$4:$Q$7,Sheet5!$R$4:$R$7)</f>
        <v>#N/A</v>
      </c>
      <c r="S48" s="9" t="e">
        <f t="shared" si="0"/>
        <v>#N/A</v>
      </c>
    </row>
    <row r="49" spans="7:19" thickTop="1" thickBot="1" x14ac:dyDescent="0.25">
      <c r="G49" s="11" t="e">
        <f>LOOKUP('VAV DATA INPUT'!B50,Sheet5!$H$4:$H$18,Sheet5!$I$4:$I$18)</f>
        <v>#N/A</v>
      </c>
      <c r="J49" s="12" t="e">
        <f>LOOKUP('VAV DATA INPUT'!C50,Sheet5!$K$4:$K$10,Sheet5!$L$4:$L$10)</f>
        <v>#N/A</v>
      </c>
      <c r="M49" s="11" t="str">
        <f>LOOKUP('VAV DATA INPUT'!D50,Sheet5!$N$4:$N$5,Sheet5!$O$4:$O$5)</f>
        <v>B</v>
      </c>
      <c r="P49" s="12" t="e">
        <f>LOOKUP('VAV DATA INPUT'!E50,Sheet5!$Q$4:$Q$7,Sheet5!$R$4:$R$7)</f>
        <v>#N/A</v>
      </c>
      <c r="S49" s="9" t="e">
        <f t="shared" si="0"/>
        <v>#N/A</v>
      </c>
    </row>
    <row r="50" spans="7:19" thickTop="1" thickBot="1" x14ac:dyDescent="0.25">
      <c r="G50" s="11" t="e">
        <f>LOOKUP('VAV DATA INPUT'!B51,Sheet5!$H$4:$H$18,Sheet5!$I$4:$I$18)</f>
        <v>#N/A</v>
      </c>
      <c r="J50" s="12" t="e">
        <f>LOOKUP('VAV DATA INPUT'!C51,Sheet5!$K$4:$K$10,Sheet5!$L$4:$L$10)</f>
        <v>#N/A</v>
      </c>
      <c r="M50" s="11" t="str">
        <f>LOOKUP('VAV DATA INPUT'!D51,Sheet5!$N$4:$N$5,Sheet5!$O$4:$O$5)</f>
        <v>B</v>
      </c>
      <c r="P50" s="12" t="e">
        <f>LOOKUP('VAV DATA INPUT'!E51,Sheet5!$Q$4:$Q$7,Sheet5!$R$4:$R$7)</f>
        <v>#N/A</v>
      </c>
      <c r="S50" s="9" t="e">
        <f t="shared" si="0"/>
        <v>#N/A</v>
      </c>
    </row>
    <row r="51" spans="7:19" thickTop="1" thickBot="1" x14ac:dyDescent="0.25">
      <c r="G51" s="11" t="e">
        <f>LOOKUP('VAV DATA INPUT'!B52,Sheet5!$H$4:$H$18,Sheet5!$I$4:$I$18)</f>
        <v>#N/A</v>
      </c>
      <c r="J51" s="12" t="e">
        <f>LOOKUP('VAV DATA INPUT'!C52,Sheet5!$K$4:$K$10,Sheet5!$L$4:$L$10)</f>
        <v>#N/A</v>
      </c>
      <c r="M51" s="11" t="str">
        <f>LOOKUP('VAV DATA INPUT'!D52,Sheet5!$N$4:$N$5,Sheet5!$O$4:$O$5)</f>
        <v>B</v>
      </c>
      <c r="P51" s="12" t="e">
        <f>LOOKUP('VAV DATA INPUT'!E52,Sheet5!$Q$4:$Q$7,Sheet5!$R$4:$R$7)</f>
        <v>#N/A</v>
      </c>
      <c r="S51" s="9" t="e">
        <f t="shared" si="0"/>
        <v>#N/A</v>
      </c>
    </row>
    <row r="52" spans="7:19" thickTop="1" thickBot="1" x14ac:dyDescent="0.25">
      <c r="G52" s="11" t="e">
        <f>LOOKUP('VAV DATA INPUT'!B53,Sheet5!$H$4:$H$18,Sheet5!$I$4:$I$18)</f>
        <v>#N/A</v>
      </c>
      <c r="J52" s="12" t="e">
        <f>LOOKUP('VAV DATA INPUT'!C53,Sheet5!$K$4:$K$10,Sheet5!$L$4:$L$10)</f>
        <v>#N/A</v>
      </c>
      <c r="M52" s="11" t="str">
        <f>LOOKUP('VAV DATA INPUT'!D53,Sheet5!$N$4:$N$5,Sheet5!$O$4:$O$5)</f>
        <v>B</v>
      </c>
      <c r="P52" s="12" t="e">
        <f>LOOKUP('VAV DATA INPUT'!E53,Sheet5!$Q$4:$Q$7,Sheet5!$R$4:$R$7)</f>
        <v>#N/A</v>
      </c>
      <c r="S52" s="9" t="e">
        <f t="shared" si="0"/>
        <v>#N/A</v>
      </c>
    </row>
    <row r="53" spans="7:19" thickTop="1" thickBot="1" x14ac:dyDescent="0.25">
      <c r="G53" s="11" t="e">
        <f>LOOKUP('VAV DATA INPUT'!B54,Sheet5!$H$4:$H$18,Sheet5!$I$4:$I$18)</f>
        <v>#N/A</v>
      </c>
      <c r="J53" s="12" t="e">
        <f>LOOKUP('VAV DATA INPUT'!C54,Sheet5!$K$4:$K$10,Sheet5!$L$4:$L$10)</f>
        <v>#N/A</v>
      </c>
      <c r="M53" s="11" t="str">
        <f>LOOKUP('VAV DATA INPUT'!D54,Sheet5!$N$4:$N$5,Sheet5!$O$4:$O$5)</f>
        <v>B</v>
      </c>
      <c r="P53" s="12" t="e">
        <f>LOOKUP('VAV DATA INPUT'!E54,Sheet5!$Q$4:$Q$7,Sheet5!$R$4:$R$7)</f>
        <v>#N/A</v>
      </c>
      <c r="S53" s="9" t="e">
        <f t="shared" si="0"/>
        <v>#N/A</v>
      </c>
    </row>
    <row r="54" spans="7:19" thickTop="1" thickBot="1" x14ac:dyDescent="0.25">
      <c r="G54" s="11" t="e">
        <f>LOOKUP('VAV DATA INPUT'!B55,Sheet5!$H$4:$H$18,Sheet5!$I$4:$I$18)</f>
        <v>#N/A</v>
      </c>
      <c r="J54" s="12" t="e">
        <f>LOOKUP('VAV DATA INPUT'!C55,Sheet5!$K$4:$K$10,Sheet5!$L$4:$L$10)</f>
        <v>#N/A</v>
      </c>
      <c r="M54" s="11" t="str">
        <f>LOOKUP('VAV DATA INPUT'!D55,Sheet5!$N$4:$N$5,Sheet5!$O$4:$O$5)</f>
        <v>B</v>
      </c>
      <c r="P54" s="12" t="e">
        <f>LOOKUP('VAV DATA INPUT'!E55,Sheet5!$Q$4:$Q$7,Sheet5!$R$4:$R$7)</f>
        <v>#N/A</v>
      </c>
      <c r="S54" s="9" t="e">
        <f t="shared" si="0"/>
        <v>#N/A</v>
      </c>
    </row>
    <row r="55" spans="7:19" thickTop="1" thickBot="1" x14ac:dyDescent="0.25">
      <c r="G55" s="11" t="e">
        <f>LOOKUP('VAV DATA INPUT'!B56,Sheet5!$H$4:$H$18,Sheet5!$I$4:$I$18)</f>
        <v>#N/A</v>
      </c>
      <c r="J55" s="12" t="e">
        <f>LOOKUP('VAV DATA INPUT'!C56,Sheet5!$K$4:$K$10,Sheet5!$L$4:$L$10)</f>
        <v>#N/A</v>
      </c>
      <c r="M55" s="11" t="str">
        <f>LOOKUP('VAV DATA INPUT'!D56,Sheet5!$N$4:$N$5,Sheet5!$O$4:$O$5)</f>
        <v>B</v>
      </c>
      <c r="P55" s="12" t="e">
        <f>LOOKUP('VAV DATA INPUT'!E56,Sheet5!$Q$4:$Q$7,Sheet5!$R$4:$R$7)</f>
        <v>#N/A</v>
      </c>
      <c r="S55" s="9" t="e">
        <f t="shared" si="0"/>
        <v>#N/A</v>
      </c>
    </row>
    <row r="56" spans="7:19" thickTop="1" thickBot="1" x14ac:dyDescent="0.25">
      <c r="G56" s="11" t="e">
        <f>LOOKUP('VAV DATA INPUT'!B57,Sheet5!$H$4:$H$18,Sheet5!$I$4:$I$18)</f>
        <v>#N/A</v>
      </c>
      <c r="J56" s="12" t="e">
        <f>LOOKUP('VAV DATA INPUT'!C57,Sheet5!$K$4:$K$10,Sheet5!$L$4:$L$10)</f>
        <v>#N/A</v>
      </c>
      <c r="M56" s="11" t="str">
        <f>LOOKUP('VAV DATA INPUT'!D57,Sheet5!$N$4:$N$5,Sheet5!$O$4:$O$5)</f>
        <v>B</v>
      </c>
      <c r="P56" s="12" t="e">
        <f>LOOKUP('VAV DATA INPUT'!E57,Sheet5!$Q$4:$Q$7,Sheet5!$R$4:$R$7)</f>
        <v>#N/A</v>
      </c>
      <c r="S56" s="9" t="e">
        <f t="shared" si="0"/>
        <v>#N/A</v>
      </c>
    </row>
    <row r="57" spans="7:19" thickTop="1" thickBot="1" x14ac:dyDescent="0.25">
      <c r="G57" s="11" t="e">
        <f>LOOKUP('VAV DATA INPUT'!B58,Sheet5!$H$4:$H$18,Sheet5!$I$4:$I$18)</f>
        <v>#N/A</v>
      </c>
      <c r="J57" s="12" t="e">
        <f>LOOKUP('VAV DATA INPUT'!C58,Sheet5!$K$4:$K$10,Sheet5!$L$4:$L$10)</f>
        <v>#N/A</v>
      </c>
      <c r="M57" s="11" t="str">
        <f>LOOKUP('VAV DATA INPUT'!D58,Sheet5!$N$4:$N$5,Sheet5!$O$4:$O$5)</f>
        <v>B</v>
      </c>
      <c r="P57" s="12" t="e">
        <f>LOOKUP('VAV DATA INPUT'!E58,Sheet5!$Q$4:$Q$7,Sheet5!$R$4:$R$7)</f>
        <v>#N/A</v>
      </c>
      <c r="S57" s="9" t="e">
        <f t="shared" si="0"/>
        <v>#N/A</v>
      </c>
    </row>
    <row r="58" spans="7:19" thickTop="1" thickBot="1" x14ac:dyDescent="0.25">
      <c r="G58" s="11" t="e">
        <f>LOOKUP('VAV DATA INPUT'!B59,Sheet5!$H$4:$H$18,Sheet5!$I$4:$I$18)</f>
        <v>#N/A</v>
      </c>
      <c r="J58" s="12" t="e">
        <f>LOOKUP('VAV DATA INPUT'!C59,Sheet5!$K$4:$K$10,Sheet5!$L$4:$L$10)</f>
        <v>#N/A</v>
      </c>
      <c r="M58" s="11" t="str">
        <f>LOOKUP('VAV DATA INPUT'!D59,Sheet5!$N$4:$N$5,Sheet5!$O$4:$O$5)</f>
        <v>B</v>
      </c>
      <c r="P58" s="12" t="e">
        <f>LOOKUP('VAV DATA INPUT'!E59,Sheet5!$Q$4:$Q$7,Sheet5!$R$4:$R$7)</f>
        <v>#N/A</v>
      </c>
      <c r="S58" s="9" t="e">
        <f t="shared" si="0"/>
        <v>#N/A</v>
      </c>
    </row>
    <row r="59" spans="7:19" thickTop="1" thickBot="1" x14ac:dyDescent="0.25">
      <c r="G59" s="11" t="e">
        <f>LOOKUP('VAV DATA INPUT'!B60,Sheet5!$H$4:$H$18,Sheet5!$I$4:$I$18)</f>
        <v>#N/A</v>
      </c>
      <c r="J59" s="12" t="e">
        <f>LOOKUP('VAV DATA INPUT'!C60,Sheet5!$K$4:$K$10,Sheet5!$L$4:$L$10)</f>
        <v>#N/A</v>
      </c>
      <c r="M59" s="11" t="str">
        <f>LOOKUP('VAV DATA INPUT'!D60,Sheet5!$N$4:$N$5,Sheet5!$O$4:$O$5)</f>
        <v>B</v>
      </c>
      <c r="P59" s="12" t="e">
        <f>LOOKUP('VAV DATA INPUT'!E60,Sheet5!$Q$4:$Q$7,Sheet5!$R$4:$R$7)</f>
        <v>#N/A</v>
      </c>
      <c r="S59" s="9" t="e">
        <f t="shared" si="0"/>
        <v>#N/A</v>
      </c>
    </row>
    <row r="60" spans="7:19" thickTop="1" thickBot="1" x14ac:dyDescent="0.25">
      <c r="G60" s="11" t="e">
        <f>LOOKUP('VAV DATA INPUT'!B61,Sheet5!$H$4:$H$18,Sheet5!$I$4:$I$18)</f>
        <v>#N/A</v>
      </c>
      <c r="J60" s="12" t="e">
        <f>LOOKUP('VAV DATA INPUT'!C61,Sheet5!$K$4:$K$10,Sheet5!$L$4:$L$10)</f>
        <v>#N/A</v>
      </c>
      <c r="M60" s="11" t="str">
        <f>LOOKUP('VAV DATA INPUT'!D61,Sheet5!$N$4:$N$5,Sheet5!$O$4:$O$5)</f>
        <v>B</v>
      </c>
      <c r="P60" s="12" t="e">
        <f>LOOKUP('VAV DATA INPUT'!E61,Sheet5!$Q$4:$Q$7,Sheet5!$R$4:$R$7)</f>
        <v>#N/A</v>
      </c>
      <c r="S60" s="9" t="e">
        <f t="shared" si="0"/>
        <v>#N/A</v>
      </c>
    </row>
    <row r="61" spans="7:19" thickTop="1" thickBot="1" x14ac:dyDescent="0.25">
      <c r="G61" s="11" t="e">
        <f>LOOKUP('VAV DATA INPUT'!B62,Sheet5!$H$4:$H$18,Sheet5!$I$4:$I$18)</f>
        <v>#N/A</v>
      </c>
      <c r="J61" s="12" t="e">
        <f>LOOKUP('VAV DATA INPUT'!C62,Sheet5!$K$4:$K$10,Sheet5!$L$4:$L$10)</f>
        <v>#N/A</v>
      </c>
      <c r="M61" s="11" t="str">
        <f>LOOKUP('VAV DATA INPUT'!D62,Sheet5!$N$4:$N$5,Sheet5!$O$4:$O$5)</f>
        <v>B</v>
      </c>
      <c r="P61" s="12" t="e">
        <f>LOOKUP('VAV DATA INPUT'!E62,Sheet5!$Q$4:$Q$7,Sheet5!$R$4:$R$7)</f>
        <v>#N/A</v>
      </c>
      <c r="S61" s="9" t="e">
        <f t="shared" si="0"/>
        <v>#N/A</v>
      </c>
    </row>
    <row r="62" spans="7:19" thickTop="1" thickBot="1" x14ac:dyDescent="0.25">
      <c r="G62" s="11" t="e">
        <f>LOOKUP('VAV DATA INPUT'!B63,Sheet5!$H$4:$H$18,Sheet5!$I$4:$I$18)</f>
        <v>#N/A</v>
      </c>
      <c r="J62" s="12" t="e">
        <f>LOOKUP('VAV DATA INPUT'!C63,Sheet5!$K$4:$K$10,Sheet5!$L$4:$L$10)</f>
        <v>#N/A</v>
      </c>
      <c r="M62" s="11" t="str">
        <f>LOOKUP('VAV DATA INPUT'!D63,Sheet5!$N$4:$N$5,Sheet5!$O$4:$O$5)</f>
        <v>B</v>
      </c>
      <c r="P62" s="12" t="e">
        <f>LOOKUP('VAV DATA INPUT'!E63,Sheet5!$Q$4:$Q$7,Sheet5!$R$4:$R$7)</f>
        <v>#N/A</v>
      </c>
      <c r="S62" s="9" t="e">
        <f t="shared" si="0"/>
        <v>#N/A</v>
      </c>
    </row>
    <row r="63" spans="7:19" thickTop="1" thickBot="1" x14ac:dyDescent="0.25">
      <c r="G63" s="11" t="e">
        <f>LOOKUP('VAV DATA INPUT'!B64,Sheet5!$H$4:$H$18,Sheet5!$I$4:$I$18)</f>
        <v>#N/A</v>
      </c>
      <c r="J63" s="12" t="e">
        <f>LOOKUP('VAV DATA INPUT'!C64,Sheet5!$K$4:$K$10,Sheet5!$L$4:$L$10)</f>
        <v>#N/A</v>
      </c>
      <c r="M63" s="11" t="str">
        <f>LOOKUP('VAV DATA INPUT'!D64,Sheet5!$N$4:$N$5,Sheet5!$O$4:$O$5)</f>
        <v>B</v>
      </c>
      <c r="P63" s="12" t="e">
        <f>LOOKUP('VAV DATA INPUT'!E64,Sheet5!$Q$4:$Q$7,Sheet5!$R$4:$R$7)</f>
        <v>#N/A</v>
      </c>
      <c r="S63" s="9" t="e">
        <f t="shared" si="0"/>
        <v>#N/A</v>
      </c>
    </row>
    <row r="64" spans="7:19" thickTop="1" thickBot="1" x14ac:dyDescent="0.25">
      <c r="G64" s="11" t="e">
        <f>LOOKUP('VAV DATA INPUT'!B65,Sheet5!$H$4:$H$18,Sheet5!$I$4:$I$18)</f>
        <v>#N/A</v>
      </c>
      <c r="J64" s="12" t="e">
        <f>LOOKUP('VAV DATA INPUT'!C65,Sheet5!$K$4:$K$10,Sheet5!$L$4:$L$10)</f>
        <v>#N/A</v>
      </c>
      <c r="M64" s="11" t="str">
        <f>LOOKUP('VAV DATA INPUT'!D65,Sheet5!$N$4:$N$5,Sheet5!$O$4:$O$5)</f>
        <v>B</v>
      </c>
      <c r="P64" s="12" t="e">
        <f>LOOKUP('VAV DATA INPUT'!E65,Sheet5!$Q$4:$Q$7,Sheet5!$R$4:$R$7)</f>
        <v>#N/A</v>
      </c>
      <c r="S64" s="9" t="e">
        <f t="shared" si="0"/>
        <v>#N/A</v>
      </c>
    </row>
    <row r="65" spans="7:19" thickTop="1" thickBot="1" x14ac:dyDescent="0.25">
      <c r="G65" s="11" t="e">
        <f>LOOKUP('VAV DATA INPUT'!B66,Sheet5!$H$4:$H$18,Sheet5!$I$4:$I$18)</f>
        <v>#N/A</v>
      </c>
      <c r="J65" s="12" t="e">
        <f>LOOKUP('VAV DATA INPUT'!C66,Sheet5!$K$4:$K$10,Sheet5!$L$4:$L$10)</f>
        <v>#N/A</v>
      </c>
      <c r="M65" s="11" t="str">
        <f>LOOKUP('VAV DATA INPUT'!D66,Sheet5!$N$4:$N$5,Sheet5!$O$4:$O$5)</f>
        <v>B</v>
      </c>
      <c r="P65" s="12" t="e">
        <f>LOOKUP('VAV DATA INPUT'!E66,Sheet5!$Q$4:$Q$7,Sheet5!$R$4:$R$7)</f>
        <v>#N/A</v>
      </c>
      <c r="S65" s="9" t="e">
        <f t="shared" si="0"/>
        <v>#N/A</v>
      </c>
    </row>
    <row r="66" spans="7:19" thickTop="1" thickBot="1" x14ac:dyDescent="0.25">
      <c r="G66" s="11" t="e">
        <f>LOOKUP('VAV DATA INPUT'!B67,Sheet5!$H$4:$H$18,Sheet5!$I$4:$I$18)</f>
        <v>#N/A</v>
      </c>
      <c r="J66" s="12" t="e">
        <f>LOOKUP('VAV DATA INPUT'!C67,Sheet5!$K$4:$K$10,Sheet5!$L$4:$L$10)</f>
        <v>#N/A</v>
      </c>
      <c r="M66" s="11" t="str">
        <f>LOOKUP('VAV DATA INPUT'!D67,Sheet5!$N$4:$N$5,Sheet5!$O$4:$O$5)</f>
        <v>B</v>
      </c>
      <c r="P66" s="12" t="e">
        <f>LOOKUP('VAV DATA INPUT'!E67,Sheet5!$Q$4:$Q$7,Sheet5!$R$4:$R$7)</f>
        <v>#N/A</v>
      </c>
      <c r="S66" s="9" t="e">
        <f t="shared" si="0"/>
        <v>#N/A</v>
      </c>
    </row>
    <row r="67" spans="7:19" thickTop="1" thickBot="1" x14ac:dyDescent="0.25">
      <c r="G67" s="11" t="e">
        <f>LOOKUP('VAV DATA INPUT'!B68,Sheet5!$H$4:$H$18,Sheet5!$I$4:$I$18)</f>
        <v>#N/A</v>
      </c>
      <c r="J67" s="12" t="e">
        <f>LOOKUP('VAV DATA INPUT'!C68,Sheet5!$K$4:$K$10,Sheet5!$L$4:$L$10)</f>
        <v>#N/A</v>
      </c>
      <c r="M67" s="11" t="str">
        <f>LOOKUP('VAV DATA INPUT'!D68,Sheet5!$N$4:$N$5,Sheet5!$O$4:$O$5)</f>
        <v>B</v>
      </c>
      <c r="P67" s="12" t="e">
        <f>LOOKUP('VAV DATA INPUT'!E68,Sheet5!$Q$4:$Q$7,Sheet5!$R$4:$R$7)</f>
        <v>#N/A</v>
      </c>
      <c r="S67" s="9" t="e">
        <f t="shared" si="0"/>
        <v>#N/A</v>
      </c>
    </row>
    <row r="68" spans="7:19" thickTop="1" thickBot="1" x14ac:dyDescent="0.25">
      <c r="G68" s="11" t="e">
        <f>LOOKUP('VAV DATA INPUT'!B69,Sheet5!$H$4:$H$18,Sheet5!$I$4:$I$18)</f>
        <v>#N/A</v>
      </c>
      <c r="J68" s="12" t="e">
        <f>LOOKUP('VAV DATA INPUT'!C69,Sheet5!$K$4:$K$10,Sheet5!$L$4:$L$10)</f>
        <v>#N/A</v>
      </c>
      <c r="M68" s="11" t="str">
        <f>LOOKUP('VAV DATA INPUT'!D69,Sheet5!$N$4:$N$5,Sheet5!$O$4:$O$5)</f>
        <v>B</v>
      </c>
      <c r="P68" s="12" t="e">
        <f>LOOKUP('VAV DATA INPUT'!E69,Sheet5!$Q$4:$Q$7,Sheet5!$R$4:$R$7)</f>
        <v>#N/A</v>
      </c>
      <c r="S68" s="9" t="e">
        <f t="shared" si="0"/>
        <v>#N/A</v>
      </c>
    </row>
    <row r="69" spans="7:19" thickTop="1" thickBot="1" x14ac:dyDescent="0.25">
      <c r="G69" s="11" t="e">
        <f>LOOKUP('VAV DATA INPUT'!B70,Sheet5!$H$4:$H$18,Sheet5!$I$4:$I$18)</f>
        <v>#N/A</v>
      </c>
      <c r="J69" s="12" t="e">
        <f>LOOKUP('VAV DATA INPUT'!C70,Sheet5!$K$4:$K$10,Sheet5!$L$4:$L$10)</f>
        <v>#N/A</v>
      </c>
      <c r="M69" s="11" t="str">
        <f>LOOKUP('VAV DATA INPUT'!D70,Sheet5!$N$4:$N$5,Sheet5!$O$4:$O$5)</f>
        <v>B</v>
      </c>
      <c r="P69" s="12" t="e">
        <f>LOOKUP('VAV DATA INPUT'!E70,Sheet5!$Q$4:$Q$7,Sheet5!$R$4:$R$7)</f>
        <v>#N/A</v>
      </c>
      <c r="S69" s="9" t="e">
        <f t="shared" ref="S69:S107" si="1">CONCATENATE(G69,J69,M69,P69)</f>
        <v>#N/A</v>
      </c>
    </row>
    <row r="70" spans="7:19" thickTop="1" thickBot="1" x14ac:dyDescent="0.25">
      <c r="G70" s="11" t="e">
        <f>LOOKUP('VAV DATA INPUT'!B71,Sheet5!$H$4:$H$18,Sheet5!$I$4:$I$18)</f>
        <v>#N/A</v>
      </c>
      <c r="J70" s="12" t="e">
        <f>LOOKUP('VAV DATA INPUT'!C71,Sheet5!$K$4:$K$10,Sheet5!$L$4:$L$10)</f>
        <v>#N/A</v>
      </c>
      <c r="M70" s="11" t="str">
        <f>LOOKUP('VAV DATA INPUT'!D71,Sheet5!$N$4:$N$5,Sheet5!$O$4:$O$5)</f>
        <v>B</v>
      </c>
      <c r="P70" s="12" t="e">
        <f>LOOKUP('VAV DATA INPUT'!E71,Sheet5!$Q$4:$Q$7,Sheet5!$R$4:$R$7)</f>
        <v>#N/A</v>
      </c>
      <c r="S70" s="9" t="e">
        <f t="shared" si="1"/>
        <v>#N/A</v>
      </c>
    </row>
    <row r="71" spans="7:19" thickTop="1" thickBot="1" x14ac:dyDescent="0.25">
      <c r="G71" s="11" t="e">
        <f>LOOKUP('VAV DATA INPUT'!B72,Sheet5!$H$4:$H$18,Sheet5!$I$4:$I$18)</f>
        <v>#N/A</v>
      </c>
      <c r="J71" s="12" t="e">
        <f>LOOKUP('VAV DATA INPUT'!C72,Sheet5!$K$4:$K$10,Sheet5!$L$4:$L$10)</f>
        <v>#N/A</v>
      </c>
      <c r="M71" s="11" t="str">
        <f>LOOKUP('VAV DATA INPUT'!D72,Sheet5!$N$4:$N$5,Sheet5!$O$4:$O$5)</f>
        <v>B</v>
      </c>
      <c r="P71" s="12" t="e">
        <f>LOOKUP('VAV DATA INPUT'!E72,Sheet5!$Q$4:$Q$7,Sheet5!$R$4:$R$7)</f>
        <v>#N/A</v>
      </c>
      <c r="S71" s="9" t="e">
        <f t="shared" si="1"/>
        <v>#N/A</v>
      </c>
    </row>
    <row r="72" spans="7:19" thickTop="1" thickBot="1" x14ac:dyDescent="0.25">
      <c r="G72" s="11" t="e">
        <f>LOOKUP('VAV DATA INPUT'!B73,Sheet5!$H$4:$H$18,Sheet5!$I$4:$I$18)</f>
        <v>#N/A</v>
      </c>
      <c r="J72" s="12" t="e">
        <f>LOOKUP('VAV DATA INPUT'!C73,Sheet5!$K$4:$K$10,Sheet5!$L$4:$L$10)</f>
        <v>#N/A</v>
      </c>
      <c r="M72" s="11" t="str">
        <f>LOOKUP('VAV DATA INPUT'!D73,Sheet5!$N$4:$N$5,Sheet5!$O$4:$O$5)</f>
        <v>B</v>
      </c>
      <c r="P72" s="12" t="e">
        <f>LOOKUP('VAV DATA INPUT'!E73,Sheet5!$Q$4:$Q$7,Sheet5!$R$4:$R$7)</f>
        <v>#N/A</v>
      </c>
      <c r="S72" s="9" t="e">
        <f t="shared" si="1"/>
        <v>#N/A</v>
      </c>
    </row>
    <row r="73" spans="7:19" thickTop="1" thickBot="1" x14ac:dyDescent="0.25">
      <c r="G73" s="11" t="e">
        <f>LOOKUP('VAV DATA INPUT'!B74,Sheet5!$H$4:$H$18,Sheet5!$I$4:$I$18)</f>
        <v>#N/A</v>
      </c>
      <c r="J73" s="12" t="e">
        <f>LOOKUP('VAV DATA INPUT'!C74,Sheet5!$K$4:$K$10,Sheet5!$L$4:$L$10)</f>
        <v>#N/A</v>
      </c>
      <c r="M73" s="11" t="str">
        <f>LOOKUP('VAV DATA INPUT'!D74,Sheet5!$N$4:$N$5,Sheet5!$O$4:$O$5)</f>
        <v>B</v>
      </c>
      <c r="P73" s="12" t="e">
        <f>LOOKUP('VAV DATA INPUT'!E74,Sheet5!$Q$4:$Q$7,Sheet5!$R$4:$R$7)</f>
        <v>#N/A</v>
      </c>
      <c r="S73" s="9" t="e">
        <f t="shared" si="1"/>
        <v>#N/A</v>
      </c>
    </row>
    <row r="74" spans="7:19" thickTop="1" thickBot="1" x14ac:dyDescent="0.25">
      <c r="G74" s="11" t="e">
        <f>LOOKUP('VAV DATA INPUT'!B75,Sheet5!$H$4:$H$18,Sheet5!$I$4:$I$18)</f>
        <v>#N/A</v>
      </c>
      <c r="J74" s="12" t="e">
        <f>LOOKUP('VAV DATA INPUT'!C75,Sheet5!$K$4:$K$10,Sheet5!$L$4:$L$10)</f>
        <v>#N/A</v>
      </c>
      <c r="M74" s="11" t="str">
        <f>LOOKUP('VAV DATA INPUT'!D75,Sheet5!$N$4:$N$5,Sheet5!$O$4:$O$5)</f>
        <v>B</v>
      </c>
      <c r="P74" s="12" t="e">
        <f>LOOKUP('VAV DATA INPUT'!E75,Sheet5!$Q$4:$Q$7,Sheet5!$R$4:$R$7)</f>
        <v>#N/A</v>
      </c>
      <c r="S74" s="9" t="e">
        <f t="shared" si="1"/>
        <v>#N/A</v>
      </c>
    </row>
    <row r="75" spans="7:19" thickTop="1" thickBot="1" x14ac:dyDescent="0.25">
      <c r="G75" s="11" t="e">
        <f>LOOKUP('VAV DATA INPUT'!B76,Sheet5!$H$4:$H$18,Sheet5!$I$4:$I$18)</f>
        <v>#N/A</v>
      </c>
      <c r="J75" s="12" t="e">
        <f>LOOKUP('VAV DATA INPUT'!C76,Sheet5!$K$4:$K$10,Sheet5!$L$4:$L$10)</f>
        <v>#N/A</v>
      </c>
      <c r="M75" s="11" t="str">
        <f>LOOKUP('VAV DATA INPUT'!D76,Sheet5!$N$4:$N$5,Sheet5!$O$4:$O$5)</f>
        <v>B</v>
      </c>
      <c r="P75" s="12" t="e">
        <f>LOOKUP('VAV DATA INPUT'!E76,Sheet5!$Q$4:$Q$7,Sheet5!$R$4:$R$7)</f>
        <v>#N/A</v>
      </c>
      <c r="S75" s="9" t="e">
        <f t="shared" si="1"/>
        <v>#N/A</v>
      </c>
    </row>
    <row r="76" spans="7:19" thickTop="1" thickBot="1" x14ac:dyDescent="0.25">
      <c r="G76" s="11" t="e">
        <f>LOOKUP('VAV DATA INPUT'!B77,Sheet5!$H$4:$H$18,Sheet5!$I$4:$I$18)</f>
        <v>#N/A</v>
      </c>
      <c r="J76" s="12" t="e">
        <f>LOOKUP('VAV DATA INPUT'!C77,Sheet5!$K$4:$K$10,Sheet5!$L$4:$L$10)</f>
        <v>#N/A</v>
      </c>
      <c r="M76" s="11" t="str">
        <f>LOOKUP('VAV DATA INPUT'!D77,Sheet5!$N$4:$N$5,Sheet5!$O$4:$O$5)</f>
        <v>B</v>
      </c>
      <c r="P76" s="12" t="e">
        <f>LOOKUP('VAV DATA INPUT'!E77,Sheet5!$Q$4:$Q$7,Sheet5!$R$4:$R$7)</f>
        <v>#N/A</v>
      </c>
      <c r="S76" s="9" t="e">
        <f t="shared" si="1"/>
        <v>#N/A</v>
      </c>
    </row>
    <row r="77" spans="7:19" thickTop="1" thickBot="1" x14ac:dyDescent="0.25">
      <c r="G77" s="11" t="e">
        <f>LOOKUP('VAV DATA INPUT'!B78,Sheet5!$H$4:$H$18,Sheet5!$I$4:$I$18)</f>
        <v>#N/A</v>
      </c>
      <c r="J77" s="12" t="e">
        <f>LOOKUP('VAV DATA INPUT'!C78,Sheet5!$K$4:$K$10,Sheet5!$L$4:$L$10)</f>
        <v>#N/A</v>
      </c>
      <c r="M77" s="11" t="str">
        <f>LOOKUP('VAV DATA INPUT'!D78,Sheet5!$N$4:$N$5,Sheet5!$O$4:$O$5)</f>
        <v>B</v>
      </c>
      <c r="P77" s="12" t="e">
        <f>LOOKUP('VAV DATA INPUT'!E78,Sheet5!$Q$4:$Q$7,Sheet5!$R$4:$R$7)</f>
        <v>#N/A</v>
      </c>
      <c r="S77" s="9" t="e">
        <f t="shared" si="1"/>
        <v>#N/A</v>
      </c>
    </row>
    <row r="78" spans="7:19" thickTop="1" thickBot="1" x14ac:dyDescent="0.25">
      <c r="G78" s="11" t="e">
        <f>LOOKUP('VAV DATA INPUT'!B79,Sheet5!$H$4:$H$18,Sheet5!$I$4:$I$18)</f>
        <v>#N/A</v>
      </c>
      <c r="J78" s="12" t="e">
        <f>LOOKUP('VAV DATA INPUT'!C79,Sheet5!$K$4:$K$10,Sheet5!$L$4:$L$10)</f>
        <v>#N/A</v>
      </c>
      <c r="M78" s="11" t="str">
        <f>LOOKUP('VAV DATA INPUT'!D79,Sheet5!$N$4:$N$5,Sheet5!$O$4:$O$5)</f>
        <v>B</v>
      </c>
      <c r="P78" s="12" t="e">
        <f>LOOKUP('VAV DATA INPUT'!E79,Sheet5!$Q$4:$Q$7,Sheet5!$R$4:$R$7)</f>
        <v>#N/A</v>
      </c>
      <c r="S78" s="9" t="e">
        <f t="shared" si="1"/>
        <v>#N/A</v>
      </c>
    </row>
    <row r="79" spans="7:19" thickTop="1" thickBot="1" x14ac:dyDescent="0.25">
      <c r="G79" s="11" t="e">
        <f>LOOKUP('VAV DATA INPUT'!B80,Sheet5!$H$4:$H$18,Sheet5!$I$4:$I$18)</f>
        <v>#N/A</v>
      </c>
      <c r="J79" s="12" t="e">
        <f>LOOKUP('VAV DATA INPUT'!C80,Sheet5!$K$4:$K$10,Sheet5!$L$4:$L$10)</f>
        <v>#N/A</v>
      </c>
      <c r="M79" s="11" t="str">
        <f>LOOKUP('VAV DATA INPUT'!D80,Sheet5!$N$4:$N$5,Sheet5!$O$4:$O$5)</f>
        <v>B</v>
      </c>
      <c r="P79" s="12" t="e">
        <f>LOOKUP('VAV DATA INPUT'!E80,Sheet5!$Q$4:$Q$7,Sheet5!$R$4:$R$7)</f>
        <v>#N/A</v>
      </c>
      <c r="S79" s="9" t="e">
        <f t="shared" si="1"/>
        <v>#N/A</v>
      </c>
    </row>
    <row r="80" spans="7:19" thickTop="1" thickBot="1" x14ac:dyDescent="0.25">
      <c r="G80" s="11" t="e">
        <f>LOOKUP('VAV DATA INPUT'!B81,Sheet5!$H$4:$H$18,Sheet5!$I$4:$I$18)</f>
        <v>#N/A</v>
      </c>
      <c r="J80" s="12" t="e">
        <f>LOOKUP('VAV DATA INPUT'!C81,Sheet5!$K$4:$K$10,Sheet5!$L$4:$L$10)</f>
        <v>#N/A</v>
      </c>
      <c r="M80" s="11" t="str">
        <f>LOOKUP('VAV DATA INPUT'!D81,Sheet5!$N$4:$N$5,Sheet5!$O$4:$O$5)</f>
        <v>B</v>
      </c>
      <c r="P80" s="12" t="e">
        <f>LOOKUP('VAV DATA INPUT'!E81,Sheet5!$Q$4:$Q$7,Sheet5!$R$4:$R$7)</f>
        <v>#N/A</v>
      </c>
      <c r="S80" s="9" t="e">
        <f t="shared" si="1"/>
        <v>#N/A</v>
      </c>
    </row>
    <row r="81" spans="7:19" thickTop="1" thickBot="1" x14ac:dyDescent="0.25">
      <c r="G81" s="11" t="e">
        <f>LOOKUP('VAV DATA INPUT'!B82,Sheet5!$H$4:$H$18,Sheet5!$I$4:$I$18)</f>
        <v>#N/A</v>
      </c>
      <c r="J81" s="12" t="e">
        <f>LOOKUP('VAV DATA INPUT'!C82,Sheet5!$K$4:$K$10,Sheet5!$L$4:$L$10)</f>
        <v>#N/A</v>
      </c>
      <c r="M81" s="11" t="str">
        <f>LOOKUP('VAV DATA INPUT'!D82,Sheet5!$N$4:$N$5,Sheet5!$O$4:$O$5)</f>
        <v>B</v>
      </c>
      <c r="P81" s="12" t="e">
        <f>LOOKUP('VAV DATA INPUT'!E82,Sheet5!$Q$4:$Q$7,Sheet5!$R$4:$R$7)</f>
        <v>#N/A</v>
      </c>
      <c r="S81" s="9" t="e">
        <f t="shared" si="1"/>
        <v>#N/A</v>
      </c>
    </row>
    <row r="82" spans="7:19" thickTop="1" thickBot="1" x14ac:dyDescent="0.25">
      <c r="G82" s="11" t="e">
        <f>LOOKUP('VAV DATA INPUT'!B83,Sheet5!$H$4:$H$18,Sheet5!$I$4:$I$18)</f>
        <v>#N/A</v>
      </c>
      <c r="J82" s="12" t="e">
        <f>LOOKUP('VAV DATA INPUT'!C83,Sheet5!$K$4:$K$10,Sheet5!$L$4:$L$10)</f>
        <v>#N/A</v>
      </c>
      <c r="M82" s="11" t="str">
        <f>LOOKUP('VAV DATA INPUT'!D83,Sheet5!$N$4:$N$5,Sheet5!$O$4:$O$5)</f>
        <v>B</v>
      </c>
      <c r="P82" s="12" t="e">
        <f>LOOKUP('VAV DATA INPUT'!E83,Sheet5!$Q$4:$Q$7,Sheet5!$R$4:$R$7)</f>
        <v>#N/A</v>
      </c>
      <c r="S82" s="9" t="e">
        <f t="shared" si="1"/>
        <v>#N/A</v>
      </c>
    </row>
    <row r="83" spans="7:19" thickTop="1" thickBot="1" x14ac:dyDescent="0.25">
      <c r="G83" s="11" t="e">
        <f>LOOKUP('VAV DATA INPUT'!B84,Sheet5!$H$4:$H$18,Sheet5!$I$4:$I$18)</f>
        <v>#N/A</v>
      </c>
      <c r="J83" s="12" t="e">
        <f>LOOKUP('VAV DATA INPUT'!C84,Sheet5!$K$4:$K$10,Sheet5!$L$4:$L$10)</f>
        <v>#N/A</v>
      </c>
      <c r="M83" s="11" t="str">
        <f>LOOKUP('VAV DATA INPUT'!D84,Sheet5!$N$4:$N$5,Sheet5!$O$4:$O$5)</f>
        <v>B</v>
      </c>
      <c r="P83" s="12" t="e">
        <f>LOOKUP('VAV DATA INPUT'!E84,Sheet5!$Q$4:$Q$7,Sheet5!$R$4:$R$7)</f>
        <v>#N/A</v>
      </c>
      <c r="S83" s="9" t="e">
        <f t="shared" si="1"/>
        <v>#N/A</v>
      </c>
    </row>
    <row r="84" spans="7:19" thickTop="1" thickBot="1" x14ac:dyDescent="0.25">
      <c r="G84" s="11" t="e">
        <f>LOOKUP('VAV DATA INPUT'!B85,Sheet5!$H$4:$H$18,Sheet5!$I$4:$I$18)</f>
        <v>#N/A</v>
      </c>
      <c r="J84" s="12" t="e">
        <f>LOOKUP('VAV DATA INPUT'!C85,Sheet5!$K$4:$K$10,Sheet5!$L$4:$L$10)</f>
        <v>#N/A</v>
      </c>
      <c r="M84" s="11" t="str">
        <f>LOOKUP('VAV DATA INPUT'!D85,Sheet5!$N$4:$N$5,Sheet5!$O$4:$O$5)</f>
        <v>B</v>
      </c>
      <c r="P84" s="12" t="e">
        <f>LOOKUP('VAV DATA INPUT'!E85,Sheet5!$Q$4:$Q$7,Sheet5!$R$4:$R$7)</f>
        <v>#N/A</v>
      </c>
      <c r="S84" s="9" t="e">
        <f t="shared" si="1"/>
        <v>#N/A</v>
      </c>
    </row>
    <row r="85" spans="7:19" thickTop="1" thickBot="1" x14ac:dyDescent="0.25">
      <c r="G85" s="11" t="e">
        <f>LOOKUP('VAV DATA INPUT'!B86,Sheet5!$H$4:$H$18,Sheet5!$I$4:$I$18)</f>
        <v>#N/A</v>
      </c>
      <c r="J85" s="12" t="e">
        <f>LOOKUP('VAV DATA INPUT'!C86,Sheet5!$K$4:$K$10,Sheet5!$L$4:$L$10)</f>
        <v>#N/A</v>
      </c>
      <c r="M85" s="11" t="str">
        <f>LOOKUP('VAV DATA INPUT'!D86,Sheet5!$N$4:$N$5,Sheet5!$O$4:$O$5)</f>
        <v>B</v>
      </c>
      <c r="P85" s="12" t="e">
        <f>LOOKUP('VAV DATA INPUT'!E86,Sheet5!$Q$4:$Q$7,Sheet5!$R$4:$R$7)</f>
        <v>#N/A</v>
      </c>
      <c r="S85" s="9" t="e">
        <f t="shared" si="1"/>
        <v>#N/A</v>
      </c>
    </row>
    <row r="86" spans="7:19" thickTop="1" thickBot="1" x14ac:dyDescent="0.25">
      <c r="G86" s="11" t="e">
        <f>LOOKUP('VAV DATA INPUT'!B87,Sheet5!$H$4:$H$18,Sheet5!$I$4:$I$18)</f>
        <v>#N/A</v>
      </c>
      <c r="J86" s="12" t="e">
        <f>LOOKUP('VAV DATA INPUT'!C87,Sheet5!$K$4:$K$10,Sheet5!$L$4:$L$10)</f>
        <v>#N/A</v>
      </c>
      <c r="M86" s="11" t="str">
        <f>LOOKUP('VAV DATA INPUT'!D87,Sheet5!$N$4:$N$5,Sheet5!$O$4:$O$5)</f>
        <v>B</v>
      </c>
      <c r="P86" s="12" t="e">
        <f>LOOKUP('VAV DATA INPUT'!E87,Sheet5!$Q$4:$Q$7,Sheet5!$R$4:$R$7)</f>
        <v>#N/A</v>
      </c>
      <c r="S86" s="9" t="e">
        <f t="shared" si="1"/>
        <v>#N/A</v>
      </c>
    </row>
    <row r="87" spans="7:19" thickTop="1" thickBot="1" x14ac:dyDescent="0.25">
      <c r="G87" s="11" t="e">
        <f>LOOKUP('VAV DATA INPUT'!B88,Sheet5!$H$4:$H$18,Sheet5!$I$4:$I$18)</f>
        <v>#N/A</v>
      </c>
      <c r="J87" s="12" t="e">
        <f>LOOKUP('VAV DATA INPUT'!C88,Sheet5!$K$4:$K$10,Sheet5!$L$4:$L$10)</f>
        <v>#N/A</v>
      </c>
      <c r="M87" s="11" t="str">
        <f>LOOKUP('VAV DATA INPUT'!D88,Sheet5!$N$4:$N$5,Sheet5!$O$4:$O$5)</f>
        <v>B</v>
      </c>
      <c r="P87" s="12" t="e">
        <f>LOOKUP('VAV DATA INPUT'!E88,Sheet5!$Q$4:$Q$7,Sheet5!$R$4:$R$7)</f>
        <v>#N/A</v>
      </c>
      <c r="S87" s="9" t="e">
        <f t="shared" si="1"/>
        <v>#N/A</v>
      </c>
    </row>
    <row r="88" spans="7:19" thickTop="1" thickBot="1" x14ac:dyDescent="0.25">
      <c r="G88" s="11" t="e">
        <f>LOOKUP('VAV DATA INPUT'!B89,Sheet5!$H$4:$H$18,Sheet5!$I$4:$I$18)</f>
        <v>#N/A</v>
      </c>
      <c r="J88" s="12" t="e">
        <f>LOOKUP('VAV DATA INPUT'!C89,Sheet5!$K$4:$K$10,Sheet5!$L$4:$L$10)</f>
        <v>#N/A</v>
      </c>
      <c r="M88" s="11" t="str">
        <f>LOOKUP('VAV DATA INPUT'!D89,Sheet5!$N$4:$N$5,Sheet5!$O$4:$O$5)</f>
        <v>B</v>
      </c>
      <c r="P88" s="12" t="e">
        <f>LOOKUP('VAV DATA INPUT'!E89,Sheet5!$Q$4:$Q$7,Sheet5!$R$4:$R$7)</f>
        <v>#N/A</v>
      </c>
      <c r="S88" s="9" t="e">
        <f t="shared" si="1"/>
        <v>#N/A</v>
      </c>
    </row>
    <row r="89" spans="7:19" thickTop="1" thickBot="1" x14ac:dyDescent="0.25">
      <c r="G89" s="11" t="e">
        <f>LOOKUP('VAV DATA INPUT'!B90,Sheet5!$H$4:$H$18,Sheet5!$I$4:$I$18)</f>
        <v>#N/A</v>
      </c>
      <c r="J89" s="12" t="e">
        <f>LOOKUP('VAV DATA INPUT'!C90,Sheet5!$K$4:$K$10,Sheet5!$L$4:$L$10)</f>
        <v>#N/A</v>
      </c>
      <c r="M89" s="11" t="str">
        <f>LOOKUP('VAV DATA INPUT'!D90,Sheet5!$N$4:$N$5,Sheet5!$O$4:$O$5)</f>
        <v>B</v>
      </c>
      <c r="P89" s="12" t="e">
        <f>LOOKUP('VAV DATA INPUT'!E90,Sheet5!$Q$4:$Q$7,Sheet5!$R$4:$R$7)</f>
        <v>#N/A</v>
      </c>
      <c r="S89" s="9" t="e">
        <f t="shared" si="1"/>
        <v>#N/A</v>
      </c>
    </row>
    <row r="90" spans="7:19" thickTop="1" thickBot="1" x14ac:dyDescent="0.25">
      <c r="G90" s="11" t="e">
        <f>LOOKUP('VAV DATA INPUT'!B91,Sheet5!$H$4:$H$18,Sheet5!$I$4:$I$18)</f>
        <v>#N/A</v>
      </c>
      <c r="J90" s="12" t="e">
        <f>LOOKUP('VAV DATA INPUT'!C91,Sheet5!$K$4:$K$10,Sheet5!$L$4:$L$10)</f>
        <v>#N/A</v>
      </c>
      <c r="M90" s="11" t="str">
        <f>LOOKUP('VAV DATA INPUT'!D91,Sheet5!$N$4:$N$5,Sheet5!$O$4:$O$5)</f>
        <v>B</v>
      </c>
      <c r="P90" s="12" t="e">
        <f>LOOKUP('VAV DATA INPUT'!E91,Sheet5!$Q$4:$Q$7,Sheet5!$R$4:$R$7)</f>
        <v>#N/A</v>
      </c>
      <c r="S90" s="9" t="e">
        <f t="shared" si="1"/>
        <v>#N/A</v>
      </c>
    </row>
    <row r="91" spans="7:19" thickTop="1" thickBot="1" x14ac:dyDescent="0.25">
      <c r="G91" s="11" t="e">
        <f>LOOKUP('VAV DATA INPUT'!B92,Sheet5!$H$4:$H$18,Sheet5!$I$4:$I$18)</f>
        <v>#N/A</v>
      </c>
      <c r="J91" s="12" t="e">
        <f>LOOKUP('VAV DATA INPUT'!C92,Sheet5!$K$4:$K$10,Sheet5!$L$4:$L$10)</f>
        <v>#N/A</v>
      </c>
      <c r="M91" s="11" t="str">
        <f>LOOKUP('VAV DATA INPUT'!D92,Sheet5!$N$4:$N$5,Sheet5!$O$4:$O$5)</f>
        <v>B</v>
      </c>
      <c r="P91" s="12" t="e">
        <f>LOOKUP('VAV DATA INPUT'!E92,Sheet5!$Q$4:$Q$7,Sheet5!$R$4:$R$7)</f>
        <v>#N/A</v>
      </c>
      <c r="S91" s="9" t="e">
        <f t="shared" si="1"/>
        <v>#N/A</v>
      </c>
    </row>
    <row r="92" spans="7:19" thickTop="1" thickBot="1" x14ac:dyDescent="0.25">
      <c r="G92" s="11" t="e">
        <f>LOOKUP('VAV DATA INPUT'!B93,Sheet5!$H$4:$H$18,Sheet5!$I$4:$I$18)</f>
        <v>#N/A</v>
      </c>
      <c r="J92" s="12" t="e">
        <f>LOOKUP('VAV DATA INPUT'!C93,Sheet5!$K$4:$K$10,Sheet5!$L$4:$L$10)</f>
        <v>#N/A</v>
      </c>
      <c r="M92" s="11" t="str">
        <f>LOOKUP('VAV DATA INPUT'!D93,Sheet5!$N$4:$N$5,Sheet5!$O$4:$O$5)</f>
        <v>B</v>
      </c>
      <c r="P92" s="12" t="e">
        <f>LOOKUP('VAV DATA INPUT'!E93,Sheet5!$Q$4:$Q$7,Sheet5!$R$4:$R$7)</f>
        <v>#N/A</v>
      </c>
      <c r="S92" s="9" t="e">
        <f t="shared" si="1"/>
        <v>#N/A</v>
      </c>
    </row>
    <row r="93" spans="7:19" thickTop="1" thickBot="1" x14ac:dyDescent="0.25">
      <c r="G93" s="11" t="e">
        <f>LOOKUP('VAV DATA INPUT'!B94,Sheet5!$H$4:$H$18,Sheet5!$I$4:$I$18)</f>
        <v>#N/A</v>
      </c>
      <c r="J93" s="12" t="e">
        <f>LOOKUP('VAV DATA INPUT'!C94,Sheet5!$K$4:$K$10,Sheet5!$L$4:$L$10)</f>
        <v>#N/A</v>
      </c>
      <c r="M93" s="11" t="str">
        <f>LOOKUP('VAV DATA INPUT'!D94,Sheet5!$N$4:$N$5,Sheet5!$O$4:$O$5)</f>
        <v>B</v>
      </c>
      <c r="P93" s="12" t="e">
        <f>LOOKUP('VAV DATA INPUT'!E94,Sheet5!$Q$4:$Q$7,Sheet5!$R$4:$R$7)</f>
        <v>#N/A</v>
      </c>
      <c r="S93" s="9" t="e">
        <f t="shared" si="1"/>
        <v>#N/A</v>
      </c>
    </row>
    <row r="94" spans="7:19" thickTop="1" thickBot="1" x14ac:dyDescent="0.25">
      <c r="G94" s="11" t="e">
        <f>LOOKUP('VAV DATA INPUT'!B95,Sheet5!$H$4:$H$18,Sheet5!$I$4:$I$18)</f>
        <v>#N/A</v>
      </c>
      <c r="J94" s="12" t="e">
        <f>LOOKUP('VAV DATA INPUT'!C95,Sheet5!$K$4:$K$10,Sheet5!$L$4:$L$10)</f>
        <v>#N/A</v>
      </c>
      <c r="M94" s="11" t="str">
        <f>LOOKUP('VAV DATA INPUT'!D95,Sheet5!$N$4:$N$5,Sheet5!$O$4:$O$5)</f>
        <v>B</v>
      </c>
      <c r="P94" s="12" t="e">
        <f>LOOKUP('VAV DATA INPUT'!E95,Sheet5!$Q$4:$Q$7,Sheet5!$R$4:$R$7)</f>
        <v>#N/A</v>
      </c>
      <c r="S94" s="9" t="e">
        <f t="shared" si="1"/>
        <v>#N/A</v>
      </c>
    </row>
    <row r="95" spans="7:19" thickTop="1" thickBot="1" x14ac:dyDescent="0.25">
      <c r="G95" s="11" t="e">
        <f>LOOKUP('VAV DATA INPUT'!B96,Sheet5!$H$4:$H$18,Sheet5!$I$4:$I$18)</f>
        <v>#N/A</v>
      </c>
      <c r="J95" s="12" t="e">
        <f>LOOKUP('VAV DATA INPUT'!C96,Sheet5!$K$4:$K$10,Sheet5!$L$4:$L$10)</f>
        <v>#N/A</v>
      </c>
      <c r="M95" s="11" t="str">
        <f>LOOKUP('VAV DATA INPUT'!D96,Sheet5!$N$4:$N$5,Sheet5!$O$4:$O$5)</f>
        <v>B</v>
      </c>
      <c r="P95" s="12" t="e">
        <f>LOOKUP('VAV DATA INPUT'!E96,Sheet5!$Q$4:$Q$7,Sheet5!$R$4:$R$7)</f>
        <v>#N/A</v>
      </c>
      <c r="S95" s="9" t="e">
        <f t="shared" si="1"/>
        <v>#N/A</v>
      </c>
    </row>
    <row r="96" spans="7:19" thickTop="1" thickBot="1" x14ac:dyDescent="0.25">
      <c r="G96" s="11" t="e">
        <f>LOOKUP('VAV DATA INPUT'!B97,Sheet5!$H$4:$H$18,Sheet5!$I$4:$I$18)</f>
        <v>#N/A</v>
      </c>
      <c r="J96" s="12" t="e">
        <f>LOOKUP('VAV DATA INPUT'!C97,Sheet5!$K$4:$K$10,Sheet5!$L$4:$L$10)</f>
        <v>#N/A</v>
      </c>
      <c r="M96" s="11" t="str">
        <f>LOOKUP('VAV DATA INPUT'!D97,Sheet5!$N$4:$N$5,Sheet5!$O$4:$O$5)</f>
        <v>B</v>
      </c>
      <c r="P96" s="12" t="e">
        <f>LOOKUP('VAV DATA INPUT'!E97,Sheet5!$Q$4:$Q$7,Sheet5!$R$4:$R$7)</f>
        <v>#N/A</v>
      </c>
      <c r="S96" s="9" t="e">
        <f t="shared" si="1"/>
        <v>#N/A</v>
      </c>
    </row>
    <row r="97" spans="7:19" thickTop="1" thickBot="1" x14ac:dyDescent="0.25">
      <c r="G97" s="11" t="e">
        <f>LOOKUP('VAV DATA INPUT'!B98,Sheet5!$H$4:$H$18,Sheet5!$I$4:$I$18)</f>
        <v>#N/A</v>
      </c>
      <c r="J97" s="12" t="e">
        <f>LOOKUP('VAV DATA INPUT'!C98,Sheet5!$K$4:$K$10,Sheet5!$L$4:$L$10)</f>
        <v>#N/A</v>
      </c>
      <c r="M97" s="11" t="str">
        <f>LOOKUP('VAV DATA INPUT'!D98,Sheet5!$N$4:$N$5,Sheet5!$O$4:$O$5)</f>
        <v>B</v>
      </c>
      <c r="P97" s="12" t="e">
        <f>LOOKUP('VAV DATA INPUT'!E98,Sheet5!$Q$4:$Q$7,Sheet5!$R$4:$R$7)</f>
        <v>#N/A</v>
      </c>
      <c r="S97" s="9" t="e">
        <f t="shared" si="1"/>
        <v>#N/A</v>
      </c>
    </row>
    <row r="98" spans="7:19" thickTop="1" thickBot="1" x14ac:dyDescent="0.25">
      <c r="G98" s="11" t="e">
        <f>LOOKUP('VAV DATA INPUT'!B99,Sheet5!$H$4:$H$18,Sheet5!$I$4:$I$18)</f>
        <v>#N/A</v>
      </c>
      <c r="J98" s="12" t="e">
        <f>LOOKUP('VAV DATA INPUT'!C99,Sheet5!$K$4:$K$10,Sheet5!$L$4:$L$10)</f>
        <v>#N/A</v>
      </c>
      <c r="M98" s="11" t="str">
        <f>LOOKUP('VAV DATA INPUT'!D99,Sheet5!$N$4:$N$5,Sheet5!$O$4:$O$5)</f>
        <v>B</v>
      </c>
      <c r="P98" s="12" t="e">
        <f>LOOKUP('VAV DATA INPUT'!E99,Sheet5!$Q$4:$Q$7,Sheet5!$R$4:$R$7)</f>
        <v>#N/A</v>
      </c>
      <c r="S98" s="9" t="e">
        <f t="shared" si="1"/>
        <v>#N/A</v>
      </c>
    </row>
    <row r="99" spans="7:19" thickTop="1" thickBot="1" x14ac:dyDescent="0.25">
      <c r="G99" s="11" t="e">
        <f>LOOKUP('VAV DATA INPUT'!B100,Sheet5!$H$4:$H$18,Sheet5!$I$4:$I$18)</f>
        <v>#N/A</v>
      </c>
      <c r="J99" s="12" t="e">
        <f>LOOKUP('VAV DATA INPUT'!C100,Sheet5!$K$4:$K$10,Sheet5!$L$4:$L$10)</f>
        <v>#N/A</v>
      </c>
      <c r="M99" s="11" t="str">
        <f>LOOKUP('VAV DATA INPUT'!D100,Sheet5!$N$4:$N$5,Sheet5!$O$4:$O$5)</f>
        <v>B</v>
      </c>
      <c r="P99" s="12" t="e">
        <f>LOOKUP('VAV DATA INPUT'!E100,Sheet5!$Q$4:$Q$7,Sheet5!$R$4:$R$7)</f>
        <v>#N/A</v>
      </c>
      <c r="S99" s="9" t="e">
        <f t="shared" si="1"/>
        <v>#N/A</v>
      </c>
    </row>
    <row r="100" spans="7:19" thickTop="1" thickBot="1" x14ac:dyDescent="0.25">
      <c r="G100" s="11" t="e">
        <f>LOOKUP('VAV DATA INPUT'!B101,Sheet5!$H$4:$H$18,Sheet5!$I$4:$I$18)</f>
        <v>#N/A</v>
      </c>
      <c r="J100" s="12" t="e">
        <f>LOOKUP('VAV DATA INPUT'!C101,Sheet5!$K$4:$K$10,Sheet5!$L$4:$L$10)</f>
        <v>#N/A</v>
      </c>
      <c r="M100" s="11" t="str">
        <f>LOOKUP('VAV DATA INPUT'!D101,Sheet5!$N$4:$N$5,Sheet5!$O$4:$O$5)</f>
        <v>B</v>
      </c>
      <c r="P100" s="12" t="e">
        <f>LOOKUP('VAV DATA INPUT'!E101,Sheet5!$Q$4:$Q$7,Sheet5!$R$4:$R$7)</f>
        <v>#N/A</v>
      </c>
      <c r="S100" s="9" t="e">
        <f t="shared" si="1"/>
        <v>#N/A</v>
      </c>
    </row>
    <row r="101" spans="7:19" thickTop="1" thickBot="1" x14ac:dyDescent="0.25">
      <c r="G101" s="11" t="e">
        <f>LOOKUP('VAV DATA INPUT'!B102,Sheet5!$H$4:$H$18,Sheet5!$I$4:$I$18)</f>
        <v>#N/A</v>
      </c>
      <c r="J101" s="12" t="e">
        <f>LOOKUP('VAV DATA INPUT'!C102,Sheet5!$K$4:$K$10,Sheet5!$L$4:$L$10)</f>
        <v>#N/A</v>
      </c>
      <c r="M101" s="11" t="str">
        <f>LOOKUP('VAV DATA INPUT'!D102,Sheet5!$N$4:$N$5,Sheet5!$O$4:$O$5)</f>
        <v>B</v>
      </c>
      <c r="P101" s="12" t="e">
        <f>LOOKUP('VAV DATA INPUT'!E102,Sheet5!$Q$4:$Q$7,Sheet5!$R$4:$R$7)</f>
        <v>#N/A</v>
      </c>
      <c r="S101" s="9" t="e">
        <f t="shared" si="1"/>
        <v>#N/A</v>
      </c>
    </row>
    <row r="102" spans="7:19" thickTop="1" thickBot="1" x14ac:dyDescent="0.25">
      <c r="G102" s="11" t="e">
        <f>LOOKUP('VAV DATA INPUT'!B103,Sheet5!$H$4:$H$18,Sheet5!$I$4:$I$18)</f>
        <v>#N/A</v>
      </c>
      <c r="J102" s="12" t="e">
        <f>LOOKUP('VAV DATA INPUT'!C103,Sheet5!$K$4:$K$10,Sheet5!$L$4:$L$10)</f>
        <v>#N/A</v>
      </c>
      <c r="M102" s="11" t="str">
        <f>LOOKUP('VAV DATA INPUT'!D103,Sheet5!$N$4:$N$5,Sheet5!$O$4:$O$5)</f>
        <v>B</v>
      </c>
      <c r="P102" s="12" t="e">
        <f>LOOKUP('VAV DATA INPUT'!E103,Sheet5!$Q$4:$Q$7,Sheet5!$R$4:$R$7)</f>
        <v>#N/A</v>
      </c>
      <c r="S102" s="9" t="e">
        <f t="shared" si="1"/>
        <v>#N/A</v>
      </c>
    </row>
    <row r="103" spans="7:19" thickTop="1" thickBot="1" x14ac:dyDescent="0.25">
      <c r="G103" s="11" t="e">
        <f>LOOKUP('VAV DATA INPUT'!B104,Sheet5!$H$4:$H$18,Sheet5!$I$4:$I$18)</f>
        <v>#N/A</v>
      </c>
      <c r="J103" s="12" t="e">
        <f>LOOKUP('VAV DATA INPUT'!C104,Sheet5!$K$4:$K$10,Sheet5!$L$4:$L$10)</f>
        <v>#N/A</v>
      </c>
      <c r="M103" s="11" t="str">
        <f>LOOKUP('VAV DATA INPUT'!D104,Sheet5!$N$4:$N$5,Sheet5!$O$4:$O$5)</f>
        <v>B</v>
      </c>
      <c r="P103" s="12" t="e">
        <f>LOOKUP('VAV DATA INPUT'!E104,Sheet5!$Q$4:$Q$7,Sheet5!$R$4:$R$7)</f>
        <v>#N/A</v>
      </c>
      <c r="S103" s="9" t="e">
        <f t="shared" si="1"/>
        <v>#N/A</v>
      </c>
    </row>
    <row r="104" spans="7:19" thickTop="1" thickBot="1" x14ac:dyDescent="0.25">
      <c r="G104" s="11" t="e">
        <f>LOOKUP('VAV DATA INPUT'!B105,Sheet5!$H$4:$H$18,Sheet5!$I$4:$I$18)</f>
        <v>#N/A</v>
      </c>
      <c r="J104" s="12" t="e">
        <f>LOOKUP('VAV DATA INPUT'!C105,Sheet5!$K$4:$K$10,Sheet5!$L$4:$L$10)</f>
        <v>#N/A</v>
      </c>
      <c r="M104" s="11" t="e">
        <f>LOOKUP('VAV DATA INPUT'!D105,Sheet5!$N$4:$N$5,Sheet5!$O$4:$O$5)</f>
        <v>#N/A</v>
      </c>
      <c r="P104" s="12" t="e">
        <f>LOOKUP('VAV DATA INPUT'!E105,Sheet5!$Q$4:$Q$7,Sheet5!$R$4:$R$7)</f>
        <v>#N/A</v>
      </c>
      <c r="S104" s="9" t="e">
        <f t="shared" si="1"/>
        <v>#N/A</v>
      </c>
    </row>
    <row r="105" spans="7:19" thickTop="1" thickBot="1" x14ac:dyDescent="0.25">
      <c r="G105" s="11" t="e">
        <f>LOOKUP('VAV DATA INPUT'!B106,Sheet5!$H$4:$H$18,Sheet5!$I$4:$I$18)</f>
        <v>#N/A</v>
      </c>
      <c r="J105" s="12" t="e">
        <f>LOOKUP('VAV DATA INPUT'!C106,Sheet5!$K$4:$K$10,Sheet5!$L$4:$L$10)</f>
        <v>#N/A</v>
      </c>
      <c r="M105" s="11" t="e">
        <f>LOOKUP('VAV DATA INPUT'!D106,Sheet5!$N$4:$N$5,Sheet5!$O$4:$O$5)</f>
        <v>#N/A</v>
      </c>
      <c r="P105" s="12" t="e">
        <f>LOOKUP('VAV DATA INPUT'!E106,Sheet5!$Q$4:$Q$7,Sheet5!$R$4:$R$7)</f>
        <v>#N/A</v>
      </c>
      <c r="S105" s="9" t="e">
        <f t="shared" si="1"/>
        <v>#N/A</v>
      </c>
    </row>
    <row r="106" spans="7:19" thickTop="1" thickBot="1" x14ac:dyDescent="0.25">
      <c r="G106" s="11" t="e">
        <f>LOOKUP('VAV DATA INPUT'!B107,Sheet5!$H$4:$H$18,Sheet5!$I$4:$I$18)</f>
        <v>#N/A</v>
      </c>
      <c r="J106" s="12" t="e">
        <f>LOOKUP('VAV DATA INPUT'!C107,Sheet5!$K$4:$K$10,Sheet5!$L$4:$L$10)</f>
        <v>#N/A</v>
      </c>
      <c r="M106" s="11" t="e">
        <f>LOOKUP('VAV DATA INPUT'!D107,Sheet5!$N$4:$N$5,Sheet5!$O$4:$O$5)</f>
        <v>#N/A</v>
      </c>
      <c r="P106" s="12" t="e">
        <f>LOOKUP('VAV DATA INPUT'!E107,Sheet5!$Q$4:$Q$7,Sheet5!$R$4:$R$7)</f>
        <v>#N/A</v>
      </c>
      <c r="S106" s="9" t="e">
        <f t="shared" si="1"/>
        <v>#N/A</v>
      </c>
    </row>
    <row r="107" spans="7:19" thickTop="1" thickBot="1" x14ac:dyDescent="0.25">
      <c r="G107" s="11" t="e">
        <f>LOOKUP('VAV DATA INPUT'!B108,Sheet5!$H$4:$H$18,Sheet5!$I$4:$I$18)</f>
        <v>#N/A</v>
      </c>
      <c r="J107" s="12" t="e">
        <f>LOOKUP('VAV DATA INPUT'!C108,Sheet5!$K$4:$K$10,Sheet5!$L$4:$L$10)</f>
        <v>#N/A</v>
      </c>
      <c r="M107" s="11" t="e">
        <f>LOOKUP('VAV DATA INPUT'!D108,Sheet5!$N$4:$N$5,Sheet5!$O$4:$O$5)</f>
        <v>#N/A</v>
      </c>
      <c r="P107" s="12" t="e">
        <f>LOOKUP('VAV DATA INPUT'!E108,Sheet5!$Q$4:$Q$7,Sheet5!$R$4:$R$7)</f>
        <v>#N/A</v>
      </c>
      <c r="S107" s="9" t="e">
        <f t="shared" si="1"/>
        <v>#N/A</v>
      </c>
    </row>
  </sheetData>
  <pageMargins left="0.7" right="0.7" top="0.75" bottom="0.75" header="0.3" footer="0.3"/>
  <pageSetup orientation="portrait" r:id="rId1"/>
  <headerFooter>
    <oddFooter>&amp;LRestricted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2"/>
  <sheetViews>
    <sheetView topLeftCell="A117" workbookViewId="0">
      <selection activeCell="E155" sqref="E155:E162"/>
    </sheetView>
  </sheetViews>
  <sheetFormatPr defaultRowHeight="12.75" x14ac:dyDescent="0.2"/>
  <cols>
    <col min="1" max="1" width="22.140625" bestFit="1" customWidth="1"/>
    <col min="2" max="2" width="19.5703125" bestFit="1" customWidth="1"/>
    <col min="3" max="3" width="27.140625" bestFit="1" customWidth="1"/>
    <col min="5" max="5" width="30.140625" bestFit="1" customWidth="1"/>
    <col min="12" max="12" width="19.85546875" bestFit="1" customWidth="1"/>
  </cols>
  <sheetData>
    <row r="1" spans="1:15" x14ac:dyDescent="0.2">
      <c r="A1" s="7" t="s">
        <v>24</v>
      </c>
      <c r="C1" s="7" t="s">
        <v>92</v>
      </c>
      <c r="E1" s="7" t="s">
        <v>112</v>
      </c>
      <c r="O1" s="7" t="s">
        <v>56</v>
      </c>
    </row>
    <row r="2" spans="1:15" x14ac:dyDescent="0.2">
      <c r="A2" t="s">
        <v>32</v>
      </c>
      <c r="C2" t="s">
        <v>40</v>
      </c>
      <c r="E2" t="s">
        <v>43</v>
      </c>
      <c r="O2" t="s">
        <v>57</v>
      </c>
    </row>
    <row r="3" spans="1:15" x14ac:dyDescent="0.2">
      <c r="A3" t="s">
        <v>33</v>
      </c>
      <c r="C3" t="s">
        <v>41</v>
      </c>
    </row>
    <row r="4" spans="1:15" x14ac:dyDescent="0.2">
      <c r="A4" t="s">
        <v>28</v>
      </c>
      <c r="E4" s="7" t="s">
        <v>113</v>
      </c>
      <c r="O4" s="7" t="s">
        <v>58</v>
      </c>
    </row>
    <row r="5" spans="1:15" x14ac:dyDescent="0.2">
      <c r="A5" t="s">
        <v>27</v>
      </c>
      <c r="C5" s="7" t="s">
        <v>93</v>
      </c>
      <c r="E5" t="s">
        <v>50</v>
      </c>
      <c r="O5" t="s">
        <v>59</v>
      </c>
    </row>
    <row r="6" spans="1:15" x14ac:dyDescent="0.2">
      <c r="A6" t="s">
        <v>26</v>
      </c>
      <c r="C6" t="s">
        <v>40</v>
      </c>
    </row>
    <row r="7" spans="1:15" x14ac:dyDescent="0.2">
      <c r="A7" t="s">
        <v>25</v>
      </c>
      <c r="C7" t="s">
        <v>41</v>
      </c>
      <c r="E7" s="7" t="s">
        <v>114</v>
      </c>
    </row>
    <row r="8" spans="1:15" x14ac:dyDescent="0.2">
      <c r="A8" t="s">
        <v>76</v>
      </c>
      <c r="C8" s="7"/>
      <c r="E8" t="s">
        <v>51</v>
      </c>
    </row>
    <row r="9" spans="1:15" x14ac:dyDescent="0.2">
      <c r="A9" t="s">
        <v>77</v>
      </c>
      <c r="C9" s="7" t="s">
        <v>94</v>
      </c>
    </row>
    <row r="10" spans="1:15" x14ac:dyDescent="0.2">
      <c r="A10" t="s">
        <v>35</v>
      </c>
      <c r="C10" t="s">
        <v>40</v>
      </c>
      <c r="E10" s="7" t="s">
        <v>115</v>
      </c>
    </row>
    <row r="11" spans="1:15" x14ac:dyDescent="0.2">
      <c r="A11" t="s">
        <v>34</v>
      </c>
      <c r="C11" t="s">
        <v>41</v>
      </c>
      <c r="E11" t="s">
        <v>50</v>
      </c>
      <c r="L11" s="7" t="s">
        <v>39</v>
      </c>
      <c r="M11" s="7" t="s">
        <v>49</v>
      </c>
    </row>
    <row r="12" spans="1:15" x14ac:dyDescent="0.2">
      <c r="A12" t="s">
        <v>36</v>
      </c>
      <c r="E12" t="s">
        <v>51</v>
      </c>
      <c r="L12" t="s">
        <v>44</v>
      </c>
      <c r="M12" t="s">
        <v>50</v>
      </c>
    </row>
    <row r="13" spans="1:15" x14ac:dyDescent="0.2">
      <c r="A13" t="s">
        <v>38</v>
      </c>
      <c r="C13" s="7" t="s">
        <v>95</v>
      </c>
      <c r="E13" t="s">
        <v>52</v>
      </c>
      <c r="L13" t="s">
        <v>40</v>
      </c>
      <c r="M13" t="s">
        <v>51</v>
      </c>
    </row>
    <row r="14" spans="1:15" x14ac:dyDescent="0.2">
      <c r="A14" t="s">
        <v>37</v>
      </c>
      <c r="C14" t="s">
        <v>44</v>
      </c>
      <c r="E14" t="s">
        <v>43</v>
      </c>
      <c r="L14" t="s">
        <v>45</v>
      </c>
      <c r="M14" t="s">
        <v>52</v>
      </c>
    </row>
    <row r="15" spans="1:15" x14ac:dyDescent="0.2">
      <c r="A15" t="s">
        <v>43</v>
      </c>
      <c r="L15" t="s">
        <v>41</v>
      </c>
      <c r="M15" t="s">
        <v>43</v>
      </c>
    </row>
    <row r="16" spans="1:15" x14ac:dyDescent="0.2">
      <c r="C16" s="7" t="s">
        <v>96</v>
      </c>
      <c r="L16" t="s">
        <v>46</v>
      </c>
    </row>
    <row r="17" spans="3:13" x14ac:dyDescent="0.2">
      <c r="C17" t="s">
        <v>44</v>
      </c>
      <c r="E17" s="7" t="s">
        <v>196</v>
      </c>
      <c r="L17" t="s">
        <v>42</v>
      </c>
    </row>
    <row r="18" spans="3:13" x14ac:dyDescent="0.2">
      <c r="E18" t="s">
        <v>194</v>
      </c>
      <c r="L18" t="s">
        <v>43</v>
      </c>
    </row>
    <row r="19" spans="3:13" x14ac:dyDescent="0.2">
      <c r="C19" s="7" t="s">
        <v>97</v>
      </c>
      <c r="E19" t="s">
        <v>195</v>
      </c>
    </row>
    <row r="20" spans="3:13" x14ac:dyDescent="0.2">
      <c r="C20" t="s">
        <v>42</v>
      </c>
    </row>
    <row r="21" spans="3:13" x14ac:dyDescent="0.2">
      <c r="E21" s="7" t="s">
        <v>199</v>
      </c>
    </row>
    <row r="22" spans="3:13" x14ac:dyDescent="0.2">
      <c r="C22" s="7" t="s">
        <v>98</v>
      </c>
      <c r="E22" s="41" t="s">
        <v>207</v>
      </c>
    </row>
    <row r="23" spans="3:13" x14ac:dyDescent="0.2">
      <c r="C23" t="s">
        <v>42</v>
      </c>
      <c r="E23" s="41" t="s">
        <v>208</v>
      </c>
    </row>
    <row r="24" spans="3:13" x14ac:dyDescent="0.2">
      <c r="E24" s="41" t="s">
        <v>209</v>
      </c>
    </row>
    <row r="25" spans="3:13" x14ac:dyDescent="0.2">
      <c r="C25" s="7" t="s">
        <v>99</v>
      </c>
      <c r="E25" s="41">
        <v>10</v>
      </c>
    </row>
    <row r="26" spans="3:13" x14ac:dyDescent="0.2">
      <c r="C26" t="s">
        <v>40</v>
      </c>
      <c r="E26" s="41">
        <v>12</v>
      </c>
    </row>
    <row r="27" spans="3:13" x14ac:dyDescent="0.2">
      <c r="C27" t="s">
        <v>41</v>
      </c>
      <c r="E27" s="41">
        <v>14</v>
      </c>
    </row>
    <row r="28" spans="3:13" x14ac:dyDescent="0.2">
      <c r="E28" s="41">
        <v>16</v>
      </c>
    </row>
    <row r="29" spans="3:13" x14ac:dyDescent="0.2">
      <c r="C29" s="7" t="s">
        <v>100</v>
      </c>
      <c r="E29" s="41" t="s">
        <v>210</v>
      </c>
    </row>
    <row r="30" spans="3:13" x14ac:dyDescent="0.2">
      <c r="C30" t="s">
        <v>40</v>
      </c>
      <c r="L30" t="s">
        <v>32</v>
      </c>
      <c r="M30" t="s">
        <v>60</v>
      </c>
    </row>
    <row r="31" spans="3:13" x14ac:dyDescent="0.2">
      <c r="C31" t="s">
        <v>41</v>
      </c>
      <c r="E31" s="7" t="s">
        <v>211</v>
      </c>
      <c r="L31" t="s">
        <v>33</v>
      </c>
      <c r="M31" t="s">
        <v>61</v>
      </c>
    </row>
    <row r="32" spans="3:13" x14ac:dyDescent="0.2">
      <c r="E32">
        <v>1</v>
      </c>
      <c r="L32" t="s">
        <v>28</v>
      </c>
      <c r="M32" t="s">
        <v>62</v>
      </c>
    </row>
    <row r="33" spans="3:13" x14ac:dyDescent="0.2">
      <c r="C33" s="7" t="s">
        <v>101</v>
      </c>
      <c r="E33">
        <v>2</v>
      </c>
      <c r="L33" t="s">
        <v>27</v>
      </c>
      <c r="M33" t="s">
        <v>63</v>
      </c>
    </row>
    <row r="34" spans="3:13" x14ac:dyDescent="0.2">
      <c r="C34" t="s">
        <v>42</v>
      </c>
      <c r="E34">
        <v>3</v>
      </c>
      <c r="L34" t="s">
        <v>26</v>
      </c>
      <c r="M34" t="s">
        <v>64</v>
      </c>
    </row>
    <row r="35" spans="3:13" x14ac:dyDescent="0.2">
      <c r="E35">
        <v>4</v>
      </c>
      <c r="L35" t="s">
        <v>25</v>
      </c>
      <c r="M35" t="s">
        <v>65</v>
      </c>
    </row>
    <row r="36" spans="3:13" x14ac:dyDescent="0.2">
      <c r="C36" s="7" t="s">
        <v>102</v>
      </c>
      <c r="L36" t="s">
        <v>76</v>
      </c>
      <c r="M36" t="s">
        <v>66</v>
      </c>
    </row>
    <row r="37" spans="3:13" x14ac:dyDescent="0.2">
      <c r="C37" t="s">
        <v>40</v>
      </c>
      <c r="E37" s="7" t="s">
        <v>212</v>
      </c>
      <c r="L37" t="s">
        <v>77</v>
      </c>
      <c r="M37" t="s">
        <v>67</v>
      </c>
    </row>
    <row r="38" spans="3:13" x14ac:dyDescent="0.2">
      <c r="C38" t="s">
        <v>41</v>
      </c>
      <c r="E38" t="s">
        <v>213</v>
      </c>
      <c r="L38" t="s">
        <v>35</v>
      </c>
      <c r="M38" t="s">
        <v>68</v>
      </c>
    </row>
    <row r="39" spans="3:13" x14ac:dyDescent="0.2">
      <c r="E39" t="s">
        <v>214</v>
      </c>
      <c r="L39" t="s">
        <v>34</v>
      </c>
      <c r="M39" t="s">
        <v>69</v>
      </c>
    </row>
    <row r="40" spans="3:13" x14ac:dyDescent="0.2">
      <c r="C40" s="7" t="s">
        <v>103</v>
      </c>
      <c r="L40" t="s">
        <v>36</v>
      </c>
      <c r="M40" t="s">
        <v>70</v>
      </c>
    </row>
    <row r="41" spans="3:13" x14ac:dyDescent="0.2">
      <c r="C41" t="s">
        <v>40</v>
      </c>
      <c r="E41" s="7" t="s">
        <v>216</v>
      </c>
      <c r="L41" t="s">
        <v>38</v>
      </c>
      <c r="M41" t="s">
        <v>71</v>
      </c>
    </row>
    <row r="42" spans="3:13" x14ac:dyDescent="0.2">
      <c r="C42" t="s">
        <v>41</v>
      </c>
      <c r="E42" t="s">
        <v>217</v>
      </c>
      <c r="L42" t="s">
        <v>37</v>
      </c>
      <c r="M42" t="s">
        <v>72</v>
      </c>
    </row>
    <row r="43" spans="3:13" x14ac:dyDescent="0.2">
      <c r="E43" t="s">
        <v>218</v>
      </c>
      <c r="L43" t="s">
        <v>43</v>
      </c>
      <c r="M43" t="s">
        <v>73</v>
      </c>
    </row>
    <row r="44" spans="3:13" x14ac:dyDescent="0.2">
      <c r="C44" s="7" t="s">
        <v>104</v>
      </c>
    </row>
    <row r="45" spans="3:13" x14ac:dyDescent="0.2">
      <c r="C45" t="s">
        <v>40</v>
      </c>
      <c r="E45" s="7" t="s">
        <v>219</v>
      </c>
    </row>
    <row r="46" spans="3:13" x14ac:dyDescent="0.2">
      <c r="C46" t="s">
        <v>41</v>
      </c>
      <c r="E46" s="32">
        <v>120</v>
      </c>
    </row>
    <row r="47" spans="3:13" x14ac:dyDescent="0.2">
      <c r="E47" s="32">
        <v>130</v>
      </c>
    </row>
    <row r="48" spans="3:13" x14ac:dyDescent="0.2">
      <c r="C48" s="7" t="s">
        <v>105</v>
      </c>
      <c r="E48" s="32">
        <v>140</v>
      </c>
    </row>
    <row r="49" spans="3:5" x14ac:dyDescent="0.2">
      <c r="C49" t="s">
        <v>44</v>
      </c>
      <c r="E49" s="32">
        <v>150</v>
      </c>
    </row>
    <row r="50" spans="3:5" x14ac:dyDescent="0.2">
      <c r="C50" t="s">
        <v>40</v>
      </c>
      <c r="E50" s="32">
        <v>160</v>
      </c>
    </row>
    <row r="51" spans="3:5" x14ac:dyDescent="0.2">
      <c r="C51" t="s">
        <v>45</v>
      </c>
      <c r="E51" s="32">
        <v>170</v>
      </c>
    </row>
    <row r="52" spans="3:5" x14ac:dyDescent="0.2">
      <c r="C52" t="s">
        <v>41</v>
      </c>
      <c r="E52" s="32">
        <v>180</v>
      </c>
    </row>
    <row r="53" spans="3:5" x14ac:dyDescent="0.2">
      <c r="C53" t="s">
        <v>46</v>
      </c>
    </row>
    <row r="54" spans="3:5" x14ac:dyDescent="0.2">
      <c r="C54" t="s">
        <v>42</v>
      </c>
      <c r="E54" s="7" t="s">
        <v>232</v>
      </c>
    </row>
    <row r="55" spans="3:5" x14ac:dyDescent="0.2">
      <c r="C55" t="s">
        <v>43</v>
      </c>
      <c r="E55" s="48">
        <v>0.5</v>
      </c>
    </row>
    <row r="56" spans="3:5" x14ac:dyDescent="0.2">
      <c r="E56" s="48">
        <v>0.75</v>
      </c>
    </row>
    <row r="57" spans="3:5" x14ac:dyDescent="0.2">
      <c r="E57" s="48">
        <v>1</v>
      </c>
    </row>
    <row r="58" spans="3:5" x14ac:dyDescent="0.2">
      <c r="E58" s="48">
        <v>1.5</v>
      </c>
    </row>
    <row r="59" spans="3:5" x14ac:dyDescent="0.2">
      <c r="E59" s="48">
        <v>2</v>
      </c>
    </row>
    <row r="60" spans="3:5" x14ac:dyDescent="0.2">
      <c r="E60" s="48">
        <v>2.5</v>
      </c>
    </row>
    <row r="61" spans="3:5" x14ac:dyDescent="0.2">
      <c r="E61" s="48">
        <v>3</v>
      </c>
    </row>
    <row r="62" spans="3:5" x14ac:dyDescent="0.2">
      <c r="E62" s="48">
        <v>4</v>
      </c>
    </row>
    <row r="64" spans="3:5" x14ac:dyDescent="0.2">
      <c r="E64" s="7" t="s">
        <v>265</v>
      </c>
    </row>
    <row r="65" spans="5:5" x14ac:dyDescent="0.2">
      <c r="E65" s="48">
        <v>0.6</v>
      </c>
    </row>
    <row r="66" spans="5:5" x14ac:dyDescent="0.2">
      <c r="E66" s="48">
        <v>0.75</v>
      </c>
    </row>
    <row r="67" spans="5:5" x14ac:dyDescent="0.2">
      <c r="E67" s="48">
        <v>1</v>
      </c>
    </row>
    <row r="68" spans="5:5" x14ac:dyDescent="0.2">
      <c r="E68" s="48">
        <v>1.5</v>
      </c>
    </row>
    <row r="69" spans="5:5" x14ac:dyDescent="0.2">
      <c r="E69" s="48">
        <v>2</v>
      </c>
    </row>
    <row r="70" spans="5:5" x14ac:dyDescent="0.2">
      <c r="E70" s="48">
        <v>2.5</v>
      </c>
    </row>
    <row r="71" spans="5:5" x14ac:dyDescent="0.2">
      <c r="E71" s="48">
        <v>3</v>
      </c>
    </row>
    <row r="72" spans="5:5" x14ac:dyDescent="0.2">
      <c r="E72" s="48">
        <v>4</v>
      </c>
    </row>
    <row r="74" spans="5:5" x14ac:dyDescent="0.2">
      <c r="E74" s="7" t="s">
        <v>273</v>
      </c>
    </row>
    <row r="75" spans="5:5" x14ac:dyDescent="0.2">
      <c r="E75" s="48">
        <v>0.5</v>
      </c>
    </row>
    <row r="76" spans="5:5" x14ac:dyDescent="0.2">
      <c r="E76" s="48">
        <v>1</v>
      </c>
    </row>
    <row r="77" spans="5:5" x14ac:dyDescent="0.2">
      <c r="E77" s="48">
        <v>1.5</v>
      </c>
    </row>
    <row r="78" spans="5:5" x14ac:dyDescent="0.2">
      <c r="E78" s="48">
        <v>2</v>
      </c>
    </row>
    <row r="79" spans="5:5" x14ac:dyDescent="0.2">
      <c r="E79" s="48">
        <v>2.5</v>
      </c>
    </row>
    <row r="80" spans="5:5" x14ac:dyDescent="0.2">
      <c r="E80" s="48">
        <v>3</v>
      </c>
    </row>
    <row r="81" spans="5:5" x14ac:dyDescent="0.2">
      <c r="E81" s="48">
        <v>4</v>
      </c>
    </row>
    <row r="82" spans="5:5" x14ac:dyDescent="0.2">
      <c r="E82" s="48">
        <v>4.5</v>
      </c>
    </row>
    <row r="84" spans="5:5" x14ac:dyDescent="0.2">
      <c r="E84" s="7" t="s">
        <v>274</v>
      </c>
    </row>
    <row r="85" spans="5:5" x14ac:dyDescent="0.2">
      <c r="E85" s="48">
        <v>0.6</v>
      </c>
    </row>
    <row r="86" spans="5:5" x14ac:dyDescent="0.2">
      <c r="E86" s="48">
        <v>1</v>
      </c>
    </row>
    <row r="87" spans="5:5" x14ac:dyDescent="0.2">
      <c r="E87" s="48">
        <v>2</v>
      </c>
    </row>
    <row r="88" spans="5:5" x14ac:dyDescent="0.2">
      <c r="E88" s="48">
        <v>3</v>
      </c>
    </row>
    <row r="89" spans="5:5" x14ac:dyDescent="0.2">
      <c r="E89" s="48">
        <v>4</v>
      </c>
    </row>
    <row r="90" spans="5:5" x14ac:dyDescent="0.2">
      <c r="E90" s="48">
        <v>5</v>
      </c>
    </row>
    <row r="91" spans="5:5" x14ac:dyDescent="0.2">
      <c r="E91" s="48">
        <v>6</v>
      </c>
    </row>
    <row r="92" spans="5:5" x14ac:dyDescent="0.2">
      <c r="E92" s="48">
        <v>7</v>
      </c>
    </row>
    <row r="94" spans="5:5" x14ac:dyDescent="0.2">
      <c r="E94" s="7" t="s">
        <v>277</v>
      </c>
    </row>
    <row r="95" spans="5:5" x14ac:dyDescent="0.2">
      <c r="E95" s="48">
        <v>1</v>
      </c>
    </row>
    <row r="96" spans="5:5" x14ac:dyDescent="0.2">
      <c r="E96" s="48">
        <v>2</v>
      </c>
    </row>
    <row r="97" spans="5:5" x14ac:dyDescent="0.2">
      <c r="E97" s="48">
        <v>3</v>
      </c>
    </row>
    <row r="98" spans="5:5" x14ac:dyDescent="0.2">
      <c r="E98" s="48">
        <v>4</v>
      </c>
    </row>
    <row r="99" spans="5:5" x14ac:dyDescent="0.2">
      <c r="E99" s="48">
        <v>5</v>
      </c>
    </row>
    <row r="100" spans="5:5" x14ac:dyDescent="0.2">
      <c r="E100" s="48">
        <v>6</v>
      </c>
    </row>
    <row r="101" spans="5:5" x14ac:dyDescent="0.2">
      <c r="E101" s="48">
        <v>7</v>
      </c>
    </row>
    <row r="102" spans="5:5" x14ac:dyDescent="0.2">
      <c r="E102" s="48">
        <v>8</v>
      </c>
    </row>
    <row r="104" spans="5:5" x14ac:dyDescent="0.2">
      <c r="E104" s="7" t="s">
        <v>279</v>
      </c>
    </row>
    <row r="105" spans="5:5" x14ac:dyDescent="0.2">
      <c r="E105" s="48">
        <v>2</v>
      </c>
    </row>
    <row r="106" spans="5:5" x14ac:dyDescent="0.2">
      <c r="E106" s="48">
        <v>3</v>
      </c>
    </row>
    <row r="107" spans="5:5" x14ac:dyDescent="0.2">
      <c r="E107" s="48">
        <v>4</v>
      </c>
    </row>
    <row r="108" spans="5:5" x14ac:dyDescent="0.2">
      <c r="E108" s="48">
        <v>5</v>
      </c>
    </row>
    <row r="109" spans="5:5" x14ac:dyDescent="0.2">
      <c r="E109" s="48">
        <v>6</v>
      </c>
    </row>
    <row r="110" spans="5:5" x14ac:dyDescent="0.2">
      <c r="E110" s="48">
        <v>7</v>
      </c>
    </row>
    <row r="111" spans="5:5" x14ac:dyDescent="0.2">
      <c r="E111" s="48">
        <v>9</v>
      </c>
    </row>
    <row r="112" spans="5:5" x14ac:dyDescent="0.2">
      <c r="E112" s="48">
        <v>10</v>
      </c>
    </row>
    <row r="114" spans="5:5" x14ac:dyDescent="0.2">
      <c r="E114" s="7" t="s">
        <v>281</v>
      </c>
    </row>
    <row r="115" spans="5:5" x14ac:dyDescent="0.2">
      <c r="E115" s="48">
        <v>1</v>
      </c>
    </row>
    <row r="116" spans="5:5" x14ac:dyDescent="0.2">
      <c r="E116" s="48">
        <v>2</v>
      </c>
    </row>
    <row r="117" spans="5:5" x14ac:dyDescent="0.2">
      <c r="E117" s="48">
        <v>3</v>
      </c>
    </row>
    <row r="118" spans="5:5" x14ac:dyDescent="0.2">
      <c r="E118" s="48">
        <v>4</v>
      </c>
    </row>
    <row r="119" spans="5:5" x14ac:dyDescent="0.2">
      <c r="E119" s="48">
        <v>5</v>
      </c>
    </row>
    <row r="120" spans="5:5" x14ac:dyDescent="0.2">
      <c r="E120" s="48">
        <v>6</v>
      </c>
    </row>
    <row r="121" spans="5:5" x14ac:dyDescent="0.2">
      <c r="E121" s="48">
        <v>8</v>
      </c>
    </row>
    <row r="122" spans="5:5" x14ac:dyDescent="0.2">
      <c r="E122" s="48">
        <v>10</v>
      </c>
    </row>
    <row r="124" spans="5:5" x14ac:dyDescent="0.2">
      <c r="E124" s="7" t="s">
        <v>282</v>
      </c>
    </row>
    <row r="125" spans="5:5" x14ac:dyDescent="0.2">
      <c r="E125" s="48">
        <v>1.5</v>
      </c>
    </row>
    <row r="126" spans="5:5" x14ac:dyDescent="0.2">
      <c r="E126" s="48">
        <v>3</v>
      </c>
    </row>
    <row r="127" spans="5:5" x14ac:dyDescent="0.2">
      <c r="E127" s="48">
        <v>4</v>
      </c>
    </row>
    <row r="128" spans="5:5" x14ac:dyDescent="0.2">
      <c r="E128" s="48">
        <v>5</v>
      </c>
    </row>
    <row r="129" spans="5:5" x14ac:dyDescent="0.2">
      <c r="E129" s="48">
        <v>6</v>
      </c>
    </row>
    <row r="130" spans="5:5" x14ac:dyDescent="0.2">
      <c r="E130" s="48">
        <v>7</v>
      </c>
    </row>
    <row r="131" spans="5:5" x14ac:dyDescent="0.2">
      <c r="E131" s="48">
        <v>9</v>
      </c>
    </row>
    <row r="132" spans="5:5" x14ac:dyDescent="0.2">
      <c r="E132" s="48">
        <v>10</v>
      </c>
    </row>
    <row r="134" spans="5:5" x14ac:dyDescent="0.2">
      <c r="E134" s="7" t="s">
        <v>285</v>
      </c>
    </row>
    <row r="135" spans="5:5" x14ac:dyDescent="0.2">
      <c r="E135" s="48">
        <v>2</v>
      </c>
    </row>
    <row r="136" spans="5:5" x14ac:dyDescent="0.2">
      <c r="E136" s="48">
        <v>3</v>
      </c>
    </row>
    <row r="137" spans="5:5" x14ac:dyDescent="0.2">
      <c r="E137" s="48">
        <v>4</v>
      </c>
    </row>
    <row r="138" spans="5:5" x14ac:dyDescent="0.2">
      <c r="E138" s="48">
        <v>5</v>
      </c>
    </row>
    <row r="139" spans="5:5" x14ac:dyDescent="0.2">
      <c r="E139" s="48">
        <v>6</v>
      </c>
    </row>
    <row r="140" spans="5:5" x14ac:dyDescent="0.2">
      <c r="E140" s="48">
        <v>7</v>
      </c>
    </row>
    <row r="141" spans="5:5" x14ac:dyDescent="0.2">
      <c r="E141" s="48">
        <v>8</v>
      </c>
    </row>
    <row r="142" spans="5:5" x14ac:dyDescent="0.2">
      <c r="E142" s="48">
        <v>10</v>
      </c>
    </row>
    <row r="144" spans="5:5" x14ac:dyDescent="0.2">
      <c r="E144" s="7" t="s">
        <v>286</v>
      </c>
    </row>
    <row r="145" spans="5:5" x14ac:dyDescent="0.2">
      <c r="E145" s="48">
        <v>2</v>
      </c>
    </row>
    <row r="146" spans="5:5" x14ac:dyDescent="0.2">
      <c r="E146" s="48">
        <v>3</v>
      </c>
    </row>
    <row r="147" spans="5:5" x14ac:dyDescent="0.2">
      <c r="E147" s="48">
        <v>4</v>
      </c>
    </row>
    <row r="148" spans="5:5" x14ac:dyDescent="0.2">
      <c r="E148" s="48">
        <v>5</v>
      </c>
    </row>
    <row r="149" spans="5:5" x14ac:dyDescent="0.2">
      <c r="E149" s="48">
        <v>6</v>
      </c>
    </row>
    <row r="150" spans="5:5" x14ac:dyDescent="0.2">
      <c r="E150" s="48">
        <v>7</v>
      </c>
    </row>
    <row r="151" spans="5:5" x14ac:dyDescent="0.2">
      <c r="E151" s="48">
        <v>9</v>
      </c>
    </row>
    <row r="152" spans="5:5" x14ac:dyDescent="0.2">
      <c r="E152" s="48">
        <v>10</v>
      </c>
    </row>
    <row r="154" spans="5:5" x14ac:dyDescent="0.2">
      <c r="E154" s="7" t="s">
        <v>289</v>
      </c>
    </row>
    <row r="155" spans="5:5" x14ac:dyDescent="0.2">
      <c r="E155" s="48">
        <v>2</v>
      </c>
    </row>
    <row r="156" spans="5:5" x14ac:dyDescent="0.2">
      <c r="E156" s="48">
        <v>3</v>
      </c>
    </row>
    <row r="157" spans="5:5" x14ac:dyDescent="0.2">
      <c r="E157" s="48">
        <v>4</v>
      </c>
    </row>
    <row r="158" spans="5:5" x14ac:dyDescent="0.2">
      <c r="E158" s="48">
        <v>5</v>
      </c>
    </row>
    <row r="159" spans="5:5" x14ac:dyDescent="0.2">
      <c r="E159" s="48">
        <v>6</v>
      </c>
    </row>
    <row r="160" spans="5:5" x14ac:dyDescent="0.2">
      <c r="E160" s="48">
        <v>7</v>
      </c>
    </row>
    <row r="161" spans="5:5" x14ac:dyDescent="0.2">
      <c r="E161" s="48">
        <v>8</v>
      </c>
    </row>
    <row r="162" spans="5:5" x14ac:dyDescent="0.2">
      <c r="E162" s="48">
        <v>10</v>
      </c>
    </row>
  </sheetData>
  <sortState ref="L12:L18">
    <sortCondition ref="L2"/>
  </sortState>
  <pageMargins left="0.7" right="0.7" top="0.75" bottom="0.75" header="0.3" footer="0.3"/>
  <pageSetup paperSize="9" orientation="portrait" horizontalDpi="300" r:id="rId1"/>
  <headerFooter>
    <oddFooter>&amp;LRestricted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78"/>
  <sheetViews>
    <sheetView zoomScaleNormal="100" workbookViewId="0">
      <selection activeCell="N17" sqref="N17"/>
    </sheetView>
  </sheetViews>
  <sheetFormatPr defaultRowHeight="12.75" x14ac:dyDescent="0.2"/>
  <cols>
    <col min="10" max="10" width="11.140625" bestFit="1" customWidth="1"/>
  </cols>
  <sheetData>
    <row r="1" spans="1:26" x14ac:dyDescent="0.2">
      <c r="A1" t="s">
        <v>222</v>
      </c>
      <c r="I1" t="s">
        <v>227</v>
      </c>
    </row>
    <row r="2" spans="1:26" x14ac:dyDescent="0.2">
      <c r="A2" t="s">
        <v>223</v>
      </c>
      <c r="B2" s="120" t="s">
        <v>9</v>
      </c>
      <c r="C2" s="120"/>
      <c r="D2" s="120"/>
      <c r="E2" s="120"/>
      <c r="F2" s="120"/>
      <c r="G2" s="120"/>
      <c r="H2" s="120"/>
    </row>
    <row r="3" spans="1:26" x14ac:dyDescent="0.2">
      <c r="A3" t="s">
        <v>14</v>
      </c>
      <c r="B3">
        <v>75</v>
      </c>
      <c r="C3">
        <v>100</v>
      </c>
      <c r="D3">
        <v>200</v>
      </c>
      <c r="E3">
        <v>300</v>
      </c>
      <c r="F3">
        <v>400</v>
      </c>
      <c r="G3">
        <v>500</v>
      </c>
      <c r="H3">
        <v>600</v>
      </c>
      <c r="I3" t="s">
        <v>225</v>
      </c>
      <c r="J3" t="s">
        <v>226</v>
      </c>
      <c r="N3" t="s">
        <v>17</v>
      </c>
    </row>
    <row r="4" spans="1:26" x14ac:dyDescent="0.2">
      <c r="A4" s="45">
        <v>0.5</v>
      </c>
      <c r="B4" s="47">
        <v>4400</v>
      </c>
      <c r="C4" s="47">
        <v>5000</v>
      </c>
      <c r="D4" s="47">
        <v>6800</v>
      </c>
      <c r="E4" s="47">
        <v>7900</v>
      </c>
      <c r="F4" s="47">
        <v>8600</v>
      </c>
      <c r="G4" s="47">
        <v>9200</v>
      </c>
      <c r="H4" s="47">
        <v>9600</v>
      </c>
      <c r="I4" s="46">
        <f>SLOPE(B4:H4,LN($B$3:$H$3))</f>
        <v>2545.3206470802234</v>
      </c>
      <c r="J4" s="46">
        <f>INTERCEPT(B4:H4,LN($B$3:$H$3))</f>
        <v>-6652.2148767781255</v>
      </c>
      <c r="N4" t="s">
        <v>333</v>
      </c>
    </row>
    <row r="5" spans="1:26" x14ac:dyDescent="0.2">
      <c r="A5" s="45">
        <v>0.75</v>
      </c>
      <c r="B5" s="47">
        <v>4600</v>
      </c>
      <c r="C5" s="47">
        <v>5400</v>
      </c>
      <c r="D5" s="47">
        <v>7400</v>
      </c>
      <c r="E5" s="47">
        <v>8800</v>
      </c>
      <c r="F5" s="47">
        <v>9700</v>
      </c>
      <c r="G5" s="47">
        <v>10500</v>
      </c>
      <c r="H5" s="47">
        <v>11000</v>
      </c>
      <c r="I5" s="46">
        <f t="shared" ref="I5:I11" si="0">SLOPE(B5:H5,LN($B$3:$H$3))</f>
        <v>3110.7088294220716</v>
      </c>
      <c r="J5" s="46">
        <f t="shared" ref="J5:J11" si="1">INTERCEPT(B5:H5,LN($B$3:$H$3))</f>
        <v>-8921.2349404506531</v>
      </c>
      <c r="N5">
        <v>1</v>
      </c>
      <c r="O5" t="e">
        <f>'VAV DATA INPUT'!CY7</f>
        <v>#REF!</v>
      </c>
      <c r="P5" s="44" t="e">
        <f>'VAV DATA INPUT'!#REF!</f>
        <v>#REF!</v>
      </c>
      <c r="Q5" t="e">
        <f>LOOKUP(O5,$W$10:$W$41,$X$10:$X$41)</f>
        <v>#REF!</v>
      </c>
      <c r="R5" t="e">
        <f>LOOKUP(O5,$W$10:$W$41,$Y$10:$Y$41)</f>
        <v>#REF!</v>
      </c>
      <c r="S5" t="e">
        <f>LOOKUP(O5,$W$10:$W$41,$Z$10:$Z$41)</f>
        <v>#REF!</v>
      </c>
      <c r="T5" t="e">
        <f ca="1">LOOKUP(P5,INDIRECT(Q5),INDIRECT(R5))</f>
        <v>#REF!</v>
      </c>
      <c r="U5" t="e">
        <f ca="1">LOOKUP(P5,INDIRECT(Q5),INDIRECT(S5))</f>
        <v>#REF!</v>
      </c>
    </row>
    <row r="6" spans="1:26" x14ac:dyDescent="0.2">
      <c r="A6" s="45">
        <v>1</v>
      </c>
      <c r="B6" s="47">
        <v>4700</v>
      </c>
      <c r="C6" s="47">
        <v>5600</v>
      </c>
      <c r="D6" s="47">
        <v>7800</v>
      </c>
      <c r="E6" s="47">
        <v>9300</v>
      </c>
      <c r="F6" s="47">
        <v>10400</v>
      </c>
      <c r="G6" s="47">
        <v>11200</v>
      </c>
      <c r="H6" s="47">
        <v>11900</v>
      </c>
      <c r="I6" s="46">
        <f t="shared" si="0"/>
        <v>3465.4945712873705</v>
      </c>
      <c r="J6" s="46">
        <f t="shared" si="1"/>
        <v>-10373.963521970254</v>
      </c>
      <c r="N6">
        <v>2</v>
      </c>
      <c r="O6" t="e">
        <f>'VAV DATA INPUT'!CY8</f>
        <v>#REF!</v>
      </c>
      <c r="P6" s="44" t="e">
        <f>'VAV DATA INPUT'!#REF!</f>
        <v>#REF!</v>
      </c>
      <c r="Q6" t="e">
        <f t="shared" ref="Q6:Q69" si="2">LOOKUP(O6,$W$10:$W$41,$X$10:$X$41)</f>
        <v>#REF!</v>
      </c>
      <c r="R6" t="e">
        <f t="shared" ref="R6:R69" si="3">LOOKUP(O6,$W$10:$W$41,$Y$10:$Y$41)</f>
        <v>#REF!</v>
      </c>
      <c r="S6" t="e">
        <f t="shared" ref="S6:S69" si="4">LOOKUP(O6,$W$10:$W$41,$Z$10:$Z$41)</f>
        <v>#REF!</v>
      </c>
      <c r="T6" t="e">
        <f t="shared" ref="T6:T69" ca="1" si="5">LOOKUP(P6,INDIRECT(Q6),INDIRECT(R6))</f>
        <v>#REF!</v>
      </c>
      <c r="U6" t="e">
        <f t="shared" ref="U6:U69" ca="1" si="6">LOOKUP(P6,INDIRECT(Q6),INDIRECT(S6))</f>
        <v>#REF!</v>
      </c>
    </row>
    <row r="7" spans="1:26" x14ac:dyDescent="0.2">
      <c r="A7" s="45">
        <v>1.5</v>
      </c>
      <c r="B7" s="47">
        <v>4900</v>
      </c>
      <c r="C7" s="47">
        <v>5800</v>
      </c>
      <c r="D7" s="47">
        <v>8300</v>
      </c>
      <c r="E7" s="47">
        <v>9900</v>
      </c>
      <c r="F7" s="47">
        <v>11200</v>
      </c>
      <c r="G7" s="47">
        <v>12200</v>
      </c>
      <c r="H7" s="47">
        <v>13000</v>
      </c>
      <c r="I7" s="46">
        <f t="shared" si="0"/>
        <v>3904.0005867476061</v>
      </c>
      <c r="J7" s="46">
        <f t="shared" si="1"/>
        <v>-12158.914195655636</v>
      </c>
      <c r="N7">
        <v>3</v>
      </c>
      <c r="O7" t="str">
        <f>'VAV DATA INPUT'!CY9</f>
        <v>142</v>
      </c>
      <c r="P7" s="44">
        <f>'VAV DATA INPUT'!N7</f>
        <v>7</v>
      </c>
      <c r="Q7" t="str">
        <f t="shared" si="2"/>
        <v>A119:A126</v>
      </c>
      <c r="R7" t="str">
        <f t="shared" si="3"/>
        <v>I119:I126</v>
      </c>
      <c r="S7" t="str">
        <f t="shared" si="4"/>
        <v>J119:J126</v>
      </c>
      <c r="T7">
        <f t="shared" ca="1" si="5"/>
        <v>36730.326665723682</v>
      </c>
      <c r="U7">
        <f t="shared" ca="1" si="6"/>
        <v>-188884.62953780906</v>
      </c>
    </row>
    <row r="8" spans="1:26" x14ac:dyDescent="0.2">
      <c r="A8" s="45">
        <v>2</v>
      </c>
      <c r="B8" s="47">
        <v>5000</v>
      </c>
      <c r="C8" s="47">
        <v>5900</v>
      </c>
      <c r="D8" s="47">
        <v>8500</v>
      </c>
      <c r="E8" s="47">
        <v>10300</v>
      </c>
      <c r="F8" s="47">
        <v>11600</v>
      </c>
      <c r="G8" s="47">
        <v>12700</v>
      </c>
      <c r="H8" s="47">
        <v>13600</v>
      </c>
      <c r="I8" s="46">
        <f t="shared" si="0"/>
        <v>4142.7730181408469</v>
      </c>
      <c r="J8" s="46">
        <f t="shared" si="1"/>
        <v>-13144.538058048105</v>
      </c>
      <c r="N8">
        <v>4</v>
      </c>
      <c r="O8" t="str">
        <f>'VAV DATA INPUT'!CY10</f>
        <v>122</v>
      </c>
      <c r="P8" s="44">
        <f>'VAV DATA INPUT'!N8</f>
        <v>3</v>
      </c>
      <c r="Q8" t="str">
        <f t="shared" si="2"/>
        <v>A93:A100</v>
      </c>
      <c r="R8" t="str">
        <f t="shared" si="3"/>
        <v>I93:I100</v>
      </c>
      <c r="S8" t="str">
        <f t="shared" si="4"/>
        <v>J93:J100</v>
      </c>
      <c r="T8">
        <f t="shared" ca="1" si="5"/>
        <v>21436.769579133059</v>
      </c>
      <c r="U8">
        <f t="shared" ca="1" si="6"/>
        <v>-99095.480083652466</v>
      </c>
    </row>
    <row r="9" spans="1:26" x14ac:dyDescent="0.2">
      <c r="A9" s="45">
        <v>2.5</v>
      </c>
      <c r="B9" s="47">
        <v>5000</v>
      </c>
      <c r="C9" s="47">
        <v>6000</v>
      </c>
      <c r="D9" s="47">
        <v>8700</v>
      </c>
      <c r="E9" s="47">
        <v>10500</v>
      </c>
      <c r="F9" s="47">
        <v>11900</v>
      </c>
      <c r="G9" s="47">
        <v>13100</v>
      </c>
      <c r="H9" s="47">
        <v>14000</v>
      </c>
      <c r="I9" s="46">
        <f t="shared" si="0"/>
        <v>4324.2937479114962</v>
      </c>
      <c r="J9" s="46">
        <f t="shared" si="1"/>
        <v>-13915.050514014576</v>
      </c>
      <c r="N9">
        <v>5</v>
      </c>
      <c r="O9" t="str">
        <f>'VAV DATA INPUT'!CY11</f>
        <v>142</v>
      </c>
      <c r="P9" s="44">
        <f>'VAV DATA INPUT'!N9</f>
        <v>5</v>
      </c>
      <c r="Q9" t="str">
        <f>LOOKUP(O9,$W$10:$W$41,$X$10:$X$41)</f>
        <v>A119:A126</v>
      </c>
      <c r="R9" t="str">
        <f t="shared" si="3"/>
        <v>I119:I126</v>
      </c>
      <c r="S9" t="str">
        <f t="shared" si="4"/>
        <v>J119:J126</v>
      </c>
      <c r="T9">
        <f t="shared" ca="1" si="5"/>
        <v>32526.35790145124</v>
      </c>
      <c r="U9">
        <f t="shared" ca="1" si="6"/>
        <v>-163276.05292234744</v>
      </c>
    </row>
    <row r="10" spans="1:26" x14ac:dyDescent="0.2">
      <c r="A10" s="45">
        <v>3</v>
      </c>
      <c r="B10" s="47">
        <v>5000</v>
      </c>
      <c r="C10" s="47">
        <v>6000</v>
      </c>
      <c r="D10" s="47">
        <v>8800</v>
      </c>
      <c r="E10" s="47">
        <v>10700</v>
      </c>
      <c r="F10" s="47">
        <v>12100</v>
      </c>
      <c r="G10" s="47">
        <v>13300</v>
      </c>
      <c r="H10" s="47">
        <v>14300</v>
      </c>
      <c r="I10" s="46">
        <f t="shared" si="0"/>
        <v>4461.5889113080593</v>
      </c>
      <c r="J10" s="46">
        <f t="shared" si="1"/>
        <v>-14527.861251888282</v>
      </c>
      <c r="N10">
        <v>6</v>
      </c>
      <c r="O10" t="str">
        <f>'VAV DATA INPUT'!CY12</f>
        <v>162</v>
      </c>
      <c r="P10" s="44">
        <f>'VAV DATA INPUT'!N10</f>
        <v>9</v>
      </c>
      <c r="Q10" t="str">
        <f t="shared" si="2"/>
        <v>A145:A152</v>
      </c>
      <c r="R10" t="str">
        <f t="shared" si="3"/>
        <v>I145:I152</v>
      </c>
      <c r="S10" t="str">
        <f t="shared" si="4"/>
        <v>J145:J152</v>
      </c>
      <c r="T10">
        <f t="shared" ca="1" si="5"/>
        <v>46141.121312013209</v>
      </c>
      <c r="U10">
        <f t="shared" ca="1" si="6"/>
        <v>-248012.51726279553</v>
      </c>
      <c r="W10" s="42" t="s">
        <v>233</v>
      </c>
      <c r="X10" t="s">
        <v>291</v>
      </c>
      <c r="Y10" t="s">
        <v>293</v>
      </c>
      <c r="Z10" t="s">
        <v>295</v>
      </c>
    </row>
    <row r="11" spans="1:26" x14ac:dyDescent="0.2">
      <c r="A11" s="45">
        <v>4</v>
      </c>
      <c r="B11" s="47">
        <v>5100</v>
      </c>
      <c r="C11" s="47">
        <v>6100</v>
      </c>
      <c r="D11" s="47">
        <v>8900</v>
      </c>
      <c r="E11" s="47">
        <v>10900</v>
      </c>
      <c r="F11" s="47">
        <v>12400</v>
      </c>
      <c r="G11" s="47">
        <v>13700</v>
      </c>
      <c r="H11" s="47">
        <v>14700</v>
      </c>
      <c r="I11" s="46">
        <f t="shared" si="0"/>
        <v>4617.5527888955721</v>
      </c>
      <c r="J11" s="46">
        <f t="shared" si="1"/>
        <v>-15157.709668061883</v>
      </c>
      <c r="N11">
        <v>7</v>
      </c>
      <c r="O11" t="str">
        <f>'VAV DATA INPUT'!CY13</f>
        <v>162</v>
      </c>
      <c r="P11" s="44">
        <f>'VAV DATA INPUT'!N11</f>
        <v>9</v>
      </c>
      <c r="Q11" t="str">
        <f>LOOKUP(O11,$W$10:$W$41,$X$10:$X$41)</f>
        <v>A145:A152</v>
      </c>
      <c r="R11" t="str">
        <f t="shared" si="3"/>
        <v>I145:I152</v>
      </c>
      <c r="S11" t="str">
        <f t="shared" si="4"/>
        <v>J145:J152</v>
      </c>
      <c r="T11">
        <f t="shared" ca="1" si="5"/>
        <v>46141.121312013209</v>
      </c>
      <c r="U11">
        <f t="shared" ca="1" si="6"/>
        <v>-248012.51726279553</v>
      </c>
      <c r="W11" s="42" t="s">
        <v>234</v>
      </c>
      <c r="X11" t="s">
        <v>292</v>
      </c>
      <c r="Y11" t="s">
        <v>294</v>
      </c>
      <c r="Z11" t="s">
        <v>296</v>
      </c>
    </row>
    <row r="12" spans="1:26" x14ac:dyDescent="0.2">
      <c r="N12">
        <v>8</v>
      </c>
      <c r="O12" t="str">
        <f>'VAV DATA INPUT'!CY14</f>
        <v>142</v>
      </c>
      <c r="P12" s="44">
        <f>'VAV DATA INPUT'!N12</f>
        <v>4</v>
      </c>
      <c r="Q12" t="str">
        <f t="shared" si="2"/>
        <v>A119:A126</v>
      </c>
      <c r="R12" t="str">
        <f t="shared" si="3"/>
        <v>I119:I126</v>
      </c>
      <c r="S12" t="str">
        <f t="shared" si="4"/>
        <v>J119:J126</v>
      </c>
      <c r="T12">
        <f t="shared" ca="1" si="5"/>
        <v>29413.666955330027</v>
      </c>
      <c r="U12">
        <f t="shared" ca="1" si="6"/>
        <v>-144499.74458729511</v>
      </c>
      <c r="W12" s="42" t="s">
        <v>235</v>
      </c>
    </row>
    <row r="13" spans="1:26" x14ac:dyDescent="0.2">
      <c r="A13" t="s">
        <v>224</v>
      </c>
      <c r="B13" s="120" t="s">
        <v>9</v>
      </c>
      <c r="C13" s="120"/>
      <c r="D13" s="120"/>
      <c r="E13" s="120"/>
      <c r="F13" s="120"/>
      <c r="G13" s="120"/>
      <c r="H13" s="120"/>
      <c r="N13">
        <v>9</v>
      </c>
      <c r="O13" s="42" t="str">
        <f>'VAV DATA INPUT'!CY15</f>
        <v>162</v>
      </c>
      <c r="P13" s="44">
        <f>'VAV DATA INPUT'!N13</f>
        <v>10</v>
      </c>
      <c r="Q13" t="str">
        <f t="shared" si="2"/>
        <v>A145:A152</v>
      </c>
      <c r="R13" t="str">
        <f t="shared" si="3"/>
        <v>I145:I152</v>
      </c>
      <c r="S13" t="str">
        <f t="shared" si="4"/>
        <v>J145:J152</v>
      </c>
      <c r="T13">
        <f t="shared" ca="1" si="5"/>
        <v>47551.243786140411</v>
      </c>
      <c r="U13">
        <f t="shared" ca="1" si="6"/>
        <v>-256992.83057282714</v>
      </c>
      <c r="W13" s="42" t="s">
        <v>236</v>
      </c>
    </row>
    <row r="14" spans="1:26" x14ac:dyDescent="0.2">
      <c r="A14" t="s">
        <v>14</v>
      </c>
      <c r="B14">
        <v>75</v>
      </c>
      <c r="C14">
        <v>100</v>
      </c>
      <c r="D14">
        <v>200</v>
      </c>
      <c r="E14">
        <v>300</v>
      </c>
      <c r="F14">
        <v>400</v>
      </c>
      <c r="G14">
        <v>500</v>
      </c>
      <c r="H14">
        <v>600</v>
      </c>
      <c r="I14" t="s">
        <v>225</v>
      </c>
      <c r="J14" t="s">
        <v>226</v>
      </c>
      <c r="N14">
        <v>10</v>
      </c>
      <c r="O14" t="str">
        <f>'VAV DATA INPUT'!CY16</f>
        <v>162</v>
      </c>
      <c r="P14" s="44">
        <f>'VAV DATA INPUT'!N14</f>
        <v>10</v>
      </c>
      <c r="Q14" t="str">
        <f t="shared" si="2"/>
        <v>A145:A152</v>
      </c>
      <c r="R14" t="str">
        <f t="shared" si="3"/>
        <v>I145:I152</v>
      </c>
      <c r="S14" t="str">
        <f t="shared" si="4"/>
        <v>J145:J152</v>
      </c>
      <c r="T14">
        <f t="shared" ca="1" si="5"/>
        <v>47551.243786140411</v>
      </c>
      <c r="U14">
        <f t="shared" ca="1" si="6"/>
        <v>-256992.83057282714</v>
      </c>
      <c r="W14" s="42" t="s">
        <v>237</v>
      </c>
      <c r="X14" t="s">
        <v>291</v>
      </c>
      <c r="Y14" t="s">
        <v>293</v>
      </c>
      <c r="Z14" t="s">
        <v>295</v>
      </c>
    </row>
    <row r="15" spans="1:26" x14ac:dyDescent="0.2">
      <c r="A15" s="45">
        <v>0.6</v>
      </c>
      <c r="B15" s="47">
        <v>6300</v>
      </c>
      <c r="C15" s="47">
        <v>7400</v>
      </c>
      <c r="D15" s="47">
        <v>10500</v>
      </c>
      <c r="E15" s="47">
        <v>12300</v>
      </c>
      <c r="F15" s="47">
        <v>13500</v>
      </c>
      <c r="G15" s="47">
        <v>14400</v>
      </c>
      <c r="H15" s="47">
        <v>15100</v>
      </c>
      <c r="I15" s="46">
        <f>SLOPE(B15:H15,LN($B$14:$H$14))</f>
        <v>4291.6871786828315</v>
      </c>
      <c r="J15" s="46">
        <f t="shared" ref="J15:J20" si="7">INTERCEPT(B15:H15,LN($B$14:$H$14))</f>
        <v>-12264.156501434523</v>
      </c>
      <c r="N15">
        <v>11</v>
      </c>
      <c r="O15" t="str">
        <f>'VAV DATA INPUT'!CY17</f>
        <v>162</v>
      </c>
      <c r="P15" s="44">
        <f>'VAV DATA INPUT'!N15</f>
        <v>10</v>
      </c>
      <c r="Q15" t="str">
        <f t="shared" si="2"/>
        <v>A145:A152</v>
      </c>
      <c r="R15" t="str">
        <f t="shared" si="3"/>
        <v>I145:I152</v>
      </c>
      <c r="S15" t="str">
        <f t="shared" si="4"/>
        <v>J145:J152</v>
      </c>
      <c r="T15">
        <f t="shared" ca="1" si="5"/>
        <v>47551.243786140411</v>
      </c>
      <c r="U15">
        <f t="shared" ca="1" si="6"/>
        <v>-256992.83057282714</v>
      </c>
      <c r="W15" s="42" t="s">
        <v>238</v>
      </c>
      <c r="X15" t="s">
        <v>292</v>
      </c>
      <c r="Y15" t="s">
        <v>294</v>
      </c>
      <c r="Z15" t="s">
        <v>296</v>
      </c>
    </row>
    <row r="16" spans="1:26" x14ac:dyDescent="0.2">
      <c r="A16" s="45">
        <v>0.75</v>
      </c>
      <c r="B16" s="47">
        <v>6500</v>
      </c>
      <c r="C16" s="47">
        <v>7800</v>
      </c>
      <c r="D16" s="47">
        <v>11200</v>
      </c>
      <c r="E16" s="47">
        <v>13300</v>
      </c>
      <c r="F16" s="47">
        <v>14800</v>
      </c>
      <c r="G16" s="47">
        <v>15900</v>
      </c>
      <c r="H16" s="47">
        <v>16800</v>
      </c>
      <c r="I16" s="46">
        <f t="shared" ref="I16:I19" si="8">SLOPE(B16:H16,LN($B$14:$H$14))</f>
        <v>4989.1640261637685</v>
      </c>
      <c r="J16" s="46">
        <f t="shared" si="7"/>
        <v>-15131.61662903748</v>
      </c>
      <c r="N16">
        <v>12</v>
      </c>
      <c r="O16" t="str">
        <f>'VAV DATA INPUT'!CY18</f>
        <v>162</v>
      </c>
      <c r="P16" s="44">
        <f>'VAV DATA INPUT'!N16</f>
        <v>10</v>
      </c>
      <c r="Q16" t="str">
        <f t="shared" si="2"/>
        <v>A145:A152</v>
      </c>
      <c r="R16" t="str">
        <f t="shared" si="3"/>
        <v>I145:I152</v>
      </c>
      <c r="S16" t="str">
        <f t="shared" si="4"/>
        <v>J145:J152</v>
      </c>
      <c r="T16">
        <f t="shared" ca="1" si="5"/>
        <v>47551.243786140411</v>
      </c>
      <c r="U16">
        <f t="shared" ca="1" si="6"/>
        <v>-256992.83057282714</v>
      </c>
      <c r="W16" s="42" t="s">
        <v>239</v>
      </c>
    </row>
    <row r="17" spans="1:26" x14ac:dyDescent="0.2">
      <c r="A17" s="45">
        <v>1</v>
      </c>
      <c r="B17" s="47">
        <v>6700</v>
      </c>
      <c r="C17" s="47">
        <v>8100</v>
      </c>
      <c r="D17" s="47">
        <v>12000</v>
      </c>
      <c r="E17" s="47">
        <v>14500</v>
      </c>
      <c r="F17" s="47">
        <v>16300</v>
      </c>
      <c r="G17" s="47">
        <v>17700</v>
      </c>
      <c r="H17" s="47">
        <v>18800</v>
      </c>
      <c r="I17" s="46">
        <f t="shared" si="8"/>
        <v>5865.8721504878358</v>
      </c>
      <c r="J17" s="46">
        <f t="shared" si="7"/>
        <v>-18842.702427759272</v>
      </c>
      <c r="N17">
        <v>13</v>
      </c>
      <c r="O17" t="str">
        <f>'VAV DATA INPUT'!CY19</f>
        <v>162</v>
      </c>
      <c r="P17" s="44">
        <f>'VAV DATA INPUT'!N17</f>
        <v>10</v>
      </c>
      <c r="Q17" t="str">
        <f t="shared" si="2"/>
        <v>A145:A152</v>
      </c>
      <c r="R17" t="str">
        <f t="shared" si="3"/>
        <v>I145:I152</v>
      </c>
      <c r="S17" t="str">
        <f t="shared" si="4"/>
        <v>J145:J152</v>
      </c>
      <c r="T17">
        <f t="shared" ca="1" si="5"/>
        <v>47551.243786140411</v>
      </c>
      <c r="U17">
        <f t="shared" ca="1" si="6"/>
        <v>-256992.83057282714</v>
      </c>
      <c r="W17" s="42" t="s">
        <v>240</v>
      </c>
    </row>
    <row r="18" spans="1:26" x14ac:dyDescent="0.2">
      <c r="A18" s="45">
        <v>1.5</v>
      </c>
      <c r="B18" s="47">
        <v>7000</v>
      </c>
      <c r="C18" s="47">
        <v>8500</v>
      </c>
      <c r="D18" s="47">
        <v>13000</v>
      </c>
      <c r="E18" s="47">
        <v>16000</v>
      </c>
      <c r="F18" s="47">
        <v>18200</v>
      </c>
      <c r="G18" s="47">
        <v>20000</v>
      </c>
      <c r="H18" s="47">
        <v>21400</v>
      </c>
      <c r="I18" s="46">
        <f t="shared" si="8"/>
        <v>6976.1462079476714</v>
      </c>
      <c r="J18" s="46">
        <f t="shared" si="7"/>
        <v>-23525.04141493026</v>
      </c>
      <c r="N18">
        <v>14</v>
      </c>
      <c r="O18" t="str">
        <f>'VAV DATA INPUT'!CY20</f>
        <v>162</v>
      </c>
      <c r="P18" s="44">
        <f>'VAV DATA INPUT'!N18</f>
        <v>8</v>
      </c>
      <c r="Q18" t="str">
        <f t="shared" si="2"/>
        <v>A145:A152</v>
      </c>
      <c r="R18" t="str">
        <f t="shared" si="3"/>
        <v>I145:I152</v>
      </c>
      <c r="S18" t="str">
        <f t="shared" si="4"/>
        <v>J145:J152</v>
      </c>
      <c r="T18">
        <f t="shared" ca="1" si="5"/>
        <v>42525.428060986225</v>
      </c>
      <c r="U18">
        <f t="shared" ca="1" si="6"/>
        <v>-225161.20502909349</v>
      </c>
      <c r="W18" s="42" t="s">
        <v>241</v>
      </c>
      <c r="X18" t="s">
        <v>297</v>
      </c>
      <c r="Y18" t="s">
        <v>299</v>
      </c>
      <c r="Z18" t="s">
        <v>301</v>
      </c>
    </row>
    <row r="19" spans="1:26" x14ac:dyDescent="0.2">
      <c r="A19" s="45">
        <v>2</v>
      </c>
      <c r="B19" s="47">
        <v>7200</v>
      </c>
      <c r="C19" s="47">
        <v>8800</v>
      </c>
      <c r="D19" s="47">
        <v>13600</v>
      </c>
      <c r="E19" s="47">
        <v>16900</v>
      </c>
      <c r="F19" s="47">
        <v>19400</v>
      </c>
      <c r="G19" s="47">
        <v>21400</v>
      </c>
      <c r="H19" s="47">
        <v>23000</v>
      </c>
      <c r="I19" s="46">
        <f t="shared" si="8"/>
        <v>7642.7077516897943</v>
      </c>
      <c r="J19" s="46">
        <f t="shared" si="7"/>
        <v>-26308.059054472586</v>
      </c>
      <c r="N19">
        <v>15</v>
      </c>
      <c r="O19" t="str">
        <f>'VAV DATA INPUT'!CY21</f>
        <v>122</v>
      </c>
      <c r="P19" s="44">
        <f>'VAV DATA INPUT'!N19</f>
        <v>5</v>
      </c>
      <c r="Q19" t="str">
        <f t="shared" si="2"/>
        <v>A93:A100</v>
      </c>
      <c r="R19" t="str">
        <f t="shared" si="3"/>
        <v>I93:I100</v>
      </c>
      <c r="S19" t="str">
        <f t="shared" si="4"/>
        <v>J93:J100</v>
      </c>
      <c r="T19">
        <f t="shared" ca="1" si="5"/>
        <v>26246.549765838212</v>
      </c>
      <c r="U19">
        <f t="shared" ca="1" si="6"/>
        <v>-126997.57826406255</v>
      </c>
      <c r="W19" s="42" t="s">
        <v>242</v>
      </c>
      <c r="X19" t="s">
        <v>298</v>
      </c>
      <c r="Y19" t="s">
        <v>300</v>
      </c>
      <c r="Z19" t="s">
        <v>302</v>
      </c>
    </row>
    <row r="20" spans="1:26" x14ac:dyDescent="0.2">
      <c r="A20" s="45">
        <v>2.5</v>
      </c>
      <c r="B20" s="47">
        <v>7300</v>
      </c>
      <c r="C20" s="47">
        <v>8900</v>
      </c>
      <c r="D20" s="47">
        <v>13900</v>
      </c>
      <c r="E20" s="47">
        <v>17500</v>
      </c>
      <c r="F20" s="47">
        <v>20200</v>
      </c>
      <c r="G20" s="47">
        <v>22400</v>
      </c>
      <c r="H20" s="47">
        <v>24200</v>
      </c>
      <c r="I20" s="46">
        <f>SLOPE(B20:H20,LN($B$14:$H$14))</f>
        <v>8169.5327258096368</v>
      </c>
      <c r="J20" s="46">
        <f t="shared" si="7"/>
        <v>-28621.971396969086</v>
      </c>
      <c r="N20">
        <v>16</v>
      </c>
      <c r="O20" t="str">
        <f>'VAV DATA INPUT'!CY22</f>
        <v>062</v>
      </c>
      <c r="P20" s="44">
        <f>'VAV DATA INPUT'!N20</f>
        <v>1</v>
      </c>
      <c r="Q20" t="str">
        <f>LOOKUP(O20,$W$10:$W$41,$X$10:$X$41)</f>
        <v>A15:A22</v>
      </c>
      <c r="R20" t="str">
        <f t="shared" si="3"/>
        <v>I15:I22</v>
      </c>
      <c r="S20" t="str">
        <f t="shared" si="4"/>
        <v>J15:J22</v>
      </c>
      <c r="T20">
        <f t="shared" ca="1" si="5"/>
        <v>5865.8721504878358</v>
      </c>
      <c r="U20">
        <f t="shared" ca="1" si="6"/>
        <v>-18842.702427759272</v>
      </c>
      <c r="W20" s="42" t="s">
        <v>243</v>
      </c>
    </row>
    <row r="21" spans="1:26" x14ac:dyDescent="0.2">
      <c r="A21" s="45">
        <v>3</v>
      </c>
      <c r="B21" s="47">
        <v>7300</v>
      </c>
      <c r="C21" s="47">
        <v>9000</v>
      </c>
      <c r="D21" s="47">
        <v>14200</v>
      </c>
      <c r="E21" s="47">
        <v>17900</v>
      </c>
      <c r="F21" s="47">
        <v>20700</v>
      </c>
      <c r="G21" s="47">
        <v>23100</v>
      </c>
      <c r="H21" s="47">
        <v>25000</v>
      </c>
      <c r="I21" s="46">
        <f t="shared" ref="I21:I22" si="9">SLOPE(B21:H21,LN($B$14:$H$14))</f>
        <v>8530.1327791252152</v>
      </c>
      <c r="J21" s="46">
        <f>INTERCEPT(B21:H21,LN($B$14:$H$14))</f>
        <v>-30206.701749729906</v>
      </c>
      <c r="N21">
        <v>17</v>
      </c>
      <c r="O21" t="str">
        <f>'VAV DATA INPUT'!CY23</f>
        <v>062</v>
      </c>
      <c r="P21" s="44">
        <f>'VAV DATA INPUT'!N21</f>
        <v>2</v>
      </c>
      <c r="Q21" t="str">
        <f>LOOKUP(O21,$W$10:$W$41,$X$10:$X$41)</f>
        <v>A15:A22</v>
      </c>
      <c r="R21" t="str">
        <f t="shared" si="3"/>
        <v>I15:I22</v>
      </c>
      <c r="S21" t="str">
        <f t="shared" si="4"/>
        <v>J15:J22</v>
      </c>
      <c r="T21">
        <f ca="1">LOOKUP(P21,INDIRECT(Q21),INDIRECT(R21))</f>
        <v>7642.7077516897943</v>
      </c>
      <c r="U21">
        <f t="shared" ca="1" si="6"/>
        <v>-26308.059054472586</v>
      </c>
      <c r="W21" s="42" t="s">
        <v>244</v>
      </c>
    </row>
    <row r="22" spans="1:26" x14ac:dyDescent="0.2">
      <c r="A22" s="45">
        <v>4</v>
      </c>
      <c r="B22" s="47">
        <v>7400</v>
      </c>
      <c r="C22" s="47">
        <v>9100</v>
      </c>
      <c r="D22" s="47">
        <v>14500</v>
      </c>
      <c r="E22" s="47">
        <v>18400</v>
      </c>
      <c r="F22" s="47">
        <v>21500</v>
      </c>
      <c r="G22" s="47">
        <v>24000</v>
      </c>
      <c r="H22" s="47">
        <v>26100</v>
      </c>
      <c r="I22" s="46">
        <f t="shared" si="9"/>
        <v>9009.967094839214</v>
      </c>
      <c r="J22" s="46">
        <f t="shared" ref="J22" si="10">INTERCEPT(B22:H22,LN($B$14:$H$14))</f>
        <v>-32304.836259362473</v>
      </c>
      <c r="N22">
        <v>18</v>
      </c>
      <c r="O22" t="str">
        <f>'VAV DATA INPUT'!CY24</f>
        <v>162</v>
      </c>
      <c r="P22" s="44">
        <f>'VAV DATA INPUT'!N22</f>
        <v>8</v>
      </c>
      <c r="Q22" t="str">
        <f t="shared" si="2"/>
        <v>A145:A152</v>
      </c>
      <c r="R22" t="str">
        <f t="shared" si="3"/>
        <v>I145:I152</v>
      </c>
      <c r="S22" t="str">
        <f t="shared" si="4"/>
        <v>J145:J152</v>
      </c>
      <c r="T22">
        <f t="shared" ca="1" si="5"/>
        <v>42525.428060986225</v>
      </c>
      <c r="U22">
        <f t="shared" ca="1" si="6"/>
        <v>-225161.20502909349</v>
      </c>
      <c r="W22" s="42" t="s">
        <v>245</v>
      </c>
      <c r="X22" t="s">
        <v>303</v>
      </c>
      <c r="Y22" t="s">
        <v>305</v>
      </c>
      <c r="Z22" t="s">
        <v>307</v>
      </c>
    </row>
    <row r="23" spans="1:26" x14ac:dyDescent="0.2">
      <c r="N23">
        <v>19</v>
      </c>
      <c r="O23" t="str">
        <f>'VAV DATA INPUT'!CY25</f>
        <v>122</v>
      </c>
      <c r="P23" s="44">
        <f>'VAV DATA INPUT'!N23</f>
        <v>6</v>
      </c>
      <c r="Q23" t="str">
        <f t="shared" si="2"/>
        <v>A93:A100</v>
      </c>
      <c r="R23" t="str">
        <f t="shared" si="3"/>
        <v>I93:I100</v>
      </c>
      <c r="S23" t="str">
        <f t="shared" si="4"/>
        <v>J93:J100</v>
      </c>
      <c r="T23">
        <f t="shared" ca="1" si="5"/>
        <v>27683.468374650733</v>
      </c>
      <c r="U23">
        <f t="shared" ca="1" si="6"/>
        <v>-135377.55755744668</v>
      </c>
      <c r="W23" s="42" t="s">
        <v>246</v>
      </c>
      <c r="X23" t="s">
        <v>304</v>
      </c>
      <c r="Y23" t="s">
        <v>306</v>
      </c>
      <c r="Z23" t="s">
        <v>308</v>
      </c>
    </row>
    <row r="24" spans="1:26" x14ac:dyDescent="0.2">
      <c r="N24">
        <v>20</v>
      </c>
      <c r="O24" t="str">
        <f>'VAV DATA INPUT'!CY26</f>
        <v>122</v>
      </c>
      <c r="P24" s="44">
        <f>'VAV DATA INPUT'!N24</f>
        <v>4</v>
      </c>
      <c r="Q24" t="str">
        <f t="shared" si="2"/>
        <v>A93:A100</v>
      </c>
      <c r="R24" t="str">
        <f t="shared" si="3"/>
        <v>I93:I100</v>
      </c>
      <c r="S24" t="str">
        <f>LOOKUP(O24,$W$10:$W$41,$Z$10:$Z$41)</f>
        <v>J93:J100</v>
      </c>
      <c r="T24">
        <f t="shared" ca="1" si="5"/>
        <v>24264.858615992609</v>
      </c>
      <c r="U24">
        <f t="shared" ca="1" si="6"/>
        <v>-115449.71069629918</v>
      </c>
      <c r="W24" s="42" t="s">
        <v>247</v>
      </c>
    </row>
    <row r="25" spans="1:26" x14ac:dyDescent="0.2">
      <c r="N25">
        <v>21</v>
      </c>
      <c r="O25" t="str">
        <f>'VAV DATA INPUT'!CY27</f>
        <v/>
      </c>
      <c r="P25" s="44">
        <f>'VAV DATA INPUT'!N25</f>
        <v>0</v>
      </c>
      <c r="Q25" t="e">
        <f t="shared" si="2"/>
        <v>#N/A</v>
      </c>
      <c r="R25" t="e">
        <f t="shared" si="3"/>
        <v>#N/A</v>
      </c>
      <c r="S25" t="e">
        <f t="shared" si="4"/>
        <v>#N/A</v>
      </c>
      <c r="T25" t="e">
        <f t="shared" ca="1" si="5"/>
        <v>#N/A</v>
      </c>
      <c r="U25" t="e">
        <f t="shared" ca="1" si="6"/>
        <v>#N/A</v>
      </c>
      <c r="W25" s="42" t="s">
        <v>248</v>
      </c>
    </row>
    <row r="26" spans="1:26" x14ac:dyDescent="0.2">
      <c r="N26">
        <v>22</v>
      </c>
      <c r="O26" t="str">
        <f>'VAV DATA INPUT'!CY28</f>
        <v/>
      </c>
      <c r="P26" s="44">
        <f>'VAV DATA INPUT'!N26</f>
        <v>0</v>
      </c>
      <c r="Q26" t="e">
        <f t="shared" si="2"/>
        <v>#N/A</v>
      </c>
      <c r="R26" t="e">
        <f t="shared" si="3"/>
        <v>#N/A</v>
      </c>
      <c r="S26" t="e">
        <f t="shared" si="4"/>
        <v>#N/A</v>
      </c>
      <c r="T26" t="e">
        <f t="shared" ca="1" si="5"/>
        <v>#N/A</v>
      </c>
      <c r="U26" t="e">
        <f t="shared" ca="1" si="6"/>
        <v>#N/A</v>
      </c>
      <c r="W26" s="42" t="s">
        <v>249</v>
      </c>
      <c r="X26" t="s">
        <v>309</v>
      </c>
      <c r="Y26" t="s">
        <v>311</v>
      </c>
      <c r="Z26" t="s">
        <v>313</v>
      </c>
    </row>
    <row r="27" spans="1:26" x14ac:dyDescent="0.2">
      <c r="A27" t="s">
        <v>228</v>
      </c>
      <c r="N27">
        <v>23</v>
      </c>
      <c r="O27" t="str">
        <f>'VAV DATA INPUT'!CY29</f>
        <v/>
      </c>
      <c r="P27" s="44">
        <f>'VAV DATA INPUT'!N27</f>
        <v>0</v>
      </c>
      <c r="Q27" t="e">
        <f t="shared" si="2"/>
        <v>#N/A</v>
      </c>
      <c r="R27" t="e">
        <f t="shared" si="3"/>
        <v>#N/A</v>
      </c>
      <c r="S27" t="e">
        <f t="shared" si="4"/>
        <v>#N/A</v>
      </c>
      <c r="T27" t="e">
        <f t="shared" ca="1" si="5"/>
        <v>#N/A</v>
      </c>
      <c r="U27" t="e">
        <f t="shared" ca="1" si="6"/>
        <v>#N/A</v>
      </c>
      <c r="W27" s="42" t="s">
        <v>250</v>
      </c>
      <c r="X27" t="s">
        <v>310</v>
      </c>
      <c r="Y27" t="s">
        <v>312</v>
      </c>
      <c r="Z27" t="s">
        <v>314</v>
      </c>
    </row>
    <row r="28" spans="1:26" x14ac:dyDescent="0.2">
      <c r="A28" t="s">
        <v>223</v>
      </c>
      <c r="B28" s="120" t="s">
        <v>9</v>
      </c>
      <c r="C28" s="120"/>
      <c r="D28" s="120"/>
      <c r="E28" s="120"/>
      <c r="F28" s="120"/>
      <c r="G28" s="120"/>
      <c r="H28" s="120"/>
      <c r="N28">
        <v>24</v>
      </c>
      <c r="O28" t="str">
        <f>'VAV DATA INPUT'!CY30</f>
        <v/>
      </c>
      <c r="P28" s="44">
        <f>'VAV DATA INPUT'!N28</f>
        <v>0</v>
      </c>
      <c r="Q28" t="e">
        <f t="shared" si="2"/>
        <v>#N/A</v>
      </c>
      <c r="R28" t="e">
        <f t="shared" si="3"/>
        <v>#N/A</v>
      </c>
      <c r="S28" t="e">
        <f t="shared" si="4"/>
        <v>#N/A</v>
      </c>
      <c r="T28" t="e">
        <f t="shared" ca="1" si="5"/>
        <v>#N/A</v>
      </c>
      <c r="U28" t="e">
        <f t="shared" ca="1" si="6"/>
        <v>#N/A</v>
      </c>
      <c r="W28" s="42" t="s">
        <v>251</v>
      </c>
    </row>
    <row r="29" spans="1:26" x14ac:dyDescent="0.2">
      <c r="A29" t="s">
        <v>14</v>
      </c>
      <c r="B29">
        <v>150</v>
      </c>
      <c r="C29">
        <v>350</v>
      </c>
      <c r="D29">
        <v>500</v>
      </c>
      <c r="E29">
        <v>650</v>
      </c>
      <c r="F29">
        <v>800</v>
      </c>
      <c r="G29">
        <v>950</v>
      </c>
      <c r="H29">
        <v>1100</v>
      </c>
      <c r="I29" t="s">
        <v>225</v>
      </c>
      <c r="J29" t="s">
        <v>226</v>
      </c>
      <c r="N29">
        <v>25</v>
      </c>
      <c r="O29" t="str">
        <f>'VAV DATA INPUT'!CY31</f>
        <v/>
      </c>
      <c r="P29" s="44">
        <f>'VAV DATA INPUT'!N29</f>
        <v>0</v>
      </c>
      <c r="Q29" t="e">
        <f t="shared" si="2"/>
        <v>#N/A</v>
      </c>
      <c r="R29" t="e">
        <f t="shared" si="3"/>
        <v>#N/A</v>
      </c>
      <c r="S29" t="e">
        <f t="shared" si="4"/>
        <v>#N/A</v>
      </c>
      <c r="T29" t="e">
        <f t="shared" ca="1" si="5"/>
        <v>#N/A</v>
      </c>
      <c r="U29" t="e">
        <f t="shared" ca="1" si="6"/>
        <v>#N/A</v>
      </c>
      <c r="W29" s="42" t="s">
        <v>252</v>
      </c>
    </row>
    <row r="30" spans="1:26" x14ac:dyDescent="0.2">
      <c r="A30" s="45">
        <v>0.5</v>
      </c>
      <c r="B30" s="8">
        <v>6900</v>
      </c>
      <c r="C30" s="8">
        <v>9600</v>
      </c>
      <c r="D30" s="8">
        <v>10700</v>
      </c>
      <c r="E30" s="8">
        <v>11500</v>
      </c>
      <c r="F30" s="8">
        <v>12100</v>
      </c>
      <c r="G30" s="8">
        <v>12600</v>
      </c>
      <c r="H30" s="8">
        <v>13000</v>
      </c>
      <c r="I30" s="46">
        <f>SLOPE(B30:H30,LN($B$29:$H$29))</f>
        <v>3068.1769815745051</v>
      </c>
      <c r="J30" s="46">
        <f>INTERCEPT(B30:H30,LN($B$29:$H$29))</f>
        <v>-8417.1087826675212</v>
      </c>
      <c r="N30">
        <v>26</v>
      </c>
      <c r="O30" t="str">
        <f>'VAV DATA INPUT'!CY32</f>
        <v/>
      </c>
      <c r="P30" s="44">
        <f>'VAV DATA INPUT'!N30</f>
        <v>0</v>
      </c>
      <c r="Q30" t="e">
        <f t="shared" si="2"/>
        <v>#N/A</v>
      </c>
      <c r="R30" t="e">
        <f t="shared" si="3"/>
        <v>#N/A</v>
      </c>
      <c r="S30" t="e">
        <f t="shared" si="4"/>
        <v>#N/A</v>
      </c>
      <c r="T30" t="e">
        <f t="shared" ca="1" si="5"/>
        <v>#N/A</v>
      </c>
      <c r="U30" t="e">
        <f t="shared" ca="1" si="6"/>
        <v>#N/A</v>
      </c>
      <c r="W30" s="42" t="s">
        <v>253</v>
      </c>
      <c r="X30" t="s">
        <v>315</v>
      </c>
      <c r="Y30" t="s">
        <v>317</v>
      </c>
      <c r="Z30" t="s">
        <v>319</v>
      </c>
    </row>
    <row r="31" spans="1:26" x14ac:dyDescent="0.2">
      <c r="A31" s="45">
        <v>1</v>
      </c>
      <c r="B31" s="8">
        <v>7800</v>
      </c>
      <c r="C31" s="8">
        <v>11400</v>
      </c>
      <c r="D31" s="8">
        <v>13100</v>
      </c>
      <c r="E31" s="8">
        <v>14400</v>
      </c>
      <c r="F31" s="8">
        <v>15300</v>
      </c>
      <c r="G31" s="8">
        <v>16100.000000000002</v>
      </c>
      <c r="H31" s="8">
        <v>16800</v>
      </c>
      <c r="I31" s="46">
        <f t="shared" ref="I31:I37" si="11">SLOPE(B31:H31,LN($B$29:$H$29))</f>
        <v>4539.4820472973852</v>
      </c>
      <c r="J31" s="46">
        <f t="shared" ref="J31:J37" si="12">INTERCEPT(B31:H31,LN($B$29:$H$29))</f>
        <v>-15044.374850323105</v>
      </c>
      <c r="N31">
        <v>27</v>
      </c>
      <c r="O31" t="str">
        <f>'VAV DATA INPUT'!CY33</f>
        <v/>
      </c>
      <c r="P31" s="44">
        <f>'VAV DATA INPUT'!N31</f>
        <v>0</v>
      </c>
      <c r="Q31" t="e">
        <f t="shared" si="2"/>
        <v>#N/A</v>
      </c>
      <c r="R31" t="e">
        <f t="shared" si="3"/>
        <v>#N/A</v>
      </c>
      <c r="S31" t="e">
        <f t="shared" si="4"/>
        <v>#N/A</v>
      </c>
      <c r="T31" t="e">
        <f t="shared" ca="1" si="5"/>
        <v>#N/A</v>
      </c>
      <c r="U31" t="e">
        <f t="shared" ca="1" si="6"/>
        <v>#N/A</v>
      </c>
      <c r="W31" s="42" t="s">
        <v>254</v>
      </c>
      <c r="X31" t="s">
        <v>316</v>
      </c>
      <c r="Y31" t="s">
        <v>318</v>
      </c>
      <c r="Z31" t="s">
        <v>320</v>
      </c>
    </row>
    <row r="32" spans="1:26" x14ac:dyDescent="0.2">
      <c r="A32" s="45">
        <v>1.5</v>
      </c>
      <c r="B32" s="8">
        <v>8100</v>
      </c>
      <c r="C32" s="8">
        <v>12300</v>
      </c>
      <c r="D32" s="8">
        <v>14200</v>
      </c>
      <c r="E32" s="8">
        <v>15700</v>
      </c>
      <c r="F32" s="8">
        <v>16900</v>
      </c>
      <c r="G32" s="8">
        <v>17900</v>
      </c>
      <c r="H32" s="8">
        <v>18700</v>
      </c>
      <c r="I32" s="46">
        <f t="shared" si="11"/>
        <v>5346.5563221100183</v>
      </c>
      <c r="J32" s="46">
        <f t="shared" si="12"/>
        <v>-18858.00861018776</v>
      </c>
      <c r="N32">
        <v>28</v>
      </c>
      <c r="O32" t="str">
        <f>'VAV DATA INPUT'!CY34</f>
        <v/>
      </c>
      <c r="P32" s="44">
        <f>'VAV DATA INPUT'!N32</f>
        <v>0</v>
      </c>
      <c r="Q32" t="e">
        <f t="shared" si="2"/>
        <v>#N/A</v>
      </c>
      <c r="R32" t="e">
        <f t="shared" si="3"/>
        <v>#N/A</v>
      </c>
      <c r="S32" t="e">
        <f t="shared" si="4"/>
        <v>#N/A</v>
      </c>
      <c r="T32" t="e">
        <f t="shared" ca="1" si="5"/>
        <v>#N/A</v>
      </c>
      <c r="U32" t="e">
        <f t="shared" ca="1" si="6"/>
        <v>#N/A</v>
      </c>
      <c r="W32" s="42" t="s">
        <v>255</v>
      </c>
    </row>
    <row r="33" spans="1:26" x14ac:dyDescent="0.2">
      <c r="A33" s="45">
        <v>2</v>
      </c>
      <c r="B33" s="8">
        <v>8300</v>
      </c>
      <c r="C33" s="8">
        <v>12700</v>
      </c>
      <c r="D33" s="8">
        <v>14800</v>
      </c>
      <c r="E33" s="8">
        <v>16500</v>
      </c>
      <c r="F33" s="8">
        <v>17800</v>
      </c>
      <c r="G33" s="8">
        <v>18900</v>
      </c>
      <c r="H33" s="8">
        <v>19800</v>
      </c>
      <c r="I33" s="46">
        <f t="shared" si="11"/>
        <v>5812.9861447019248</v>
      </c>
      <c r="J33" s="46">
        <f t="shared" si="12"/>
        <v>-21082.516505207102</v>
      </c>
      <c r="N33">
        <v>29</v>
      </c>
      <c r="O33" t="str">
        <f>'VAV DATA INPUT'!CY35</f>
        <v/>
      </c>
      <c r="P33" s="44">
        <f>'VAV DATA INPUT'!N33</f>
        <v>0</v>
      </c>
      <c r="Q33" t="e">
        <f t="shared" si="2"/>
        <v>#N/A</v>
      </c>
      <c r="R33" t="e">
        <f t="shared" si="3"/>
        <v>#N/A</v>
      </c>
      <c r="S33" t="e">
        <f t="shared" si="4"/>
        <v>#N/A</v>
      </c>
      <c r="T33" t="e">
        <f t="shared" ca="1" si="5"/>
        <v>#N/A</v>
      </c>
      <c r="U33" t="e">
        <f t="shared" ca="1" si="6"/>
        <v>#N/A</v>
      </c>
      <c r="W33" s="42" t="s">
        <v>256</v>
      </c>
    </row>
    <row r="34" spans="1:26" x14ac:dyDescent="0.2">
      <c r="A34" s="45">
        <v>2.5</v>
      </c>
      <c r="B34" s="8">
        <v>8400</v>
      </c>
      <c r="C34" s="8">
        <v>13000</v>
      </c>
      <c r="D34" s="8">
        <v>15200</v>
      </c>
      <c r="E34" s="8">
        <v>17000</v>
      </c>
      <c r="F34" s="8">
        <v>18400</v>
      </c>
      <c r="G34" s="8">
        <v>19600</v>
      </c>
      <c r="H34" s="8">
        <v>20600</v>
      </c>
      <c r="I34" s="46">
        <f t="shared" si="11"/>
        <v>6154.7370120180249</v>
      </c>
      <c r="J34" s="46">
        <f t="shared" si="12"/>
        <v>-22750.042034352904</v>
      </c>
      <c r="N34">
        <v>30</v>
      </c>
      <c r="O34" t="str">
        <f>'VAV DATA INPUT'!CY36</f>
        <v/>
      </c>
      <c r="P34" s="44">
        <f>'VAV DATA INPUT'!N34</f>
        <v>0</v>
      </c>
      <c r="Q34" t="e">
        <f t="shared" si="2"/>
        <v>#N/A</v>
      </c>
      <c r="R34" t="e">
        <f t="shared" si="3"/>
        <v>#N/A</v>
      </c>
      <c r="S34" t="e">
        <f t="shared" si="4"/>
        <v>#N/A</v>
      </c>
      <c r="T34" t="e">
        <f t="shared" ca="1" si="5"/>
        <v>#N/A</v>
      </c>
      <c r="U34" t="e">
        <f t="shared" ca="1" si="6"/>
        <v>#N/A</v>
      </c>
      <c r="W34" s="42" t="s">
        <v>257</v>
      </c>
      <c r="X34" t="s">
        <v>321</v>
      </c>
      <c r="Y34" t="s">
        <v>323</v>
      </c>
      <c r="Z34" t="s">
        <v>325</v>
      </c>
    </row>
    <row r="35" spans="1:26" x14ac:dyDescent="0.2">
      <c r="A35" s="45">
        <v>3</v>
      </c>
      <c r="B35" s="8">
        <v>8500</v>
      </c>
      <c r="C35" s="8">
        <v>13200</v>
      </c>
      <c r="D35" s="8">
        <v>15500</v>
      </c>
      <c r="E35" s="8">
        <v>17300</v>
      </c>
      <c r="F35" s="8">
        <v>18800</v>
      </c>
      <c r="G35" s="8">
        <v>20100</v>
      </c>
      <c r="H35" s="8">
        <v>21200</v>
      </c>
      <c r="I35" s="46">
        <f t="shared" si="11"/>
        <v>6387.3504244031219</v>
      </c>
      <c r="J35" s="46">
        <f t="shared" si="12"/>
        <v>-23872.791884541897</v>
      </c>
      <c r="N35">
        <v>31</v>
      </c>
      <c r="O35" t="str">
        <f>'VAV DATA INPUT'!CY37</f>
        <v/>
      </c>
      <c r="P35" s="44">
        <f>'VAV DATA INPUT'!N35</f>
        <v>0</v>
      </c>
      <c r="Q35" t="e">
        <f t="shared" si="2"/>
        <v>#N/A</v>
      </c>
      <c r="R35" t="e">
        <f t="shared" si="3"/>
        <v>#N/A</v>
      </c>
      <c r="S35" t="e">
        <f t="shared" si="4"/>
        <v>#N/A</v>
      </c>
      <c r="T35" t="e">
        <f t="shared" ca="1" si="5"/>
        <v>#N/A</v>
      </c>
      <c r="U35" t="e">
        <f t="shared" ca="1" si="6"/>
        <v>#N/A</v>
      </c>
      <c r="W35" s="42" t="s">
        <v>258</v>
      </c>
      <c r="X35" t="s">
        <v>322</v>
      </c>
      <c r="Y35" t="s">
        <v>324</v>
      </c>
      <c r="Z35" t="s">
        <v>326</v>
      </c>
    </row>
    <row r="36" spans="1:26" x14ac:dyDescent="0.2">
      <c r="A36" s="45">
        <v>4</v>
      </c>
      <c r="B36" s="8">
        <v>8600</v>
      </c>
      <c r="C36" s="8">
        <v>13500</v>
      </c>
      <c r="D36" s="8">
        <v>15900</v>
      </c>
      <c r="E36" s="8">
        <v>17800</v>
      </c>
      <c r="F36" s="8">
        <v>19400</v>
      </c>
      <c r="G36" s="8">
        <v>20700</v>
      </c>
      <c r="H36" s="8">
        <v>21900</v>
      </c>
      <c r="I36" s="46">
        <f t="shared" si="11"/>
        <v>6684.9250684328799</v>
      </c>
      <c r="J36" s="46">
        <f t="shared" si="12"/>
        <v>-25290.551573952151</v>
      </c>
      <c r="N36">
        <v>32</v>
      </c>
      <c r="O36" t="str">
        <f>'VAV DATA INPUT'!CY38</f>
        <v/>
      </c>
      <c r="P36" s="44">
        <f>'VAV DATA INPUT'!N36</f>
        <v>0</v>
      </c>
      <c r="Q36" t="e">
        <f t="shared" si="2"/>
        <v>#N/A</v>
      </c>
      <c r="R36" t="e">
        <f t="shared" si="3"/>
        <v>#N/A</v>
      </c>
      <c r="S36" t="e">
        <f t="shared" si="4"/>
        <v>#N/A</v>
      </c>
      <c r="T36" t="e">
        <f t="shared" ca="1" si="5"/>
        <v>#N/A</v>
      </c>
      <c r="U36" t="e">
        <f t="shared" ca="1" si="6"/>
        <v>#N/A</v>
      </c>
      <c r="W36" s="42" t="s">
        <v>259</v>
      </c>
    </row>
    <row r="37" spans="1:26" x14ac:dyDescent="0.2">
      <c r="A37" s="45">
        <v>4.5</v>
      </c>
      <c r="B37" s="8">
        <v>8700</v>
      </c>
      <c r="C37" s="8">
        <v>13600</v>
      </c>
      <c r="D37" s="8">
        <v>16100.000000000002</v>
      </c>
      <c r="E37" s="8">
        <v>18000</v>
      </c>
      <c r="F37" s="8">
        <v>19600</v>
      </c>
      <c r="G37" s="8">
        <v>21000</v>
      </c>
      <c r="H37" s="8">
        <v>22200</v>
      </c>
      <c r="I37" s="46">
        <f t="shared" si="11"/>
        <v>6789.9310552835668</v>
      </c>
      <c r="J37" s="46">
        <f t="shared" si="12"/>
        <v>-25752.153615993033</v>
      </c>
      <c r="N37">
        <v>33</v>
      </c>
      <c r="O37" t="str">
        <f>'VAV DATA INPUT'!CY39</f>
        <v/>
      </c>
      <c r="P37" s="44">
        <f>'VAV DATA INPUT'!N37</f>
        <v>0</v>
      </c>
      <c r="Q37" t="e">
        <f t="shared" si="2"/>
        <v>#N/A</v>
      </c>
      <c r="R37" t="e">
        <f t="shared" si="3"/>
        <v>#N/A</v>
      </c>
      <c r="S37" t="e">
        <f t="shared" si="4"/>
        <v>#N/A</v>
      </c>
      <c r="T37" t="e">
        <f t="shared" ca="1" si="5"/>
        <v>#N/A</v>
      </c>
      <c r="U37" t="e">
        <f t="shared" ca="1" si="6"/>
        <v>#N/A</v>
      </c>
      <c r="W37" s="42" t="s">
        <v>260</v>
      </c>
    </row>
    <row r="38" spans="1:26" x14ac:dyDescent="0.2">
      <c r="N38">
        <v>34</v>
      </c>
      <c r="O38" t="str">
        <f>'VAV DATA INPUT'!CY40</f>
        <v/>
      </c>
      <c r="P38" s="44">
        <f>'VAV DATA INPUT'!N38</f>
        <v>0</v>
      </c>
      <c r="Q38" t="e">
        <f t="shared" si="2"/>
        <v>#N/A</v>
      </c>
      <c r="R38" t="e">
        <f t="shared" si="3"/>
        <v>#N/A</v>
      </c>
      <c r="S38" t="e">
        <f t="shared" si="4"/>
        <v>#N/A</v>
      </c>
      <c r="T38" t="e">
        <f t="shared" ca="1" si="5"/>
        <v>#N/A</v>
      </c>
      <c r="U38" t="e">
        <f t="shared" ca="1" si="6"/>
        <v>#N/A</v>
      </c>
      <c r="W38" s="42" t="s">
        <v>261</v>
      </c>
      <c r="X38" t="s">
        <v>327</v>
      </c>
      <c r="Y38" t="s">
        <v>329</v>
      </c>
      <c r="Z38" t="s">
        <v>331</v>
      </c>
    </row>
    <row r="39" spans="1:26" x14ac:dyDescent="0.2">
      <c r="A39" t="s">
        <v>224</v>
      </c>
      <c r="B39" s="120" t="s">
        <v>9</v>
      </c>
      <c r="C39" s="120"/>
      <c r="D39" s="120"/>
      <c r="E39" s="120"/>
      <c r="F39" s="120"/>
      <c r="G39" s="120"/>
      <c r="H39" s="120"/>
      <c r="N39">
        <v>35</v>
      </c>
      <c r="O39" t="str">
        <f>'VAV DATA INPUT'!CY41</f>
        <v/>
      </c>
      <c r="P39" s="44">
        <f>'VAV DATA INPUT'!N39</f>
        <v>0</v>
      </c>
      <c r="Q39" t="e">
        <f t="shared" si="2"/>
        <v>#N/A</v>
      </c>
      <c r="R39" t="e">
        <f t="shared" si="3"/>
        <v>#N/A</v>
      </c>
      <c r="S39" t="e">
        <f t="shared" si="4"/>
        <v>#N/A</v>
      </c>
      <c r="T39" t="e">
        <f t="shared" ca="1" si="5"/>
        <v>#N/A</v>
      </c>
      <c r="U39" t="e">
        <f t="shared" ca="1" si="6"/>
        <v>#N/A</v>
      </c>
      <c r="W39" s="42" t="s">
        <v>262</v>
      </c>
      <c r="X39" t="s">
        <v>328</v>
      </c>
      <c r="Y39" t="s">
        <v>330</v>
      </c>
      <c r="Z39" t="s">
        <v>332</v>
      </c>
    </row>
    <row r="40" spans="1:26" x14ac:dyDescent="0.2">
      <c r="A40" t="s">
        <v>14</v>
      </c>
      <c r="B40">
        <v>150</v>
      </c>
      <c r="C40">
        <v>350</v>
      </c>
      <c r="D40">
        <v>500</v>
      </c>
      <c r="E40">
        <v>650</v>
      </c>
      <c r="F40">
        <v>800</v>
      </c>
      <c r="G40">
        <v>950</v>
      </c>
      <c r="H40">
        <v>1100</v>
      </c>
      <c r="I40" t="s">
        <v>225</v>
      </c>
      <c r="J40" t="s">
        <v>226</v>
      </c>
      <c r="N40">
        <v>36</v>
      </c>
      <c r="O40" t="str">
        <f>'VAV DATA INPUT'!CY42</f>
        <v/>
      </c>
      <c r="P40" s="44">
        <f>'VAV DATA INPUT'!N40</f>
        <v>0</v>
      </c>
      <c r="Q40" t="e">
        <f t="shared" si="2"/>
        <v>#N/A</v>
      </c>
      <c r="R40" t="e">
        <f t="shared" si="3"/>
        <v>#N/A</v>
      </c>
      <c r="S40" t="e">
        <f t="shared" si="4"/>
        <v>#N/A</v>
      </c>
      <c r="T40" t="e">
        <f t="shared" ca="1" si="5"/>
        <v>#N/A</v>
      </c>
      <c r="U40" t="e">
        <f t="shared" ca="1" si="6"/>
        <v>#N/A</v>
      </c>
      <c r="W40" s="42" t="s">
        <v>263</v>
      </c>
    </row>
    <row r="41" spans="1:26" x14ac:dyDescent="0.2">
      <c r="A41" s="45">
        <v>0.6</v>
      </c>
      <c r="B41" s="8">
        <v>10200</v>
      </c>
      <c r="C41" s="8">
        <v>14700</v>
      </c>
      <c r="D41" s="8">
        <v>16400</v>
      </c>
      <c r="E41" s="8">
        <v>17700</v>
      </c>
      <c r="F41" s="8">
        <v>18500</v>
      </c>
      <c r="G41" s="8">
        <v>19200</v>
      </c>
      <c r="H41" s="8">
        <v>19800</v>
      </c>
      <c r="I41" s="46">
        <f>SLOPE(B41:H41,LN($B$40:$H$40))</f>
        <v>4820.5810306720514</v>
      </c>
      <c r="J41" s="46">
        <f>INTERCEPT(B41:H41,LN($B$40:$H$40))</f>
        <v>-13729.756356325364</v>
      </c>
      <c r="N41">
        <v>37</v>
      </c>
      <c r="O41" t="str">
        <f>'VAV DATA INPUT'!CY43</f>
        <v/>
      </c>
      <c r="P41" s="44">
        <f>'VAV DATA INPUT'!N41</f>
        <v>0</v>
      </c>
      <c r="Q41" t="e">
        <f t="shared" si="2"/>
        <v>#N/A</v>
      </c>
      <c r="R41" t="e">
        <f t="shared" si="3"/>
        <v>#N/A</v>
      </c>
      <c r="S41" t="e">
        <f t="shared" si="4"/>
        <v>#N/A</v>
      </c>
      <c r="T41" t="e">
        <f t="shared" ca="1" si="5"/>
        <v>#N/A</v>
      </c>
      <c r="U41" t="e">
        <f t="shared" ca="1" si="6"/>
        <v>#N/A</v>
      </c>
      <c r="W41" s="42" t="s">
        <v>264</v>
      </c>
    </row>
    <row r="42" spans="1:26" x14ac:dyDescent="0.2">
      <c r="A42" s="45">
        <v>1</v>
      </c>
      <c r="B42" s="8">
        <v>11400</v>
      </c>
      <c r="C42" s="8">
        <v>17500</v>
      </c>
      <c r="D42" s="8">
        <v>20200</v>
      </c>
      <c r="E42" s="8">
        <v>22100</v>
      </c>
      <c r="F42" s="8">
        <v>23600</v>
      </c>
      <c r="G42" s="8">
        <v>24700</v>
      </c>
      <c r="H42" s="8">
        <v>25700</v>
      </c>
      <c r="I42" s="46">
        <f t="shared" ref="I42:I48" si="13">SLOPE(B42:H42,LN($B$40:$H$40))</f>
        <v>7215.5403345860886</v>
      </c>
      <c r="J42" s="46">
        <f t="shared" ref="J42:J48" si="14">INTERCEPT(B42:H42,LN($B$40:$H$40))</f>
        <v>-24719.467082318737</v>
      </c>
      <c r="N42">
        <v>38</v>
      </c>
      <c r="O42" t="str">
        <f>'VAV DATA INPUT'!CY44</f>
        <v>0</v>
      </c>
      <c r="P42" s="44">
        <f>'VAV DATA INPUT'!N42</f>
        <v>0</v>
      </c>
      <c r="Q42" t="e">
        <f t="shared" si="2"/>
        <v>#N/A</v>
      </c>
      <c r="R42" t="e">
        <f t="shared" si="3"/>
        <v>#N/A</v>
      </c>
      <c r="S42" t="e">
        <f t="shared" si="4"/>
        <v>#N/A</v>
      </c>
      <c r="T42" t="e">
        <f t="shared" ca="1" si="5"/>
        <v>#N/A</v>
      </c>
      <c r="U42" t="e">
        <f t="shared" ca="1" si="6"/>
        <v>#N/A</v>
      </c>
    </row>
    <row r="43" spans="1:26" x14ac:dyDescent="0.2">
      <c r="A43" s="45">
        <v>2</v>
      </c>
      <c r="B43" s="8">
        <v>12500</v>
      </c>
      <c r="C43" s="8">
        <v>20500</v>
      </c>
      <c r="D43" s="8">
        <v>24400</v>
      </c>
      <c r="E43" s="8">
        <v>27300</v>
      </c>
      <c r="F43" s="8">
        <v>29700</v>
      </c>
      <c r="G43" s="8">
        <v>31600</v>
      </c>
      <c r="H43" s="8">
        <v>33200</v>
      </c>
      <c r="I43" s="46">
        <f t="shared" si="13"/>
        <v>10464.7639399084</v>
      </c>
      <c r="J43" s="46">
        <f t="shared" si="14"/>
        <v>-40334.42335782267</v>
      </c>
      <c r="N43">
        <v>39</v>
      </c>
      <c r="O43" t="str">
        <f>'VAV DATA INPUT'!CY45</f>
        <v>0</v>
      </c>
      <c r="P43" s="44">
        <f>'VAV DATA INPUT'!N43</f>
        <v>0</v>
      </c>
      <c r="Q43" t="e">
        <f t="shared" si="2"/>
        <v>#N/A</v>
      </c>
      <c r="R43" t="e">
        <f t="shared" si="3"/>
        <v>#N/A</v>
      </c>
      <c r="S43" t="e">
        <f t="shared" si="4"/>
        <v>#N/A</v>
      </c>
      <c r="T43" t="e">
        <f t="shared" ca="1" si="5"/>
        <v>#N/A</v>
      </c>
      <c r="U43" t="e">
        <f t="shared" ca="1" si="6"/>
        <v>#N/A</v>
      </c>
    </row>
    <row r="44" spans="1:26" x14ac:dyDescent="0.2">
      <c r="A44" s="45">
        <v>3</v>
      </c>
      <c r="B44" s="8">
        <v>12900</v>
      </c>
      <c r="C44" s="8">
        <v>21800</v>
      </c>
      <c r="D44" s="8">
        <v>26200</v>
      </c>
      <c r="E44" s="8">
        <v>29700</v>
      </c>
      <c r="F44" s="8">
        <v>32500</v>
      </c>
      <c r="G44" s="8">
        <v>34900</v>
      </c>
      <c r="H44" s="8">
        <v>36900</v>
      </c>
      <c r="I44" s="46">
        <f t="shared" si="13"/>
        <v>12109.760042665961</v>
      </c>
      <c r="J44" s="46">
        <f t="shared" si="14"/>
        <v>-48456.04935897181</v>
      </c>
      <c r="N44">
        <v>40</v>
      </c>
      <c r="O44" t="str">
        <f>'VAV DATA INPUT'!CY46</f>
        <v>0</v>
      </c>
      <c r="P44" s="44">
        <f>'VAV DATA INPUT'!N44</f>
        <v>0</v>
      </c>
      <c r="Q44" t="e">
        <f t="shared" si="2"/>
        <v>#N/A</v>
      </c>
      <c r="R44" t="e">
        <f t="shared" si="3"/>
        <v>#N/A</v>
      </c>
      <c r="S44" t="e">
        <f t="shared" si="4"/>
        <v>#N/A</v>
      </c>
      <c r="T44" t="e">
        <f t="shared" ca="1" si="5"/>
        <v>#N/A</v>
      </c>
      <c r="U44" t="e">
        <f t="shared" ca="1" si="6"/>
        <v>#N/A</v>
      </c>
    </row>
    <row r="45" spans="1:26" x14ac:dyDescent="0.2">
      <c r="A45" s="45">
        <v>4</v>
      </c>
      <c r="B45" s="8">
        <v>13200</v>
      </c>
      <c r="C45" s="8">
        <v>22500</v>
      </c>
      <c r="D45" s="8">
        <v>27300</v>
      </c>
      <c r="E45" s="8">
        <v>31100</v>
      </c>
      <c r="F45" s="8">
        <v>34200</v>
      </c>
      <c r="G45" s="8">
        <v>36800</v>
      </c>
      <c r="H45" s="8">
        <v>39100</v>
      </c>
      <c r="I45" s="46">
        <f t="shared" si="13"/>
        <v>13061.08965845318</v>
      </c>
      <c r="J45" s="46">
        <f t="shared" si="14"/>
        <v>-53121.437278201811</v>
      </c>
      <c r="N45">
        <v>41</v>
      </c>
      <c r="O45" t="str">
        <f>'VAV DATA INPUT'!CY47</f>
        <v>0</v>
      </c>
      <c r="P45" s="44">
        <f>'VAV DATA INPUT'!N45</f>
        <v>0</v>
      </c>
      <c r="Q45" t="e">
        <f t="shared" si="2"/>
        <v>#N/A</v>
      </c>
      <c r="R45" t="e">
        <f t="shared" si="3"/>
        <v>#N/A</v>
      </c>
      <c r="S45" t="e">
        <f t="shared" si="4"/>
        <v>#N/A</v>
      </c>
      <c r="T45" t="e">
        <f t="shared" ca="1" si="5"/>
        <v>#N/A</v>
      </c>
      <c r="U45" t="e">
        <f t="shared" ca="1" si="6"/>
        <v>#N/A</v>
      </c>
    </row>
    <row r="46" spans="1:26" x14ac:dyDescent="0.2">
      <c r="A46" s="45">
        <v>5</v>
      </c>
      <c r="B46" s="8">
        <v>13300</v>
      </c>
      <c r="C46" s="8">
        <v>23000</v>
      </c>
      <c r="D46" s="8">
        <v>28000</v>
      </c>
      <c r="E46" s="8">
        <v>32000</v>
      </c>
      <c r="F46" s="8">
        <v>35300</v>
      </c>
      <c r="G46" s="8">
        <v>38100</v>
      </c>
      <c r="H46" s="8">
        <v>40500</v>
      </c>
      <c r="I46" s="46">
        <f t="shared" si="13"/>
        <v>13719.929818798619</v>
      </c>
      <c r="J46" s="46">
        <f t="shared" si="14"/>
        <v>-56415.39102551157</v>
      </c>
      <c r="N46">
        <v>42</v>
      </c>
      <c r="O46" t="str">
        <f>'VAV DATA INPUT'!CY48</f>
        <v>0</v>
      </c>
      <c r="P46" s="44">
        <f>'VAV DATA INPUT'!N46</f>
        <v>0</v>
      </c>
      <c r="Q46" t="e">
        <f t="shared" si="2"/>
        <v>#N/A</v>
      </c>
      <c r="R46" t="e">
        <f t="shared" si="3"/>
        <v>#N/A</v>
      </c>
      <c r="S46" t="e">
        <f t="shared" si="4"/>
        <v>#N/A</v>
      </c>
      <c r="T46" t="e">
        <f t="shared" ca="1" si="5"/>
        <v>#N/A</v>
      </c>
      <c r="U46" t="e">
        <f t="shared" ca="1" si="6"/>
        <v>#N/A</v>
      </c>
    </row>
    <row r="47" spans="1:26" x14ac:dyDescent="0.2">
      <c r="A47" s="45">
        <v>6</v>
      </c>
      <c r="B47" s="8">
        <v>13400</v>
      </c>
      <c r="C47" s="8">
        <v>23300</v>
      </c>
      <c r="D47" s="8">
        <v>28500</v>
      </c>
      <c r="E47" s="8">
        <v>32600</v>
      </c>
      <c r="F47" s="8">
        <v>36100</v>
      </c>
      <c r="G47" s="8">
        <v>39000</v>
      </c>
      <c r="H47" s="8">
        <v>41600</v>
      </c>
      <c r="I47" s="46">
        <f t="shared" si="13"/>
        <v>14204.829611993933</v>
      </c>
      <c r="J47" s="46">
        <f t="shared" si="14"/>
        <v>-58856.271049722229</v>
      </c>
      <c r="N47">
        <v>43</v>
      </c>
      <c r="O47" t="str">
        <f>'VAV DATA INPUT'!CY49</f>
        <v>0</v>
      </c>
      <c r="P47" s="44">
        <f>'VAV DATA INPUT'!N47</f>
        <v>0</v>
      </c>
      <c r="Q47" t="e">
        <f t="shared" si="2"/>
        <v>#N/A</v>
      </c>
      <c r="R47" t="e">
        <f t="shared" si="3"/>
        <v>#N/A</v>
      </c>
      <c r="S47" t="e">
        <f t="shared" si="4"/>
        <v>#N/A</v>
      </c>
      <c r="T47" t="e">
        <f t="shared" ca="1" si="5"/>
        <v>#N/A</v>
      </c>
      <c r="U47" t="e">
        <f t="shared" ca="1" si="6"/>
        <v>#N/A</v>
      </c>
    </row>
    <row r="48" spans="1:26" x14ac:dyDescent="0.2">
      <c r="A48" s="45">
        <v>7</v>
      </c>
      <c r="B48" s="8">
        <v>13500</v>
      </c>
      <c r="C48" s="8">
        <v>23500</v>
      </c>
      <c r="D48" s="8">
        <v>28800</v>
      </c>
      <c r="E48" s="8">
        <v>33100</v>
      </c>
      <c r="F48" s="8">
        <v>36700</v>
      </c>
      <c r="G48" s="8">
        <v>39700</v>
      </c>
      <c r="H48" s="8">
        <v>42400</v>
      </c>
      <c r="I48" s="46">
        <f t="shared" si="13"/>
        <v>14565.141407801955</v>
      </c>
      <c r="J48" s="46">
        <f t="shared" si="14"/>
        <v>-60669.313227047664</v>
      </c>
      <c r="N48">
        <v>44</v>
      </c>
      <c r="O48" t="str">
        <f>'VAV DATA INPUT'!CY50</f>
        <v>0</v>
      </c>
      <c r="P48" s="44">
        <f>'VAV DATA INPUT'!N48</f>
        <v>0</v>
      </c>
      <c r="Q48" t="e">
        <f t="shared" si="2"/>
        <v>#N/A</v>
      </c>
      <c r="R48" t="e">
        <f t="shared" si="3"/>
        <v>#N/A</v>
      </c>
      <c r="S48" t="e">
        <f t="shared" si="4"/>
        <v>#N/A</v>
      </c>
      <c r="T48" t="e">
        <f t="shared" ca="1" si="5"/>
        <v>#N/A</v>
      </c>
      <c r="U48" t="e">
        <f t="shared" ca="1" si="6"/>
        <v>#N/A</v>
      </c>
    </row>
    <row r="49" spans="1:21" x14ac:dyDescent="0.2">
      <c r="N49">
        <v>45</v>
      </c>
      <c r="O49" t="str">
        <f>'VAV DATA INPUT'!CY51</f>
        <v>0</v>
      </c>
      <c r="P49" s="44">
        <f>'VAV DATA INPUT'!N49</f>
        <v>0</v>
      </c>
      <c r="Q49" t="e">
        <f t="shared" si="2"/>
        <v>#N/A</v>
      </c>
      <c r="R49" t="e">
        <f t="shared" si="3"/>
        <v>#N/A</v>
      </c>
      <c r="S49" t="e">
        <f t="shared" si="4"/>
        <v>#N/A</v>
      </c>
      <c r="T49" t="e">
        <f t="shared" ca="1" si="5"/>
        <v>#N/A</v>
      </c>
      <c r="U49" t="e">
        <f t="shared" ca="1" si="6"/>
        <v>#N/A</v>
      </c>
    </row>
    <row r="50" spans="1:21" x14ac:dyDescent="0.2">
      <c r="N50">
        <v>46</v>
      </c>
      <c r="O50" t="str">
        <f>'VAV DATA INPUT'!CY52</f>
        <v>0</v>
      </c>
      <c r="P50" s="44">
        <f>'VAV DATA INPUT'!N50</f>
        <v>0</v>
      </c>
      <c r="Q50" t="e">
        <f t="shared" si="2"/>
        <v>#N/A</v>
      </c>
      <c r="R50" t="e">
        <f t="shared" si="3"/>
        <v>#N/A</v>
      </c>
      <c r="S50" t="e">
        <f t="shared" si="4"/>
        <v>#N/A</v>
      </c>
      <c r="T50" t="e">
        <f t="shared" ca="1" si="5"/>
        <v>#N/A</v>
      </c>
      <c r="U50" t="e">
        <f t="shared" ca="1" si="6"/>
        <v>#N/A</v>
      </c>
    </row>
    <row r="51" spans="1:21" x14ac:dyDescent="0.2">
      <c r="N51">
        <v>47</v>
      </c>
      <c r="O51" t="str">
        <f>'VAV DATA INPUT'!CY53</f>
        <v>0</v>
      </c>
      <c r="P51" s="44">
        <f>'VAV DATA INPUT'!N51</f>
        <v>0</v>
      </c>
      <c r="Q51" t="e">
        <f t="shared" si="2"/>
        <v>#N/A</v>
      </c>
      <c r="R51" t="e">
        <f t="shared" si="3"/>
        <v>#N/A</v>
      </c>
      <c r="S51" t="e">
        <f t="shared" si="4"/>
        <v>#N/A</v>
      </c>
      <c r="T51" t="e">
        <f t="shared" ca="1" si="5"/>
        <v>#N/A</v>
      </c>
      <c r="U51" t="e">
        <f t="shared" ca="1" si="6"/>
        <v>#N/A</v>
      </c>
    </row>
    <row r="52" spans="1:21" x14ac:dyDescent="0.2">
      <c r="N52">
        <v>48</v>
      </c>
      <c r="O52" t="str">
        <f>'VAV DATA INPUT'!CY54</f>
        <v>0</v>
      </c>
      <c r="P52" s="44">
        <f>'VAV DATA INPUT'!N52</f>
        <v>0</v>
      </c>
      <c r="Q52" t="e">
        <f t="shared" si="2"/>
        <v>#N/A</v>
      </c>
      <c r="R52" t="e">
        <f t="shared" si="3"/>
        <v>#N/A</v>
      </c>
      <c r="S52" t="e">
        <f t="shared" si="4"/>
        <v>#N/A</v>
      </c>
      <c r="T52" t="e">
        <f t="shared" ca="1" si="5"/>
        <v>#N/A</v>
      </c>
      <c r="U52" t="e">
        <f t="shared" ca="1" si="6"/>
        <v>#N/A</v>
      </c>
    </row>
    <row r="53" spans="1:21" x14ac:dyDescent="0.2">
      <c r="A53" t="s">
        <v>268</v>
      </c>
      <c r="N53">
        <v>49</v>
      </c>
      <c r="O53" t="str">
        <f>'VAV DATA INPUT'!CY55</f>
        <v>0</v>
      </c>
      <c r="P53" s="44">
        <f>'VAV DATA INPUT'!N53</f>
        <v>0</v>
      </c>
      <c r="Q53" t="e">
        <f t="shared" si="2"/>
        <v>#N/A</v>
      </c>
      <c r="R53" t="e">
        <f t="shared" si="3"/>
        <v>#N/A</v>
      </c>
      <c r="S53" t="e">
        <f t="shared" si="4"/>
        <v>#N/A</v>
      </c>
      <c r="T53" t="e">
        <f t="shared" ca="1" si="5"/>
        <v>#N/A</v>
      </c>
      <c r="U53" t="e">
        <f t="shared" ca="1" si="6"/>
        <v>#N/A</v>
      </c>
    </row>
    <row r="54" spans="1:21" x14ac:dyDescent="0.2">
      <c r="A54" t="s">
        <v>223</v>
      </c>
      <c r="B54" s="120" t="s">
        <v>9</v>
      </c>
      <c r="C54" s="120"/>
      <c r="D54" s="120"/>
      <c r="E54" s="120"/>
      <c r="F54" s="120"/>
      <c r="G54" s="120"/>
      <c r="H54" s="120"/>
      <c r="N54">
        <v>50</v>
      </c>
      <c r="O54" t="str">
        <f>'VAV DATA INPUT'!CY56</f>
        <v>0</v>
      </c>
      <c r="P54" s="44">
        <f>'VAV DATA INPUT'!N54</f>
        <v>0</v>
      </c>
      <c r="Q54" t="e">
        <f t="shared" si="2"/>
        <v>#N/A</v>
      </c>
      <c r="R54" t="e">
        <f t="shared" si="3"/>
        <v>#N/A</v>
      </c>
      <c r="S54" t="e">
        <f t="shared" si="4"/>
        <v>#N/A</v>
      </c>
      <c r="T54" t="e">
        <f t="shared" ca="1" si="5"/>
        <v>#N/A</v>
      </c>
      <c r="U54" t="e">
        <f t="shared" ca="1" si="6"/>
        <v>#N/A</v>
      </c>
    </row>
    <row r="55" spans="1:21" x14ac:dyDescent="0.2">
      <c r="A55" t="s">
        <v>14</v>
      </c>
      <c r="B55">
        <v>200</v>
      </c>
      <c r="C55">
        <v>400</v>
      </c>
      <c r="D55">
        <v>600</v>
      </c>
      <c r="E55">
        <v>800</v>
      </c>
      <c r="F55">
        <v>1000</v>
      </c>
      <c r="G55">
        <v>1400</v>
      </c>
      <c r="H55">
        <v>1600</v>
      </c>
      <c r="I55" t="s">
        <v>225</v>
      </c>
      <c r="J55" t="s">
        <v>226</v>
      </c>
      <c r="N55">
        <v>51</v>
      </c>
      <c r="O55" t="str">
        <f>'VAV DATA INPUT'!CY57</f>
        <v>0</v>
      </c>
      <c r="P55" s="44">
        <f>'VAV DATA INPUT'!N55</f>
        <v>0</v>
      </c>
      <c r="Q55" t="e">
        <f t="shared" si="2"/>
        <v>#N/A</v>
      </c>
      <c r="R55" t="e">
        <f t="shared" si="3"/>
        <v>#N/A</v>
      </c>
      <c r="S55" t="e">
        <f t="shared" si="4"/>
        <v>#N/A</v>
      </c>
      <c r="T55" t="e">
        <f t="shared" ca="1" si="5"/>
        <v>#N/A</v>
      </c>
      <c r="U55" t="e">
        <f t="shared" ca="1" si="6"/>
        <v>#N/A</v>
      </c>
    </row>
    <row r="56" spans="1:21" x14ac:dyDescent="0.2">
      <c r="A56" s="45">
        <v>1</v>
      </c>
      <c r="B56" s="8">
        <v>9900</v>
      </c>
      <c r="C56" s="8">
        <v>13400</v>
      </c>
      <c r="D56" s="8">
        <v>15500</v>
      </c>
      <c r="E56" s="8">
        <v>17000</v>
      </c>
      <c r="F56" s="8">
        <v>18100</v>
      </c>
      <c r="G56" s="8">
        <v>19700</v>
      </c>
      <c r="H56" s="8">
        <v>20300</v>
      </c>
      <c r="I56" s="46">
        <f>SLOPE(B56:H56,LN($B$55:$H$55))</f>
        <v>5027.7322201869247</v>
      </c>
      <c r="J56" s="46">
        <f>INTERCEPT(B56:H56,LN($B$55:$H$55))</f>
        <v>-16696.894776877663</v>
      </c>
      <c r="N56">
        <v>52</v>
      </c>
      <c r="O56" t="str">
        <f>'VAV DATA INPUT'!CY58</f>
        <v>0</v>
      </c>
      <c r="P56" s="44">
        <f>'VAV DATA INPUT'!N56</f>
        <v>0</v>
      </c>
      <c r="Q56" t="e">
        <f t="shared" si="2"/>
        <v>#N/A</v>
      </c>
      <c r="R56" t="e">
        <f t="shared" si="3"/>
        <v>#N/A</v>
      </c>
      <c r="S56" t="e">
        <f t="shared" si="4"/>
        <v>#N/A</v>
      </c>
      <c r="T56" t="e">
        <f t="shared" ca="1" si="5"/>
        <v>#N/A</v>
      </c>
      <c r="U56" t="e">
        <f t="shared" ca="1" si="6"/>
        <v>#N/A</v>
      </c>
    </row>
    <row r="57" spans="1:21" x14ac:dyDescent="0.2">
      <c r="A57" s="45">
        <v>2</v>
      </c>
      <c r="B57" s="8">
        <v>11000</v>
      </c>
      <c r="C57" s="8">
        <v>15400</v>
      </c>
      <c r="D57" s="8">
        <v>18300</v>
      </c>
      <c r="E57" s="8">
        <v>20500</v>
      </c>
      <c r="F57" s="8">
        <v>22100</v>
      </c>
      <c r="G57" s="8">
        <v>24600</v>
      </c>
      <c r="H57" s="8">
        <v>25600</v>
      </c>
      <c r="I57" s="46">
        <f t="shared" ref="I57:I63" si="15">SLOPE(B57:H57,LN($B$55:$H$55))</f>
        <v>7079.480135785001</v>
      </c>
      <c r="J57" s="46">
        <f t="shared" ref="J57:J63" si="16">INTERCEPT(B57:H57,LN($B$55:$H$55))</f>
        <v>-26779.382553471278</v>
      </c>
      <c r="N57">
        <v>53</v>
      </c>
      <c r="O57" t="str">
        <f>'VAV DATA INPUT'!CY59</f>
        <v>0</v>
      </c>
      <c r="P57" s="44">
        <f>'VAV DATA INPUT'!N57</f>
        <v>0</v>
      </c>
      <c r="Q57" t="e">
        <f t="shared" si="2"/>
        <v>#N/A</v>
      </c>
      <c r="R57" t="e">
        <f t="shared" si="3"/>
        <v>#N/A</v>
      </c>
      <c r="S57" t="e">
        <f t="shared" si="4"/>
        <v>#N/A</v>
      </c>
      <c r="T57" t="e">
        <f t="shared" ca="1" si="5"/>
        <v>#N/A</v>
      </c>
      <c r="U57" t="e">
        <f t="shared" ca="1" si="6"/>
        <v>#N/A</v>
      </c>
    </row>
    <row r="58" spans="1:21" x14ac:dyDescent="0.2">
      <c r="A58" s="45">
        <v>3</v>
      </c>
      <c r="B58" s="8">
        <v>11400</v>
      </c>
      <c r="C58" s="8">
        <v>16300</v>
      </c>
      <c r="D58" s="8">
        <v>19600</v>
      </c>
      <c r="E58" s="8">
        <v>22000</v>
      </c>
      <c r="F58" s="8">
        <v>23900</v>
      </c>
      <c r="G58" s="8">
        <v>26900</v>
      </c>
      <c r="H58" s="8">
        <v>28100</v>
      </c>
      <c r="I58" s="46">
        <f t="shared" si="15"/>
        <v>8084.6495858454509</v>
      </c>
      <c r="J58" s="46">
        <f t="shared" si="16"/>
        <v>-31842.003733841142</v>
      </c>
      <c r="N58">
        <v>54</v>
      </c>
      <c r="O58" t="str">
        <f>'VAV DATA INPUT'!CY60</f>
        <v>0</v>
      </c>
      <c r="P58" s="44">
        <f>'VAV DATA INPUT'!N58</f>
        <v>0</v>
      </c>
      <c r="Q58" t="e">
        <f t="shared" si="2"/>
        <v>#N/A</v>
      </c>
      <c r="R58" t="e">
        <f t="shared" si="3"/>
        <v>#N/A</v>
      </c>
      <c r="S58" t="e">
        <f t="shared" si="4"/>
        <v>#N/A</v>
      </c>
      <c r="T58" t="e">
        <f t="shared" ca="1" si="5"/>
        <v>#N/A</v>
      </c>
      <c r="U58" t="e">
        <f t="shared" ca="1" si="6"/>
        <v>#N/A</v>
      </c>
    </row>
    <row r="59" spans="1:21" x14ac:dyDescent="0.2">
      <c r="A59" s="45">
        <v>4</v>
      </c>
      <c r="B59" s="8">
        <v>11600</v>
      </c>
      <c r="C59" s="8">
        <v>16800</v>
      </c>
      <c r="D59" s="8">
        <v>20300</v>
      </c>
      <c r="E59" s="8">
        <v>22900</v>
      </c>
      <c r="F59" s="8">
        <v>25000</v>
      </c>
      <c r="G59" s="8">
        <v>28300</v>
      </c>
      <c r="H59" s="8">
        <v>29600</v>
      </c>
      <c r="I59" s="46">
        <f t="shared" si="15"/>
        <v>8720.8990731976755</v>
      </c>
      <c r="J59" s="46">
        <f t="shared" si="16"/>
        <v>-35114.079315949675</v>
      </c>
      <c r="N59">
        <v>55</v>
      </c>
      <c r="O59" t="str">
        <f>'VAV DATA INPUT'!CY61</f>
        <v>0</v>
      </c>
      <c r="P59" s="44">
        <f>'VAV DATA INPUT'!N59</f>
        <v>0</v>
      </c>
      <c r="Q59" t="e">
        <f t="shared" si="2"/>
        <v>#N/A</v>
      </c>
      <c r="R59" t="e">
        <f t="shared" si="3"/>
        <v>#N/A</v>
      </c>
      <c r="S59" t="e">
        <f t="shared" si="4"/>
        <v>#N/A</v>
      </c>
      <c r="T59" t="e">
        <f t="shared" ca="1" si="5"/>
        <v>#N/A</v>
      </c>
      <c r="U59" t="e">
        <f t="shared" ca="1" si="6"/>
        <v>#N/A</v>
      </c>
    </row>
    <row r="60" spans="1:21" x14ac:dyDescent="0.2">
      <c r="A60" s="45">
        <v>5</v>
      </c>
      <c r="B60" s="8">
        <v>11800</v>
      </c>
      <c r="C60" s="8">
        <v>17100</v>
      </c>
      <c r="D60" s="8">
        <v>20700</v>
      </c>
      <c r="E60" s="8">
        <v>23500</v>
      </c>
      <c r="F60" s="8">
        <v>25700</v>
      </c>
      <c r="G60" s="8">
        <v>29200</v>
      </c>
      <c r="H60" s="8">
        <v>30600</v>
      </c>
      <c r="I60" s="46">
        <f t="shared" si="15"/>
        <v>9117.3950238283578</v>
      </c>
      <c r="J60" s="46">
        <f t="shared" si="16"/>
        <v>-37128.305944789594</v>
      </c>
      <c r="N60">
        <v>56</v>
      </c>
      <c r="O60" t="str">
        <f>'VAV DATA INPUT'!CY62</f>
        <v>0</v>
      </c>
      <c r="P60" s="44">
        <f>'VAV DATA INPUT'!N60</f>
        <v>0</v>
      </c>
      <c r="Q60" t="e">
        <f t="shared" si="2"/>
        <v>#N/A</v>
      </c>
      <c r="R60" t="e">
        <f t="shared" si="3"/>
        <v>#N/A</v>
      </c>
      <c r="S60" t="e">
        <f t="shared" si="4"/>
        <v>#N/A</v>
      </c>
      <c r="T60" t="e">
        <f t="shared" ca="1" si="5"/>
        <v>#N/A</v>
      </c>
      <c r="U60" t="e">
        <f t="shared" ca="1" si="6"/>
        <v>#N/A</v>
      </c>
    </row>
    <row r="61" spans="1:21" x14ac:dyDescent="0.2">
      <c r="A61" s="45">
        <v>6</v>
      </c>
      <c r="B61" s="8">
        <v>11900</v>
      </c>
      <c r="C61" s="8">
        <v>17300</v>
      </c>
      <c r="D61" s="8">
        <v>21000</v>
      </c>
      <c r="E61" s="8">
        <v>23900</v>
      </c>
      <c r="F61" s="8">
        <v>26200</v>
      </c>
      <c r="G61" s="8">
        <v>29900</v>
      </c>
      <c r="H61" s="8">
        <v>31300</v>
      </c>
      <c r="I61" s="46">
        <f t="shared" si="15"/>
        <v>9426.6231959623401</v>
      </c>
      <c r="J61" s="46">
        <f t="shared" si="16"/>
        <v>-38741.720577468615</v>
      </c>
      <c r="N61">
        <v>57</v>
      </c>
      <c r="O61" t="str">
        <f>'VAV DATA INPUT'!CY63</f>
        <v>0</v>
      </c>
      <c r="P61" s="44">
        <f>'VAV DATA INPUT'!N61</f>
        <v>0</v>
      </c>
      <c r="Q61" t="e">
        <f t="shared" si="2"/>
        <v>#N/A</v>
      </c>
      <c r="R61" t="e">
        <f t="shared" si="3"/>
        <v>#N/A</v>
      </c>
      <c r="S61" t="e">
        <f t="shared" si="4"/>
        <v>#N/A</v>
      </c>
      <c r="T61" t="e">
        <f t="shared" ca="1" si="5"/>
        <v>#N/A</v>
      </c>
      <c r="U61" t="e">
        <f t="shared" ca="1" si="6"/>
        <v>#N/A</v>
      </c>
    </row>
    <row r="62" spans="1:21" x14ac:dyDescent="0.2">
      <c r="A62" s="45">
        <v>7</v>
      </c>
      <c r="B62" s="8">
        <v>11900</v>
      </c>
      <c r="C62" s="8">
        <v>17500</v>
      </c>
      <c r="D62" s="8">
        <v>21300</v>
      </c>
      <c r="E62" s="8">
        <v>24200</v>
      </c>
      <c r="F62" s="8">
        <v>26600</v>
      </c>
      <c r="G62" s="8">
        <v>30400</v>
      </c>
      <c r="H62" s="8">
        <v>31900</v>
      </c>
      <c r="I62" s="46">
        <f t="shared" si="15"/>
        <v>9691.8968031563491</v>
      </c>
      <c r="J62" s="46">
        <f t="shared" si="16"/>
        <v>-40152.626446957926</v>
      </c>
      <c r="N62">
        <v>58</v>
      </c>
      <c r="O62" t="str">
        <f>'VAV DATA INPUT'!CY64</f>
        <v>0</v>
      </c>
      <c r="P62" s="44">
        <f>'VAV DATA INPUT'!N62</f>
        <v>0</v>
      </c>
      <c r="Q62" t="e">
        <f t="shared" si="2"/>
        <v>#N/A</v>
      </c>
      <c r="R62" t="e">
        <f t="shared" si="3"/>
        <v>#N/A</v>
      </c>
      <c r="S62" t="e">
        <f t="shared" si="4"/>
        <v>#N/A</v>
      </c>
      <c r="T62" t="e">
        <f t="shared" ca="1" si="5"/>
        <v>#N/A</v>
      </c>
      <c r="U62" t="e">
        <f t="shared" ca="1" si="6"/>
        <v>#N/A</v>
      </c>
    </row>
    <row r="63" spans="1:21" x14ac:dyDescent="0.2">
      <c r="A63" s="45">
        <v>8</v>
      </c>
      <c r="B63" s="8">
        <v>12000</v>
      </c>
      <c r="C63" s="8">
        <v>17600</v>
      </c>
      <c r="D63" s="8">
        <v>21400</v>
      </c>
      <c r="E63" s="8">
        <v>24400</v>
      </c>
      <c r="F63" s="8">
        <v>26900</v>
      </c>
      <c r="G63" s="8">
        <v>30700</v>
      </c>
      <c r="H63" s="8">
        <v>32299.999999999996</v>
      </c>
      <c r="I63" s="46">
        <f t="shared" si="15"/>
        <v>9836.9521741477438</v>
      </c>
      <c r="J63" s="46">
        <f t="shared" si="16"/>
        <v>-40889.511591583825</v>
      </c>
      <c r="N63">
        <v>59</v>
      </c>
      <c r="O63" t="str">
        <f>'VAV DATA INPUT'!CY65</f>
        <v>0</v>
      </c>
      <c r="P63" s="44">
        <f>'VAV DATA INPUT'!N63</f>
        <v>0</v>
      </c>
      <c r="Q63" t="e">
        <f t="shared" si="2"/>
        <v>#N/A</v>
      </c>
      <c r="R63" t="e">
        <f t="shared" si="3"/>
        <v>#N/A</v>
      </c>
      <c r="S63" t="e">
        <f t="shared" si="4"/>
        <v>#N/A</v>
      </c>
      <c r="T63" t="e">
        <f t="shared" ca="1" si="5"/>
        <v>#N/A</v>
      </c>
      <c r="U63" t="e">
        <f t="shared" ca="1" si="6"/>
        <v>#N/A</v>
      </c>
    </row>
    <row r="64" spans="1:21" x14ac:dyDescent="0.2">
      <c r="N64">
        <v>60</v>
      </c>
      <c r="O64" t="str">
        <f>'VAV DATA INPUT'!CY66</f>
        <v>0</v>
      </c>
      <c r="P64" s="44">
        <f>'VAV DATA INPUT'!N64</f>
        <v>0</v>
      </c>
      <c r="Q64" t="e">
        <f t="shared" si="2"/>
        <v>#N/A</v>
      </c>
      <c r="R64" t="e">
        <f t="shared" si="3"/>
        <v>#N/A</v>
      </c>
      <c r="S64" t="e">
        <f t="shared" si="4"/>
        <v>#N/A</v>
      </c>
      <c r="T64" t="e">
        <f t="shared" ca="1" si="5"/>
        <v>#N/A</v>
      </c>
      <c r="U64" t="e">
        <f t="shared" ca="1" si="6"/>
        <v>#N/A</v>
      </c>
    </row>
    <row r="65" spans="1:21" x14ac:dyDescent="0.2">
      <c r="A65" t="s">
        <v>224</v>
      </c>
      <c r="B65" s="120" t="s">
        <v>9</v>
      </c>
      <c r="C65" s="120"/>
      <c r="D65" s="120"/>
      <c r="E65" s="120"/>
      <c r="F65" s="120"/>
      <c r="G65" s="120"/>
      <c r="H65" s="120"/>
      <c r="N65">
        <v>61</v>
      </c>
      <c r="O65" t="str">
        <f>'VAV DATA INPUT'!CY67</f>
        <v>0</v>
      </c>
      <c r="P65" s="44">
        <f>'VAV DATA INPUT'!N65</f>
        <v>0</v>
      </c>
      <c r="Q65" t="e">
        <f t="shared" si="2"/>
        <v>#N/A</v>
      </c>
      <c r="R65" t="e">
        <f t="shared" si="3"/>
        <v>#N/A</v>
      </c>
      <c r="S65" t="e">
        <f t="shared" si="4"/>
        <v>#N/A</v>
      </c>
      <c r="T65" t="e">
        <f t="shared" ca="1" si="5"/>
        <v>#N/A</v>
      </c>
      <c r="U65" t="e">
        <f t="shared" ca="1" si="6"/>
        <v>#N/A</v>
      </c>
    </row>
    <row r="66" spans="1:21" x14ac:dyDescent="0.2">
      <c r="A66" t="s">
        <v>14</v>
      </c>
      <c r="B66">
        <v>200</v>
      </c>
      <c r="C66">
        <v>400</v>
      </c>
      <c r="D66">
        <v>600</v>
      </c>
      <c r="E66">
        <v>800</v>
      </c>
      <c r="F66">
        <v>1000</v>
      </c>
      <c r="G66">
        <v>1400</v>
      </c>
      <c r="H66">
        <v>1600</v>
      </c>
      <c r="I66" t="s">
        <v>225</v>
      </c>
      <c r="J66" t="s">
        <v>226</v>
      </c>
      <c r="N66">
        <v>62</v>
      </c>
      <c r="O66" t="str">
        <f>'VAV DATA INPUT'!CY68</f>
        <v>0</v>
      </c>
      <c r="P66" s="44">
        <f>'VAV DATA INPUT'!N66</f>
        <v>0</v>
      </c>
      <c r="Q66" t="e">
        <f t="shared" si="2"/>
        <v>#N/A</v>
      </c>
      <c r="R66" t="e">
        <f t="shared" si="3"/>
        <v>#N/A</v>
      </c>
      <c r="S66" t="e">
        <f t="shared" si="4"/>
        <v>#N/A</v>
      </c>
      <c r="T66" t="e">
        <f t="shared" ca="1" si="5"/>
        <v>#N/A</v>
      </c>
      <c r="U66" t="e">
        <f t="shared" ca="1" si="6"/>
        <v>#N/A</v>
      </c>
    </row>
    <row r="67" spans="1:21" x14ac:dyDescent="0.2">
      <c r="A67" s="45">
        <v>1</v>
      </c>
      <c r="B67" s="8">
        <v>14500</v>
      </c>
      <c r="C67" s="8">
        <v>20400</v>
      </c>
      <c r="D67" s="8">
        <v>23800</v>
      </c>
      <c r="E67" s="8">
        <v>26100</v>
      </c>
      <c r="F67" s="8">
        <v>27700</v>
      </c>
      <c r="G67" s="8">
        <v>30000</v>
      </c>
      <c r="H67" s="8">
        <v>30900</v>
      </c>
      <c r="I67" s="46">
        <f>SLOPE(B67:H67,LN($B$66:$H$66))</f>
        <v>7893.1294140409163</v>
      </c>
      <c r="J67" s="46">
        <f>INTERCEPT(B67:H67,LN($B$66:$H$66))</f>
        <v>-26986.149468885815</v>
      </c>
      <c r="N67">
        <v>63</v>
      </c>
      <c r="O67" t="str">
        <f>'VAV DATA INPUT'!CY69</f>
        <v>0</v>
      </c>
      <c r="P67" s="44">
        <f>'VAV DATA INPUT'!N67</f>
        <v>0</v>
      </c>
      <c r="Q67" t="e">
        <f t="shared" si="2"/>
        <v>#N/A</v>
      </c>
      <c r="R67" t="e">
        <f t="shared" si="3"/>
        <v>#N/A</v>
      </c>
      <c r="S67" t="e">
        <f t="shared" si="4"/>
        <v>#N/A</v>
      </c>
      <c r="T67" t="e">
        <f t="shared" ca="1" si="5"/>
        <v>#N/A</v>
      </c>
      <c r="U67" t="e">
        <f t="shared" ca="1" si="6"/>
        <v>#N/A</v>
      </c>
    </row>
    <row r="68" spans="1:21" x14ac:dyDescent="0.2">
      <c r="A68" s="45">
        <v>2</v>
      </c>
      <c r="B68" s="8">
        <v>16400</v>
      </c>
      <c r="C68" s="8">
        <v>24500</v>
      </c>
      <c r="D68" s="8">
        <v>29800</v>
      </c>
      <c r="E68" s="8">
        <v>33600</v>
      </c>
      <c r="F68" s="8">
        <v>36500</v>
      </c>
      <c r="G68" s="8">
        <v>40800</v>
      </c>
      <c r="H68" s="8">
        <v>42500</v>
      </c>
      <c r="I68" s="46">
        <f t="shared" ref="I68:I74" si="17">SLOPE(B68:H68,LN($B$66:$H$66))</f>
        <v>12652.427252968781</v>
      </c>
      <c r="J68" s="46">
        <f t="shared" ref="J68:J74" si="18">INTERCEPT(B68:H68,LN($B$66:$H$66))</f>
        <v>-50951.412248301582</v>
      </c>
      <c r="N68">
        <v>64</v>
      </c>
      <c r="O68" t="str">
        <f>'VAV DATA INPUT'!CY70</f>
        <v>0</v>
      </c>
      <c r="P68" s="44">
        <f>'VAV DATA INPUT'!N68</f>
        <v>0</v>
      </c>
      <c r="Q68" t="e">
        <f t="shared" si="2"/>
        <v>#N/A</v>
      </c>
      <c r="R68" t="e">
        <f t="shared" si="3"/>
        <v>#N/A</v>
      </c>
      <c r="S68" t="e">
        <f t="shared" si="4"/>
        <v>#N/A</v>
      </c>
      <c r="T68" t="e">
        <f t="shared" ca="1" si="5"/>
        <v>#N/A</v>
      </c>
      <c r="U68" t="e">
        <f t="shared" ca="1" si="6"/>
        <v>#N/A</v>
      </c>
    </row>
    <row r="69" spans="1:21" x14ac:dyDescent="0.2">
      <c r="A69" s="45">
        <v>3</v>
      </c>
      <c r="B69" s="8">
        <v>17200</v>
      </c>
      <c r="C69" s="8">
        <v>26300</v>
      </c>
      <c r="D69" s="8">
        <v>32500</v>
      </c>
      <c r="E69" s="8">
        <v>37200</v>
      </c>
      <c r="F69" s="8">
        <v>40900</v>
      </c>
      <c r="G69" s="8">
        <v>46400</v>
      </c>
      <c r="H69" s="8">
        <v>48600</v>
      </c>
      <c r="I69" s="46">
        <f t="shared" si="17"/>
        <v>15263.133025931453</v>
      </c>
      <c r="J69" s="46">
        <f t="shared" si="18"/>
        <v>-64499.151588151137</v>
      </c>
      <c r="N69">
        <v>65</v>
      </c>
      <c r="O69" t="str">
        <f>'VAV DATA INPUT'!CY71</f>
        <v>0</v>
      </c>
      <c r="P69" s="44">
        <f>'VAV DATA INPUT'!N69</f>
        <v>0</v>
      </c>
      <c r="Q69" t="e">
        <f t="shared" si="2"/>
        <v>#N/A</v>
      </c>
      <c r="R69" t="e">
        <f t="shared" si="3"/>
        <v>#N/A</v>
      </c>
      <c r="S69" t="e">
        <f t="shared" si="4"/>
        <v>#N/A</v>
      </c>
      <c r="T69" t="e">
        <f t="shared" ca="1" si="5"/>
        <v>#N/A</v>
      </c>
      <c r="U69" t="e">
        <f t="shared" ca="1" si="6"/>
        <v>#N/A</v>
      </c>
    </row>
    <row r="70" spans="1:21" x14ac:dyDescent="0.2">
      <c r="A70" s="45">
        <v>4</v>
      </c>
      <c r="B70" s="8">
        <v>17600</v>
      </c>
      <c r="C70" s="8">
        <v>27300</v>
      </c>
      <c r="D70" s="8">
        <v>34200</v>
      </c>
      <c r="E70" s="8">
        <v>39400</v>
      </c>
      <c r="F70" s="8">
        <v>43500</v>
      </c>
      <c r="G70" s="8">
        <v>49900</v>
      </c>
      <c r="H70" s="8">
        <v>52500</v>
      </c>
      <c r="I70" s="46">
        <f t="shared" si="17"/>
        <v>16959.358916147725</v>
      </c>
      <c r="J70" s="46">
        <f t="shared" si="18"/>
        <v>-73436.090851065877</v>
      </c>
      <c r="N70">
        <v>66</v>
      </c>
      <c r="O70" t="str">
        <f>'VAV DATA INPUT'!CY72</f>
        <v>0</v>
      </c>
      <c r="P70" s="44">
        <f>'VAV DATA INPUT'!N70</f>
        <v>0</v>
      </c>
      <c r="Q70" t="e">
        <f t="shared" ref="Q70:Q104" si="19">LOOKUP(O70,$W$10:$W$41,$X$10:$X$41)</f>
        <v>#N/A</v>
      </c>
      <c r="R70" t="e">
        <f t="shared" ref="R70:R104" si="20">LOOKUP(O70,$W$10:$W$41,$Y$10:$Y$41)</f>
        <v>#N/A</v>
      </c>
      <c r="S70" t="e">
        <f t="shared" ref="S70:S104" si="21">LOOKUP(O70,$W$10:$W$41,$Z$10:$Z$41)</f>
        <v>#N/A</v>
      </c>
      <c r="T70" t="e">
        <f t="shared" ref="T70:T104" ca="1" si="22">LOOKUP(P70,INDIRECT(Q70),INDIRECT(R70))</f>
        <v>#N/A</v>
      </c>
      <c r="U70" t="e">
        <f t="shared" ref="U70:U104" ca="1" si="23">LOOKUP(P70,INDIRECT(Q70),INDIRECT(S70))</f>
        <v>#N/A</v>
      </c>
    </row>
    <row r="71" spans="1:21" x14ac:dyDescent="0.2">
      <c r="A71" s="45">
        <v>5</v>
      </c>
      <c r="B71" s="8">
        <v>17900</v>
      </c>
      <c r="C71" s="8">
        <v>28000</v>
      </c>
      <c r="D71" s="8">
        <v>35200</v>
      </c>
      <c r="E71" s="8">
        <v>40800</v>
      </c>
      <c r="F71" s="8">
        <v>45300</v>
      </c>
      <c r="G71" s="8">
        <v>52300</v>
      </c>
      <c r="H71" s="8">
        <v>55100</v>
      </c>
      <c r="I71" s="46">
        <f t="shared" si="17"/>
        <v>18096.77866836985</v>
      </c>
      <c r="J71" s="46">
        <f t="shared" si="18"/>
        <v>-79437.344847965345</v>
      </c>
      <c r="N71">
        <v>67</v>
      </c>
      <c r="O71" t="str">
        <f>'VAV DATA INPUT'!CY73</f>
        <v>0</v>
      </c>
      <c r="P71" s="44">
        <f>'VAV DATA INPUT'!N71</f>
        <v>0</v>
      </c>
      <c r="Q71" t="e">
        <f t="shared" si="19"/>
        <v>#N/A</v>
      </c>
      <c r="R71" t="e">
        <f t="shared" si="20"/>
        <v>#N/A</v>
      </c>
      <c r="S71" t="e">
        <f t="shared" si="21"/>
        <v>#N/A</v>
      </c>
      <c r="T71" t="e">
        <f t="shared" ca="1" si="22"/>
        <v>#N/A</v>
      </c>
      <c r="U71" t="e">
        <f t="shared" ca="1" si="23"/>
        <v>#N/A</v>
      </c>
    </row>
    <row r="72" spans="1:21" x14ac:dyDescent="0.2">
      <c r="A72" s="45">
        <v>6</v>
      </c>
      <c r="B72" s="8">
        <v>18000</v>
      </c>
      <c r="C72" s="8">
        <v>28500</v>
      </c>
      <c r="D72" s="8">
        <v>36000</v>
      </c>
      <c r="E72" s="8">
        <v>41800</v>
      </c>
      <c r="F72" s="8">
        <v>46600</v>
      </c>
      <c r="G72" s="8">
        <v>54000</v>
      </c>
      <c r="H72" s="8">
        <v>57100</v>
      </c>
      <c r="I72" s="46">
        <f t="shared" si="17"/>
        <v>18984.662039032231</v>
      </c>
      <c r="J72" s="46">
        <f t="shared" si="18"/>
        <v>-84202.315177768061</v>
      </c>
      <c r="N72">
        <v>68</v>
      </c>
      <c r="O72" t="str">
        <f>'VAV DATA INPUT'!CY74</f>
        <v>0</v>
      </c>
      <c r="P72" s="44">
        <f>'VAV DATA INPUT'!N72</f>
        <v>0</v>
      </c>
      <c r="Q72" t="e">
        <f t="shared" si="19"/>
        <v>#N/A</v>
      </c>
      <c r="R72" t="e">
        <f t="shared" si="20"/>
        <v>#N/A</v>
      </c>
      <c r="S72" t="e">
        <f t="shared" si="21"/>
        <v>#N/A</v>
      </c>
      <c r="T72" t="e">
        <f t="shared" ca="1" si="22"/>
        <v>#N/A</v>
      </c>
      <c r="U72" t="e">
        <f t="shared" ca="1" si="23"/>
        <v>#N/A</v>
      </c>
    </row>
    <row r="73" spans="1:21" x14ac:dyDescent="0.2">
      <c r="A73" s="45">
        <v>7</v>
      </c>
      <c r="B73" s="8">
        <v>18200</v>
      </c>
      <c r="C73" s="8">
        <v>28800</v>
      </c>
      <c r="D73" s="8">
        <v>36500</v>
      </c>
      <c r="E73" s="8">
        <v>42600</v>
      </c>
      <c r="F73" s="8">
        <v>47600</v>
      </c>
      <c r="G73" s="8">
        <v>55400</v>
      </c>
      <c r="H73" s="8">
        <v>58600</v>
      </c>
      <c r="I73" s="46">
        <f t="shared" si="17"/>
        <v>19651.226367440588</v>
      </c>
      <c r="J73" s="46">
        <f t="shared" si="18"/>
        <v>-87758.888401271251</v>
      </c>
      <c r="N73">
        <v>69</v>
      </c>
      <c r="O73" t="str">
        <f>'VAV DATA INPUT'!CY75</f>
        <v>0</v>
      </c>
      <c r="P73" s="44">
        <f>'VAV DATA INPUT'!N73</f>
        <v>0</v>
      </c>
      <c r="Q73" t="e">
        <f t="shared" si="19"/>
        <v>#N/A</v>
      </c>
      <c r="R73" t="e">
        <f t="shared" si="20"/>
        <v>#N/A</v>
      </c>
      <c r="S73" t="e">
        <f t="shared" si="21"/>
        <v>#N/A</v>
      </c>
      <c r="T73" t="e">
        <f t="shared" ca="1" si="22"/>
        <v>#N/A</v>
      </c>
      <c r="U73" t="e">
        <f t="shared" ca="1" si="23"/>
        <v>#N/A</v>
      </c>
    </row>
    <row r="74" spans="1:21" x14ac:dyDescent="0.2">
      <c r="A74" s="45">
        <v>8</v>
      </c>
      <c r="B74" s="8">
        <v>18300</v>
      </c>
      <c r="C74" s="8">
        <v>29100</v>
      </c>
      <c r="D74" s="8">
        <v>37000</v>
      </c>
      <c r="E74" s="8">
        <v>43200</v>
      </c>
      <c r="F74" s="8">
        <v>48300</v>
      </c>
      <c r="G74" s="8">
        <v>56400</v>
      </c>
      <c r="H74" s="8">
        <v>59700</v>
      </c>
      <c r="I74" s="46">
        <f t="shared" si="17"/>
        <v>20128.780759917569</v>
      </c>
      <c r="J74" s="46">
        <f t="shared" si="18"/>
        <v>-90276.067716958787</v>
      </c>
      <c r="N74">
        <v>70</v>
      </c>
      <c r="O74" t="str">
        <f>'VAV DATA INPUT'!CY76</f>
        <v>0</v>
      </c>
      <c r="P74" s="44">
        <f>'VAV DATA INPUT'!N74</f>
        <v>0</v>
      </c>
      <c r="Q74" t="e">
        <f t="shared" si="19"/>
        <v>#N/A</v>
      </c>
      <c r="R74" t="e">
        <f t="shared" si="20"/>
        <v>#N/A</v>
      </c>
      <c r="S74" t="e">
        <f t="shared" si="21"/>
        <v>#N/A</v>
      </c>
      <c r="T74" t="e">
        <f t="shared" ca="1" si="22"/>
        <v>#N/A</v>
      </c>
      <c r="U74" t="e">
        <f t="shared" ca="1" si="23"/>
        <v>#N/A</v>
      </c>
    </row>
    <row r="75" spans="1:21" x14ac:dyDescent="0.2">
      <c r="N75">
        <v>71</v>
      </c>
      <c r="O75" t="str">
        <f>'VAV DATA INPUT'!CY77</f>
        <v>0</v>
      </c>
      <c r="P75" s="44">
        <f>'VAV DATA INPUT'!N75</f>
        <v>0</v>
      </c>
      <c r="Q75" t="e">
        <f t="shared" si="19"/>
        <v>#N/A</v>
      </c>
      <c r="R75" t="e">
        <f t="shared" si="20"/>
        <v>#N/A</v>
      </c>
      <c r="S75" t="e">
        <f t="shared" si="21"/>
        <v>#N/A</v>
      </c>
      <c r="T75" t="e">
        <f t="shared" ca="1" si="22"/>
        <v>#N/A</v>
      </c>
      <c r="U75" t="e">
        <f t="shared" ca="1" si="23"/>
        <v>#N/A</v>
      </c>
    </row>
    <row r="76" spans="1:21" x14ac:dyDescent="0.2">
      <c r="N76">
        <v>72</v>
      </c>
      <c r="O76" t="str">
        <f>'VAV DATA INPUT'!CY78</f>
        <v>0</v>
      </c>
      <c r="P76" s="44">
        <f>'VAV DATA INPUT'!N76</f>
        <v>0</v>
      </c>
      <c r="Q76" t="e">
        <f t="shared" si="19"/>
        <v>#N/A</v>
      </c>
      <c r="R76" t="e">
        <f t="shared" si="20"/>
        <v>#N/A</v>
      </c>
      <c r="S76" t="e">
        <f t="shared" si="21"/>
        <v>#N/A</v>
      </c>
      <c r="T76" t="e">
        <f t="shared" ca="1" si="22"/>
        <v>#N/A</v>
      </c>
      <c r="U76" t="e">
        <f t="shared" ca="1" si="23"/>
        <v>#N/A</v>
      </c>
    </row>
    <row r="77" spans="1:21" x14ac:dyDescent="0.2">
      <c r="N77">
        <v>73</v>
      </c>
      <c r="O77" t="str">
        <f>'VAV DATA INPUT'!CY79</f>
        <v>0</v>
      </c>
      <c r="P77" s="44">
        <f>'VAV DATA INPUT'!N77</f>
        <v>0</v>
      </c>
      <c r="Q77" t="e">
        <f t="shared" si="19"/>
        <v>#N/A</v>
      </c>
      <c r="R77" t="e">
        <f t="shared" si="20"/>
        <v>#N/A</v>
      </c>
      <c r="S77" t="e">
        <f t="shared" si="21"/>
        <v>#N/A</v>
      </c>
      <c r="T77" t="e">
        <f t="shared" ca="1" si="22"/>
        <v>#N/A</v>
      </c>
      <c r="U77" t="e">
        <f t="shared" ca="1" si="23"/>
        <v>#N/A</v>
      </c>
    </row>
    <row r="78" spans="1:21" x14ac:dyDescent="0.2">
      <c r="N78">
        <v>74</v>
      </c>
      <c r="O78" t="str">
        <f>'VAV DATA INPUT'!CY80</f>
        <v>0</v>
      </c>
      <c r="P78" s="44">
        <f>'VAV DATA INPUT'!N78</f>
        <v>0</v>
      </c>
      <c r="Q78" t="e">
        <f t="shared" si="19"/>
        <v>#N/A</v>
      </c>
      <c r="R78" t="e">
        <f t="shared" si="20"/>
        <v>#N/A</v>
      </c>
      <c r="S78" t="e">
        <f t="shared" si="21"/>
        <v>#N/A</v>
      </c>
      <c r="T78" t="e">
        <f t="shared" ca="1" si="22"/>
        <v>#N/A</v>
      </c>
      <c r="U78" t="e">
        <f t="shared" ca="1" si="23"/>
        <v>#N/A</v>
      </c>
    </row>
    <row r="79" spans="1:21" x14ac:dyDescent="0.2">
      <c r="A79" t="s">
        <v>269</v>
      </c>
      <c r="N79">
        <v>75</v>
      </c>
      <c r="O79" t="str">
        <f>'VAV DATA INPUT'!CY81</f>
        <v>0</v>
      </c>
      <c r="P79" s="44">
        <f>'VAV DATA INPUT'!N79</f>
        <v>0</v>
      </c>
      <c r="Q79" t="e">
        <f t="shared" si="19"/>
        <v>#N/A</v>
      </c>
      <c r="R79" t="e">
        <f t="shared" si="20"/>
        <v>#N/A</v>
      </c>
      <c r="S79" t="e">
        <f t="shared" si="21"/>
        <v>#N/A</v>
      </c>
      <c r="T79" t="e">
        <f t="shared" ca="1" si="22"/>
        <v>#N/A</v>
      </c>
      <c r="U79" t="e">
        <f t="shared" ca="1" si="23"/>
        <v>#N/A</v>
      </c>
    </row>
    <row r="80" spans="1:21" x14ac:dyDescent="0.2">
      <c r="A80" t="s">
        <v>223</v>
      </c>
      <c r="B80" s="120" t="s">
        <v>9</v>
      </c>
      <c r="C80" s="120"/>
      <c r="D80" s="120"/>
      <c r="E80" s="120"/>
      <c r="F80" s="120"/>
      <c r="G80" s="120"/>
      <c r="H80" s="120"/>
      <c r="N80">
        <v>76</v>
      </c>
      <c r="O80" t="str">
        <f>'VAV DATA INPUT'!CY82</f>
        <v>0</v>
      </c>
      <c r="P80" s="44">
        <f>'VAV DATA INPUT'!N80</f>
        <v>0</v>
      </c>
      <c r="Q80" t="e">
        <f t="shared" si="19"/>
        <v>#N/A</v>
      </c>
      <c r="R80" t="e">
        <f t="shared" si="20"/>
        <v>#N/A</v>
      </c>
      <c r="S80" t="e">
        <f t="shared" si="21"/>
        <v>#N/A</v>
      </c>
      <c r="T80" t="e">
        <f t="shared" ca="1" si="22"/>
        <v>#N/A</v>
      </c>
      <c r="U80" t="e">
        <f t="shared" ca="1" si="23"/>
        <v>#N/A</v>
      </c>
    </row>
    <row r="81" spans="1:21" x14ac:dyDescent="0.2">
      <c r="A81" t="s">
        <v>14</v>
      </c>
      <c r="B81">
        <v>400</v>
      </c>
      <c r="C81">
        <v>600</v>
      </c>
      <c r="D81">
        <v>800</v>
      </c>
      <c r="E81">
        <v>1200</v>
      </c>
      <c r="F81">
        <v>1600</v>
      </c>
      <c r="G81">
        <v>2000</v>
      </c>
      <c r="H81">
        <v>2500</v>
      </c>
      <c r="I81" t="s">
        <v>225</v>
      </c>
      <c r="J81" t="s">
        <v>226</v>
      </c>
      <c r="N81">
        <v>77</v>
      </c>
      <c r="O81" t="str">
        <f>'VAV DATA INPUT'!CY83</f>
        <v>0</v>
      </c>
      <c r="P81" s="44">
        <f>'VAV DATA INPUT'!N81</f>
        <v>0</v>
      </c>
      <c r="Q81" t="e">
        <f t="shared" si="19"/>
        <v>#N/A</v>
      </c>
      <c r="R81" t="e">
        <f t="shared" si="20"/>
        <v>#N/A</v>
      </c>
      <c r="S81" t="e">
        <f t="shared" si="21"/>
        <v>#N/A</v>
      </c>
      <c r="T81" t="e">
        <f t="shared" ca="1" si="22"/>
        <v>#N/A</v>
      </c>
      <c r="U81" t="e">
        <f t="shared" ca="1" si="23"/>
        <v>#N/A</v>
      </c>
    </row>
    <row r="82" spans="1:21" x14ac:dyDescent="0.2">
      <c r="A82" s="45">
        <v>2</v>
      </c>
      <c r="B82" s="8">
        <v>17900</v>
      </c>
      <c r="C82" s="8">
        <v>21500</v>
      </c>
      <c r="D82" s="8">
        <v>24100</v>
      </c>
      <c r="E82" s="8">
        <v>27900</v>
      </c>
      <c r="F82" s="8">
        <v>30700</v>
      </c>
      <c r="G82" s="8">
        <v>32800</v>
      </c>
      <c r="H82" s="8">
        <v>34800</v>
      </c>
      <c r="I82" s="46">
        <f>SLOPE(B82:H82,LN($B$81:$H$81))</f>
        <v>9286.1580003048366</v>
      </c>
      <c r="J82" s="46">
        <f>INTERCEPT(B82:H82,LN($B$81:$H$81))</f>
        <v>-37857.72341294511</v>
      </c>
      <c r="N82">
        <v>78</v>
      </c>
      <c r="O82" t="str">
        <f>'VAV DATA INPUT'!CY84</f>
        <v>0</v>
      </c>
      <c r="P82" s="44">
        <f>'VAV DATA INPUT'!N82</f>
        <v>0</v>
      </c>
      <c r="Q82" t="e">
        <f t="shared" si="19"/>
        <v>#N/A</v>
      </c>
      <c r="R82" t="e">
        <f t="shared" si="20"/>
        <v>#N/A</v>
      </c>
      <c r="S82" t="e">
        <f t="shared" si="21"/>
        <v>#N/A</v>
      </c>
      <c r="T82" t="e">
        <f t="shared" ca="1" si="22"/>
        <v>#N/A</v>
      </c>
      <c r="U82" t="e">
        <f t="shared" ca="1" si="23"/>
        <v>#N/A</v>
      </c>
    </row>
    <row r="83" spans="1:21" x14ac:dyDescent="0.2">
      <c r="A83" s="45">
        <v>3</v>
      </c>
      <c r="B83" s="8">
        <v>18800</v>
      </c>
      <c r="C83" s="8">
        <v>22900</v>
      </c>
      <c r="D83" s="8">
        <v>25900</v>
      </c>
      <c r="E83" s="8">
        <v>30500</v>
      </c>
      <c r="F83" s="8">
        <v>33800</v>
      </c>
      <c r="G83" s="8">
        <v>36300</v>
      </c>
      <c r="H83" s="8">
        <v>38900</v>
      </c>
      <c r="I83" s="46">
        <f t="shared" ref="I83:I89" si="24">SLOPE(B83:H83,LN($B$81:$H$81))</f>
        <v>11027.901577895942</v>
      </c>
      <c r="J83" s="46">
        <f t="shared" ref="J83:J89" si="25">INTERCEPT(B83:H83,LN($B$81:$H$81))</f>
        <v>-47555.702056612645</v>
      </c>
      <c r="N83">
        <v>79</v>
      </c>
      <c r="O83" t="str">
        <f>'VAV DATA INPUT'!CY85</f>
        <v>0</v>
      </c>
      <c r="P83" s="44">
        <f>'VAV DATA INPUT'!N83</f>
        <v>0</v>
      </c>
      <c r="Q83" t="e">
        <f t="shared" si="19"/>
        <v>#N/A</v>
      </c>
      <c r="R83" t="e">
        <f t="shared" si="20"/>
        <v>#N/A</v>
      </c>
      <c r="S83" t="e">
        <f t="shared" si="21"/>
        <v>#N/A</v>
      </c>
      <c r="T83" t="e">
        <f t="shared" ca="1" si="22"/>
        <v>#N/A</v>
      </c>
      <c r="U83" t="e">
        <f t="shared" ca="1" si="23"/>
        <v>#N/A</v>
      </c>
    </row>
    <row r="84" spans="1:21" x14ac:dyDescent="0.2">
      <c r="A84" s="45">
        <v>4</v>
      </c>
      <c r="B84" s="8">
        <v>19400</v>
      </c>
      <c r="C84" s="8">
        <v>23700</v>
      </c>
      <c r="D84" s="8">
        <v>27000</v>
      </c>
      <c r="E84" s="8">
        <v>31900</v>
      </c>
      <c r="F84" s="8">
        <v>35600</v>
      </c>
      <c r="G84" s="8">
        <v>38500</v>
      </c>
      <c r="H84" s="8">
        <v>41400</v>
      </c>
      <c r="I84" s="46">
        <f t="shared" si="24"/>
        <v>12077.845233559485</v>
      </c>
      <c r="J84" s="46">
        <f t="shared" si="25"/>
        <v>-53414.462157563983</v>
      </c>
      <c r="N84">
        <v>80</v>
      </c>
      <c r="O84" t="str">
        <f>'VAV DATA INPUT'!CY86</f>
        <v>0</v>
      </c>
      <c r="P84" s="44">
        <f>'VAV DATA INPUT'!N84</f>
        <v>0</v>
      </c>
      <c r="Q84" t="e">
        <f t="shared" si="19"/>
        <v>#N/A</v>
      </c>
      <c r="R84" t="e">
        <f t="shared" si="20"/>
        <v>#N/A</v>
      </c>
      <c r="S84" t="e">
        <f t="shared" si="21"/>
        <v>#N/A</v>
      </c>
      <c r="T84" t="e">
        <f t="shared" ca="1" si="22"/>
        <v>#N/A</v>
      </c>
      <c r="U84" t="e">
        <f t="shared" ca="1" si="23"/>
        <v>#N/A</v>
      </c>
    </row>
    <row r="85" spans="1:21" x14ac:dyDescent="0.2">
      <c r="A85" s="45">
        <v>5</v>
      </c>
      <c r="B85" s="8">
        <v>19700</v>
      </c>
      <c r="C85" s="8">
        <v>24200</v>
      </c>
      <c r="D85" s="8">
        <v>27700</v>
      </c>
      <c r="E85" s="8">
        <v>32900</v>
      </c>
      <c r="F85" s="8">
        <v>36800</v>
      </c>
      <c r="G85" s="8">
        <v>39900</v>
      </c>
      <c r="H85" s="8">
        <v>43000</v>
      </c>
      <c r="I85" s="46">
        <f t="shared" si="24"/>
        <v>12793.283390341796</v>
      </c>
      <c r="J85" s="46">
        <f t="shared" si="25"/>
        <v>-57461.889964177557</v>
      </c>
      <c r="N85">
        <v>81</v>
      </c>
      <c r="O85" t="str">
        <f>'VAV DATA INPUT'!CY87</f>
        <v>0</v>
      </c>
      <c r="P85" s="44">
        <f>'VAV DATA INPUT'!N85</f>
        <v>0</v>
      </c>
      <c r="Q85" t="e">
        <f t="shared" si="19"/>
        <v>#N/A</v>
      </c>
      <c r="R85" t="e">
        <f t="shared" si="20"/>
        <v>#N/A</v>
      </c>
      <c r="S85" t="e">
        <f t="shared" si="21"/>
        <v>#N/A</v>
      </c>
      <c r="T85" t="e">
        <f t="shared" ca="1" si="22"/>
        <v>#N/A</v>
      </c>
      <c r="U85" t="e">
        <f t="shared" ca="1" si="23"/>
        <v>#N/A</v>
      </c>
    </row>
    <row r="86" spans="1:21" x14ac:dyDescent="0.2">
      <c r="A86" s="45">
        <v>6</v>
      </c>
      <c r="B86" s="8">
        <v>20000</v>
      </c>
      <c r="C86" s="8">
        <v>24600</v>
      </c>
      <c r="D86" s="8">
        <v>28100</v>
      </c>
      <c r="E86" s="8">
        <v>33600</v>
      </c>
      <c r="F86" s="8">
        <v>37600</v>
      </c>
      <c r="G86" s="8">
        <v>40900</v>
      </c>
      <c r="H86" s="8">
        <v>44200</v>
      </c>
      <c r="I86" s="46">
        <f t="shared" si="24"/>
        <v>13283.170291678762</v>
      </c>
      <c r="J86" s="46">
        <f t="shared" si="25"/>
        <v>-60202.989850656624</v>
      </c>
      <c r="N86">
        <v>82</v>
      </c>
      <c r="O86" t="str">
        <f>'VAV DATA INPUT'!CY88</f>
        <v>0</v>
      </c>
      <c r="P86" s="44">
        <f>'VAV DATA INPUT'!N86</f>
        <v>0</v>
      </c>
      <c r="Q86" t="e">
        <f t="shared" si="19"/>
        <v>#N/A</v>
      </c>
      <c r="R86" t="e">
        <f t="shared" si="20"/>
        <v>#N/A</v>
      </c>
      <c r="S86" t="e">
        <f t="shared" si="21"/>
        <v>#N/A</v>
      </c>
      <c r="T86" t="e">
        <f t="shared" ca="1" si="22"/>
        <v>#N/A</v>
      </c>
      <c r="U86" t="e">
        <f t="shared" ca="1" si="23"/>
        <v>#N/A</v>
      </c>
    </row>
    <row r="87" spans="1:21" x14ac:dyDescent="0.2">
      <c r="A87" s="45">
        <v>7</v>
      </c>
      <c r="B87" s="8">
        <v>20100</v>
      </c>
      <c r="C87" s="8">
        <v>24800</v>
      </c>
      <c r="D87" s="8">
        <v>28500</v>
      </c>
      <c r="E87" s="8">
        <v>34100</v>
      </c>
      <c r="F87" s="8">
        <v>38300</v>
      </c>
      <c r="G87" s="8">
        <v>41700</v>
      </c>
      <c r="H87" s="8">
        <v>45100</v>
      </c>
      <c r="I87" s="46">
        <f t="shared" si="24"/>
        <v>13733.100140119299</v>
      </c>
      <c r="J87" s="46">
        <f t="shared" si="25"/>
        <v>-62836.014213290699</v>
      </c>
      <c r="N87">
        <v>83</v>
      </c>
      <c r="O87" t="str">
        <f>'VAV DATA INPUT'!CY89</f>
        <v>0</v>
      </c>
      <c r="P87" s="44">
        <f>'VAV DATA INPUT'!N87</f>
        <v>0</v>
      </c>
      <c r="Q87" t="e">
        <f t="shared" si="19"/>
        <v>#N/A</v>
      </c>
      <c r="R87" t="e">
        <f t="shared" si="20"/>
        <v>#N/A</v>
      </c>
      <c r="S87" t="e">
        <f t="shared" si="21"/>
        <v>#N/A</v>
      </c>
      <c r="T87" t="e">
        <f t="shared" ca="1" si="22"/>
        <v>#N/A</v>
      </c>
      <c r="U87" t="e">
        <f t="shared" ca="1" si="23"/>
        <v>#N/A</v>
      </c>
    </row>
    <row r="88" spans="1:21" x14ac:dyDescent="0.2">
      <c r="A88" s="45">
        <v>9</v>
      </c>
      <c r="B88" s="8">
        <v>20400</v>
      </c>
      <c r="C88" s="8">
        <v>25200</v>
      </c>
      <c r="D88" s="8">
        <v>29000</v>
      </c>
      <c r="E88" s="8">
        <v>34800</v>
      </c>
      <c r="F88" s="8">
        <v>39200</v>
      </c>
      <c r="G88" s="8">
        <v>42800</v>
      </c>
      <c r="H88" s="8">
        <v>46400</v>
      </c>
      <c r="I88" s="46">
        <f t="shared" si="24"/>
        <v>14279.400970096356</v>
      </c>
      <c r="J88" s="46">
        <f t="shared" si="25"/>
        <v>-65914.593041342858</v>
      </c>
      <c r="N88">
        <v>84</v>
      </c>
      <c r="O88" t="str">
        <f>'VAV DATA INPUT'!CY90</f>
        <v>0</v>
      </c>
      <c r="P88" s="44">
        <f>'VAV DATA INPUT'!N88</f>
        <v>0</v>
      </c>
      <c r="Q88" t="e">
        <f t="shared" si="19"/>
        <v>#N/A</v>
      </c>
      <c r="R88" t="e">
        <f t="shared" si="20"/>
        <v>#N/A</v>
      </c>
      <c r="S88" t="e">
        <f t="shared" si="21"/>
        <v>#N/A</v>
      </c>
      <c r="T88" t="e">
        <f t="shared" ca="1" si="22"/>
        <v>#N/A</v>
      </c>
      <c r="U88" t="e">
        <f t="shared" ca="1" si="23"/>
        <v>#N/A</v>
      </c>
    </row>
    <row r="89" spans="1:21" x14ac:dyDescent="0.2">
      <c r="A89" s="45">
        <v>10</v>
      </c>
      <c r="B89" s="8">
        <v>20400</v>
      </c>
      <c r="C89" s="8">
        <v>25300</v>
      </c>
      <c r="D89" s="8">
        <v>29100</v>
      </c>
      <c r="E89" s="8">
        <v>35000</v>
      </c>
      <c r="F89" s="8">
        <v>39400</v>
      </c>
      <c r="G89" s="8">
        <v>43000</v>
      </c>
      <c r="H89" s="8">
        <v>46700</v>
      </c>
      <c r="I89" s="46">
        <f t="shared" si="24"/>
        <v>14419.602618373594</v>
      </c>
      <c r="J89" s="46">
        <f t="shared" si="25"/>
        <v>-66738.17653954876</v>
      </c>
      <c r="N89">
        <v>85</v>
      </c>
      <c r="O89" t="str">
        <f>'VAV DATA INPUT'!CY91</f>
        <v>0</v>
      </c>
      <c r="P89" s="44">
        <f>'VAV DATA INPUT'!N89</f>
        <v>0</v>
      </c>
      <c r="Q89" t="e">
        <f t="shared" si="19"/>
        <v>#N/A</v>
      </c>
      <c r="R89" t="e">
        <f t="shared" si="20"/>
        <v>#N/A</v>
      </c>
      <c r="S89" t="e">
        <f t="shared" si="21"/>
        <v>#N/A</v>
      </c>
      <c r="T89" t="e">
        <f t="shared" ca="1" si="22"/>
        <v>#N/A</v>
      </c>
      <c r="U89" t="e">
        <f t="shared" ca="1" si="23"/>
        <v>#N/A</v>
      </c>
    </row>
    <row r="90" spans="1:21" x14ac:dyDescent="0.2">
      <c r="N90">
        <v>86</v>
      </c>
      <c r="O90" t="str">
        <f>'VAV DATA INPUT'!CY92</f>
        <v>0</v>
      </c>
      <c r="P90" s="44">
        <f>'VAV DATA INPUT'!N90</f>
        <v>0</v>
      </c>
      <c r="Q90" t="e">
        <f t="shared" si="19"/>
        <v>#N/A</v>
      </c>
      <c r="R90" t="e">
        <f t="shared" si="20"/>
        <v>#N/A</v>
      </c>
      <c r="S90" t="e">
        <f t="shared" si="21"/>
        <v>#N/A</v>
      </c>
      <c r="T90" t="e">
        <f t="shared" ca="1" si="22"/>
        <v>#N/A</v>
      </c>
      <c r="U90" t="e">
        <f t="shared" ca="1" si="23"/>
        <v>#N/A</v>
      </c>
    </row>
    <row r="91" spans="1:21" x14ac:dyDescent="0.2">
      <c r="A91" t="s">
        <v>224</v>
      </c>
      <c r="B91" s="120" t="s">
        <v>9</v>
      </c>
      <c r="C91" s="120"/>
      <c r="D91" s="120"/>
      <c r="E91" s="120"/>
      <c r="F91" s="120"/>
      <c r="G91" s="120"/>
      <c r="H91" s="120"/>
      <c r="N91">
        <v>87</v>
      </c>
      <c r="O91" t="str">
        <f>'VAV DATA INPUT'!CY93</f>
        <v>0</v>
      </c>
      <c r="P91" s="44">
        <f>'VAV DATA INPUT'!N91</f>
        <v>0</v>
      </c>
      <c r="Q91" t="e">
        <f t="shared" si="19"/>
        <v>#N/A</v>
      </c>
      <c r="R91" t="e">
        <f t="shared" si="20"/>
        <v>#N/A</v>
      </c>
      <c r="S91" t="e">
        <f t="shared" si="21"/>
        <v>#N/A</v>
      </c>
      <c r="T91" t="e">
        <f t="shared" ca="1" si="22"/>
        <v>#N/A</v>
      </c>
      <c r="U91" t="e">
        <f t="shared" ca="1" si="23"/>
        <v>#N/A</v>
      </c>
    </row>
    <row r="92" spans="1:21" x14ac:dyDescent="0.2">
      <c r="A92" t="s">
        <v>14</v>
      </c>
      <c r="B92">
        <v>400</v>
      </c>
      <c r="C92">
        <v>600</v>
      </c>
      <c r="D92">
        <v>800</v>
      </c>
      <c r="E92">
        <v>1200</v>
      </c>
      <c r="F92">
        <v>1600</v>
      </c>
      <c r="G92">
        <v>2000</v>
      </c>
      <c r="H92">
        <v>2500</v>
      </c>
      <c r="I92" t="s">
        <v>225</v>
      </c>
      <c r="J92" t="s">
        <v>226</v>
      </c>
      <c r="N92">
        <v>88</v>
      </c>
      <c r="O92" t="str">
        <f>'VAV DATA INPUT'!CY94</f>
        <v>0</v>
      </c>
      <c r="P92" s="44">
        <f>'VAV DATA INPUT'!N92</f>
        <v>0</v>
      </c>
      <c r="Q92" t="e">
        <f t="shared" si="19"/>
        <v>#N/A</v>
      </c>
      <c r="R92" t="e">
        <f t="shared" si="20"/>
        <v>#N/A</v>
      </c>
      <c r="S92" t="e">
        <f t="shared" si="21"/>
        <v>#N/A</v>
      </c>
      <c r="T92" t="e">
        <f t="shared" ca="1" si="22"/>
        <v>#N/A</v>
      </c>
      <c r="U92" t="e">
        <f t="shared" ca="1" si="23"/>
        <v>#N/A</v>
      </c>
    </row>
    <row r="93" spans="1:21" x14ac:dyDescent="0.2">
      <c r="A93" s="45">
        <v>2</v>
      </c>
      <c r="B93" s="8">
        <v>28100</v>
      </c>
      <c r="C93" s="8">
        <v>34800</v>
      </c>
      <c r="D93" s="8">
        <v>39800</v>
      </c>
      <c r="E93" s="8">
        <v>46900</v>
      </c>
      <c r="F93" s="8">
        <v>51900</v>
      </c>
      <c r="G93" s="8">
        <v>55500</v>
      </c>
      <c r="H93" s="8">
        <v>59100</v>
      </c>
      <c r="I93" s="46">
        <f>SLOPE(B93:H93,LN($B$92:$H$92))</f>
        <v>17051.894438125786</v>
      </c>
      <c r="J93" s="46">
        <f>INTERCEPT(B93:H93,LN($B$92:$H$92))</f>
        <v>-74122.783517376185</v>
      </c>
      <c r="N93">
        <v>89</v>
      </c>
      <c r="O93" t="str">
        <f>'VAV DATA INPUT'!CY95</f>
        <v>0</v>
      </c>
      <c r="P93" s="44">
        <f>'VAV DATA INPUT'!N93</f>
        <v>0</v>
      </c>
      <c r="Q93" t="e">
        <f t="shared" si="19"/>
        <v>#N/A</v>
      </c>
      <c r="R93" t="e">
        <f t="shared" si="20"/>
        <v>#N/A</v>
      </c>
      <c r="S93" t="e">
        <f t="shared" si="21"/>
        <v>#N/A</v>
      </c>
      <c r="T93" t="e">
        <f t="shared" ca="1" si="22"/>
        <v>#N/A</v>
      </c>
      <c r="U93" t="e">
        <f t="shared" ca="1" si="23"/>
        <v>#N/A</v>
      </c>
    </row>
    <row r="94" spans="1:21" x14ac:dyDescent="0.2">
      <c r="A94" s="45">
        <v>3</v>
      </c>
      <c r="B94" s="8">
        <v>29900</v>
      </c>
      <c r="C94" s="8">
        <v>37700</v>
      </c>
      <c r="D94" s="8">
        <v>43800</v>
      </c>
      <c r="E94" s="8">
        <v>52700</v>
      </c>
      <c r="F94" s="8">
        <v>59100</v>
      </c>
      <c r="G94" s="8">
        <v>64000</v>
      </c>
      <c r="H94" s="8">
        <v>68800</v>
      </c>
      <c r="I94" s="46">
        <f t="shared" ref="I94:I100" si="26">SLOPE(B94:H94,LN($B$92:$H$92))</f>
        <v>21436.769579133059</v>
      </c>
      <c r="J94" s="46">
        <f t="shared" ref="J94:J100" si="27">INTERCEPT(B94:H94,LN($B$92:$H$92))</f>
        <v>-99095.480083652466</v>
      </c>
      <c r="N94">
        <v>90</v>
      </c>
      <c r="O94" t="str">
        <f>'VAV DATA INPUT'!CY96</f>
        <v>0</v>
      </c>
      <c r="P94" s="44">
        <f>'VAV DATA INPUT'!N94</f>
        <v>0</v>
      </c>
      <c r="Q94" t="e">
        <f t="shared" si="19"/>
        <v>#N/A</v>
      </c>
      <c r="R94" t="e">
        <f t="shared" si="20"/>
        <v>#N/A</v>
      </c>
      <c r="S94" t="e">
        <f t="shared" si="21"/>
        <v>#N/A</v>
      </c>
      <c r="T94" t="e">
        <f t="shared" ca="1" si="22"/>
        <v>#N/A</v>
      </c>
      <c r="U94" t="e">
        <f t="shared" ca="1" si="23"/>
        <v>#N/A</v>
      </c>
    </row>
    <row r="95" spans="1:21" x14ac:dyDescent="0.2">
      <c r="A95" s="45">
        <v>4</v>
      </c>
      <c r="B95" s="8">
        <v>30900</v>
      </c>
      <c r="C95" s="8">
        <v>39400</v>
      </c>
      <c r="D95" s="8">
        <v>46000</v>
      </c>
      <c r="E95" s="8">
        <v>56100</v>
      </c>
      <c r="F95" s="8">
        <v>63400</v>
      </c>
      <c r="G95" s="8">
        <v>69200</v>
      </c>
      <c r="H95" s="8">
        <v>75000</v>
      </c>
      <c r="I95" s="46">
        <f t="shared" si="26"/>
        <v>24264.858615992609</v>
      </c>
      <c r="J95" s="46">
        <f t="shared" si="27"/>
        <v>-115449.71069629918</v>
      </c>
      <c r="N95">
        <v>91</v>
      </c>
      <c r="O95" t="str">
        <f>'VAV DATA INPUT'!CY97</f>
        <v>0</v>
      </c>
      <c r="P95" s="44">
        <f>'VAV DATA INPUT'!N95</f>
        <v>0</v>
      </c>
      <c r="Q95" t="e">
        <f t="shared" si="19"/>
        <v>#N/A</v>
      </c>
      <c r="R95" t="e">
        <f t="shared" si="20"/>
        <v>#N/A</v>
      </c>
      <c r="S95" t="e">
        <f t="shared" si="21"/>
        <v>#N/A</v>
      </c>
      <c r="T95" t="e">
        <f t="shared" ca="1" si="22"/>
        <v>#N/A</v>
      </c>
      <c r="U95" t="e">
        <f t="shared" ca="1" si="23"/>
        <v>#N/A</v>
      </c>
    </row>
    <row r="96" spans="1:21" x14ac:dyDescent="0.2">
      <c r="A96" s="45">
        <v>5</v>
      </c>
      <c r="B96" s="8">
        <v>31500</v>
      </c>
      <c r="C96" s="8">
        <v>40500</v>
      </c>
      <c r="D96" s="8">
        <v>47500</v>
      </c>
      <c r="E96" s="8">
        <v>58300</v>
      </c>
      <c r="F96" s="8">
        <v>66400</v>
      </c>
      <c r="G96" s="8">
        <v>72800</v>
      </c>
      <c r="H96" s="8">
        <v>79200</v>
      </c>
      <c r="I96" s="46">
        <f t="shared" si="26"/>
        <v>26246.549765838212</v>
      </c>
      <c r="J96" s="46">
        <f t="shared" si="27"/>
        <v>-126997.57826406255</v>
      </c>
      <c r="N96">
        <v>92</v>
      </c>
      <c r="O96" t="str">
        <f>'VAV DATA INPUT'!CY98</f>
        <v>0</v>
      </c>
      <c r="P96" s="44">
        <f>'VAV DATA INPUT'!N96</f>
        <v>0</v>
      </c>
      <c r="Q96" t="e">
        <f t="shared" si="19"/>
        <v>#N/A</v>
      </c>
      <c r="R96" t="e">
        <f t="shared" si="20"/>
        <v>#N/A</v>
      </c>
      <c r="S96" t="e">
        <f t="shared" si="21"/>
        <v>#N/A</v>
      </c>
      <c r="T96" t="e">
        <f t="shared" ca="1" si="22"/>
        <v>#N/A</v>
      </c>
      <c r="U96" t="e">
        <f t="shared" ca="1" si="23"/>
        <v>#N/A</v>
      </c>
    </row>
    <row r="97" spans="1:21" x14ac:dyDescent="0.2">
      <c r="A97" s="45">
        <v>6</v>
      </c>
      <c r="B97" s="8">
        <v>32000</v>
      </c>
      <c r="C97" s="8">
        <v>41200</v>
      </c>
      <c r="D97" s="8">
        <v>48600</v>
      </c>
      <c r="E97" s="8">
        <v>59900</v>
      </c>
      <c r="F97" s="8">
        <v>68500</v>
      </c>
      <c r="G97" s="8">
        <v>75400</v>
      </c>
      <c r="H97" s="8">
        <v>82300</v>
      </c>
      <c r="I97" s="46">
        <f t="shared" si="26"/>
        <v>27683.468374650733</v>
      </c>
      <c r="J97" s="46">
        <f t="shared" si="27"/>
        <v>-135377.55755744668</v>
      </c>
      <c r="N97">
        <v>93</v>
      </c>
      <c r="O97" t="str">
        <f>'VAV DATA INPUT'!CY99</f>
        <v>0</v>
      </c>
      <c r="P97" s="44">
        <f>'VAV DATA INPUT'!N97</f>
        <v>0</v>
      </c>
      <c r="Q97" t="e">
        <f t="shared" si="19"/>
        <v>#N/A</v>
      </c>
      <c r="R97" t="e">
        <f t="shared" si="20"/>
        <v>#N/A</v>
      </c>
      <c r="S97" t="e">
        <f t="shared" si="21"/>
        <v>#N/A</v>
      </c>
      <c r="T97" t="e">
        <f t="shared" ca="1" si="22"/>
        <v>#N/A</v>
      </c>
      <c r="U97" t="e">
        <f t="shared" ca="1" si="23"/>
        <v>#N/A</v>
      </c>
    </row>
    <row r="98" spans="1:21" x14ac:dyDescent="0.2">
      <c r="A98" s="45">
        <v>7</v>
      </c>
      <c r="B98" s="8">
        <v>32299.999999999996</v>
      </c>
      <c r="C98" s="8">
        <v>41800</v>
      </c>
      <c r="D98" s="8">
        <v>49400</v>
      </c>
      <c r="E98" s="8">
        <v>61100</v>
      </c>
      <c r="F98" s="8">
        <v>70100</v>
      </c>
      <c r="G98" s="8">
        <v>77300</v>
      </c>
      <c r="H98" s="8">
        <v>84700</v>
      </c>
      <c r="I98" s="46">
        <f t="shared" si="26"/>
        <v>28790.965022817549</v>
      </c>
      <c r="J98" s="46">
        <f t="shared" si="27"/>
        <v>-141867.47876598334</v>
      </c>
      <c r="N98">
        <v>94</v>
      </c>
      <c r="O98" t="str">
        <f>'VAV DATA INPUT'!CY100</f>
        <v>0</v>
      </c>
      <c r="P98" s="44">
        <f>'VAV DATA INPUT'!N98</f>
        <v>0</v>
      </c>
      <c r="Q98" t="e">
        <f t="shared" si="19"/>
        <v>#N/A</v>
      </c>
      <c r="R98" t="e">
        <f t="shared" si="20"/>
        <v>#N/A</v>
      </c>
      <c r="S98" t="e">
        <f t="shared" si="21"/>
        <v>#N/A</v>
      </c>
      <c r="T98" t="e">
        <f t="shared" ca="1" si="22"/>
        <v>#N/A</v>
      </c>
      <c r="U98" t="e">
        <f t="shared" ca="1" si="23"/>
        <v>#N/A</v>
      </c>
    </row>
    <row r="99" spans="1:21" x14ac:dyDescent="0.2">
      <c r="A99" s="45">
        <v>9</v>
      </c>
      <c r="B99" s="8">
        <v>32800</v>
      </c>
      <c r="C99" s="8">
        <v>42500</v>
      </c>
      <c r="D99" s="8">
        <v>50400</v>
      </c>
      <c r="E99" s="8">
        <v>62900</v>
      </c>
      <c r="F99" s="8">
        <v>72400</v>
      </c>
      <c r="G99" s="8">
        <v>80100</v>
      </c>
      <c r="H99" s="8">
        <v>88100</v>
      </c>
      <c r="I99" s="46">
        <f t="shared" si="26"/>
        <v>30413.729001557818</v>
      </c>
      <c r="J99" s="46">
        <f t="shared" si="27"/>
        <v>-151433.18168553742</v>
      </c>
      <c r="N99">
        <v>95</v>
      </c>
      <c r="O99" t="str">
        <f>'VAV DATA INPUT'!CY101</f>
        <v>0</v>
      </c>
      <c r="P99" s="44">
        <f>'VAV DATA INPUT'!N99</f>
        <v>0</v>
      </c>
      <c r="Q99" t="e">
        <f t="shared" si="19"/>
        <v>#N/A</v>
      </c>
      <c r="R99" t="e">
        <f t="shared" si="20"/>
        <v>#N/A</v>
      </c>
      <c r="S99" t="e">
        <f t="shared" si="21"/>
        <v>#N/A</v>
      </c>
      <c r="T99" t="e">
        <f t="shared" ca="1" si="22"/>
        <v>#N/A</v>
      </c>
      <c r="U99" t="e">
        <f t="shared" ca="1" si="23"/>
        <v>#N/A</v>
      </c>
    </row>
    <row r="100" spans="1:21" x14ac:dyDescent="0.2">
      <c r="A100" s="45">
        <v>10</v>
      </c>
      <c r="B100" s="8">
        <v>32900</v>
      </c>
      <c r="C100" s="8">
        <v>42800</v>
      </c>
      <c r="D100" s="8">
        <v>50800</v>
      </c>
      <c r="E100" s="8">
        <v>63500</v>
      </c>
      <c r="F100" s="8">
        <v>73200</v>
      </c>
      <c r="G100" s="8">
        <v>81200</v>
      </c>
      <c r="H100" s="8">
        <v>89300</v>
      </c>
      <c r="I100" s="46">
        <f t="shared" si="26"/>
        <v>31020.283775432283</v>
      </c>
      <c r="J100" s="46">
        <f t="shared" si="27"/>
        <v>-155033.24365248281</v>
      </c>
      <c r="N100">
        <v>96</v>
      </c>
      <c r="O100" t="str">
        <f>'VAV DATA INPUT'!CY102</f>
        <v>0</v>
      </c>
      <c r="P100" s="44">
        <f>'VAV DATA INPUT'!N100</f>
        <v>0</v>
      </c>
      <c r="Q100" t="e">
        <f t="shared" si="19"/>
        <v>#N/A</v>
      </c>
      <c r="R100" t="e">
        <f t="shared" si="20"/>
        <v>#N/A</v>
      </c>
      <c r="S100" t="e">
        <f t="shared" si="21"/>
        <v>#N/A</v>
      </c>
      <c r="T100" t="e">
        <f t="shared" ca="1" si="22"/>
        <v>#N/A</v>
      </c>
      <c r="U100" t="e">
        <f t="shared" ca="1" si="23"/>
        <v>#N/A</v>
      </c>
    </row>
    <row r="101" spans="1:21" x14ac:dyDescent="0.2">
      <c r="N101">
        <v>97</v>
      </c>
      <c r="O101" t="str">
        <f>'VAV DATA INPUT'!CY103</f>
        <v>0</v>
      </c>
      <c r="P101" s="44">
        <f>'VAV DATA INPUT'!N101</f>
        <v>0</v>
      </c>
      <c r="Q101" t="e">
        <f t="shared" si="19"/>
        <v>#N/A</v>
      </c>
      <c r="R101" t="e">
        <f t="shared" si="20"/>
        <v>#N/A</v>
      </c>
      <c r="S101" t="e">
        <f t="shared" si="21"/>
        <v>#N/A</v>
      </c>
      <c r="T101" t="e">
        <f t="shared" ca="1" si="22"/>
        <v>#N/A</v>
      </c>
      <c r="U101" t="e">
        <f t="shared" ca="1" si="23"/>
        <v>#N/A</v>
      </c>
    </row>
    <row r="102" spans="1:21" x14ac:dyDescent="0.2">
      <c r="N102">
        <v>98</v>
      </c>
      <c r="O102" t="str">
        <f>'VAV DATA INPUT'!CY104</f>
        <v>0</v>
      </c>
      <c r="P102" s="44">
        <f>'VAV DATA INPUT'!N102</f>
        <v>0</v>
      </c>
      <c r="Q102" t="e">
        <f t="shared" si="19"/>
        <v>#N/A</v>
      </c>
      <c r="R102" t="e">
        <f t="shared" si="20"/>
        <v>#N/A</v>
      </c>
      <c r="S102" t="e">
        <f t="shared" si="21"/>
        <v>#N/A</v>
      </c>
      <c r="T102" t="e">
        <f t="shared" ca="1" si="22"/>
        <v>#N/A</v>
      </c>
      <c r="U102" t="e">
        <f t="shared" ca="1" si="23"/>
        <v>#N/A</v>
      </c>
    </row>
    <row r="103" spans="1:21" x14ac:dyDescent="0.2">
      <c r="N103">
        <v>99</v>
      </c>
      <c r="O103" t="str">
        <f>'VAV DATA INPUT'!CY105</f>
        <v>0</v>
      </c>
      <c r="P103" s="44">
        <f>'VAV DATA INPUT'!N103</f>
        <v>0</v>
      </c>
      <c r="Q103" t="e">
        <f t="shared" si="19"/>
        <v>#N/A</v>
      </c>
      <c r="R103" t="e">
        <f t="shared" si="20"/>
        <v>#N/A</v>
      </c>
      <c r="S103" t="e">
        <f t="shared" si="21"/>
        <v>#N/A</v>
      </c>
      <c r="T103" t="e">
        <f t="shared" ca="1" si="22"/>
        <v>#N/A</v>
      </c>
      <c r="U103" t="e">
        <f t="shared" ca="1" si="23"/>
        <v>#N/A</v>
      </c>
    </row>
    <row r="104" spans="1:21" x14ac:dyDescent="0.2">
      <c r="N104">
        <v>100</v>
      </c>
      <c r="O104" t="str">
        <f>'VAV DATA INPUT'!CY106</f>
        <v>0</v>
      </c>
      <c r="P104" s="44">
        <f>'VAV DATA INPUT'!N104</f>
        <v>0</v>
      </c>
      <c r="Q104" t="e">
        <f t="shared" si="19"/>
        <v>#N/A</v>
      </c>
      <c r="R104" t="e">
        <f t="shared" si="20"/>
        <v>#N/A</v>
      </c>
      <c r="S104" t="e">
        <f t="shared" si="21"/>
        <v>#N/A</v>
      </c>
      <c r="T104" t="e">
        <f t="shared" ca="1" si="22"/>
        <v>#N/A</v>
      </c>
      <c r="U104" t="e">
        <f t="shared" ca="1" si="23"/>
        <v>#N/A</v>
      </c>
    </row>
    <row r="105" spans="1:21" x14ac:dyDescent="0.2">
      <c r="A105" t="s">
        <v>270</v>
      </c>
    </row>
    <row r="106" spans="1:21" x14ac:dyDescent="0.2">
      <c r="A106" t="s">
        <v>223</v>
      </c>
      <c r="B106" s="120" t="s">
        <v>9</v>
      </c>
      <c r="C106" s="120"/>
      <c r="D106" s="120"/>
      <c r="E106" s="120"/>
      <c r="F106" s="120"/>
      <c r="G106" s="120"/>
      <c r="H106" s="120"/>
    </row>
    <row r="107" spans="1:21" x14ac:dyDescent="0.2">
      <c r="A107" t="s">
        <v>14</v>
      </c>
      <c r="B107">
        <v>500</v>
      </c>
      <c r="C107">
        <v>800</v>
      </c>
      <c r="D107">
        <v>1200</v>
      </c>
      <c r="E107">
        <v>1700</v>
      </c>
      <c r="F107">
        <v>2200</v>
      </c>
      <c r="G107">
        <v>2700</v>
      </c>
      <c r="H107">
        <v>3400</v>
      </c>
      <c r="I107" t="s">
        <v>225</v>
      </c>
      <c r="J107" t="s">
        <v>226</v>
      </c>
    </row>
    <row r="108" spans="1:21" x14ac:dyDescent="0.2">
      <c r="A108" s="45">
        <v>1</v>
      </c>
      <c r="B108" s="8">
        <v>20000</v>
      </c>
      <c r="C108" s="8">
        <v>23800</v>
      </c>
      <c r="D108" s="8">
        <v>26900</v>
      </c>
      <c r="E108" s="8">
        <v>29500</v>
      </c>
      <c r="F108" s="8">
        <v>31200</v>
      </c>
      <c r="G108" s="8">
        <v>32500</v>
      </c>
      <c r="H108" s="8">
        <v>33900</v>
      </c>
      <c r="I108" s="46">
        <f>SLOPE(B108:H108,LN($B$107:$H$107))</f>
        <v>7270.7290285939371</v>
      </c>
      <c r="J108" s="46">
        <f>INTERCEPT(B108:H108,LN($B$107:$H$107))</f>
        <v>-24877.792131140337</v>
      </c>
    </row>
    <row r="109" spans="1:21" x14ac:dyDescent="0.2">
      <c r="A109" s="45">
        <v>2</v>
      </c>
      <c r="B109" s="8">
        <v>23400</v>
      </c>
      <c r="C109" s="8">
        <v>28900</v>
      </c>
      <c r="D109" s="8">
        <v>33800</v>
      </c>
      <c r="E109" s="8">
        <v>38100</v>
      </c>
      <c r="F109" s="8">
        <v>41200</v>
      </c>
      <c r="G109" s="8">
        <v>43600</v>
      </c>
      <c r="H109" s="8">
        <v>46300</v>
      </c>
      <c r="I109" s="46">
        <f t="shared" ref="I109:I115" si="28">SLOPE(B109:H109,LN($B$107:$H$107))</f>
        <v>12004.811694766884</v>
      </c>
      <c r="J109" s="46">
        <f t="shared" ref="J109:J115" si="29">INTERCEPT(B109:H109,LN($B$107:$H$107))</f>
        <v>-51260.473750803438</v>
      </c>
    </row>
    <row r="110" spans="1:21" x14ac:dyDescent="0.2">
      <c r="A110" s="45">
        <v>3</v>
      </c>
      <c r="B110" s="8">
        <v>24800</v>
      </c>
      <c r="C110" s="8">
        <v>31100</v>
      </c>
      <c r="D110" s="8">
        <v>36900</v>
      </c>
      <c r="E110" s="8">
        <v>42200</v>
      </c>
      <c r="F110" s="8">
        <v>46100</v>
      </c>
      <c r="G110" s="8">
        <v>49200</v>
      </c>
      <c r="H110" s="8">
        <v>52700</v>
      </c>
      <c r="I110" s="46">
        <f t="shared" si="28"/>
        <v>14637.654467671824</v>
      </c>
      <c r="J110" s="46">
        <f t="shared" si="29"/>
        <v>-66544.307833180676</v>
      </c>
    </row>
    <row r="111" spans="1:21" x14ac:dyDescent="0.2">
      <c r="A111" s="45">
        <v>4</v>
      </c>
      <c r="B111" s="8">
        <v>25600</v>
      </c>
      <c r="C111" s="8">
        <v>32400</v>
      </c>
      <c r="D111" s="8">
        <v>38800</v>
      </c>
      <c r="E111" s="8">
        <v>44600</v>
      </c>
      <c r="F111" s="8">
        <v>49000</v>
      </c>
      <c r="G111" s="8">
        <v>52600</v>
      </c>
      <c r="H111" s="8">
        <v>56600</v>
      </c>
      <c r="I111" s="46">
        <f t="shared" si="28"/>
        <v>16251.740555501194</v>
      </c>
      <c r="J111" s="46">
        <f t="shared" si="29"/>
        <v>-75968.719679544651</v>
      </c>
    </row>
    <row r="112" spans="1:21" x14ac:dyDescent="0.2">
      <c r="A112" s="45">
        <v>5</v>
      </c>
      <c r="B112" s="8">
        <v>26100</v>
      </c>
      <c r="C112" s="8">
        <v>33200</v>
      </c>
      <c r="D112" s="8">
        <v>40000</v>
      </c>
      <c r="E112" s="8">
        <v>46200</v>
      </c>
      <c r="F112" s="8">
        <v>51000</v>
      </c>
      <c r="G112" s="8">
        <v>54800</v>
      </c>
      <c r="H112" s="8">
        <v>59200</v>
      </c>
      <c r="I112" s="46">
        <f t="shared" si="28"/>
        <v>17355.682762904769</v>
      </c>
      <c r="J112" s="46">
        <f t="shared" si="29"/>
        <v>-82479.254381354156</v>
      </c>
    </row>
    <row r="113" spans="1:10" x14ac:dyDescent="0.2">
      <c r="A113" s="45">
        <v>6</v>
      </c>
      <c r="B113" s="8">
        <v>26400</v>
      </c>
      <c r="C113" s="8">
        <v>33700</v>
      </c>
      <c r="D113" s="8">
        <v>40800</v>
      </c>
      <c r="E113" s="8">
        <v>47300</v>
      </c>
      <c r="F113" s="8">
        <v>52400</v>
      </c>
      <c r="G113" s="8">
        <v>56500</v>
      </c>
      <c r="H113" s="8">
        <v>61200</v>
      </c>
      <c r="I113" s="46">
        <f t="shared" si="28"/>
        <v>18249.073919246854</v>
      </c>
      <c r="J113" s="46">
        <f t="shared" si="29"/>
        <v>-87893.926193150779</v>
      </c>
    </row>
    <row r="114" spans="1:10" x14ac:dyDescent="0.2">
      <c r="A114" s="45">
        <v>8</v>
      </c>
      <c r="B114" s="8">
        <v>26900</v>
      </c>
      <c r="C114" s="8">
        <v>34500</v>
      </c>
      <c r="D114" s="8">
        <v>41900</v>
      </c>
      <c r="E114" s="8">
        <v>48900</v>
      </c>
      <c r="F114" s="8">
        <v>54300</v>
      </c>
      <c r="G114" s="8">
        <v>58700</v>
      </c>
      <c r="H114" s="8">
        <v>63800</v>
      </c>
      <c r="I114" s="46">
        <f t="shared" si="28"/>
        <v>19347.001431731882</v>
      </c>
      <c r="J114" s="46">
        <f t="shared" si="29"/>
        <v>-94389.076563082606</v>
      </c>
    </row>
    <row r="115" spans="1:10" x14ac:dyDescent="0.2">
      <c r="A115" s="45">
        <v>10</v>
      </c>
      <c r="B115" s="8">
        <v>27200</v>
      </c>
      <c r="C115" s="8">
        <v>35000</v>
      </c>
      <c r="D115" s="8">
        <v>42600</v>
      </c>
      <c r="E115" s="8">
        <v>49800</v>
      </c>
      <c r="F115" s="8">
        <v>55500</v>
      </c>
      <c r="G115" s="8">
        <v>60100</v>
      </c>
      <c r="H115" s="8">
        <v>65500</v>
      </c>
      <c r="I115" s="46">
        <f t="shared" si="28"/>
        <v>20061.252034433452</v>
      </c>
      <c r="J115" s="46">
        <f t="shared" si="29"/>
        <v>-98651.721046471313</v>
      </c>
    </row>
    <row r="117" spans="1:10" x14ac:dyDescent="0.2">
      <c r="A117" t="s">
        <v>224</v>
      </c>
      <c r="B117" s="120" t="s">
        <v>9</v>
      </c>
      <c r="C117" s="120"/>
      <c r="D117" s="120"/>
      <c r="E117" s="120"/>
      <c r="F117" s="120"/>
      <c r="G117" s="120"/>
      <c r="H117" s="120"/>
    </row>
    <row r="118" spans="1:10" x14ac:dyDescent="0.2">
      <c r="A118" t="s">
        <v>14</v>
      </c>
      <c r="B118">
        <v>500</v>
      </c>
      <c r="C118">
        <v>800</v>
      </c>
      <c r="D118">
        <v>1200</v>
      </c>
      <c r="E118">
        <v>1700</v>
      </c>
      <c r="F118">
        <v>2200</v>
      </c>
      <c r="G118">
        <v>2700</v>
      </c>
      <c r="H118">
        <v>3400</v>
      </c>
      <c r="I118" t="s">
        <v>225</v>
      </c>
      <c r="J118" t="s">
        <v>226</v>
      </c>
    </row>
    <row r="119" spans="1:10" x14ac:dyDescent="0.2">
      <c r="A119" s="45">
        <v>1.5</v>
      </c>
      <c r="B119" s="8">
        <v>32299.999999999996</v>
      </c>
      <c r="C119" s="8">
        <v>40000</v>
      </c>
      <c r="D119" s="8">
        <v>46400</v>
      </c>
      <c r="E119" s="8">
        <v>51500</v>
      </c>
      <c r="F119" s="8">
        <v>55000</v>
      </c>
      <c r="G119" s="8">
        <v>57500</v>
      </c>
      <c r="H119" s="8">
        <v>60100</v>
      </c>
      <c r="I119" s="46">
        <f>SLOPE(B119:H119,LN($B$118:$H$118))</f>
        <v>14588.594875377552</v>
      </c>
      <c r="J119" s="46">
        <f>INTERCEPT(B119:H119,LN($B$118:$H$118))</f>
        <v>-57642.920172014296</v>
      </c>
    </row>
    <row r="120" spans="1:10" x14ac:dyDescent="0.2">
      <c r="A120" s="45">
        <v>3</v>
      </c>
      <c r="B120" s="8">
        <v>37600</v>
      </c>
      <c r="C120" s="8">
        <v>48800</v>
      </c>
      <c r="D120" s="8">
        <v>59100</v>
      </c>
      <c r="E120" s="8">
        <v>68100</v>
      </c>
      <c r="F120" s="8">
        <v>74700</v>
      </c>
      <c r="G120" s="8">
        <v>79800</v>
      </c>
      <c r="H120" s="8">
        <v>85200</v>
      </c>
      <c r="I120" s="46">
        <f t="shared" ref="I120:I126" si="30">SLOPE(B120:H120,LN($B$118:$H$118))</f>
        <v>25069.241340970646</v>
      </c>
      <c r="J120" s="46">
        <f t="shared" ref="J120:J126" si="31">INTERCEPT(B120:H120,LN($B$118:$H$118))</f>
        <v>-118450.4149571329</v>
      </c>
    </row>
    <row r="121" spans="1:10" x14ac:dyDescent="0.2">
      <c r="A121" s="45">
        <v>4</v>
      </c>
      <c r="B121" s="8">
        <v>39100</v>
      </c>
      <c r="C121" s="8">
        <v>51600</v>
      </c>
      <c r="D121" s="8">
        <v>63400</v>
      </c>
      <c r="E121" s="8">
        <v>74000</v>
      </c>
      <c r="F121" s="8">
        <v>81900</v>
      </c>
      <c r="G121" s="8">
        <v>88200</v>
      </c>
      <c r="H121" s="8">
        <v>95000</v>
      </c>
      <c r="I121" s="46">
        <f t="shared" si="30"/>
        <v>29413.666955330027</v>
      </c>
      <c r="J121" s="46">
        <f t="shared" si="31"/>
        <v>-144499.74458729511</v>
      </c>
    </row>
    <row r="122" spans="1:10" x14ac:dyDescent="0.2">
      <c r="A122" s="45">
        <v>5</v>
      </c>
      <c r="B122" s="8">
        <v>40200</v>
      </c>
      <c r="C122" s="8">
        <v>53400</v>
      </c>
      <c r="D122" s="8">
        <v>66300</v>
      </c>
      <c r="E122" s="8">
        <v>78000</v>
      </c>
      <c r="F122" s="8">
        <v>87000</v>
      </c>
      <c r="G122" s="8">
        <v>94100</v>
      </c>
      <c r="H122" s="8">
        <v>102000</v>
      </c>
      <c r="I122" s="46">
        <f t="shared" si="30"/>
        <v>32526.35790145124</v>
      </c>
      <c r="J122" s="46">
        <f t="shared" si="31"/>
        <v>-163276.05292234744</v>
      </c>
    </row>
    <row r="123" spans="1:10" x14ac:dyDescent="0.2">
      <c r="A123" s="45">
        <v>6</v>
      </c>
      <c r="B123" s="8">
        <v>40900</v>
      </c>
      <c r="C123" s="8">
        <v>54700</v>
      </c>
      <c r="D123" s="8">
        <v>68300</v>
      </c>
      <c r="E123" s="8">
        <v>81000</v>
      </c>
      <c r="F123" s="8">
        <v>90700</v>
      </c>
      <c r="G123" s="8">
        <v>98500</v>
      </c>
      <c r="H123" s="8">
        <v>107200</v>
      </c>
      <c r="I123" s="46">
        <f t="shared" si="30"/>
        <v>34896.747124466834</v>
      </c>
      <c r="J123" s="46">
        <f t="shared" si="31"/>
        <v>-177699.00317486399</v>
      </c>
    </row>
    <row r="124" spans="1:10" x14ac:dyDescent="0.2">
      <c r="A124" s="45">
        <v>7</v>
      </c>
      <c r="B124" s="8">
        <v>41400</v>
      </c>
      <c r="C124" s="8">
        <v>55700</v>
      </c>
      <c r="D124" s="8">
        <v>69900</v>
      </c>
      <c r="E124" s="8">
        <v>83200</v>
      </c>
      <c r="F124" s="8">
        <v>93500</v>
      </c>
      <c r="G124" s="8">
        <v>101800</v>
      </c>
      <c r="H124" s="8">
        <v>111300</v>
      </c>
      <c r="I124" s="46">
        <f t="shared" si="30"/>
        <v>36730.326665723682</v>
      </c>
      <c r="J124" s="46">
        <f t="shared" si="31"/>
        <v>-188884.62953780906</v>
      </c>
    </row>
    <row r="125" spans="1:10" x14ac:dyDescent="0.2">
      <c r="A125" s="45">
        <v>9</v>
      </c>
      <c r="B125" s="8">
        <v>42100</v>
      </c>
      <c r="C125" s="8">
        <v>57000</v>
      </c>
      <c r="D125" s="8">
        <v>72100</v>
      </c>
      <c r="E125" s="8">
        <v>86400</v>
      </c>
      <c r="F125" s="8">
        <v>97600</v>
      </c>
      <c r="G125" s="8">
        <v>106800</v>
      </c>
      <c r="H125" s="8">
        <v>117300</v>
      </c>
      <c r="I125" s="46">
        <f t="shared" si="30"/>
        <v>39507.996888375004</v>
      </c>
      <c r="J125" s="46">
        <f t="shared" si="31"/>
        <v>-205969.72867461998</v>
      </c>
    </row>
    <row r="126" spans="1:10" x14ac:dyDescent="0.2">
      <c r="A126" s="45">
        <v>10</v>
      </c>
      <c r="B126" s="8">
        <v>42400</v>
      </c>
      <c r="C126" s="8">
        <v>57500</v>
      </c>
      <c r="D126" s="8">
        <v>72900</v>
      </c>
      <c r="E126" s="8">
        <v>87600</v>
      </c>
      <c r="F126" s="8">
        <v>99100</v>
      </c>
      <c r="G126" s="8">
        <v>108600</v>
      </c>
      <c r="H126" s="8">
        <v>119500</v>
      </c>
      <c r="I126" s="46">
        <f t="shared" si="30"/>
        <v>40498.884798342158</v>
      </c>
      <c r="J126" s="46">
        <f t="shared" si="31"/>
        <v>-212025.48418783757</v>
      </c>
    </row>
    <row r="131" spans="1:10" x14ac:dyDescent="0.2">
      <c r="A131" t="s">
        <v>271</v>
      </c>
    </row>
    <row r="132" spans="1:10" x14ac:dyDescent="0.2">
      <c r="A132" t="s">
        <v>223</v>
      </c>
      <c r="B132" s="120" t="s">
        <v>9</v>
      </c>
      <c r="C132" s="120"/>
      <c r="D132" s="120"/>
      <c r="E132" s="120"/>
      <c r="F132" s="120"/>
      <c r="G132" s="120"/>
      <c r="H132" s="120"/>
    </row>
    <row r="133" spans="1:10" x14ac:dyDescent="0.2">
      <c r="A133" t="s">
        <v>14</v>
      </c>
      <c r="B133">
        <v>600</v>
      </c>
      <c r="C133">
        <v>1000</v>
      </c>
      <c r="D133">
        <v>1500</v>
      </c>
      <c r="E133">
        <v>2000</v>
      </c>
      <c r="F133">
        <v>2500</v>
      </c>
      <c r="G133">
        <v>3500</v>
      </c>
      <c r="H133">
        <v>4400</v>
      </c>
      <c r="I133" t="s">
        <v>225</v>
      </c>
      <c r="J133" t="s">
        <v>226</v>
      </c>
    </row>
    <row r="134" spans="1:10" x14ac:dyDescent="0.2">
      <c r="A134" s="45">
        <v>2</v>
      </c>
      <c r="B134" s="8">
        <v>27500</v>
      </c>
      <c r="C134" s="8">
        <v>34300</v>
      </c>
      <c r="D134" s="8">
        <v>39900</v>
      </c>
      <c r="E134" s="8">
        <v>43800</v>
      </c>
      <c r="F134" s="8">
        <v>46800</v>
      </c>
      <c r="G134" s="8">
        <v>51200</v>
      </c>
      <c r="H134" s="8">
        <v>54000</v>
      </c>
      <c r="I134" s="46">
        <f>SLOPE(B134:H134,LN($B$133:$H$133))</f>
        <v>13380.449948032991</v>
      </c>
      <c r="J134" s="46">
        <f>INTERCEPT(B134:H134,LN($B$133:$H$133))</f>
        <v>-58030.630895802446</v>
      </c>
    </row>
    <row r="135" spans="1:10" x14ac:dyDescent="0.2">
      <c r="A135" s="45">
        <v>3</v>
      </c>
      <c r="B135" s="8">
        <v>29300</v>
      </c>
      <c r="C135" s="8">
        <v>37300</v>
      </c>
      <c r="D135" s="8">
        <v>44000</v>
      </c>
      <c r="E135" s="8">
        <v>49000</v>
      </c>
      <c r="F135" s="8">
        <v>52800</v>
      </c>
      <c r="G135" s="8">
        <v>58600</v>
      </c>
      <c r="H135" s="8">
        <v>62400</v>
      </c>
      <c r="I135" s="46">
        <f t="shared" ref="I135:I141" si="32">SLOPE(B135:H135,LN($B$133:$H$133))</f>
        <v>16717.77796338384</v>
      </c>
      <c r="J135" s="46">
        <f t="shared" ref="J135:J141" si="33">INTERCEPT(B135:H135,LN($B$133:$H$133))</f>
        <v>-77976.230529675609</v>
      </c>
    </row>
    <row r="136" spans="1:10" x14ac:dyDescent="0.2">
      <c r="A136" s="45">
        <v>4</v>
      </c>
      <c r="B136" s="8">
        <v>30400</v>
      </c>
      <c r="C136" s="8">
        <v>39000</v>
      </c>
      <c r="D136" s="8">
        <v>46500</v>
      </c>
      <c r="E136" s="8">
        <v>52100</v>
      </c>
      <c r="F136" s="8">
        <v>56400</v>
      </c>
      <c r="G136" s="8">
        <v>63100</v>
      </c>
      <c r="H136" s="8">
        <v>67600</v>
      </c>
      <c r="I136" s="46">
        <f t="shared" si="32"/>
        <v>18790.660677924512</v>
      </c>
      <c r="J136" s="46">
        <f t="shared" si="33"/>
        <v>-90450.311212695669</v>
      </c>
    </row>
    <row r="137" spans="1:10" x14ac:dyDescent="0.2">
      <c r="A137" s="45">
        <v>5</v>
      </c>
      <c r="B137" s="8">
        <v>31000</v>
      </c>
      <c r="C137" s="8">
        <v>40100</v>
      </c>
      <c r="D137" s="8">
        <v>48100</v>
      </c>
      <c r="E137" s="8">
        <v>54100</v>
      </c>
      <c r="F137" s="8">
        <v>58900</v>
      </c>
      <c r="G137" s="8">
        <v>66200</v>
      </c>
      <c r="H137" s="8">
        <v>71200</v>
      </c>
      <c r="I137" s="46">
        <f t="shared" si="32"/>
        <v>20304.780377086994</v>
      </c>
      <c r="J137" s="46">
        <f t="shared" si="33"/>
        <v>-99754.838547065592</v>
      </c>
    </row>
    <row r="138" spans="1:10" x14ac:dyDescent="0.2">
      <c r="A138" s="45">
        <v>6</v>
      </c>
      <c r="B138" s="8">
        <v>31500</v>
      </c>
      <c r="C138" s="8">
        <v>40900</v>
      </c>
      <c r="D138" s="8">
        <v>49300</v>
      </c>
      <c r="E138" s="8">
        <v>55600</v>
      </c>
      <c r="F138" s="8">
        <v>60600</v>
      </c>
      <c r="G138" s="8">
        <v>68400</v>
      </c>
      <c r="H138" s="8">
        <v>73800</v>
      </c>
      <c r="I138" s="46">
        <f t="shared" si="32"/>
        <v>21350.824128888868</v>
      </c>
      <c r="J138" s="46">
        <f t="shared" si="33"/>
        <v>-106114.02405440449</v>
      </c>
    </row>
    <row r="139" spans="1:10" x14ac:dyDescent="0.2">
      <c r="A139" s="45">
        <v>7</v>
      </c>
      <c r="B139" s="8">
        <v>31800</v>
      </c>
      <c r="C139" s="8">
        <v>41500</v>
      </c>
      <c r="D139" s="8">
        <v>50100</v>
      </c>
      <c r="E139" s="8">
        <v>56700</v>
      </c>
      <c r="F139" s="8">
        <v>62000</v>
      </c>
      <c r="G139" s="8">
        <v>70200</v>
      </c>
      <c r="H139" s="8">
        <v>75800</v>
      </c>
      <c r="I139" s="46">
        <f t="shared" si="32"/>
        <v>22230.913544850631</v>
      </c>
      <c r="J139" s="46">
        <f t="shared" si="33"/>
        <v>-111583.49643521638</v>
      </c>
    </row>
    <row r="140" spans="1:10" x14ac:dyDescent="0.2">
      <c r="A140" s="45">
        <v>8</v>
      </c>
      <c r="B140" s="8">
        <v>32100</v>
      </c>
      <c r="C140" s="8">
        <v>41900</v>
      </c>
      <c r="D140" s="8">
        <v>50800</v>
      </c>
      <c r="E140" s="8">
        <v>57500</v>
      </c>
      <c r="F140" s="8">
        <v>63000</v>
      </c>
      <c r="G140" s="8">
        <v>71500</v>
      </c>
      <c r="H140" s="8">
        <v>77400</v>
      </c>
      <c r="I140" s="46">
        <f t="shared" si="32"/>
        <v>22878.772619927717</v>
      </c>
      <c r="J140" s="46">
        <f t="shared" si="33"/>
        <v>-115579.59338064422</v>
      </c>
    </row>
    <row r="141" spans="1:10" x14ac:dyDescent="0.2">
      <c r="A141" s="45">
        <v>10</v>
      </c>
      <c r="B141" s="8">
        <v>32500</v>
      </c>
      <c r="C141" s="8">
        <v>42600</v>
      </c>
      <c r="D141" s="8">
        <v>51800</v>
      </c>
      <c r="E141" s="8">
        <v>58800</v>
      </c>
      <c r="F141" s="8">
        <v>64500</v>
      </c>
      <c r="G141" s="8">
        <v>73500</v>
      </c>
      <c r="H141" s="8">
        <v>79800</v>
      </c>
      <c r="I141" s="46">
        <f t="shared" si="32"/>
        <v>23866.323203732991</v>
      </c>
      <c r="J141" s="46">
        <f t="shared" si="33"/>
        <v>-121670.73381654987</v>
      </c>
    </row>
    <row r="143" spans="1:10" x14ac:dyDescent="0.2">
      <c r="A143" t="s">
        <v>224</v>
      </c>
      <c r="B143" s="120" t="s">
        <v>9</v>
      </c>
      <c r="C143" s="120"/>
      <c r="D143" s="120"/>
      <c r="E143" s="120"/>
      <c r="F143" s="120"/>
      <c r="G143" s="120"/>
      <c r="H143" s="120"/>
    </row>
    <row r="144" spans="1:10" x14ac:dyDescent="0.2">
      <c r="A144" t="s">
        <v>14</v>
      </c>
      <c r="B144">
        <v>600</v>
      </c>
      <c r="C144">
        <v>1000</v>
      </c>
      <c r="D144">
        <v>1500</v>
      </c>
      <c r="E144">
        <v>2000</v>
      </c>
      <c r="F144">
        <v>2500</v>
      </c>
      <c r="G144">
        <v>3500</v>
      </c>
      <c r="H144">
        <v>4400</v>
      </c>
      <c r="I144" t="s">
        <v>225</v>
      </c>
      <c r="J144" t="s">
        <v>226</v>
      </c>
    </row>
    <row r="145" spans="1:10" x14ac:dyDescent="0.2">
      <c r="A145" s="45">
        <v>2</v>
      </c>
      <c r="B145" s="8">
        <v>40400</v>
      </c>
      <c r="C145" s="8">
        <v>51500</v>
      </c>
      <c r="D145" s="8">
        <v>60200</v>
      </c>
      <c r="E145" s="8">
        <v>66000</v>
      </c>
      <c r="F145" s="8">
        <v>70300</v>
      </c>
      <c r="G145" s="8">
        <v>76100</v>
      </c>
      <c r="H145" s="8">
        <v>79700</v>
      </c>
      <c r="I145" s="46">
        <f>SLOPE(B145:H145,LN($B$144:$H$144))</f>
        <v>19837.602720583069</v>
      </c>
      <c r="J145" s="46">
        <f>INTERCEPT(B145:H145,LN($B$144:$H$144))</f>
        <v>-85587.674372914145</v>
      </c>
    </row>
    <row r="146" spans="1:10" x14ac:dyDescent="0.2">
      <c r="A146" s="45">
        <v>3</v>
      </c>
      <c r="B146" s="8">
        <v>44100</v>
      </c>
      <c r="C146" s="8">
        <v>57900</v>
      </c>
      <c r="D146" s="8">
        <v>69500</v>
      </c>
      <c r="E146" s="8">
        <v>77700</v>
      </c>
      <c r="F146" s="8">
        <v>83900</v>
      </c>
      <c r="G146" s="8">
        <v>92800</v>
      </c>
      <c r="H146" s="8">
        <v>98400</v>
      </c>
      <c r="I146" s="46">
        <f t="shared" ref="I146:I152" si="34">SLOPE(B146:H146,LN($B$144:$H$144))</f>
        <v>27508.246881393799</v>
      </c>
      <c r="J146" s="46">
        <f t="shared" ref="J146:J152" si="35">INTERCEPT(B146:H146,LN($B$144:$H$144))</f>
        <v>-131776.2645923236</v>
      </c>
    </row>
    <row r="147" spans="1:10" x14ac:dyDescent="0.2">
      <c r="A147" s="45">
        <v>4</v>
      </c>
      <c r="B147" s="8">
        <v>46200</v>
      </c>
      <c r="C147" s="8">
        <v>61800</v>
      </c>
      <c r="D147" s="8">
        <v>75300</v>
      </c>
      <c r="E147" s="8">
        <v>85100</v>
      </c>
      <c r="F147" s="8">
        <v>92700</v>
      </c>
      <c r="G147" s="8">
        <v>103900</v>
      </c>
      <c r="H147" s="8">
        <v>111300</v>
      </c>
      <c r="I147" s="46">
        <f t="shared" si="34"/>
        <v>32945.243012682928</v>
      </c>
      <c r="J147" s="46">
        <f t="shared" si="35"/>
        <v>-165197.19025685138</v>
      </c>
    </row>
    <row r="148" spans="1:10" x14ac:dyDescent="0.2">
      <c r="A148" s="45">
        <v>5</v>
      </c>
      <c r="B148" s="8">
        <v>47500</v>
      </c>
      <c r="C148" s="8">
        <v>64300</v>
      </c>
      <c r="D148" s="8">
        <v>79200</v>
      </c>
      <c r="E148" s="8">
        <v>90200</v>
      </c>
      <c r="F148" s="8">
        <v>98900</v>
      </c>
      <c r="G148" s="8">
        <v>111900</v>
      </c>
      <c r="H148" s="8">
        <v>120600</v>
      </c>
      <c r="I148" s="46">
        <f t="shared" si="34"/>
        <v>37006.569553288522</v>
      </c>
      <c r="J148" s="46">
        <f t="shared" si="35"/>
        <v>-190525.22707716536</v>
      </c>
    </row>
    <row r="149" spans="1:10" x14ac:dyDescent="0.2">
      <c r="A149" s="45">
        <v>6</v>
      </c>
      <c r="B149" s="8">
        <v>48500</v>
      </c>
      <c r="C149" s="8">
        <v>66100</v>
      </c>
      <c r="D149" s="8">
        <v>82000</v>
      </c>
      <c r="E149" s="8">
        <v>94000</v>
      </c>
      <c r="F149" s="8">
        <v>103500</v>
      </c>
      <c r="G149" s="8">
        <v>117900</v>
      </c>
      <c r="H149" s="8">
        <v>127600</v>
      </c>
      <c r="I149" s="46">
        <f>SLOPE(B149:H149,LN($B$144:$H$144))</f>
        <v>40068.422154138687</v>
      </c>
      <c r="J149" s="46">
        <f t="shared" si="35"/>
        <v>-209672.54033838119</v>
      </c>
    </row>
    <row r="150" spans="1:10" x14ac:dyDescent="0.2">
      <c r="A150" s="45">
        <v>7</v>
      </c>
      <c r="B150" s="8">
        <v>49200</v>
      </c>
      <c r="C150" s="8">
        <v>67500</v>
      </c>
      <c r="D150" s="8">
        <v>84100</v>
      </c>
      <c r="E150" s="8">
        <v>96800</v>
      </c>
      <c r="F150" s="8">
        <v>107000</v>
      </c>
      <c r="G150" s="8">
        <v>122600</v>
      </c>
      <c r="H150" s="8">
        <v>133200</v>
      </c>
      <c r="I150" s="46">
        <f t="shared" si="34"/>
        <v>42525.428060986225</v>
      </c>
      <c r="J150" s="46">
        <f t="shared" si="35"/>
        <v>-225161.20502909349</v>
      </c>
    </row>
    <row r="151" spans="1:10" x14ac:dyDescent="0.2">
      <c r="A151" s="45">
        <v>9</v>
      </c>
      <c r="B151" s="8">
        <v>50200</v>
      </c>
      <c r="C151" s="8">
        <v>69400</v>
      </c>
      <c r="D151" s="8">
        <v>87200</v>
      </c>
      <c r="E151" s="8">
        <v>100900</v>
      </c>
      <c r="F151" s="8">
        <v>112100</v>
      </c>
      <c r="G151" s="8">
        <v>129400</v>
      </c>
      <c r="H151" s="8">
        <v>141400</v>
      </c>
      <c r="I151" s="46">
        <f t="shared" si="34"/>
        <v>46141.121312013209</v>
      </c>
      <c r="J151" s="46">
        <f t="shared" si="35"/>
        <v>-248012.51726279553</v>
      </c>
    </row>
    <row r="152" spans="1:10" x14ac:dyDescent="0.2">
      <c r="A152" s="45">
        <v>10</v>
      </c>
      <c r="B152" s="8">
        <v>50500</v>
      </c>
      <c r="C152" s="8">
        <v>70100</v>
      </c>
      <c r="D152" s="8">
        <v>88300</v>
      </c>
      <c r="E152" s="8">
        <v>102500</v>
      </c>
      <c r="F152" s="8">
        <v>114000</v>
      </c>
      <c r="G152" s="8">
        <v>132000</v>
      </c>
      <c r="H152" s="8">
        <v>144500</v>
      </c>
      <c r="I152" s="46">
        <f t="shared" si="34"/>
        <v>47551.243786140411</v>
      </c>
      <c r="J152" s="46">
        <f t="shared" si="35"/>
        <v>-256992.83057282714</v>
      </c>
    </row>
    <row r="157" spans="1:10" x14ac:dyDescent="0.2">
      <c r="A157" t="s">
        <v>272</v>
      </c>
    </row>
    <row r="158" spans="1:10" x14ac:dyDescent="0.2">
      <c r="A158" t="s">
        <v>223</v>
      </c>
      <c r="B158" s="120" t="s">
        <v>9</v>
      </c>
      <c r="C158" s="120"/>
      <c r="D158" s="120"/>
      <c r="E158" s="120"/>
      <c r="F158" s="120"/>
      <c r="G158" s="120"/>
      <c r="H158" s="120"/>
    </row>
    <row r="159" spans="1:10" x14ac:dyDescent="0.2">
      <c r="A159" t="s">
        <v>14</v>
      </c>
      <c r="B159">
        <v>1500</v>
      </c>
      <c r="C159">
        <v>2000</v>
      </c>
      <c r="D159">
        <v>3000</v>
      </c>
      <c r="E159">
        <v>4000</v>
      </c>
      <c r="F159">
        <v>5000</v>
      </c>
      <c r="G159">
        <v>6000</v>
      </c>
      <c r="H159">
        <v>8000</v>
      </c>
      <c r="I159" t="s">
        <v>225</v>
      </c>
      <c r="J159" t="s">
        <v>226</v>
      </c>
    </row>
    <row r="160" spans="1:10" x14ac:dyDescent="0.2">
      <c r="A160" s="45">
        <v>2</v>
      </c>
      <c r="B160" s="8">
        <v>48600</v>
      </c>
      <c r="C160" s="8">
        <v>53700</v>
      </c>
      <c r="D160" s="8">
        <v>60600</v>
      </c>
      <c r="E160" s="8">
        <v>65200</v>
      </c>
      <c r="F160" s="8">
        <v>68700</v>
      </c>
      <c r="G160" s="8">
        <v>71300</v>
      </c>
      <c r="H160" s="8">
        <v>75200</v>
      </c>
      <c r="I160" s="46">
        <f>SLOPE(B160:H160,LN($B$159:$H$159))</f>
        <v>15991.815643157761</v>
      </c>
      <c r="J160" s="46">
        <f>INTERCEPT(B160:H160,LN($B$159:$H$159))</f>
        <v>-67846.45485615416</v>
      </c>
    </row>
    <row r="161" spans="1:10" x14ac:dyDescent="0.2">
      <c r="A161" s="45">
        <v>3</v>
      </c>
      <c r="B161" s="8">
        <v>54100</v>
      </c>
      <c r="C161" s="8">
        <v>60600</v>
      </c>
      <c r="D161" s="8">
        <v>69900</v>
      </c>
      <c r="E161" s="8">
        <v>76300</v>
      </c>
      <c r="F161" s="8">
        <v>81200</v>
      </c>
      <c r="G161" s="8">
        <v>85100</v>
      </c>
      <c r="H161" s="8">
        <v>91000</v>
      </c>
      <c r="I161" s="46">
        <f t="shared" ref="I161:I167" si="36">SLOPE(B161:H161,LN($B$159:$H$159))</f>
        <v>22159.452062176268</v>
      </c>
      <c r="J161" s="46">
        <f t="shared" ref="J161:J167" si="37">INTERCEPT(B161:H161,LN($B$159:$H$159))</f>
        <v>-107737.32505078013</v>
      </c>
    </row>
    <row r="162" spans="1:10" x14ac:dyDescent="0.2">
      <c r="A162" s="45">
        <v>4</v>
      </c>
      <c r="B162" s="8">
        <v>57400</v>
      </c>
      <c r="C162" s="8">
        <v>64800</v>
      </c>
      <c r="D162" s="8">
        <v>75600</v>
      </c>
      <c r="E162" s="8">
        <v>83300</v>
      </c>
      <c r="F162" s="8">
        <v>89200</v>
      </c>
      <c r="G162" s="8">
        <v>94000</v>
      </c>
      <c r="H162" s="8">
        <v>101300</v>
      </c>
      <c r="I162" s="46">
        <f t="shared" si="36"/>
        <v>26359.763006228011</v>
      </c>
      <c r="J162" s="46">
        <f t="shared" si="37"/>
        <v>-135419.51392870906</v>
      </c>
    </row>
    <row r="163" spans="1:10" x14ac:dyDescent="0.2">
      <c r="A163" s="45">
        <v>5</v>
      </c>
      <c r="B163" s="8">
        <v>59500</v>
      </c>
      <c r="C163" s="8">
        <v>67600</v>
      </c>
      <c r="D163" s="8">
        <v>79400</v>
      </c>
      <c r="E163" s="8">
        <v>88000</v>
      </c>
      <c r="F163" s="8">
        <v>94700</v>
      </c>
      <c r="G163" s="8">
        <v>100200</v>
      </c>
      <c r="H163" s="8">
        <v>108700</v>
      </c>
      <c r="I163" s="46">
        <f t="shared" si="36"/>
        <v>29481.683990290076</v>
      </c>
      <c r="J163" s="46">
        <f t="shared" si="37"/>
        <v>-156384.6350343001</v>
      </c>
    </row>
    <row r="164" spans="1:10" x14ac:dyDescent="0.2">
      <c r="A164" s="45">
        <v>6</v>
      </c>
      <c r="B164" s="8">
        <v>61000</v>
      </c>
      <c r="C164" s="8">
        <v>69500</v>
      </c>
      <c r="D164" s="8">
        <v>82200</v>
      </c>
      <c r="E164" s="8">
        <v>91500</v>
      </c>
      <c r="F164" s="8">
        <v>98800</v>
      </c>
      <c r="G164" s="8">
        <v>104800</v>
      </c>
      <c r="H164" s="8">
        <v>114200</v>
      </c>
      <c r="I164" s="46">
        <f t="shared" si="36"/>
        <v>31879.868063286383</v>
      </c>
      <c r="J164" s="46">
        <f t="shared" si="37"/>
        <v>-172641.77787012386</v>
      </c>
    </row>
    <row r="165" spans="1:10" x14ac:dyDescent="0.2">
      <c r="A165" s="45">
        <v>7</v>
      </c>
      <c r="B165" s="8">
        <v>62200</v>
      </c>
      <c r="C165" s="8">
        <v>71000</v>
      </c>
      <c r="D165" s="8">
        <v>84300</v>
      </c>
      <c r="E165" s="8">
        <v>94100</v>
      </c>
      <c r="F165" s="8">
        <v>101900</v>
      </c>
      <c r="G165" s="8">
        <v>108300</v>
      </c>
      <c r="H165" s="8">
        <v>118400</v>
      </c>
      <c r="I165" s="46">
        <f t="shared" si="36"/>
        <v>33668.063162138933</v>
      </c>
      <c r="J165" s="46">
        <f t="shared" si="37"/>
        <v>-184709.68952745729</v>
      </c>
    </row>
    <row r="166" spans="1:10" x14ac:dyDescent="0.2">
      <c r="A166" s="45">
        <v>8</v>
      </c>
      <c r="B166" s="8">
        <v>63000</v>
      </c>
      <c r="C166" s="8">
        <v>72200</v>
      </c>
      <c r="D166" s="8">
        <v>85900</v>
      </c>
      <c r="E166" s="8">
        <v>96200</v>
      </c>
      <c r="F166" s="8">
        <v>104400</v>
      </c>
      <c r="G166" s="8">
        <v>111100</v>
      </c>
      <c r="H166" s="8">
        <v>121800</v>
      </c>
      <c r="I166" s="46">
        <f t="shared" si="36"/>
        <v>35190.000027445283</v>
      </c>
      <c r="J166" s="46">
        <f t="shared" si="37"/>
        <v>-195136.43922917292</v>
      </c>
    </row>
    <row r="167" spans="1:10" x14ac:dyDescent="0.2">
      <c r="A167" s="45">
        <v>10</v>
      </c>
      <c r="B167" s="8">
        <v>64300</v>
      </c>
      <c r="C167" s="8">
        <v>73900</v>
      </c>
      <c r="D167" s="8">
        <v>88400</v>
      </c>
      <c r="E167" s="8">
        <v>99300</v>
      </c>
      <c r="F167" s="8">
        <v>108000</v>
      </c>
      <c r="G167" s="8">
        <v>115300</v>
      </c>
      <c r="H167" s="8">
        <v>126900</v>
      </c>
      <c r="I167" s="46">
        <f t="shared" si="36"/>
        <v>37426.569706804818</v>
      </c>
      <c r="J167" s="46">
        <f t="shared" si="37"/>
        <v>-210410.77533038383</v>
      </c>
    </row>
    <row r="169" spans="1:10" x14ac:dyDescent="0.2">
      <c r="A169" t="s">
        <v>224</v>
      </c>
      <c r="B169" s="120" t="s">
        <v>9</v>
      </c>
      <c r="C169" s="120"/>
      <c r="D169" s="120"/>
      <c r="E169" s="120"/>
      <c r="F169" s="120"/>
      <c r="G169" s="120"/>
      <c r="H169" s="120"/>
    </row>
    <row r="170" spans="1:10" x14ac:dyDescent="0.2">
      <c r="A170" t="s">
        <v>14</v>
      </c>
      <c r="B170">
        <v>1500</v>
      </c>
      <c r="C170">
        <v>2000</v>
      </c>
      <c r="D170">
        <v>3000</v>
      </c>
      <c r="E170">
        <v>4000</v>
      </c>
      <c r="F170">
        <v>5000</v>
      </c>
      <c r="G170">
        <v>6000</v>
      </c>
      <c r="H170">
        <v>8000</v>
      </c>
      <c r="I170" t="s">
        <v>225</v>
      </c>
      <c r="J170" t="s">
        <v>226</v>
      </c>
    </row>
    <row r="171" spans="1:10" x14ac:dyDescent="0.2">
      <c r="A171" s="45">
        <v>2</v>
      </c>
      <c r="B171" s="8">
        <v>69300</v>
      </c>
      <c r="C171" s="8">
        <v>76300</v>
      </c>
      <c r="D171" s="8">
        <v>85200</v>
      </c>
      <c r="E171" s="8">
        <v>90700</v>
      </c>
      <c r="F171" s="8">
        <v>94400</v>
      </c>
      <c r="G171" s="8">
        <v>97100</v>
      </c>
      <c r="H171" s="8">
        <v>100800</v>
      </c>
      <c r="I171" s="46">
        <f>SLOPE(B171:H171,LN($B$170:$H$170))</f>
        <v>18990.479524390023</v>
      </c>
      <c r="J171" s="46">
        <f>INTERCEPT(B171:H171,LN($B$170:$H$170))</f>
        <v>-68086.257225052424</v>
      </c>
    </row>
    <row r="172" spans="1:10" x14ac:dyDescent="0.2">
      <c r="A172" s="45">
        <v>3</v>
      </c>
      <c r="B172" s="8">
        <v>80800</v>
      </c>
      <c r="C172" s="8">
        <v>91000</v>
      </c>
      <c r="D172" s="8">
        <v>104800</v>
      </c>
      <c r="E172" s="8">
        <v>113800</v>
      </c>
      <c r="F172" s="8">
        <v>120200</v>
      </c>
      <c r="G172" s="8">
        <v>125100</v>
      </c>
      <c r="H172" s="8">
        <v>132100</v>
      </c>
      <c r="I172" s="46">
        <f t="shared" ref="I172:I178" si="38">SLOPE(B172:H172,LN($B$170:$H$170))</f>
        <v>30916.187127682144</v>
      </c>
      <c r="J172" s="46">
        <f t="shared" ref="J172:J178" si="39">INTERCEPT(B172:H172,LN($B$170:$H$170))</f>
        <v>-143908.48349584607</v>
      </c>
    </row>
    <row r="173" spans="1:10" x14ac:dyDescent="0.2">
      <c r="A173" s="45">
        <v>4</v>
      </c>
      <c r="B173" s="8">
        <v>87900</v>
      </c>
      <c r="C173" s="8">
        <v>100300</v>
      </c>
      <c r="D173" s="8">
        <v>117800</v>
      </c>
      <c r="E173" s="8">
        <v>129699.99999999999</v>
      </c>
      <c r="F173" s="8">
        <v>138500</v>
      </c>
      <c r="G173" s="8">
        <v>145300</v>
      </c>
      <c r="H173" s="8">
        <v>155200</v>
      </c>
      <c r="I173" s="46">
        <f t="shared" si="38"/>
        <v>40589.504589008211</v>
      </c>
      <c r="J173" s="46">
        <f t="shared" si="39"/>
        <v>-207983.74704269809</v>
      </c>
    </row>
    <row r="174" spans="1:10" x14ac:dyDescent="0.2">
      <c r="A174" s="45">
        <v>5</v>
      </c>
      <c r="B174" s="8">
        <v>92600</v>
      </c>
      <c r="C174" s="8">
        <v>106700</v>
      </c>
      <c r="D174" s="8">
        <v>127000</v>
      </c>
      <c r="E174" s="8">
        <v>141300</v>
      </c>
      <c r="F174" s="8">
        <v>152000</v>
      </c>
      <c r="G174" s="8">
        <v>160400</v>
      </c>
      <c r="H174" s="8">
        <v>173000</v>
      </c>
      <c r="I174" s="46">
        <f t="shared" si="38"/>
        <v>48426.138762309056</v>
      </c>
      <c r="J174" s="46">
        <f t="shared" si="39"/>
        <v>-261079.08230162031</v>
      </c>
    </row>
    <row r="175" spans="1:10" x14ac:dyDescent="0.2">
      <c r="A175" s="45">
        <v>6</v>
      </c>
      <c r="B175" s="8">
        <v>96100</v>
      </c>
      <c r="C175" s="8">
        <v>111400</v>
      </c>
      <c r="D175" s="8">
        <v>134000</v>
      </c>
      <c r="E175" s="8">
        <v>150100</v>
      </c>
      <c r="F175" s="8">
        <v>162400</v>
      </c>
      <c r="G175" s="8">
        <v>172200</v>
      </c>
      <c r="H175" s="8">
        <v>187000</v>
      </c>
      <c r="I175" s="46">
        <f t="shared" si="38"/>
        <v>54722.053129880398</v>
      </c>
      <c r="J175" s="46">
        <f t="shared" si="39"/>
        <v>-304122.16968337784</v>
      </c>
    </row>
    <row r="176" spans="1:10" x14ac:dyDescent="0.2">
      <c r="A176" s="45">
        <v>7</v>
      </c>
      <c r="B176" s="8">
        <v>98700</v>
      </c>
      <c r="C176" s="8">
        <v>115000</v>
      </c>
      <c r="D176" s="8">
        <v>139400</v>
      </c>
      <c r="E176" s="8">
        <v>157000</v>
      </c>
      <c r="F176" s="8">
        <v>170600</v>
      </c>
      <c r="G176" s="8">
        <v>181600</v>
      </c>
      <c r="H176" s="8">
        <v>198400</v>
      </c>
      <c r="I176" s="46">
        <f t="shared" si="38"/>
        <v>59943.806973224426</v>
      </c>
      <c r="J176" s="46">
        <f t="shared" si="39"/>
        <v>-340168.59609621437</v>
      </c>
    </row>
    <row r="177" spans="1:10" x14ac:dyDescent="0.2">
      <c r="A177" s="45">
        <v>8</v>
      </c>
      <c r="B177" s="8">
        <v>100800</v>
      </c>
      <c r="C177" s="8">
        <v>117900</v>
      </c>
      <c r="D177" s="8">
        <v>143600</v>
      </c>
      <c r="E177" s="8">
        <v>162500</v>
      </c>
      <c r="F177" s="8">
        <v>177300</v>
      </c>
      <c r="G177" s="8">
        <v>189200</v>
      </c>
      <c r="H177" s="8">
        <v>207700</v>
      </c>
      <c r="I177" s="46">
        <f t="shared" si="38"/>
        <v>64221.566931297602</v>
      </c>
      <c r="J177" s="46">
        <f t="shared" si="39"/>
        <v>-369786.07096522045</v>
      </c>
    </row>
    <row r="178" spans="1:10" x14ac:dyDescent="0.2">
      <c r="A178" s="45">
        <v>10</v>
      </c>
      <c r="B178" s="8">
        <v>103800</v>
      </c>
      <c r="C178" s="8">
        <v>122100</v>
      </c>
      <c r="D178" s="8">
        <v>150100</v>
      </c>
      <c r="E178" s="8">
        <v>171000</v>
      </c>
      <c r="F178" s="8">
        <v>187500</v>
      </c>
      <c r="G178" s="8">
        <v>201000</v>
      </c>
      <c r="H178" s="8">
        <v>222200</v>
      </c>
      <c r="I178" s="46">
        <f t="shared" si="38"/>
        <v>71047.534329159709</v>
      </c>
      <c r="J178" s="46">
        <f t="shared" si="39"/>
        <v>-417391.27558534942</v>
      </c>
    </row>
  </sheetData>
  <mergeCells count="14">
    <mergeCell ref="B2:H2"/>
    <mergeCell ref="B132:H132"/>
    <mergeCell ref="B143:H143"/>
    <mergeCell ref="B117:H117"/>
    <mergeCell ref="B106:H106"/>
    <mergeCell ref="B91:H91"/>
    <mergeCell ref="B80:H80"/>
    <mergeCell ref="B65:H65"/>
    <mergeCell ref="B54:H54"/>
    <mergeCell ref="B158:H158"/>
    <mergeCell ref="B169:H169"/>
    <mergeCell ref="B39:H39"/>
    <mergeCell ref="B28:H28"/>
    <mergeCell ref="B13:H13"/>
  </mergeCells>
  <pageMargins left="0.7" right="0.7" top="0.75" bottom="0.75" header="0.3" footer="0.3"/>
  <pageSetup orientation="portrait" r:id="rId1"/>
  <headerFooter>
    <oddFooter>&amp;LRestricted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size="42" baseType="lpstr">
      <vt:lpstr>VAV DATA INPUT</vt:lpstr>
      <vt:lpstr>Vlookup</vt:lpstr>
      <vt:lpstr>Sheet5</vt:lpstr>
      <vt:lpstr>LOOKUP TABLES</vt:lpstr>
      <vt:lpstr>COIL DATA</vt:lpstr>
      <vt:lpstr>CONTROLLER_MODELS</vt:lpstr>
      <vt:lpstr>LIST001</vt:lpstr>
      <vt:lpstr>LIST002</vt:lpstr>
      <vt:lpstr>LIST003</vt:lpstr>
      <vt:lpstr>LIST004</vt:lpstr>
      <vt:lpstr>LIST005</vt:lpstr>
      <vt:lpstr>LIST006</vt:lpstr>
      <vt:lpstr>LIST007</vt:lpstr>
      <vt:lpstr>LIST008</vt:lpstr>
      <vt:lpstr>LIST009</vt:lpstr>
      <vt:lpstr>LIST010</vt:lpstr>
      <vt:lpstr>LIST011</vt:lpstr>
      <vt:lpstr>LIST012</vt:lpstr>
      <vt:lpstr>LIST013</vt:lpstr>
      <vt:lpstr>LIST014</vt:lpstr>
      <vt:lpstr>LIST015</vt:lpstr>
      <vt:lpstr>LIST016</vt:lpstr>
      <vt:lpstr>LIST017</vt:lpstr>
      <vt:lpstr>LIST018</vt:lpstr>
      <vt:lpstr>LIST019</vt:lpstr>
      <vt:lpstr>LIST020</vt:lpstr>
      <vt:lpstr>LIST021</vt:lpstr>
      <vt:lpstr>LIST022</vt:lpstr>
      <vt:lpstr>LIST023</vt:lpstr>
      <vt:lpstr>LIST024</vt:lpstr>
      <vt:lpstr>LIST025</vt:lpstr>
      <vt:lpstr>LIST026</vt:lpstr>
      <vt:lpstr>LIST027</vt:lpstr>
      <vt:lpstr>LIST028</vt:lpstr>
      <vt:lpstr>LIST029</vt:lpstr>
      <vt:lpstr>LIST030</vt:lpstr>
      <vt:lpstr>LIST031</vt:lpstr>
      <vt:lpstr>LIST032</vt:lpstr>
      <vt:lpstr>LIST033</vt:lpstr>
      <vt:lpstr>LIST034</vt:lpstr>
      <vt:lpstr>LIST035</vt:lpstr>
      <vt:lpstr>'VAV DATA INPUT'!Print_Area</vt:lpstr>
    </vt:vector>
  </TitlesOfParts>
  <Company>Siemens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Maas</dc:creator>
  <cp:keywords>C_Restricted</cp:keywords>
  <cp:lastModifiedBy>Vorsten, John (RC-US BT FLD Z2 AUS)</cp:lastModifiedBy>
  <cp:lastPrinted>2018-10-19T18:26:07Z</cp:lastPrinted>
  <dcterms:created xsi:type="dcterms:W3CDTF">2017-04-05T21:36:55Z</dcterms:created>
  <dcterms:modified xsi:type="dcterms:W3CDTF">2018-10-22T15:06:20Z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-1988118366</vt:i4>
  </property>
  <property fmtid="{D5CDD505-2E9C-101B-9397-08002B2CF9AE}" pid="3" name="_NewReviewCycle">
    <vt:lpwstr/>
  </property>
  <property fmtid="{D5CDD505-2E9C-101B-9397-08002B2CF9AE}" pid="4" name="_EmailSubject">
    <vt:lpwstr>Lab Supply Coil calc</vt:lpwstr>
  </property>
  <property fmtid="{D5CDD505-2E9C-101B-9397-08002B2CF9AE}" pid="5" name="_AuthorEmail">
    <vt:lpwstr>david.reza@siemens.com</vt:lpwstr>
  </property>
  <property fmtid="{D5CDD505-2E9C-101B-9397-08002B2CF9AE}" pid="6" name="_AuthorEmailDisplayName">
    <vt:lpwstr>Reza, David (RC-US BT FLD Z2 SOL ANT ENG)</vt:lpwstr>
  </property>
  <property fmtid="{D5CDD505-2E9C-101B-9397-08002B2CF9AE}" pid="7" name="_PreviousAdHocReviewCycleID">
    <vt:i4>1116044360</vt:i4>
  </property>
  <property fmtid="{D5CDD505-2E9C-101B-9397-08002B2CF9AE}" pid="8" name="_ReviewingToolsShownOnce">
    <vt:lpwstr/>
  </property>
  <property fmtid="{D5CDD505-2E9C-101B-9397-08002B2CF9AE}" pid="9" name="Document Confidentiality">
    <vt:lpwstr>Restricted</vt:lpwstr>
  </property>
</Properties>
</file>