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003vrzk\Desktop\44OP-266569-MCC Business Technology Renovation 2018\Documents\Sandbox\"/>
    </mc:Choice>
  </mc:AlternateContent>
  <xr:revisionPtr revIDLastSave="0" documentId="13_ncr:1_{03EDF20D-0E16-4760-BEA4-221718D75B54}" xr6:coauthVersionLast="43" xr6:coauthVersionMax="43" xr10:uidLastSave="{00000000-0000-0000-0000-000000000000}"/>
  <bookViews>
    <workbookView xWindow="7500" yWindow="2415" windowWidth="21015" windowHeight="12690" tabRatio="742" activeTab="1" xr2:uid="{00000000-000D-0000-FFFF-FFFF00000000}"/>
  </bookViews>
  <sheets>
    <sheet name="Joined" sheetId="8" r:id="rId1"/>
    <sheet name="ABT" sheetId="15" r:id="rId2"/>
    <sheet name="Sched" sheetId="11" r:id="rId3"/>
    <sheet name="PanelInstance" sheetId="16" r:id="rId4"/>
  </sheets>
  <definedNames>
    <definedName name="_xlnm._FilterDatabase" localSheetId="0" hidden="1">Joined!$A$2:$I$63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5" l="1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35" i="15"/>
  <c r="V36" i="15"/>
  <c r="V37" i="15"/>
  <c r="V38" i="15"/>
  <c r="V39" i="15"/>
  <c r="V40" i="15"/>
  <c r="V41" i="15"/>
  <c r="V42" i="15"/>
  <c r="V43" i="15"/>
  <c r="V44" i="15"/>
  <c r="V45" i="15"/>
  <c r="V46" i="15"/>
  <c r="V47" i="15"/>
  <c r="V48" i="15"/>
  <c r="V49" i="15"/>
  <c r="V50" i="15"/>
  <c r="V51" i="15"/>
  <c r="V52" i="15"/>
  <c r="V53" i="15"/>
  <c r="V54" i="15"/>
  <c r="V55" i="15"/>
  <c r="V56" i="15"/>
  <c r="V57" i="15"/>
  <c r="V58" i="15"/>
  <c r="V59" i="15"/>
  <c r="V60" i="15"/>
  <c r="V61" i="15"/>
  <c r="V2" i="15"/>
  <c r="AM3" i="15" l="1"/>
  <c r="AM4" i="15"/>
  <c r="AM5" i="15"/>
  <c r="AM6" i="15"/>
  <c r="AM7" i="15"/>
  <c r="AM8" i="15"/>
  <c r="AM9" i="15"/>
  <c r="AM10" i="15"/>
  <c r="AM11" i="15"/>
  <c r="AM12" i="15"/>
  <c r="AM13" i="15"/>
  <c r="AM14" i="15"/>
  <c r="AM15" i="15"/>
  <c r="AM16" i="15"/>
  <c r="AM17" i="15"/>
  <c r="AM18" i="15"/>
  <c r="AM19" i="15"/>
  <c r="AM20" i="15"/>
  <c r="AM21" i="15"/>
  <c r="AM22" i="15"/>
  <c r="AM23" i="15"/>
  <c r="AM24" i="15"/>
  <c r="AM25" i="15"/>
  <c r="AM26" i="15"/>
  <c r="AM27" i="15"/>
  <c r="AM28" i="15"/>
  <c r="AM2" i="15"/>
  <c r="AL3" i="15"/>
  <c r="AL4" i="15"/>
  <c r="AL5" i="15"/>
  <c r="AL6" i="15"/>
  <c r="AL7" i="15"/>
  <c r="AL8" i="15"/>
  <c r="AL9" i="15"/>
  <c r="AL10" i="15"/>
  <c r="AL11" i="15"/>
  <c r="AL12" i="15"/>
  <c r="AL13" i="15"/>
  <c r="AL14" i="15"/>
  <c r="AL15" i="15"/>
  <c r="AL16" i="15"/>
  <c r="AL17" i="15"/>
  <c r="AL18" i="15"/>
  <c r="AL19" i="15"/>
  <c r="AL20" i="15"/>
  <c r="AL21" i="15"/>
  <c r="AL22" i="15"/>
  <c r="AL23" i="15"/>
  <c r="AL24" i="15"/>
  <c r="AL25" i="15"/>
  <c r="AL26" i="15"/>
  <c r="AL27" i="15"/>
  <c r="AL28" i="15"/>
  <c r="AL2" i="15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4" i="8"/>
  <c r="H2" i="15" s="1"/>
  <c r="E5" i="11" l="1"/>
  <c r="F5" i="11"/>
  <c r="H5" i="11"/>
  <c r="J5" i="11"/>
  <c r="E6" i="11"/>
  <c r="F6" i="11"/>
  <c r="H6" i="11"/>
  <c r="J6" i="11"/>
  <c r="E7" i="11"/>
  <c r="F7" i="11"/>
  <c r="H7" i="11"/>
  <c r="J7" i="11"/>
  <c r="E8" i="11"/>
  <c r="F8" i="11"/>
  <c r="H8" i="11"/>
  <c r="J8" i="11"/>
  <c r="E9" i="11"/>
  <c r="F9" i="11"/>
  <c r="H9" i="11"/>
  <c r="J9" i="11"/>
  <c r="E10" i="11"/>
  <c r="F10" i="11"/>
  <c r="H10" i="11"/>
  <c r="J10" i="11"/>
  <c r="E11" i="11"/>
  <c r="F11" i="11"/>
  <c r="H11" i="11"/>
  <c r="J11" i="11"/>
  <c r="E12" i="11"/>
  <c r="F12" i="11"/>
  <c r="H12" i="11"/>
  <c r="J12" i="11"/>
  <c r="E13" i="11"/>
  <c r="F13" i="11"/>
  <c r="H13" i="11"/>
  <c r="J13" i="11"/>
  <c r="E14" i="11"/>
  <c r="F14" i="11"/>
  <c r="H14" i="11"/>
  <c r="J14" i="11"/>
  <c r="E15" i="11"/>
  <c r="F15" i="11"/>
  <c r="H15" i="11"/>
  <c r="J15" i="11"/>
  <c r="E16" i="11"/>
  <c r="F16" i="11"/>
  <c r="H16" i="11"/>
  <c r="J16" i="11"/>
  <c r="E17" i="11"/>
  <c r="F17" i="11"/>
  <c r="H17" i="11"/>
  <c r="J17" i="11"/>
  <c r="E18" i="11"/>
  <c r="F18" i="11"/>
  <c r="H18" i="11"/>
  <c r="J18" i="11"/>
  <c r="E19" i="11"/>
  <c r="F19" i="11"/>
  <c r="H19" i="11"/>
  <c r="J19" i="11"/>
  <c r="E20" i="11"/>
  <c r="F20" i="11"/>
  <c r="H20" i="11"/>
  <c r="J20" i="11"/>
  <c r="E21" i="11"/>
  <c r="F21" i="11"/>
  <c r="H21" i="11"/>
  <c r="J21" i="11"/>
  <c r="E22" i="11"/>
  <c r="F22" i="11"/>
  <c r="H22" i="11"/>
  <c r="J22" i="11"/>
  <c r="E23" i="11"/>
  <c r="F23" i="11"/>
  <c r="H23" i="11"/>
  <c r="J23" i="11"/>
  <c r="E24" i="11"/>
  <c r="F24" i="11"/>
  <c r="H24" i="11"/>
  <c r="J24" i="11"/>
  <c r="E25" i="11"/>
  <c r="F25" i="11"/>
  <c r="H25" i="11"/>
  <c r="J25" i="11"/>
  <c r="E26" i="11"/>
  <c r="F26" i="11"/>
  <c r="H26" i="11"/>
  <c r="J26" i="11"/>
  <c r="E27" i="11"/>
  <c r="F27" i="11"/>
  <c r="H27" i="11"/>
  <c r="J27" i="11"/>
  <c r="E28" i="11"/>
  <c r="F28" i="11"/>
  <c r="H28" i="11"/>
  <c r="J28" i="11"/>
  <c r="E29" i="11"/>
  <c r="F29" i="11"/>
  <c r="H29" i="11"/>
  <c r="J29" i="11"/>
  <c r="E30" i="11"/>
  <c r="F30" i="11"/>
  <c r="H30" i="11"/>
  <c r="J30" i="11"/>
  <c r="E31" i="11"/>
  <c r="F31" i="11"/>
  <c r="H31" i="11"/>
  <c r="J31" i="11"/>
  <c r="E32" i="11"/>
  <c r="F32" i="11"/>
  <c r="H32" i="11"/>
  <c r="J32" i="11"/>
  <c r="E33" i="11"/>
  <c r="F33" i="11"/>
  <c r="H33" i="11"/>
  <c r="J33" i="11"/>
  <c r="E34" i="11"/>
  <c r="F34" i="11"/>
  <c r="H34" i="11"/>
  <c r="J34" i="11"/>
  <c r="E35" i="11"/>
  <c r="F35" i="11"/>
  <c r="H35" i="11"/>
  <c r="J35" i="11"/>
  <c r="E36" i="11"/>
  <c r="F36" i="11"/>
  <c r="H36" i="11"/>
  <c r="J36" i="11"/>
  <c r="E37" i="11"/>
  <c r="F37" i="11"/>
  <c r="H37" i="11"/>
  <c r="J37" i="11"/>
  <c r="E38" i="11"/>
  <c r="F38" i="11"/>
  <c r="H38" i="11"/>
  <c r="J38" i="11"/>
  <c r="E39" i="11"/>
  <c r="F39" i="11"/>
  <c r="H39" i="11"/>
  <c r="J39" i="11"/>
  <c r="E40" i="11"/>
  <c r="F40" i="11"/>
  <c r="H40" i="11"/>
  <c r="J40" i="11"/>
  <c r="E41" i="11"/>
  <c r="F41" i="11"/>
  <c r="H41" i="11"/>
  <c r="J41" i="11"/>
  <c r="E42" i="11"/>
  <c r="F42" i="11"/>
  <c r="H42" i="11"/>
  <c r="J42" i="11"/>
  <c r="E43" i="11"/>
  <c r="F43" i="11"/>
  <c r="H43" i="11"/>
  <c r="J43" i="11"/>
  <c r="E44" i="11"/>
  <c r="F44" i="11"/>
  <c r="H44" i="11"/>
  <c r="J44" i="11"/>
  <c r="E45" i="11"/>
  <c r="F45" i="11"/>
  <c r="H45" i="11"/>
  <c r="J45" i="11"/>
  <c r="E46" i="11"/>
  <c r="F46" i="11"/>
  <c r="H46" i="11"/>
  <c r="J46" i="11"/>
  <c r="E47" i="11"/>
  <c r="F47" i="11"/>
  <c r="H47" i="11"/>
  <c r="J47" i="11"/>
  <c r="E48" i="11"/>
  <c r="F48" i="11"/>
  <c r="H48" i="11"/>
  <c r="J48" i="11"/>
  <c r="E49" i="11"/>
  <c r="F49" i="11"/>
  <c r="H49" i="11"/>
  <c r="J49" i="11"/>
  <c r="E50" i="11"/>
  <c r="F50" i="11"/>
  <c r="H50" i="11"/>
  <c r="J50" i="11"/>
  <c r="E51" i="11"/>
  <c r="F51" i="11"/>
  <c r="H51" i="11"/>
  <c r="J51" i="11"/>
  <c r="E52" i="11"/>
  <c r="F52" i="11"/>
  <c r="H52" i="11"/>
  <c r="J52" i="11"/>
  <c r="E53" i="11"/>
  <c r="F53" i="11"/>
  <c r="H53" i="11"/>
  <c r="J53" i="11"/>
  <c r="E54" i="11"/>
  <c r="F54" i="11"/>
  <c r="H54" i="11"/>
  <c r="J54" i="11"/>
  <c r="E55" i="11"/>
  <c r="F55" i="11"/>
  <c r="H55" i="11"/>
  <c r="J55" i="11"/>
  <c r="E56" i="11"/>
  <c r="F56" i="11"/>
  <c r="H56" i="11"/>
  <c r="J56" i="11"/>
  <c r="E57" i="11"/>
  <c r="F57" i="11"/>
  <c r="H57" i="11"/>
  <c r="J57" i="11"/>
  <c r="E58" i="11"/>
  <c r="F58" i="11"/>
  <c r="H58" i="11"/>
  <c r="J58" i="11"/>
  <c r="E59" i="11"/>
  <c r="F59" i="11"/>
  <c r="H59" i="11"/>
  <c r="J59" i="11"/>
  <c r="E60" i="11"/>
  <c r="F60" i="11"/>
  <c r="H60" i="11"/>
  <c r="J60" i="11"/>
  <c r="E61" i="11"/>
  <c r="F61" i="11"/>
  <c r="H61" i="11"/>
  <c r="J61" i="11"/>
  <c r="E62" i="11"/>
  <c r="F62" i="11"/>
  <c r="H62" i="11"/>
  <c r="J62" i="11"/>
  <c r="E63" i="11"/>
  <c r="F63" i="11"/>
  <c r="H63" i="11"/>
  <c r="J63" i="11"/>
  <c r="J4" i="11"/>
  <c r="H4" i="11"/>
  <c r="F4" i="11"/>
  <c r="E4" i="11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50" i="16"/>
  <c r="H49" i="16"/>
  <c r="H48" i="16"/>
  <c r="H47" i="16"/>
  <c r="H46" i="16"/>
  <c r="H51" i="16"/>
  <c r="D26" i="8" l="1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7" i="8"/>
  <c r="D28" i="8"/>
  <c r="D29" i="8"/>
  <c r="D30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" i="8"/>
  <c r="AM35" i="15" l="1"/>
  <c r="AM43" i="15"/>
  <c r="AM51" i="15"/>
  <c r="AM59" i="15"/>
  <c r="AL31" i="15"/>
  <c r="AL39" i="15"/>
  <c r="AL47" i="15"/>
  <c r="AL55" i="15"/>
  <c r="AM36" i="15"/>
  <c r="AM44" i="15"/>
  <c r="AM52" i="15"/>
  <c r="AM60" i="15"/>
  <c r="AL32" i="15"/>
  <c r="AL40" i="15"/>
  <c r="AL48" i="15"/>
  <c r="AL56" i="15"/>
  <c r="AM29" i="15"/>
  <c r="AM37" i="15"/>
  <c r="AM45" i="15"/>
  <c r="AM53" i="15"/>
  <c r="AM61" i="15"/>
  <c r="AL33" i="15"/>
  <c r="AL41" i="15"/>
  <c r="AL49" i="15"/>
  <c r="AL57" i="15"/>
  <c r="AM30" i="15"/>
  <c r="AM38" i="15"/>
  <c r="AM46" i="15"/>
  <c r="AM54" i="15"/>
  <c r="AL34" i="15"/>
  <c r="AL42" i="15"/>
  <c r="AL50" i="15"/>
  <c r="AL58" i="15"/>
  <c r="AM31" i="15"/>
  <c r="AM39" i="15"/>
  <c r="AM47" i="15"/>
  <c r="AM55" i="15"/>
  <c r="AL35" i="15"/>
  <c r="AL43" i="15"/>
  <c r="AL51" i="15"/>
  <c r="AL59" i="15"/>
  <c r="AM32" i="15"/>
  <c r="AM40" i="15"/>
  <c r="AM48" i="15"/>
  <c r="AM56" i="15"/>
  <c r="AL36" i="15"/>
  <c r="AL44" i="15"/>
  <c r="AL52" i="15"/>
  <c r="AL60" i="15"/>
  <c r="AM33" i="15"/>
  <c r="AM41" i="15"/>
  <c r="AM49" i="15"/>
  <c r="AM57" i="15"/>
  <c r="AL29" i="15"/>
  <c r="AL37" i="15"/>
  <c r="AL45" i="15"/>
  <c r="AL53" i="15"/>
  <c r="AL61" i="15"/>
  <c r="AM34" i="15"/>
  <c r="AM42" i="15"/>
  <c r="AM50" i="15"/>
  <c r="AM58" i="15"/>
  <c r="AL30" i="15"/>
  <c r="AL38" i="15"/>
  <c r="AL46" i="15"/>
  <c r="AL54" i="15"/>
  <c r="I22" i="15"/>
  <c r="I35" i="15"/>
  <c r="I50" i="15"/>
  <c r="I41" i="15"/>
  <c r="I33" i="15"/>
  <c r="I19" i="15"/>
  <c r="I11" i="15"/>
  <c r="I56" i="15"/>
  <c r="I48" i="15"/>
  <c r="I40" i="15"/>
  <c r="I32" i="15"/>
  <c r="I43" i="15"/>
  <c r="I13" i="15"/>
  <c r="I20" i="15"/>
  <c r="I18" i="15"/>
  <c r="I10" i="15"/>
  <c r="I55" i="15"/>
  <c r="I47" i="15"/>
  <c r="I39" i="15"/>
  <c r="I31" i="15"/>
  <c r="I59" i="15"/>
  <c r="I58" i="15"/>
  <c r="I57" i="15"/>
  <c r="I26" i="15"/>
  <c r="I17" i="15"/>
  <c r="I54" i="15"/>
  <c r="I46" i="15"/>
  <c r="I38" i="15"/>
  <c r="I30" i="15"/>
  <c r="I51" i="15"/>
  <c r="I42" i="15"/>
  <c r="I49" i="15"/>
  <c r="I25" i="15"/>
  <c r="I16" i="15"/>
  <c r="I61" i="15"/>
  <c r="I53" i="15"/>
  <c r="I45" i="15"/>
  <c r="I37" i="15"/>
  <c r="I29" i="15"/>
  <c r="I14" i="15"/>
  <c r="I21" i="15"/>
  <c r="I34" i="15"/>
  <c r="I12" i="15"/>
  <c r="I27" i="15"/>
  <c r="C10" i="15"/>
  <c r="D11" i="15"/>
  <c r="E12" i="15"/>
  <c r="B12" i="15" s="1"/>
  <c r="H13" i="15"/>
  <c r="D17" i="15"/>
  <c r="H18" i="15"/>
  <c r="C22" i="15"/>
  <c r="E23" i="15"/>
  <c r="B23" i="15" s="1"/>
  <c r="C27" i="15"/>
  <c r="D28" i="15"/>
  <c r="C32" i="15"/>
  <c r="D33" i="15"/>
  <c r="H34" i="15"/>
  <c r="C38" i="15"/>
  <c r="D39" i="15"/>
  <c r="E40" i="15"/>
  <c r="B40" i="15" s="1"/>
  <c r="H41" i="15"/>
  <c r="D46" i="15"/>
  <c r="H47" i="15"/>
  <c r="C51" i="15"/>
  <c r="D52" i="15"/>
  <c r="E53" i="15"/>
  <c r="B53" i="15" s="1"/>
  <c r="C56" i="15"/>
  <c r="D57" i="15"/>
  <c r="E58" i="15"/>
  <c r="B58" i="15" s="1"/>
  <c r="H59" i="15"/>
  <c r="C36" i="15"/>
  <c r="C43" i="15"/>
  <c r="H51" i="15"/>
  <c r="D55" i="15"/>
  <c r="D18" i="15"/>
  <c r="H30" i="15"/>
  <c r="E35" i="15"/>
  <c r="B35" i="15" s="1"/>
  <c r="D41" i="15"/>
  <c r="D47" i="15"/>
  <c r="C53" i="15"/>
  <c r="E60" i="15"/>
  <c r="B60" i="15" s="1"/>
  <c r="C11" i="15"/>
  <c r="E13" i="15"/>
  <c r="B13" i="15" s="1"/>
  <c r="H19" i="15"/>
  <c r="E34" i="15"/>
  <c r="B34" i="15" s="1"/>
  <c r="E41" i="15"/>
  <c r="B41" i="15" s="1"/>
  <c r="E47" i="15"/>
  <c r="B47" i="15" s="1"/>
  <c r="E59" i="15"/>
  <c r="B59" i="15" s="1"/>
  <c r="D10" i="15"/>
  <c r="E11" i="15"/>
  <c r="B11" i="15" s="1"/>
  <c r="H12" i="15"/>
  <c r="C16" i="15"/>
  <c r="E17" i="15"/>
  <c r="B17" i="15" s="1"/>
  <c r="D22" i="15"/>
  <c r="H23" i="15"/>
  <c r="C26" i="15"/>
  <c r="D27" i="15"/>
  <c r="E28" i="15"/>
  <c r="B28" i="15" s="1"/>
  <c r="D32" i="15"/>
  <c r="E33" i="15"/>
  <c r="B33" i="15" s="1"/>
  <c r="D38" i="15"/>
  <c r="E39" i="15"/>
  <c r="B39" i="15" s="1"/>
  <c r="H40" i="15"/>
  <c r="C45" i="15"/>
  <c r="E46" i="15"/>
  <c r="B46" i="15" s="1"/>
  <c r="C50" i="15"/>
  <c r="D51" i="15"/>
  <c r="E52" i="15"/>
  <c r="B52" i="15" s="1"/>
  <c r="D56" i="15"/>
  <c r="E57" i="15"/>
  <c r="B57" i="15" s="1"/>
  <c r="H58" i="15"/>
  <c r="C61" i="15"/>
  <c r="D29" i="15"/>
  <c r="C40" i="15"/>
  <c r="E48" i="15"/>
  <c r="B48" i="15" s="1"/>
  <c r="H14" i="15"/>
  <c r="E29" i="15"/>
  <c r="B29" i="15" s="1"/>
  <c r="H35" i="15"/>
  <c r="H42" i="15"/>
  <c r="H48" i="15"/>
  <c r="E10" i="15"/>
  <c r="B10" i="15" s="1"/>
  <c r="H11" i="15"/>
  <c r="D16" i="15"/>
  <c r="C21" i="15"/>
  <c r="E22" i="15"/>
  <c r="B22" i="15" s="1"/>
  <c r="D26" i="15"/>
  <c r="E27" i="15"/>
  <c r="B27" i="15" s="1"/>
  <c r="C31" i="15"/>
  <c r="E32" i="15"/>
  <c r="B32" i="15" s="1"/>
  <c r="C37" i="15"/>
  <c r="E38" i="15"/>
  <c r="B38" i="15" s="1"/>
  <c r="H39" i="15"/>
  <c r="C44" i="15"/>
  <c r="D45" i="15"/>
  <c r="D50" i="15"/>
  <c r="E51" i="15"/>
  <c r="B51" i="15" s="1"/>
  <c r="H52" i="15"/>
  <c r="C55" i="15"/>
  <c r="E56" i="15"/>
  <c r="B56" i="15" s="1"/>
  <c r="H57" i="15"/>
  <c r="H32" i="15"/>
  <c r="H38" i="15"/>
  <c r="E45" i="15"/>
  <c r="B45" i="15" s="1"/>
  <c r="C49" i="15"/>
  <c r="C23" i="15"/>
  <c r="D34" i="15"/>
  <c r="D59" i="15"/>
  <c r="E18" i="15"/>
  <c r="B18" i="15" s="1"/>
  <c r="C33" i="15"/>
  <c r="C39" i="15"/>
  <c r="C46" i="15"/>
  <c r="C57" i="15"/>
  <c r="H10" i="15"/>
  <c r="C15" i="15"/>
  <c r="E16" i="15"/>
  <c r="B16" i="15" s="1"/>
  <c r="C20" i="15"/>
  <c r="D21" i="15"/>
  <c r="C25" i="15"/>
  <c r="E26" i="15"/>
  <c r="B26" i="15" s="1"/>
  <c r="H27" i="15"/>
  <c r="C30" i="15"/>
  <c r="D31" i="15"/>
  <c r="D37" i="15"/>
  <c r="D44" i="15"/>
  <c r="E50" i="15"/>
  <c r="B50" i="15" s="1"/>
  <c r="H56" i="15"/>
  <c r="E42" i="15"/>
  <c r="B42" i="15" s="1"/>
  <c r="E54" i="15"/>
  <c r="B54" i="15" s="1"/>
  <c r="E24" i="15"/>
  <c r="B24" i="15" s="1"/>
  <c r="D40" i="15"/>
  <c r="C14" i="15"/>
  <c r="D15" i="15"/>
  <c r="C19" i="15"/>
  <c r="D20" i="15"/>
  <c r="E21" i="15"/>
  <c r="B21" i="15" s="1"/>
  <c r="D25" i="15"/>
  <c r="H26" i="15"/>
  <c r="D30" i="15"/>
  <c r="E31" i="15"/>
  <c r="B31" i="15" s="1"/>
  <c r="C35" i="15"/>
  <c r="D36" i="15"/>
  <c r="E37" i="15"/>
  <c r="B37" i="15" s="1"/>
  <c r="C42" i="15"/>
  <c r="D43" i="15"/>
  <c r="E44" i="15"/>
  <c r="B44" i="15" s="1"/>
  <c r="C48" i="15"/>
  <c r="D49" i="15"/>
  <c r="H50" i="15"/>
  <c r="C54" i="15"/>
  <c r="E55" i="15"/>
  <c r="B55" i="15" s="1"/>
  <c r="C60" i="15"/>
  <c r="D61" i="15"/>
  <c r="D13" i="15"/>
  <c r="H20" i="15"/>
  <c r="C58" i="15"/>
  <c r="C17" i="15"/>
  <c r="D23" i="15"/>
  <c r="D53" i="15"/>
  <c r="H60" i="15"/>
  <c r="C13" i="15"/>
  <c r="D14" i="15"/>
  <c r="E15" i="15"/>
  <c r="B15" i="15" s="1"/>
  <c r="C18" i="15"/>
  <c r="D19" i="15"/>
  <c r="E20" i="15"/>
  <c r="B20" i="15" s="1"/>
  <c r="C24" i="15"/>
  <c r="E25" i="15"/>
  <c r="B25" i="15" s="1"/>
  <c r="C29" i="15"/>
  <c r="E30" i="15"/>
  <c r="B30" i="15" s="1"/>
  <c r="C34" i="15"/>
  <c r="D35" i="15"/>
  <c r="E36" i="15"/>
  <c r="B36" i="15" s="1"/>
  <c r="C41" i="15"/>
  <c r="D42" i="15"/>
  <c r="E43" i="15"/>
  <c r="B43" i="15" s="1"/>
  <c r="H44" i="15"/>
  <c r="C47" i="15"/>
  <c r="D48" i="15"/>
  <c r="E49" i="15"/>
  <c r="B49" i="15" s="1"/>
  <c r="D54" i="15"/>
  <c r="C59" i="15"/>
  <c r="D60" i="15"/>
  <c r="E61" i="15"/>
  <c r="B61" i="15" s="1"/>
  <c r="C12" i="15"/>
  <c r="E14" i="15"/>
  <c r="B14" i="15" s="1"/>
  <c r="E19" i="15"/>
  <c r="B19" i="15" s="1"/>
  <c r="D24" i="15"/>
  <c r="H36" i="15"/>
  <c r="H43" i="15"/>
  <c r="D12" i="15"/>
  <c r="C28" i="15"/>
  <c r="C52" i="15"/>
  <c r="D58" i="15"/>
  <c r="H16" i="15"/>
  <c r="H46" i="15"/>
  <c r="G2" i="15"/>
  <c r="H55" i="15"/>
  <c r="H22" i="15"/>
  <c r="H17" i="15"/>
  <c r="H31" i="15"/>
  <c r="H61" i="15"/>
  <c r="H33" i="15"/>
  <c r="H28" i="15"/>
  <c r="H53" i="15"/>
  <c r="H25" i="15"/>
  <c r="H15" i="15"/>
  <c r="H45" i="15"/>
  <c r="H24" i="15"/>
  <c r="H29" i="15"/>
  <c r="H49" i="15"/>
  <c r="H54" i="15"/>
  <c r="H37" i="15"/>
  <c r="H21" i="15"/>
  <c r="I15" i="15"/>
  <c r="I60" i="15"/>
  <c r="I52" i="15"/>
  <c r="I44" i="15"/>
  <c r="I36" i="15"/>
  <c r="I24" i="15"/>
  <c r="I23" i="15"/>
  <c r="I28" i="15"/>
  <c r="D3" i="8"/>
  <c r="AK45" i="15" l="1"/>
  <c r="AJ45" i="15"/>
  <c r="AH45" i="15"/>
  <c r="AJ51" i="15"/>
  <c r="AK51" i="15"/>
  <c r="AH51" i="15"/>
  <c r="AH22" i="15"/>
  <c r="AK22" i="15"/>
  <c r="AJ22" i="15"/>
  <c r="AH47" i="15"/>
  <c r="AK47" i="15"/>
  <c r="AJ47" i="15"/>
  <c r="AK12" i="15"/>
  <c r="AJ12" i="15"/>
  <c r="AH12" i="15"/>
  <c r="AK59" i="15"/>
  <c r="AJ59" i="15"/>
  <c r="AH59" i="15"/>
  <c r="AK61" i="15"/>
  <c r="AJ61" i="15"/>
  <c r="AH61" i="15"/>
  <c r="AK37" i="15"/>
  <c r="AJ37" i="15"/>
  <c r="AH37" i="15"/>
  <c r="AJ33" i="15"/>
  <c r="AH33" i="15"/>
  <c r="AK33" i="15"/>
  <c r="AJ41" i="15"/>
  <c r="AH41" i="15"/>
  <c r="AK41" i="15"/>
  <c r="AK53" i="15"/>
  <c r="AJ53" i="15"/>
  <c r="AH53" i="15"/>
  <c r="AH40" i="15"/>
  <c r="AK40" i="15"/>
  <c r="AJ40" i="15"/>
  <c r="AK19" i="15"/>
  <c r="AJ19" i="15"/>
  <c r="AH19" i="15"/>
  <c r="AH30" i="15"/>
  <c r="AK30" i="15"/>
  <c r="AJ30" i="15"/>
  <c r="AH15" i="15"/>
  <c r="AK15" i="15"/>
  <c r="AJ15" i="15"/>
  <c r="AH24" i="15"/>
  <c r="AJ24" i="15"/>
  <c r="AK24" i="15"/>
  <c r="AH16" i="15"/>
  <c r="AK16" i="15"/>
  <c r="AJ16" i="15"/>
  <c r="AH32" i="15"/>
  <c r="AK32" i="15"/>
  <c r="AJ32" i="15"/>
  <c r="AH46" i="15"/>
  <c r="AK46" i="15"/>
  <c r="AJ46" i="15"/>
  <c r="AJ17" i="15"/>
  <c r="AH17" i="15"/>
  <c r="AK17" i="15"/>
  <c r="AK34" i="15"/>
  <c r="AJ34" i="15"/>
  <c r="AH34" i="15"/>
  <c r="AH23" i="15"/>
  <c r="AK23" i="15"/>
  <c r="AJ23" i="15"/>
  <c r="AH55" i="15"/>
  <c r="AK55" i="15"/>
  <c r="AJ55" i="15"/>
  <c r="AK52" i="15"/>
  <c r="AJ52" i="15"/>
  <c r="AH52" i="15"/>
  <c r="AH14" i="15"/>
  <c r="AK14" i="15"/>
  <c r="AJ14" i="15"/>
  <c r="AK43" i="15"/>
  <c r="AJ43" i="15"/>
  <c r="AH43" i="15"/>
  <c r="AK21" i="15"/>
  <c r="AJ21" i="15"/>
  <c r="AH21" i="15"/>
  <c r="AK29" i="15"/>
  <c r="AJ29" i="15"/>
  <c r="AH29" i="15"/>
  <c r="AJ35" i="15"/>
  <c r="AK35" i="15"/>
  <c r="AH35" i="15"/>
  <c r="AK20" i="15"/>
  <c r="AJ20" i="15"/>
  <c r="AH20" i="15"/>
  <c r="AK60" i="15"/>
  <c r="AJ60" i="15"/>
  <c r="AH60" i="15"/>
  <c r="AJ25" i="15"/>
  <c r="AH25" i="15"/>
  <c r="AK25" i="15"/>
  <c r="AH54" i="15"/>
  <c r="AK54" i="15"/>
  <c r="AJ54" i="15"/>
  <c r="AJ18" i="15"/>
  <c r="AH18" i="15"/>
  <c r="AK18" i="15"/>
  <c r="AJ57" i="15"/>
  <c r="AH57" i="15"/>
  <c r="AK57" i="15"/>
  <c r="AK28" i="15"/>
  <c r="AJ28" i="15"/>
  <c r="AH28" i="15"/>
  <c r="AK13" i="15"/>
  <c r="AJ13" i="15"/>
  <c r="AH13" i="15"/>
  <c r="AK36" i="15"/>
  <c r="AJ36" i="15"/>
  <c r="AH36" i="15"/>
  <c r="AJ50" i="15"/>
  <c r="AH50" i="15"/>
  <c r="AK50" i="15"/>
  <c r="AH38" i="15"/>
  <c r="AK38" i="15"/>
  <c r="AJ38" i="15"/>
  <c r="AK44" i="15"/>
  <c r="AJ44" i="15"/>
  <c r="AH44" i="15"/>
  <c r="AH31" i="15"/>
  <c r="AK31" i="15"/>
  <c r="AJ31" i="15"/>
  <c r="AJ42" i="15"/>
  <c r="AK42" i="15"/>
  <c r="AH42" i="15"/>
  <c r="AJ26" i="15"/>
  <c r="AH26" i="15"/>
  <c r="AK26" i="15"/>
  <c r="AH56" i="15"/>
  <c r="AJ56" i="15"/>
  <c r="AK56" i="15"/>
  <c r="AJ27" i="15"/>
  <c r="AK27" i="15"/>
  <c r="AH27" i="15"/>
  <c r="AK11" i="15"/>
  <c r="AJ11" i="15"/>
  <c r="AH11" i="15"/>
  <c r="AJ49" i="15"/>
  <c r="AH49" i="15"/>
  <c r="AK49" i="15"/>
  <c r="AJ10" i="15"/>
  <c r="AK10" i="15"/>
  <c r="AH10" i="15"/>
  <c r="AH48" i="15"/>
  <c r="AK48" i="15"/>
  <c r="AJ48" i="15"/>
  <c r="AH39" i="15"/>
  <c r="AK39" i="15"/>
  <c r="AJ39" i="15"/>
  <c r="AJ58" i="15"/>
  <c r="AH58" i="15"/>
  <c r="AK58" i="15"/>
  <c r="G59" i="15"/>
  <c r="AD59" i="15"/>
  <c r="G25" i="15"/>
  <c r="AD25" i="15"/>
  <c r="G26" i="15"/>
  <c r="AD26" i="15"/>
  <c r="Y52" i="15"/>
  <c r="T52" i="15"/>
  <c r="P52" i="15"/>
  <c r="U52" i="15"/>
  <c r="AI52" i="15"/>
  <c r="Q52" i="15"/>
  <c r="W52" i="15"/>
  <c r="N52" i="15"/>
  <c r="S52" i="15"/>
  <c r="O52" i="15"/>
  <c r="R52" i="15"/>
  <c r="X52" i="15"/>
  <c r="AF52" i="15"/>
  <c r="Q34" i="15"/>
  <c r="P34" i="15"/>
  <c r="AF34" i="15"/>
  <c r="AI34" i="15"/>
  <c r="O34" i="15"/>
  <c r="T34" i="15"/>
  <c r="W34" i="15"/>
  <c r="Y34" i="15"/>
  <c r="S34" i="15"/>
  <c r="U34" i="15"/>
  <c r="X34" i="15"/>
  <c r="R34" i="15"/>
  <c r="N34" i="15"/>
  <c r="AD53" i="15"/>
  <c r="G53" i="15"/>
  <c r="AD61" i="15"/>
  <c r="G61" i="15"/>
  <c r="AD24" i="15"/>
  <c r="G24" i="15"/>
  <c r="G31" i="15"/>
  <c r="AD31" i="15"/>
  <c r="T19" i="15"/>
  <c r="AF19" i="15"/>
  <c r="S19" i="15"/>
  <c r="Y19" i="15"/>
  <c r="Q19" i="15"/>
  <c r="X19" i="15"/>
  <c r="W19" i="15"/>
  <c r="P19" i="15"/>
  <c r="O19" i="15"/>
  <c r="N19" i="15"/>
  <c r="AI19" i="15"/>
  <c r="R19" i="15"/>
  <c r="U19" i="15"/>
  <c r="G56" i="15"/>
  <c r="AD56" i="15"/>
  <c r="G27" i="15"/>
  <c r="AD27" i="15"/>
  <c r="G39" i="15"/>
  <c r="AD39" i="15"/>
  <c r="P10" i="15"/>
  <c r="X10" i="15"/>
  <c r="O10" i="15"/>
  <c r="T10" i="15"/>
  <c r="W10" i="15"/>
  <c r="AI10" i="15"/>
  <c r="N10" i="15"/>
  <c r="AF10" i="15"/>
  <c r="Q10" i="15"/>
  <c r="U10" i="15"/>
  <c r="R10" i="15"/>
  <c r="S10" i="15"/>
  <c r="Y10" i="15"/>
  <c r="G14" i="15"/>
  <c r="AD14" i="15"/>
  <c r="U46" i="15"/>
  <c r="Y46" i="15"/>
  <c r="W46" i="15"/>
  <c r="Q46" i="15"/>
  <c r="O46" i="15"/>
  <c r="AF46" i="15"/>
  <c r="S46" i="15"/>
  <c r="AI46" i="15"/>
  <c r="R46" i="15"/>
  <c r="X46" i="15"/>
  <c r="N46" i="15"/>
  <c r="P46" i="15"/>
  <c r="T46" i="15"/>
  <c r="S17" i="15"/>
  <c r="Y17" i="15"/>
  <c r="P17" i="15"/>
  <c r="N17" i="15"/>
  <c r="W17" i="15"/>
  <c r="Q17" i="15"/>
  <c r="AI17" i="15"/>
  <c r="X17" i="15"/>
  <c r="U17" i="15"/>
  <c r="AF17" i="15"/>
  <c r="O17" i="15"/>
  <c r="T17" i="15"/>
  <c r="R17" i="15"/>
  <c r="T23" i="15"/>
  <c r="Y23" i="15"/>
  <c r="S23" i="15"/>
  <c r="AF23" i="15"/>
  <c r="X23" i="15"/>
  <c r="R23" i="15"/>
  <c r="AI23" i="15"/>
  <c r="U23" i="15"/>
  <c r="P23" i="15"/>
  <c r="W23" i="15"/>
  <c r="N23" i="15"/>
  <c r="Q23" i="15"/>
  <c r="O23" i="15"/>
  <c r="AD13" i="15"/>
  <c r="G13" i="15"/>
  <c r="G22" i="15"/>
  <c r="AD22" i="15"/>
  <c r="AI36" i="15"/>
  <c r="Y36" i="15"/>
  <c r="T36" i="15"/>
  <c r="U36" i="15"/>
  <c r="Q36" i="15"/>
  <c r="W36" i="15"/>
  <c r="O36" i="15"/>
  <c r="N36" i="15"/>
  <c r="X36" i="15"/>
  <c r="S36" i="15"/>
  <c r="P36" i="15"/>
  <c r="AF36" i="15"/>
  <c r="R36" i="15"/>
  <c r="AD45" i="15"/>
  <c r="G45" i="15"/>
  <c r="AD17" i="15"/>
  <c r="G17" i="15"/>
  <c r="P14" i="15"/>
  <c r="O14" i="15"/>
  <c r="Y14" i="15"/>
  <c r="S14" i="15"/>
  <c r="N14" i="15"/>
  <c r="T14" i="15"/>
  <c r="X14" i="15"/>
  <c r="W14" i="15"/>
  <c r="Q14" i="15"/>
  <c r="U14" i="15"/>
  <c r="AF14" i="15"/>
  <c r="AI14" i="15"/>
  <c r="R14" i="15"/>
  <c r="S49" i="15"/>
  <c r="W49" i="15"/>
  <c r="T49" i="15"/>
  <c r="U49" i="15"/>
  <c r="R49" i="15"/>
  <c r="X49" i="15"/>
  <c r="N49" i="15"/>
  <c r="Y49" i="15"/>
  <c r="P49" i="15"/>
  <c r="O49" i="15"/>
  <c r="AF49" i="15"/>
  <c r="Q49" i="15"/>
  <c r="AI49" i="15"/>
  <c r="P30" i="15"/>
  <c r="O30" i="15"/>
  <c r="Q30" i="15"/>
  <c r="T30" i="15"/>
  <c r="Y30" i="15"/>
  <c r="U30" i="15"/>
  <c r="N30" i="15"/>
  <c r="X30" i="15"/>
  <c r="R30" i="15"/>
  <c r="AF30" i="15"/>
  <c r="AI30" i="15"/>
  <c r="S30" i="15"/>
  <c r="W30" i="15"/>
  <c r="X20" i="15"/>
  <c r="Y20" i="15"/>
  <c r="Q20" i="15"/>
  <c r="P20" i="15"/>
  <c r="U20" i="15"/>
  <c r="AI20" i="15"/>
  <c r="N20" i="15"/>
  <c r="AF20" i="15"/>
  <c r="T20" i="15"/>
  <c r="W20" i="15"/>
  <c r="R20" i="15"/>
  <c r="O20" i="15"/>
  <c r="S20" i="15"/>
  <c r="G60" i="15"/>
  <c r="AD60" i="15"/>
  <c r="T50" i="15"/>
  <c r="W50" i="15"/>
  <c r="Q50" i="15"/>
  <c r="O50" i="15"/>
  <c r="AI50" i="15"/>
  <c r="X50" i="15"/>
  <c r="Y50" i="15"/>
  <c r="R50" i="15"/>
  <c r="S50" i="15"/>
  <c r="P50" i="15"/>
  <c r="N50" i="15"/>
  <c r="U50" i="15"/>
  <c r="AF50" i="15"/>
  <c r="O26" i="15"/>
  <c r="W26" i="15"/>
  <c r="Q26" i="15"/>
  <c r="U26" i="15"/>
  <c r="T26" i="15"/>
  <c r="N26" i="15"/>
  <c r="S26" i="15"/>
  <c r="P26" i="15"/>
  <c r="R26" i="15"/>
  <c r="X26" i="15"/>
  <c r="AI26" i="15"/>
  <c r="Y26" i="15"/>
  <c r="AF26" i="15"/>
  <c r="X16" i="15"/>
  <c r="Y16" i="15"/>
  <c r="S16" i="15"/>
  <c r="W16" i="15"/>
  <c r="AI16" i="15"/>
  <c r="N16" i="15"/>
  <c r="Q16" i="15"/>
  <c r="U16" i="15"/>
  <c r="O16" i="15"/>
  <c r="R16" i="15"/>
  <c r="T16" i="15"/>
  <c r="P16" i="15"/>
  <c r="AF16" i="15"/>
  <c r="AD57" i="15"/>
  <c r="G57" i="15"/>
  <c r="S38" i="15"/>
  <c r="O38" i="15"/>
  <c r="R38" i="15"/>
  <c r="X38" i="15"/>
  <c r="T38" i="15"/>
  <c r="AI38" i="15"/>
  <c r="Q38" i="15"/>
  <c r="P38" i="15"/>
  <c r="U38" i="15"/>
  <c r="W38" i="15"/>
  <c r="N38" i="15"/>
  <c r="Y38" i="15"/>
  <c r="AF38" i="15"/>
  <c r="X47" i="15"/>
  <c r="R47" i="15"/>
  <c r="AF47" i="15"/>
  <c r="P47" i="15"/>
  <c r="U47" i="15"/>
  <c r="S47" i="15"/>
  <c r="AI47" i="15"/>
  <c r="N47" i="15"/>
  <c r="O47" i="15"/>
  <c r="T47" i="15"/>
  <c r="W47" i="15"/>
  <c r="Y47" i="15"/>
  <c r="Q47" i="15"/>
  <c r="T60" i="15"/>
  <c r="W60" i="15"/>
  <c r="R60" i="15"/>
  <c r="O60" i="15"/>
  <c r="Q60" i="15"/>
  <c r="Y60" i="15"/>
  <c r="X60" i="15"/>
  <c r="AF60" i="15"/>
  <c r="P60" i="15"/>
  <c r="AI60" i="15"/>
  <c r="S60" i="15"/>
  <c r="N60" i="15"/>
  <c r="U60" i="15"/>
  <c r="AD41" i="15"/>
  <c r="G41" i="15"/>
  <c r="Y12" i="15"/>
  <c r="R12" i="15"/>
  <c r="O12" i="15"/>
  <c r="S12" i="15"/>
  <c r="W12" i="15"/>
  <c r="T12" i="15"/>
  <c r="AF12" i="15"/>
  <c r="U12" i="15"/>
  <c r="AI12" i="15"/>
  <c r="N12" i="15"/>
  <c r="Q12" i="15"/>
  <c r="P12" i="15"/>
  <c r="X12" i="15"/>
  <c r="AD21" i="15"/>
  <c r="G21" i="15"/>
  <c r="S33" i="15"/>
  <c r="T33" i="15"/>
  <c r="P33" i="15"/>
  <c r="W33" i="15"/>
  <c r="R33" i="15"/>
  <c r="U33" i="15"/>
  <c r="X33" i="15"/>
  <c r="N33" i="15"/>
  <c r="O33" i="15"/>
  <c r="Q33" i="15"/>
  <c r="AI33" i="15"/>
  <c r="Y33" i="15"/>
  <c r="AF33" i="15"/>
  <c r="N44" i="15"/>
  <c r="S44" i="15"/>
  <c r="AF44" i="15"/>
  <c r="P44" i="15"/>
  <c r="T44" i="15"/>
  <c r="O44" i="15"/>
  <c r="Q44" i="15"/>
  <c r="W44" i="15"/>
  <c r="U44" i="15"/>
  <c r="AI44" i="15"/>
  <c r="X44" i="15"/>
  <c r="Y44" i="15"/>
  <c r="R44" i="15"/>
  <c r="G38" i="15"/>
  <c r="AD38" i="15"/>
  <c r="G42" i="15"/>
  <c r="AD42" i="15"/>
  <c r="G12" i="15"/>
  <c r="AD12" i="15"/>
  <c r="AD47" i="15"/>
  <c r="G47" i="15"/>
  <c r="G18" i="15"/>
  <c r="AD18" i="15"/>
  <c r="G15" i="15"/>
  <c r="AD15" i="15"/>
  <c r="T27" i="15"/>
  <c r="Y27" i="15"/>
  <c r="X27" i="15"/>
  <c r="AF27" i="15"/>
  <c r="R27" i="15"/>
  <c r="S27" i="15"/>
  <c r="U27" i="15"/>
  <c r="W27" i="15"/>
  <c r="AI27" i="15"/>
  <c r="O27" i="15"/>
  <c r="N27" i="15"/>
  <c r="Q27" i="15"/>
  <c r="P27" i="15"/>
  <c r="S40" i="15"/>
  <c r="P40" i="15"/>
  <c r="Y40" i="15"/>
  <c r="O40" i="15"/>
  <c r="Q40" i="15"/>
  <c r="X40" i="15"/>
  <c r="U40" i="15"/>
  <c r="AI40" i="15"/>
  <c r="N40" i="15"/>
  <c r="W40" i="15"/>
  <c r="R40" i="15"/>
  <c r="AF40" i="15"/>
  <c r="T40" i="15"/>
  <c r="AD55" i="15"/>
  <c r="G55" i="15"/>
  <c r="Q58" i="15"/>
  <c r="W58" i="15"/>
  <c r="AF58" i="15"/>
  <c r="P58" i="15"/>
  <c r="R58" i="15"/>
  <c r="O58" i="15"/>
  <c r="AI58" i="15"/>
  <c r="S58" i="15"/>
  <c r="T58" i="15"/>
  <c r="X58" i="15"/>
  <c r="N58" i="15"/>
  <c r="Y58" i="15"/>
  <c r="U58" i="15"/>
  <c r="AD43" i="15"/>
  <c r="G43" i="15"/>
  <c r="G54" i="15"/>
  <c r="AD54" i="15"/>
  <c r="G46" i="15"/>
  <c r="AD46" i="15"/>
  <c r="G36" i="15"/>
  <c r="AD36" i="15"/>
  <c r="G44" i="15"/>
  <c r="AD44" i="15"/>
  <c r="S25" i="15"/>
  <c r="U25" i="15"/>
  <c r="T25" i="15"/>
  <c r="R25" i="15"/>
  <c r="P25" i="15"/>
  <c r="X25" i="15"/>
  <c r="Q25" i="15"/>
  <c r="N25" i="15"/>
  <c r="O25" i="15"/>
  <c r="Y25" i="15"/>
  <c r="W25" i="15"/>
  <c r="AF25" i="15"/>
  <c r="AI25" i="15"/>
  <c r="T15" i="15"/>
  <c r="Y15" i="15"/>
  <c r="Q15" i="15"/>
  <c r="P15" i="15"/>
  <c r="X15" i="15"/>
  <c r="R15" i="15"/>
  <c r="N15" i="15"/>
  <c r="AF15" i="15"/>
  <c r="S15" i="15"/>
  <c r="W15" i="15"/>
  <c r="U15" i="15"/>
  <c r="O15" i="15"/>
  <c r="AI15" i="15"/>
  <c r="O54" i="15"/>
  <c r="N54" i="15"/>
  <c r="T54" i="15"/>
  <c r="S54" i="15"/>
  <c r="X54" i="15"/>
  <c r="P54" i="15"/>
  <c r="U54" i="15"/>
  <c r="AF54" i="15"/>
  <c r="Y54" i="15"/>
  <c r="AI54" i="15"/>
  <c r="Q54" i="15"/>
  <c r="W54" i="15"/>
  <c r="R54" i="15"/>
  <c r="T18" i="15"/>
  <c r="AI18" i="15"/>
  <c r="N18" i="15"/>
  <c r="R18" i="15"/>
  <c r="AF18" i="15"/>
  <c r="W18" i="15"/>
  <c r="Q18" i="15"/>
  <c r="Y18" i="15"/>
  <c r="X18" i="15"/>
  <c r="U18" i="15"/>
  <c r="P18" i="15"/>
  <c r="O18" i="15"/>
  <c r="S18" i="15"/>
  <c r="G32" i="15"/>
  <c r="AD32" i="15"/>
  <c r="AD52" i="15"/>
  <c r="G52" i="15"/>
  <c r="G35" i="15"/>
  <c r="AD35" i="15"/>
  <c r="G40" i="15"/>
  <c r="AD40" i="15"/>
  <c r="T11" i="15"/>
  <c r="Y11" i="15"/>
  <c r="Q11" i="15"/>
  <c r="X11" i="15"/>
  <c r="R11" i="15"/>
  <c r="AI11" i="15"/>
  <c r="W11" i="15"/>
  <c r="S11" i="15"/>
  <c r="U11" i="15"/>
  <c r="P11" i="15"/>
  <c r="AF11" i="15"/>
  <c r="N11" i="15"/>
  <c r="O11" i="15"/>
  <c r="AD19" i="15"/>
  <c r="G19" i="15"/>
  <c r="T35" i="15"/>
  <c r="U35" i="15"/>
  <c r="N35" i="15"/>
  <c r="W35" i="15"/>
  <c r="X35" i="15"/>
  <c r="P35" i="15"/>
  <c r="AF35" i="15"/>
  <c r="O35" i="15"/>
  <c r="Y35" i="15"/>
  <c r="AI35" i="15"/>
  <c r="R35" i="15"/>
  <c r="Q35" i="15"/>
  <c r="S35" i="15"/>
  <c r="Q24" i="15"/>
  <c r="R24" i="15"/>
  <c r="O24" i="15"/>
  <c r="S24" i="15"/>
  <c r="W24" i="15"/>
  <c r="AF24" i="15"/>
  <c r="X24" i="15"/>
  <c r="Y24" i="15"/>
  <c r="T24" i="15"/>
  <c r="U24" i="15"/>
  <c r="AI24" i="15"/>
  <c r="P24" i="15"/>
  <c r="N24" i="15"/>
  <c r="P56" i="15"/>
  <c r="O56" i="15"/>
  <c r="AI56" i="15"/>
  <c r="R56" i="15"/>
  <c r="W56" i="15"/>
  <c r="N56" i="15"/>
  <c r="Q56" i="15"/>
  <c r="Y56" i="15"/>
  <c r="X56" i="15"/>
  <c r="AF56" i="15"/>
  <c r="T56" i="15"/>
  <c r="S56" i="15"/>
  <c r="U56" i="15"/>
  <c r="P48" i="15"/>
  <c r="X48" i="15"/>
  <c r="U48" i="15"/>
  <c r="Y48" i="15"/>
  <c r="O48" i="15"/>
  <c r="AI48" i="15"/>
  <c r="W48" i="15"/>
  <c r="R48" i="15"/>
  <c r="S48" i="15"/>
  <c r="N48" i="15"/>
  <c r="Q48" i="15"/>
  <c r="AF48" i="15"/>
  <c r="T48" i="15"/>
  <c r="G23" i="15"/>
  <c r="AD23" i="15"/>
  <c r="G28" i="15"/>
  <c r="AD28" i="15"/>
  <c r="AD49" i="15"/>
  <c r="G49" i="15"/>
  <c r="AD33" i="15"/>
  <c r="G33" i="15"/>
  <c r="G16" i="15"/>
  <c r="AD16" i="15"/>
  <c r="Y43" i="15"/>
  <c r="X43" i="15"/>
  <c r="W43" i="15"/>
  <c r="S43" i="15"/>
  <c r="AF43" i="15"/>
  <c r="P43" i="15"/>
  <c r="Q43" i="15"/>
  <c r="U43" i="15"/>
  <c r="AI43" i="15"/>
  <c r="N43" i="15"/>
  <c r="R43" i="15"/>
  <c r="O43" i="15"/>
  <c r="T43" i="15"/>
  <c r="Q42" i="15"/>
  <c r="W42" i="15"/>
  <c r="O42" i="15"/>
  <c r="R42" i="15"/>
  <c r="N42" i="15"/>
  <c r="Y42" i="15"/>
  <c r="S42" i="15"/>
  <c r="X42" i="15"/>
  <c r="U42" i="15"/>
  <c r="AI42" i="15"/>
  <c r="P42" i="15"/>
  <c r="T42" i="15"/>
  <c r="AF42" i="15"/>
  <c r="G10" i="15"/>
  <c r="AD10" i="15"/>
  <c r="X51" i="15"/>
  <c r="T51" i="15"/>
  <c r="S51" i="15"/>
  <c r="AF51" i="15"/>
  <c r="R51" i="15"/>
  <c r="AI51" i="15"/>
  <c r="Y51" i="15"/>
  <c r="N51" i="15"/>
  <c r="O51" i="15"/>
  <c r="W51" i="15"/>
  <c r="P51" i="15"/>
  <c r="Q51" i="15"/>
  <c r="U51" i="15"/>
  <c r="P32" i="15"/>
  <c r="U32" i="15"/>
  <c r="AI32" i="15"/>
  <c r="N32" i="15"/>
  <c r="Q32" i="15"/>
  <c r="AF32" i="15"/>
  <c r="T32" i="15"/>
  <c r="X32" i="15"/>
  <c r="O32" i="15"/>
  <c r="W32" i="15"/>
  <c r="Y32" i="15"/>
  <c r="S32" i="15"/>
  <c r="R32" i="15"/>
  <c r="T22" i="15"/>
  <c r="Y22" i="15"/>
  <c r="X22" i="15"/>
  <c r="O22" i="15"/>
  <c r="P22" i="15"/>
  <c r="S22" i="15"/>
  <c r="AF22" i="15"/>
  <c r="N22" i="15"/>
  <c r="U22" i="15"/>
  <c r="R22" i="15"/>
  <c r="AI22" i="15"/>
  <c r="Q22" i="15"/>
  <c r="W22" i="15"/>
  <c r="S29" i="15"/>
  <c r="AI29" i="15"/>
  <c r="R29" i="15"/>
  <c r="O29" i="15"/>
  <c r="X29" i="15"/>
  <c r="U29" i="15"/>
  <c r="N29" i="15"/>
  <c r="W29" i="15"/>
  <c r="P29" i="15"/>
  <c r="Q29" i="15"/>
  <c r="T29" i="15"/>
  <c r="AF29" i="15"/>
  <c r="Y29" i="15"/>
  <c r="AD58" i="15"/>
  <c r="G58" i="15"/>
  <c r="AF39" i="15"/>
  <c r="X39" i="15"/>
  <c r="Y39" i="15"/>
  <c r="S39" i="15"/>
  <c r="R39" i="15"/>
  <c r="P39" i="15"/>
  <c r="Q39" i="15"/>
  <c r="T39" i="15"/>
  <c r="U39" i="15"/>
  <c r="AI39" i="15"/>
  <c r="N39" i="15"/>
  <c r="O39" i="15"/>
  <c r="W39" i="15"/>
  <c r="S13" i="15"/>
  <c r="AI13" i="15"/>
  <c r="O13" i="15"/>
  <c r="R13" i="15"/>
  <c r="U13" i="15"/>
  <c r="Y13" i="15"/>
  <c r="N13" i="15"/>
  <c r="T13" i="15"/>
  <c r="Q13" i="15"/>
  <c r="W13" i="15"/>
  <c r="X13" i="15"/>
  <c r="P13" i="15"/>
  <c r="AF13" i="15"/>
  <c r="G30" i="15"/>
  <c r="AD30" i="15"/>
  <c r="S37" i="15"/>
  <c r="X37" i="15"/>
  <c r="O37" i="15"/>
  <c r="R37" i="15"/>
  <c r="Y37" i="15"/>
  <c r="W37" i="15"/>
  <c r="Q37" i="15"/>
  <c r="AI37" i="15"/>
  <c r="U37" i="15"/>
  <c r="T37" i="15"/>
  <c r="P37" i="15"/>
  <c r="N37" i="15"/>
  <c r="AF37" i="15"/>
  <c r="S45" i="15"/>
  <c r="Y45" i="15"/>
  <c r="P45" i="15"/>
  <c r="X45" i="15"/>
  <c r="Q45" i="15"/>
  <c r="AI45" i="15"/>
  <c r="W45" i="15"/>
  <c r="T45" i="15"/>
  <c r="N45" i="15"/>
  <c r="U45" i="15"/>
  <c r="AF45" i="15"/>
  <c r="R45" i="15"/>
  <c r="O45" i="15"/>
  <c r="S41" i="15"/>
  <c r="AI41" i="15"/>
  <c r="T41" i="15"/>
  <c r="R41" i="15"/>
  <c r="Q41" i="15"/>
  <c r="N41" i="15"/>
  <c r="P41" i="15"/>
  <c r="X41" i="15"/>
  <c r="O41" i="15"/>
  <c r="U41" i="15"/>
  <c r="W41" i="15"/>
  <c r="AF41" i="15"/>
  <c r="Y41" i="15"/>
  <c r="T55" i="15"/>
  <c r="AI55" i="15"/>
  <c r="X55" i="15"/>
  <c r="N55" i="15"/>
  <c r="Q55" i="15"/>
  <c r="R55" i="15"/>
  <c r="Y55" i="15"/>
  <c r="S55" i="15"/>
  <c r="U55" i="15"/>
  <c r="O55" i="15"/>
  <c r="AF55" i="15"/>
  <c r="W55" i="15"/>
  <c r="P55" i="15"/>
  <c r="G48" i="15"/>
  <c r="AD48" i="15"/>
  <c r="G51" i="15"/>
  <c r="AD51" i="15"/>
  <c r="G37" i="15"/>
  <c r="AD37" i="15"/>
  <c r="AD29" i="15"/>
  <c r="G29" i="15"/>
  <c r="S61" i="15"/>
  <c r="N61" i="15"/>
  <c r="U61" i="15"/>
  <c r="W61" i="15"/>
  <c r="Q61" i="15"/>
  <c r="X61" i="15"/>
  <c r="T61" i="15"/>
  <c r="O61" i="15"/>
  <c r="P61" i="15"/>
  <c r="R61" i="15"/>
  <c r="AF61" i="15"/>
  <c r="Y61" i="15"/>
  <c r="AI61" i="15"/>
  <c r="G20" i="15"/>
  <c r="AD20" i="15"/>
  <c r="G50" i="15"/>
  <c r="AD50" i="15"/>
  <c r="T31" i="15"/>
  <c r="X31" i="15"/>
  <c r="S31" i="15"/>
  <c r="Q31" i="15"/>
  <c r="AF31" i="15"/>
  <c r="W31" i="15"/>
  <c r="O31" i="15"/>
  <c r="N31" i="15"/>
  <c r="Y31" i="15"/>
  <c r="P31" i="15"/>
  <c r="R31" i="15"/>
  <c r="AI31" i="15"/>
  <c r="U31" i="15"/>
  <c r="S21" i="15"/>
  <c r="AI21" i="15"/>
  <c r="T21" i="15"/>
  <c r="O21" i="15"/>
  <c r="Y21" i="15"/>
  <c r="U21" i="15"/>
  <c r="R21" i="15"/>
  <c r="P21" i="15"/>
  <c r="N21" i="15"/>
  <c r="Q21" i="15"/>
  <c r="X21" i="15"/>
  <c r="W21" i="15"/>
  <c r="AF21" i="15"/>
  <c r="G11" i="15"/>
  <c r="AD11" i="15"/>
  <c r="S57" i="15"/>
  <c r="U57" i="15"/>
  <c r="R57" i="15"/>
  <c r="X57" i="15"/>
  <c r="O57" i="15"/>
  <c r="Y57" i="15"/>
  <c r="W57" i="15"/>
  <c r="P57" i="15"/>
  <c r="AI57" i="15"/>
  <c r="Q57" i="15"/>
  <c r="N57" i="15"/>
  <c r="AF57" i="15"/>
  <c r="T57" i="15"/>
  <c r="P28" i="15"/>
  <c r="Y28" i="15"/>
  <c r="N28" i="15"/>
  <c r="O28" i="15"/>
  <c r="R28" i="15"/>
  <c r="W28" i="15"/>
  <c r="AI28" i="15"/>
  <c r="S28" i="15"/>
  <c r="AF28" i="15"/>
  <c r="Q28" i="15"/>
  <c r="X28" i="15"/>
  <c r="T28" i="15"/>
  <c r="U28" i="15"/>
  <c r="N59" i="15"/>
  <c r="R59" i="15"/>
  <c r="P59" i="15"/>
  <c r="U59" i="15"/>
  <c r="X59" i="15"/>
  <c r="AI59" i="15"/>
  <c r="O59" i="15"/>
  <c r="Y59" i="15"/>
  <c r="AF59" i="15"/>
  <c r="Q59" i="15"/>
  <c r="W59" i="15"/>
  <c r="T59" i="15"/>
  <c r="S59" i="15"/>
  <c r="S53" i="15"/>
  <c r="W53" i="15"/>
  <c r="Q53" i="15"/>
  <c r="U53" i="15"/>
  <c r="AI53" i="15"/>
  <c r="P53" i="15"/>
  <c r="Y53" i="15"/>
  <c r="O53" i="15"/>
  <c r="R53" i="15"/>
  <c r="N53" i="15"/>
  <c r="T53" i="15"/>
  <c r="X53" i="15"/>
  <c r="AF53" i="15"/>
  <c r="AD34" i="15"/>
  <c r="G34" i="15"/>
  <c r="D4" i="8"/>
  <c r="D5" i="8"/>
  <c r="D6" i="8"/>
  <c r="D7" i="8"/>
  <c r="D8" i="8"/>
  <c r="D9" i="8"/>
  <c r="D10" i="8"/>
  <c r="C33" i="8" l="1"/>
  <c r="K31" i="15" s="1"/>
  <c r="C54" i="8"/>
  <c r="K52" i="15" s="1"/>
  <c r="C16" i="8"/>
  <c r="K14" i="15" s="1"/>
  <c r="C18" i="8"/>
  <c r="K16" i="15" s="1"/>
  <c r="C55" i="8"/>
  <c r="K53" i="15" s="1"/>
  <c r="C39" i="8"/>
  <c r="K37" i="15" s="1"/>
  <c r="C61" i="8"/>
  <c r="K59" i="15" s="1"/>
  <c r="C52" i="8"/>
  <c r="K50" i="15" s="1"/>
  <c r="C59" i="8"/>
  <c r="K57" i="15" s="1"/>
  <c r="C43" i="8"/>
  <c r="K41" i="15" s="1"/>
  <c r="C36" i="8"/>
  <c r="K34" i="15" s="1"/>
  <c r="C40" i="8"/>
  <c r="K38" i="15" s="1"/>
  <c r="C45" i="8"/>
  <c r="K43" i="15" s="1"/>
  <c r="C25" i="8"/>
  <c r="C27" i="8"/>
  <c r="K25" i="15" s="1"/>
  <c r="C47" i="8"/>
  <c r="K45" i="15" s="1"/>
  <c r="C22" i="8"/>
  <c r="K20" i="15" s="1"/>
  <c r="C20" i="8"/>
  <c r="K18" i="15" s="1"/>
  <c r="C23" i="8"/>
  <c r="K21" i="15" s="1"/>
  <c r="C60" i="8"/>
  <c r="K58" i="15" s="1"/>
  <c r="C17" i="8"/>
  <c r="K15" i="15" s="1"/>
  <c r="C35" i="8"/>
  <c r="K33" i="15" s="1"/>
  <c r="C38" i="8"/>
  <c r="K36" i="15" s="1"/>
  <c r="C63" i="8"/>
  <c r="K61" i="15" s="1"/>
  <c r="C56" i="8"/>
  <c r="K54" i="15" s="1"/>
  <c r="C57" i="8"/>
  <c r="K55" i="15" s="1"/>
  <c r="C62" i="8"/>
  <c r="K60" i="15" s="1"/>
  <c r="C31" i="8"/>
  <c r="K29" i="15" s="1"/>
  <c r="C58" i="8"/>
  <c r="K56" i="15" s="1"/>
  <c r="C28" i="8"/>
  <c r="K26" i="15" s="1"/>
  <c r="C51" i="8"/>
  <c r="K49" i="15" s="1"/>
  <c r="C48" i="8"/>
  <c r="K46" i="15" s="1"/>
  <c r="C42" i="8"/>
  <c r="K40" i="15" s="1"/>
  <c r="C14" i="8"/>
  <c r="K12" i="15" s="1"/>
  <c r="C19" i="8"/>
  <c r="K17" i="15" s="1"/>
  <c r="C15" i="8"/>
  <c r="K13" i="15" s="1"/>
  <c r="C13" i="8"/>
  <c r="K11" i="15" s="1"/>
  <c r="C53" i="8"/>
  <c r="K51" i="15" s="1"/>
  <c r="C11" i="8"/>
  <c r="K9" i="15" s="1"/>
  <c r="C26" i="8"/>
  <c r="K24" i="15" s="1"/>
  <c r="C44" i="8"/>
  <c r="K42" i="15" s="1"/>
  <c r="C12" i="8"/>
  <c r="K10" i="15" s="1"/>
  <c r="C49" i="8"/>
  <c r="K47" i="15" s="1"/>
  <c r="C46" i="8"/>
  <c r="K44" i="15" s="1"/>
  <c r="C37" i="8"/>
  <c r="K35" i="15" s="1"/>
  <c r="C32" i="8"/>
  <c r="K30" i="15" s="1"/>
  <c r="C29" i="8"/>
  <c r="K27" i="15" s="1"/>
  <c r="C41" i="8"/>
  <c r="K39" i="15" s="1"/>
  <c r="C30" i="8"/>
  <c r="C24" i="8"/>
  <c r="K22" i="15" s="1"/>
  <c r="C50" i="8"/>
  <c r="K48" i="15" s="1"/>
  <c r="C34" i="8"/>
  <c r="K32" i="15" s="1"/>
  <c r="C21" i="8"/>
  <c r="K19" i="15" s="1"/>
  <c r="K3" i="15"/>
  <c r="H3" i="15"/>
  <c r="H7" i="15"/>
  <c r="E3" i="15"/>
  <c r="B3" i="15" s="1"/>
  <c r="D4" i="15"/>
  <c r="C3" i="15"/>
  <c r="D7" i="15"/>
  <c r="I3" i="15"/>
  <c r="I7" i="15"/>
  <c r="E4" i="15"/>
  <c r="B4" i="15" s="1"/>
  <c r="D5" i="15"/>
  <c r="C4" i="15"/>
  <c r="H4" i="15"/>
  <c r="H8" i="15"/>
  <c r="G8" i="15" s="1"/>
  <c r="E5" i="15"/>
  <c r="B5" i="15" s="1"/>
  <c r="D6" i="15"/>
  <c r="C5" i="15"/>
  <c r="H5" i="15"/>
  <c r="H9" i="15"/>
  <c r="E7" i="15"/>
  <c r="B7" i="15" s="1"/>
  <c r="D8" i="15"/>
  <c r="C7" i="15"/>
  <c r="I5" i="15"/>
  <c r="I9" i="15"/>
  <c r="E8" i="15"/>
  <c r="B8" i="15" s="1"/>
  <c r="D9" i="15"/>
  <c r="C8" i="15"/>
  <c r="C2" i="15"/>
  <c r="E6" i="15"/>
  <c r="B6" i="15" s="1"/>
  <c r="H6" i="15"/>
  <c r="I2" i="15"/>
  <c r="E9" i="15"/>
  <c r="B9" i="15" s="1"/>
  <c r="E2" i="15"/>
  <c r="B2" i="15" s="1"/>
  <c r="C9" i="15"/>
  <c r="I4" i="15"/>
  <c r="C6" i="15"/>
  <c r="I6" i="15"/>
  <c r="D3" i="15"/>
  <c r="D2" i="15"/>
  <c r="I8" i="15"/>
  <c r="C9" i="8"/>
  <c r="K7" i="15" s="1"/>
  <c r="C6" i="8"/>
  <c r="K4" i="15" s="1"/>
  <c r="C5" i="8"/>
  <c r="C4" i="8"/>
  <c r="K2" i="15" s="1"/>
  <c r="C10" i="8"/>
  <c r="K8" i="15" s="1"/>
  <c r="C8" i="8"/>
  <c r="K6" i="15" s="1"/>
  <c r="C7" i="8"/>
  <c r="K5" i="15" s="1"/>
  <c r="AH6" i="15" l="1"/>
  <c r="AK6" i="15"/>
  <c r="AJ6" i="15"/>
  <c r="AK5" i="15"/>
  <c r="AJ5" i="15"/>
  <c r="AH5" i="15"/>
  <c r="AJ2" i="15"/>
  <c r="AK2" i="15"/>
  <c r="AH2" i="15"/>
  <c r="AH7" i="15"/>
  <c r="AK7" i="15"/>
  <c r="AJ7" i="15"/>
  <c r="AJ9" i="15"/>
  <c r="AH9" i="15"/>
  <c r="AK9" i="15"/>
  <c r="AK3" i="15"/>
  <c r="AJ3" i="15"/>
  <c r="AH3" i="15"/>
  <c r="AH8" i="15"/>
  <c r="AK8" i="15"/>
  <c r="AJ8" i="15"/>
  <c r="AK4" i="15"/>
  <c r="AJ4" i="15"/>
  <c r="AH4" i="15"/>
  <c r="K23" i="15"/>
  <c r="K28" i="15"/>
  <c r="AI5" i="15"/>
  <c r="S5" i="15"/>
  <c r="AF5" i="15"/>
  <c r="R5" i="15"/>
  <c r="Y5" i="15"/>
  <c r="Q5" i="15"/>
  <c r="X5" i="15"/>
  <c r="P5" i="15"/>
  <c r="W5" i="15"/>
  <c r="O5" i="15"/>
  <c r="N5" i="15"/>
  <c r="U5" i="15"/>
  <c r="T5" i="15"/>
  <c r="W3" i="15"/>
  <c r="O3" i="15"/>
  <c r="N3" i="15"/>
  <c r="U3" i="15"/>
  <c r="T3" i="15"/>
  <c r="AI3" i="15"/>
  <c r="S3" i="15"/>
  <c r="AF3" i="15"/>
  <c r="R3" i="15"/>
  <c r="Y3" i="15"/>
  <c r="Q3" i="15"/>
  <c r="X3" i="15"/>
  <c r="P3" i="15"/>
  <c r="Y8" i="15"/>
  <c r="Q8" i="15"/>
  <c r="X8" i="15"/>
  <c r="P8" i="15"/>
  <c r="W8" i="15"/>
  <c r="O8" i="15"/>
  <c r="N8" i="15"/>
  <c r="U8" i="15"/>
  <c r="T8" i="15"/>
  <c r="AI8" i="15"/>
  <c r="S8" i="15"/>
  <c r="AF8" i="15"/>
  <c r="R8" i="15"/>
  <c r="Y4" i="15"/>
  <c r="Q4" i="15"/>
  <c r="X4" i="15"/>
  <c r="P4" i="15"/>
  <c r="W4" i="15"/>
  <c r="O4" i="15"/>
  <c r="N4" i="15"/>
  <c r="U4" i="15"/>
  <c r="T4" i="15"/>
  <c r="AI4" i="15"/>
  <c r="S4" i="15"/>
  <c r="AF4" i="15"/>
  <c r="R4" i="15"/>
  <c r="U2" i="15"/>
  <c r="T2" i="15"/>
  <c r="AI2" i="15"/>
  <c r="S2" i="15"/>
  <c r="AF2" i="15"/>
  <c r="R2" i="15"/>
  <c r="Y2" i="15"/>
  <c r="Q2" i="15"/>
  <c r="X2" i="15"/>
  <c r="P2" i="15"/>
  <c r="W2" i="15"/>
  <c r="O2" i="15"/>
  <c r="N2" i="15"/>
  <c r="AI9" i="15"/>
  <c r="S9" i="15"/>
  <c r="AF9" i="15"/>
  <c r="R9" i="15"/>
  <c r="Y9" i="15"/>
  <c r="Q9" i="15"/>
  <c r="X9" i="15"/>
  <c r="P9" i="15"/>
  <c r="W9" i="15"/>
  <c r="O9" i="15"/>
  <c r="N9" i="15"/>
  <c r="U9" i="15"/>
  <c r="T9" i="15"/>
  <c r="U6" i="15"/>
  <c r="T6" i="15"/>
  <c r="AI6" i="15"/>
  <c r="S6" i="15"/>
  <c r="AF6" i="15"/>
  <c r="R6" i="15"/>
  <c r="Y6" i="15"/>
  <c r="Q6" i="15"/>
  <c r="X6" i="15"/>
  <c r="P6" i="15"/>
  <c r="W6" i="15"/>
  <c r="O6" i="15"/>
  <c r="N6" i="15"/>
  <c r="W7" i="15"/>
  <c r="O7" i="15"/>
  <c r="N7" i="15"/>
  <c r="U7" i="15"/>
  <c r="T7" i="15"/>
  <c r="AI7" i="15"/>
  <c r="S7" i="15"/>
  <c r="AF7" i="15"/>
  <c r="R7" i="15"/>
  <c r="Y7" i="15"/>
  <c r="Q7" i="15"/>
  <c r="X7" i="15"/>
  <c r="P7" i="15"/>
  <c r="C3" i="8"/>
  <c r="G9" i="15" l="1"/>
  <c r="G7" i="15"/>
  <c r="G6" i="15"/>
  <c r="G5" i="15"/>
  <c r="G4" i="15"/>
  <c r="G3" i="15"/>
  <c r="AD9" i="15" l="1"/>
  <c r="AD8" i="15"/>
  <c r="AD2" i="15"/>
  <c r="AD6" i="15"/>
  <c r="AD3" i="15"/>
  <c r="AD4" i="15"/>
  <c r="AD5" i="15"/>
  <c r="AD7" i="15"/>
</calcChain>
</file>

<file path=xl/sharedStrings.xml><?xml version="1.0" encoding="utf-8"?>
<sst xmlns="http://schemas.openxmlformats.org/spreadsheetml/2006/main" count="811" uniqueCount="346">
  <si>
    <t>BLN 1 - PXCM - BACnet MS/TP</t>
  </si>
  <si>
    <t>Panel</t>
  </si>
  <si>
    <t>FLN</t>
  </si>
  <si>
    <t>MAC Address</t>
  </si>
  <si>
    <t>Net</t>
  </si>
  <si>
    <t>Device Instance</t>
  </si>
  <si>
    <t>Application</t>
  </si>
  <si>
    <t>Tag</t>
  </si>
  <si>
    <t>System Name</t>
  </si>
  <si>
    <t>Area Served / Reference</t>
  </si>
  <si>
    <t>Name</t>
  </si>
  <si>
    <t>Location</t>
  </si>
  <si>
    <t>Description</t>
  </si>
  <si>
    <t>Device instance
number</t>
  </si>
  <si>
    <t>Serial number</t>
  </si>
  <si>
    <t>Application template</t>
  </si>
  <si>
    <t>Application number</t>
  </si>
  <si>
    <t>Network</t>
  </si>
  <si>
    <t>Auto addressing</t>
  </si>
  <si>
    <t>MAC address</t>
  </si>
  <si>
    <t>Max master
address</t>
  </si>
  <si>
    <t>Baud rate</t>
  </si>
  <si>
    <t>Cooling setpoint for comfort
Default command
[°F]</t>
  </si>
  <si>
    <t>Delta cooling setpoint for pre-comfort
Present value
[°F]</t>
  </si>
  <si>
    <t>Cooling setpoint for economy
Present value
[°F]</t>
  </si>
  <si>
    <t>Heating setpoint for comfort
Default command
[°F]</t>
  </si>
  <si>
    <t>Delta heating setpoint for pre-comfort
Present value
[°F]</t>
  </si>
  <si>
    <t>Heating setpoint for economy
Present value
[°F]</t>
  </si>
  <si>
    <t>Ventilation control
Minimum room air volume flow for comfort
[ft3/min]</t>
  </si>
  <si>
    <t>Ventilation control
Min.room air volume flow for pre-comfort
[ft3/min]</t>
  </si>
  <si>
    <t>Ventilation control
Minimum room air volume flow for economy
[ft3/min]</t>
  </si>
  <si>
    <t>Supply air VAV dimension A
Present value
[in]</t>
  </si>
  <si>
    <t>Supply air VAV max.air vol.flow f.cool.
Present value
[ft3/min]</t>
  </si>
  <si>
    <t>Supply air VAV min.air vol.flow f.cool.
Present value
[ft3/min]</t>
  </si>
  <si>
    <t>Supply air VAV max.air vol.flow f.heat.
Present value
[ft3/min]</t>
  </si>
  <si>
    <t>Supply air VAV min.air vol.flow f.heat.
Present value
[ft3/min]</t>
  </si>
  <si>
    <t>Supply air VAV max.air vol.flow f.vent.
Present value
[ft3/min]</t>
  </si>
  <si>
    <t>Supply air VAV min.air vol.flow f.vent.
Present value
[ft3/min]</t>
  </si>
  <si>
    <t>Room
hierarchy</t>
  </si>
  <si>
    <t>Room
name</t>
  </si>
  <si>
    <t>Segment
hierarchy</t>
  </si>
  <si>
    <t>Segment
name</t>
  </si>
  <si>
    <t>Guid</t>
  </si>
  <si>
    <t>~</t>
  </si>
  <si>
    <t>Supply air VAV duct area
Present value
[ft2]</t>
  </si>
  <si>
    <t>Supply air VAV flow coefficient
Present value
[---]</t>
  </si>
  <si>
    <t>Panel Name</t>
  </si>
  <si>
    <t>Instance</t>
  </si>
  <si>
    <t>Net #</t>
  </si>
  <si>
    <t>FLN1</t>
  </si>
  <si>
    <t>FLN2</t>
  </si>
  <si>
    <t>KW</t>
  </si>
  <si>
    <r>
      <rPr>
        <b/>
        <sz val="8"/>
        <rFont val="Arial"/>
        <family val="2"/>
      </rPr>
      <t>BOX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TYPE</t>
    </r>
  </si>
  <si>
    <r>
      <rPr>
        <b/>
        <sz val="8"/>
        <rFont val="Arial"/>
        <family val="2"/>
      </rPr>
      <t>SERVED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BY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AHU/FAN</t>
    </r>
  </si>
  <si>
    <r>
      <rPr>
        <b/>
        <sz val="8"/>
        <rFont val="Arial"/>
        <family val="2"/>
      </rPr>
      <t>PRIMARY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AIR</t>
    </r>
  </si>
  <si>
    <r>
      <rPr>
        <b/>
        <sz val="8"/>
        <rFont val="Arial"/>
        <family val="2"/>
      </rPr>
      <t>UO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CFM</t>
    </r>
  </si>
  <si>
    <r>
      <rPr>
        <b/>
        <sz val="8"/>
        <rFont val="Arial"/>
        <family val="2"/>
      </rPr>
      <t>BOX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INLET</t>
    </r>
  </si>
  <si>
    <r>
      <rPr>
        <b/>
        <sz val="8"/>
        <rFont val="Arial"/>
        <family val="2"/>
      </rPr>
      <t>MAX
S.P.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IN.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WG</t>
    </r>
  </si>
  <si>
    <r>
      <rPr>
        <b/>
        <sz val="8"/>
        <rFont val="Arial"/>
        <family val="2"/>
      </rPr>
      <t>HOT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WATER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COIL</t>
    </r>
  </si>
  <si>
    <r>
      <rPr>
        <b/>
        <sz val="8"/>
        <rFont val="Arial"/>
        <family val="2"/>
      </rPr>
      <t>MAX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(CFM)</t>
    </r>
  </si>
  <si>
    <r>
      <rPr>
        <b/>
        <sz val="8"/>
        <rFont val="Arial"/>
        <family val="2"/>
      </rPr>
      <t>MIN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(CFM)</t>
    </r>
  </si>
  <si>
    <r>
      <rPr>
        <b/>
        <sz val="8"/>
        <rFont val="Arial"/>
        <family val="2"/>
      </rPr>
      <t>EAT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(F)</t>
    </r>
  </si>
  <si>
    <r>
      <rPr>
        <b/>
        <sz val="8"/>
        <rFont val="Arial"/>
        <family val="2"/>
      </rPr>
      <t>LAT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(F)</t>
    </r>
  </si>
  <si>
    <t>MBH</t>
  </si>
  <si>
    <r>
      <rPr>
        <b/>
        <sz val="8"/>
        <rFont val="Arial"/>
        <family val="2"/>
      </rPr>
      <t>ENTERING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WATER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(F)</t>
    </r>
  </si>
  <si>
    <r>
      <rPr>
        <b/>
        <sz val="8"/>
        <rFont val="Arial"/>
        <family val="2"/>
      </rPr>
      <t>LEAVING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WATER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(F)</t>
    </r>
  </si>
  <si>
    <t>GPM</t>
  </si>
  <si>
    <r>
      <rPr>
        <b/>
        <sz val="8"/>
        <rFont val="Arial"/>
        <family val="2"/>
      </rPr>
      <t>MAX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ROWS</t>
    </r>
  </si>
  <si>
    <t>Room</t>
  </si>
  <si>
    <t>MARK</t>
  </si>
  <si>
    <t>LEVEL</t>
  </si>
  <si>
    <t>REMARKS</t>
  </si>
  <si>
    <r>
      <rPr>
        <b/>
        <sz val="8"/>
        <rFont val="Arial"/>
        <family val="2"/>
      </rPr>
      <t>SCHEDULE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-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SINGLE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DUCT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TERMINAL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BOX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(HEATING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WATER)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SERVING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CHILLED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BEAMS</t>
    </r>
  </si>
  <si>
    <t>DXR App</t>
  </si>
  <si>
    <t>DXR App Number</t>
  </si>
  <si>
    <t>Template Name</t>
  </si>
  <si>
    <t>Ventilation control
Min.room air volume flow for protection
[ft3/min]</t>
  </si>
  <si>
    <t>Heating coil
Nominal electric power
[kW]</t>
  </si>
  <si>
    <t>MCC.BT.VAV-C106</t>
  </si>
  <si>
    <t>MCC.BT.VAV-119</t>
  </si>
  <si>
    <t>MCC.BT.VAV-117</t>
  </si>
  <si>
    <t>MCC.BT.VAV-115</t>
  </si>
  <si>
    <t>MCC.BT.VAV-113</t>
  </si>
  <si>
    <t>MCC.BT.VAV-110</t>
  </si>
  <si>
    <t>MCC.BT.VAV-112</t>
  </si>
  <si>
    <t>MCC.BT.VAV-C105</t>
  </si>
  <si>
    <t>MCC.BT.VAV-118</t>
  </si>
  <si>
    <t>MCC.BT.VAV-C100</t>
  </si>
  <si>
    <t>MCC.BT.VAV-102</t>
  </si>
  <si>
    <t>MCC.BT.VAV-106</t>
  </si>
  <si>
    <t>MCC.BT.VAV-108</t>
  </si>
  <si>
    <t>MCC.BT.VAV-111</t>
  </si>
  <si>
    <t>MCC.BT.VAV-109</t>
  </si>
  <si>
    <t>MCC.BT.VAV-107</t>
  </si>
  <si>
    <t>MCC.BT.VAV-104</t>
  </si>
  <si>
    <t>MCC.BT.VAV-C102</t>
  </si>
  <si>
    <t>MCC.BT.VAV-101</t>
  </si>
  <si>
    <t>MCC.BT.VAV-103</t>
  </si>
  <si>
    <t>MCC.BT.VAV-105</t>
  </si>
  <si>
    <t>PWR-MTR</t>
  </si>
  <si>
    <t>VAV-C106</t>
  </si>
  <si>
    <t>VAV-119</t>
  </si>
  <si>
    <t>VAV-117</t>
  </si>
  <si>
    <t>VAV-115</t>
  </si>
  <si>
    <t>VAV-113</t>
  </si>
  <si>
    <t>VAV-110</t>
  </si>
  <si>
    <t>VAV-112</t>
  </si>
  <si>
    <t>VAV-C105</t>
  </si>
  <si>
    <t>VAV-118</t>
  </si>
  <si>
    <t>VAV-C100</t>
  </si>
  <si>
    <t>VAV-102</t>
  </si>
  <si>
    <t>VAV-106</t>
  </si>
  <si>
    <t>VAV-108</t>
  </si>
  <si>
    <t>VAV-111</t>
  </si>
  <si>
    <t>VAV-109</t>
  </si>
  <si>
    <t>VAV-107</t>
  </si>
  <si>
    <t>VAV-104</t>
  </si>
  <si>
    <t>VAV-C102</t>
  </si>
  <si>
    <t>VAV-101</t>
  </si>
  <si>
    <t>VAV-103</t>
  </si>
  <si>
    <t>VAV-105</t>
  </si>
  <si>
    <t>BLDG ELEC MONITORING</t>
  </si>
  <si>
    <t>RM C106-C110</t>
  </si>
  <si>
    <t>CLASS RM 119</t>
  </si>
  <si>
    <t>CLASS RM 117</t>
  </si>
  <si>
    <t>CLASS RM 115</t>
  </si>
  <si>
    <t>OFFICE RM 113</t>
  </si>
  <si>
    <t>OFFICE RM 110</t>
  </si>
  <si>
    <t>WORK RM 112</t>
  </si>
  <si>
    <t>CORR C105</t>
  </si>
  <si>
    <t>OFFICE 118/STORAGE 116</t>
  </si>
  <si>
    <t>CORR C100</t>
  </si>
  <si>
    <t>CLASS RM 102</t>
  </si>
  <si>
    <t>OFFICE 106</t>
  </si>
  <si>
    <t>OFFICE 108</t>
  </si>
  <si>
    <t>OFFICE 111</t>
  </si>
  <si>
    <t>OFFICE 109</t>
  </si>
  <si>
    <t>OFFICE 107</t>
  </si>
  <si>
    <t>CISCO LAB 104</t>
  </si>
  <si>
    <t>CORR C102</t>
  </si>
  <si>
    <t>CLASS RM 101</t>
  </si>
  <si>
    <t>COMPUTER LAB 103</t>
  </si>
  <si>
    <t>CLASS RM 105</t>
  </si>
  <si>
    <t>MCC.BT.PXCC01</t>
  </si>
  <si>
    <t>MCC.BT.PXCC02</t>
  </si>
  <si>
    <t>VAV-201A</t>
  </si>
  <si>
    <t>VAV-207</t>
  </si>
  <si>
    <t>VAV-208</t>
  </si>
  <si>
    <t>VAV-206</t>
  </si>
  <si>
    <t>VAV-205</t>
  </si>
  <si>
    <t>VAV-202</t>
  </si>
  <si>
    <t>VAV-203</t>
  </si>
  <si>
    <t>VAV-204</t>
  </si>
  <si>
    <t>VAV-210</t>
  </si>
  <si>
    <t>VAV-209</t>
  </si>
  <si>
    <t>VAV-C201</t>
  </si>
  <si>
    <t>VAV-212</t>
  </si>
  <si>
    <t>VAV-211</t>
  </si>
  <si>
    <t>VAV-214</t>
  </si>
  <si>
    <t>VAV-213</t>
  </si>
  <si>
    <t>DIRECTOR 201A</t>
  </si>
  <si>
    <t>OFFICE 207</t>
  </si>
  <si>
    <t>OFFICE 208</t>
  </si>
  <si>
    <t>OFFICE 206</t>
  </si>
  <si>
    <t>OFFICE 205</t>
  </si>
  <si>
    <t>ASSISTANT 201</t>
  </si>
  <si>
    <t>WORK RM 202</t>
  </si>
  <si>
    <t>OFFICE 203</t>
  </si>
  <si>
    <t>OFFICE 204</t>
  </si>
  <si>
    <t>OFFICE 210</t>
  </si>
  <si>
    <t>OFFICE 209</t>
  </si>
  <si>
    <t>LOBBY C201/ RR C203-C204</t>
  </si>
  <si>
    <t>OFFICE 212/CORR C205</t>
  </si>
  <si>
    <t>OFFICE 211</t>
  </si>
  <si>
    <t>OFFICE 214</t>
  </si>
  <si>
    <t>OFFICE 213</t>
  </si>
  <si>
    <t>VAV-215</t>
  </si>
  <si>
    <t>VAV-217</t>
  </si>
  <si>
    <t>VAV-C212</t>
  </si>
  <si>
    <t>VAV-216</t>
  </si>
  <si>
    <t>VAV-219</t>
  </si>
  <si>
    <t>VAV-218</t>
  </si>
  <si>
    <t>VAV-220</t>
  </si>
  <si>
    <t>VAV-221</t>
  </si>
  <si>
    <t>VAV-223</t>
  </si>
  <si>
    <t>VAV-222</t>
  </si>
  <si>
    <t>VAV-223A</t>
  </si>
  <si>
    <t>VAV-224</t>
  </si>
  <si>
    <t>VAV-225</t>
  </si>
  <si>
    <t>VAV-226</t>
  </si>
  <si>
    <t>VAV-227</t>
  </si>
  <si>
    <t>VAV-228</t>
  </si>
  <si>
    <t>VAV-229</t>
  </si>
  <si>
    <t>VAV-230</t>
  </si>
  <si>
    <t>VAV-231</t>
  </si>
  <si>
    <t>VAV-232</t>
  </si>
  <si>
    <t>VAV-C216</t>
  </si>
  <si>
    <t>VAV-233</t>
  </si>
  <si>
    <t>VAV-235</t>
  </si>
  <si>
    <t>COLLABORATION 215</t>
  </si>
  <si>
    <t>CLASS RM 217</t>
  </si>
  <si>
    <t>CORR C212</t>
  </si>
  <si>
    <t>CLASS RM 216</t>
  </si>
  <si>
    <t>CLASS RM 219</t>
  </si>
  <si>
    <t>BULLPEN 218</t>
  </si>
  <si>
    <t>OFFICE 220</t>
  </si>
  <si>
    <t>CLASS ROM 221</t>
  </si>
  <si>
    <t>ASSISTANT 223</t>
  </si>
  <si>
    <t>OFFICE 222</t>
  </si>
  <si>
    <t>DIRECTOR 223A</t>
  </si>
  <si>
    <t>OFFICE 224</t>
  </si>
  <si>
    <t>OFFICE 225</t>
  </si>
  <si>
    <t>OFFICE 226</t>
  </si>
  <si>
    <t>OFFICE 227</t>
  </si>
  <si>
    <t>OFFICE 228</t>
  </si>
  <si>
    <t>CLASS RM 229</t>
  </si>
  <si>
    <t>WORK RM 230</t>
  </si>
  <si>
    <t>CLASS RM 231</t>
  </si>
  <si>
    <t>CLASS RM 232</t>
  </si>
  <si>
    <t>CORR C216</t>
  </si>
  <si>
    <t>CLASS RM 233</t>
  </si>
  <si>
    <t>COLLAB 235/VESTIBULE C200</t>
  </si>
  <si>
    <t>Floor</t>
  </si>
  <si>
    <t>C105</t>
  </si>
  <si>
    <t>C100</t>
  </si>
  <si>
    <t>201A</t>
  </si>
  <si>
    <t>C212</t>
  </si>
  <si>
    <t>223A</t>
  </si>
  <si>
    <t>C216</t>
  </si>
  <si>
    <t>119</t>
  </si>
  <si>
    <t>117</t>
  </si>
  <si>
    <t>115</t>
  </si>
  <si>
    <t>113</t>
  </si>
  <si>
    <t>110</t>
  </si>
  <si>
    <t>112</t>
  </si>
  <si>
    <t>116</t>
  </si>
  <si>
    <t>102</t>
  </si>
  <si>
    <t>106</t>
  </si>
  <si>
    <t>108</t>
  </si>
  <si>
    <t>111</t>
  </si>
  <si>
    <t>109</t>
  </si>
  <si>
    <t>107</t>
  </si>
  <si>
    <t>104</t>
  </si>
  <si>
    <t>101</t>
  </si>
  <si>
    <t>103</t>
  </si>
  <si>
    <t>105</t>
  </si>
  <si>
    <t>207</t>
  </si>
  <si>
    <t>208</t>
  </si>
  <si>
    <t>206</t>
  </si>
  <si>
    <t>205</t>
  </si>
  <si>
    <t>201</t>
  </si>
  <si>
    <t>202</t>
  </si>
  <si>
    <t>203</t>
  </si>
  <si>
    <t>204</t>
  </si>
  <si>
    <t>210</t>
  </si>
  <si>
    <t>209</t>
  </si>
  <si>
    <t>211</t>
  </si>
  <si>
    <t>214</t>
  </si>
  <si>
    <t>213</t>
  </si>
  <si>
    <t>215</t>
  </si>
  <si>
    <t>217</t>
  </si>
  <si>
    <t>216</t>
  </si>
  <si>
    <t>219</t>
  </si>
  <si>
    <t>218</t>
  </si>
  <si>
    <t>220</t>
  </si>
  <si>
    <t>221</t>
  </si>
  <si>
    <t>223</t>
  </si>
  <si>
    <t>222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</si>
  <si>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</si>
  <si>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</si>
  <si>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</si>
  <si>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</si>
  <si>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</si>
  <si>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</si>
  <si>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</si>
  <si>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</si>
  <si>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</si>
  <si>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</si>
  <si>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C</t>
  </si>
  <si>
    <t>VAV Mark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</si>
  <si>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</si>
  <si>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</si>
  <si>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</si>
  <si>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</si>
  <si>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</si>
  <si>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</si>
  <si>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</si>
  <si>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</si>
  <si>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</si>
  <si>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</si>
  <si>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</si>
  <si>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</si>
  <si>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</si>
  <si>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MCC.BT.VAV-114</t>
  </si>
  <si>
    <t>MCC.BT.VAV-202</t>
  </si>
  <si>
    <t>MCC.BT.VAV-203</t>
  </si>
  <si>
    <t>MCC.BT.VAV-204</t>
  </si>
  <si>
    <t>MCC.BT.VAV-205</t>
  </si>
  <si>
    <t>MCC.BT.VAV-207</t>
  </si>
  <si>
    <t>MCC.BT.VAV-208</t>
  </si>
  <si>
    <t>MCC.BT.VAV-211</t>
  </si>
  <si>
    <t>MCC.BT.VAV-213</t>
  </si>
  <si>
    <t>MCC.BT.VAV-214</t>
  </si>
  <si>
    <t>MCC.BT.VAV-220</t>
  </si>
  <si>
    <t>MCC.BT.VAV-222</t>
  </si>
  <si>
    <t>MCC.BT.VAV-223</t>
  </si>
  <si>
    <t>MCC.BT.VAV-223A</t>
  </si>
  <si>
    <t>MCC.BT.VAV-224</t>
  </si>
  <si>
    <t>MCC.BT.VAV-225</t>
  </si>
  <si>
    <t>MCC.BT.VAV-226</t>
  </si>
  <si>
    <t>MCC.BT.VAV-227</t>
  </si>
  <si>
    <t>MCC.BT.VAV-228</t>
  </si>
  <si>
    <t>MCC.BT.VAV-201A</t>
  </si>
  <si>
    <t>MCC.BT.VAV-201</t>
  </si>
  <si>
    <t>MCC.BT.VAV-C216</t>
  </si>
  <si>
    <t>MCC.BT.VAV-215</t>
  </si>
  <si>
    <t>MCC.BT.VAV-230</t>
  </si>
  <si>
    <t>MCC.BT.VAV-206</t>
  </si>
  <si>
    <t>MCC.BT.VAV-209</t>
  </si>
  <si>
    <t>MCC.BT.VAV-210</t>
  </si>
  <si>
    <t>MCC.BT.VAV-212</t>
  </si>
  <si>
    <t>MCC.BT.VAV-C212</t>
  </si>
  <si>
    <t>MCC.BT.VAV-218</t>
  </si>
  <si>
    <t>MCC.BT.VAV-235</t>
  </si>
  <si>
    <t>MCC.BT.VAV-C201</t>
  </si>
  <si>
    <t>MCC.BT.VAV-216</t>
  </si>
  <si>
    <t>MCC.BT.VAV-232</t>
  </si>
  <si>
    <t>MCC.BT.VAV-229</t>
  </si>
  <si>
    <t>MCC.BT.VAV-233</t>
  </si>
  <si>
    <t>MCC.BT.VAV-221</t>
  </si>
  <si>
    <t>MCC.BT.VAV-231</t>
  </si>
  <si>
    <t>MCC.BT.VAV-219</t>
  </si>
  <si>
    <t>MCC.BT.VAV-217</t>
  </si>
  <si>
    <t>Heating CFM</t>
  </si>
  <si>
    <t>C106</t>
  </si>
  <si>
    <t>C201</t>
  </si>
  <si>
    <t>212</t>
  </si>
  <si>
    <t>235</t>
  </si>
  <si>
    <t>15000_VAV_HW</t>
  </si>
  <si>
    <t>?</t>
  </si>
  <si>
    <t>2</t>
  </si>
  <si>
    <t>C102</t>
  </si>
  <si>
    <t>VAV-201</t>
  </si>
  <si>
    <t>Equip-ID</t>
  </si>
  <si>
    <t>Room description</t>
  </si>
  <si>
    <t>Segment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</si>
</sst>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name val="Times New Roman"/>
      <family val="1"/>
    </font>
    <font>
      <sz val="8"/>
      <color theme="1"/>
      <name val="Arial"/>
      <family val="2"/>
    </font>
    <font>
      <sz val="8"/>
      <name val="Times New Roman"/>
      <family val="1"/>
    </font>
    <font>
      <sz val="8"/>
      <color rgb="FF000000"/>
      <name val="Times New Roman"/>
      <family val="1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6">
    <xf numFmtId="0" fontId="0" fillId="0" borderId="0"/>
    <xf numFmtId="0" fontId="3" fillId="0" borderId="0"/>
    <xf numFmtId="0" fontId="6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1" fillId="0" borderId="0"/>
    <xf numFmtId="0" fontId="4" fillId="0" borderId="0">
      <alignment vertical="top"/>
    </xf>
    <xf numFmtId="0" fontId="4" fillId="0" borderId="0">
      <alignment vertical="top"/>
    </xf>
    <xf numFmtId="0" fontId="7" fillId="0" borderId="0"/>
    <xf numFmtId="0" fontId="1" fillId="0" borderId="0"/>
    <xf numFmtId="0" fontId="4" fillId="0" borderId="0">
      <alignment vertical="top"/>
    </xf>
    <xf numFmtId="0" fontId="3" fillId="0" borderId="0"/>
    <xf numFmtId="0" fontId="5" fillId="0" borderId="0"/>
    <xf numFmtId="0" fontId="1" fillId="0" borderId="0"/>
    <xf numFmtId="0" fontId="5" fillId="0" borderId="0"/>
  </cellStyleXfs>
  <cellXfs count="114">
    <xf numFmtId="0" fontId="0" fillId="0" borderId="0" xfId="0"/>
    <xf numFmtId="0" fontId="9" fillId="0" borderId="0" xfId="0" applyFont="1"/>
    <xf numFmtId="0" fontId="10" fillId="0" borderId="0" xfId="0" applyFont="1" applyAlignment="1">
      <alignment horizontal="left"/>
    </xf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 wrapText="1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9" fillId="0" borderId="0" xfId="0" applyFont="1" applyBorder="1"/>
    <xf numFmtId="0" fontId="12" fillId="0" borderId="0" xfId="0" applyFont="1" applyFill="1" applyBorder="1" applyAlignment="1"/>
    <xf numFmtId="0" fontId="12" fillId="0" borderId="7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1" fontId="11" fillId="0" borderId="7" xfId="0" applyNumberFormat="1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 wrapText="1"/>
    </xf>
    <xf numFmtId="1" fontId="13" fillId="0" borderId="0" xfId="0" applyNumberFormat="1" applyFont="1" applyFill="1" applyBorder="1" applyAlignment="1">
      <alignment vertical="center"/>
    </xf>
    <xf numFmtId="2" fontId="13" fillId="0" borderId="0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top" wrapText="1"/>
    </xf>
    <xf numFmtId="1" fontId="13" fillId="0" borderId="0" xfId="0" applyNumberFormat="1" applyFont="1" applyFill="1" applyBorder="1" applyAlignment="1">
      <alignment horizontal="left" vertical="top" wrapText="1" indent="1"/>
    </xf>
    <xf numFmtId="164" fontId="13" fillId="0" borderId="0" xfId="0" applyNumberFormat="1" applyFont="1" applyFill="1" applyBorder="1" applyAlignment="1">
      <alignment horizontal="center" vertical="top" wrapText="1"/>
    </xf>
    <xf numFmtId="1" fontId="13" fillId="0" borderId="0" xfId="0" applyNumberFormat="1" applyFont="1" applyFill="1" applyBorder="1" applyAlignment="1">
      <alignment horizontal="left" vertical="top" wrapText="1"/>
    </xf>
    <xf numFmtId="2" fontId="11" fillId="0" borderId="0" xfId="0" applyNumberFormat="1" applyFont="1" applyFill="1" applyBorder="1" applyAlignment="1">
      <alignment horizontal="center" vertical="top" wrapText="1"/>
    </xf>
    <xf numFmtId="1" fontId="11" fillId="0" borderId="0" xfId="19" applyNumberFormat="1" applyFont="1" applyFill="1" applyBorder="1" applyAlignment="1">
      <alignment horizontal="center" vertical="top" wrapText="1"/>
    </xf>
    <xf numFmtId="1" fontId="11" fillId="0" borderId="0" xfId="0" applyNumberFormat="1" applyFont="1" applyFill="1" applyBorder="1" applyAlignment="1">
      <alignment horizontal="center" vertical="top" wrapText="1"/>
    </xf>
    <xf numFmtId="0" fontId="17" fillId="0" borderId="0" xfId="0" applyFont="1"/>
    <xf numFmtId="0" fontId="17" fillId="3" borderId="6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top"/>
    </xf>
    <xf numFmtId="0" fontId="17" fillId="0" borderId="0" xfId="0" applyFont="1" applyFill="1" applyBorder="1" applyAlignment="1"/>
    <xf numFmtId="0" fontId="18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49" fontId="17" fillId="0" borderId="0" xfId="0" applyNumberFormat="1" applyFont="1" applyFill="1" applyBorder="1" applyAlignment="1">
      <alignment horizontal="left" vertical="top"/>
    </xf>
    <xf numFmtId="0" fontId="17" fillId="0" borderId="7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top"/>
    </xf>
    <xf numFmtId="49" fontId="17" fillId="0" borderId="0" xfId="0" applyNumberFormat="1" applyFont="1" applyFill="1" applyBorder="1" applyAlignment="1"/>
    <xf numFmtId="0" fontId="17" fillId="0" borderId="0" xfId="0" applyFont="1" applyFill="1" applyBorder="1" applyAlignment="1">
      <alignment horizontal="right" vertical="top"/>
    </xf>
    <xf numFmtId="49" fontId="18" fillId="0" borderId="0" xfId="0" applyNumberFormat="1" applyFont="1" applyFill="1" applyBorder="1" applyAlignment="1">
      <alignment horizontal="left" vertical="top"/>
    </xf>
    <xf numFmtId="49" fontId="17" fillId="0" borderId="0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wrapText="1"/>
    </xf>
    <xf numFmtId="0" fontId="17" fillId="0" borderId="0" xfId="0" applyFont="1" applyFill="1" applyBorder="1" applyAlignment="1">
      <alignment wrapText="1"/>
    </xf>
    <xf numFmtId="0" fontId="17" fillId="0" borderId="0" xfId="0" applyFont="1" applyFill="1" applyBorder="1" applyAlignment="1">
      <alignment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 indent="1"/>
    </xf>
    <xf numFmtId="0" fontId="12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top" wrapText="1"/>
    </xf>
    <xf numFmtId="0" fontId="17" fillId="0" borderId="0" xfId="0" applyFont="1" applyFill="1" applyBorder="1"/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49" fontId="12" fillId="3" borderId="5" xfId="0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 wrapText="1"/>
    </xf>
    <xf numFmtId="1" fontId="13" fillId="0" borderId="7" xfId="0" applyNumberFormat="1" applyFont="1" applyFill="1" applyBorder="1" applyAlignment="1">
      <alignment horizontal="center" vertical="center" shrinkToFit="1"/>
    </xf>
    <xf numFmtId="164" fontId="13" fillId="0" borderId="7" xfId="0" applyNumberFormat="1" applyFont="1" applyFill="1" applyBorder="1" applyAlignment="1">
      <alignment horizontal="center" vertical="center" shrinkToFit="1"/>
    </xf>
    <xf numFmtId="0" fontId="18" fillId="0" borderId="7" xfId="0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49" fontId="17" fillId="0" borderId="0" xfId="0" applyNumberFormat="1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49" fontId="8" fillId="2" borderId="7" xfId="1" applyNumberFormat="1" applyFont="1" applyFill="1" applyBorder="1" applyAlignment="1">
      <alignment horizontal="center" textRotation="90" wrapText="1"/>
    </xf>
    <xf numFmtId="49" fontId="8" fillId="2" borderId="7" xfId="1" applyNumberFormat="1" applyFont="1" applyFill="1" applyBorder="1" applyAlignment="1">
      <alignment horizontal="center" textRotation="90"/>
    </xf>
    <xf numFmtId="0" fontId="0" fillId="0" borderId="7" xfId="0" applyBorder="1"/>
    <xf numFmtId="0" fontId="0" fillId="0" borderId="7" xfId="0" quotePrefix="1" applyBorder="1"/>
    <xf numFmtId="0" fontId="3" fillId="0" borderId="7" xfId="0" applyFont="1" applyBorder="1" applyAlignment="1">
      <alignment horizontal="left"/>
    </xf>
    <xf numFmtId="0" fontId="3" fillId="0" borderId="7" xfId="20" applyFont="1" applyBorder="1" applyAlignment="1">
      <alignment horizontal="left"/>
    </xf>
    <xf numFmtId="0" fontId="0" fillId="0" borderId="7" xfId="0" applyFill="1" applyBorder="1"/>
    <xf numFmtId="0" fontId="0" fillId="0" borderId="9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horizontal="left"/>
    </xf>
    <xf numFmtId="0" fontId="1" fillId="0" borderId="7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7" xfId="20" applyFont="1" applyBorder="1" applyAlignment="1">
      <alignment horizontal="left"/>
    </xf>
    <xf numFmtId="49" fontId="8" fillId="2" borderId="7" xfId="1" applyNumberFormat="1" applyFont="1" applyFill="1" applyBorder="1" applyAlignment="1">
      <alignment horizontal="centerContinuous"/>
    </xf>
    <xf numFmtId="0" fontId="18" fillId="0" borderId="1" xfId="0" applyFont="1" applyBorder="1" applyAlignment="1">
      <alignment horizontal="centerContinuous" vertical="center"/>
    </xf>
    <xf numFmtId="0" fontId="18" fillId="0" borderId="3" xfId="0" applyFont="1" applyBorder="1" applyAlignment="1">
      <alignment horizontal="centerContinuous" vertical="center"/>
    </xf>
    <xf numFmtId="0" fontId="17" fillId="0" borderId="0" xfId="0" applyFont="1" applyAlignment="1">
      <alignment horizontal="centerContinuous"/>
    </xf>
    <xf numFmtId="0" fontId="17" fillId="0" borderId="1" xfId="0" applyFont="1" applyBorder="1" applyAlignment="1">
      <alignment horizontal="centerContinuous" vertical="center"/>
    </xf>
    <xf numFmtId="0" fontId="17" fillId="0" borderId="2" xfId="0" applyFont="1" applyBorder="1" applyAlignment="1">
      <alignment horizontal="centerContinuous" vertical="center"/>
    </xf>
    <xf numFmtId="0" fontId="17" fillId="0" borderId="3" xfId="0" applyFont="1" applyBorder="1" applyAlignment="1">
      <alignment horizontal="centerContinuous" vertical="center"/>
    </xf>
    <xf numFmtId="49" fontId="2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4" borderId="0" xfId="20" applyFont="1" applyFill="1" applyAlignment="1">
      <alignment horizontal="center"/>
    </xf>
    <xf numFmtId="11" fontId="0" fillId="0" borderId="0" xfId="0" applyNumberFormat="1" applyAlignment="1">
      <alignment horizontal="center"/>
    </xf>
  </cellXfs>
  <cellStyles count="26">
    <cellStyle name="Normal" xfId="0" builtinId="0"/>
    <cellStyle name="Normal 10" xfId="2" xr:uid="{00000000-0005-0000-0000-000001000000}"/>
    <cellStyle name="Normal 11" xfId="1" xr:uid="{00000000-0005-0000-0000-000002000000}"/>
    <cellStyle name="Normal 2" xfId="3" xr:uid="{00000000-0005-0000-0000-000003000000}"/>
    <cellStyle name="Normal 2 2" xfId="4" xr:uid="{00000000-0005-0000-0000-000004000000}"/>
    <cellStyle name="Normal 2 2 2" xfId="5" xr:uid="{00000000-0005-0000-0000-000005000000}"/>
    <cellStyle name="Normal 2 3" xfId="6" xr:uid="{00000000-0005-0000-0000-000006000000}"/>
    <cellStyle name="Normal 2 3 2" xfId="7" xr:uid="{00000000-0005-0000-0000-000007000000}"/>
    <cellStyle name="Normal 2 4" xfId="8" xr:uid="{00000000-0005-0000-0000-000008000000}"/>
    <cellStyle name="Normal 2 5" xfId="9" xr:uid="{00000000-0005-0000-0000-000009000000}"/>
    <cellStyle name="Normal 3" xfId="10" xr:uid="{00000000-0005-0000-0000-00000A000000}"/>
    <cellStyle name="Normal 3 2" xfId="11" xr:uid="{00000000-0005-0000-0000-00000B000000}"/>
    <cellStyle name="Normal 3 3" xfId="12" xr:uid="{00000000-0005-0000-0000-00000C000000}"/>
    <cellStyle name="Normal 3 3 2" xfId="13" xr:uid="{00000000-0005-0000-0000-00000D000000}"/>
    <cellStyle name="Normal 3 4" xfId="14" xr:uid="{00000000-0005-0000-0000-00000E000000}"/>
    <cellStyle name="Normal 3 4 2" xfId="15" xr:uid="{00000000-0005-0000-0000-00000F000000}"/>
    <cellStyle name="Normal 3 5" xfId="16" xr:uid="{00000000-0005-0000-0000-000010000000}"/>
    <cellStyle name="Normal 4" xfId="17" xr:uid="{00000000-0005-0000-0000-000011000000}"/>
    <cellStyle name="Normal 4 2" xfId="18" xr:uid="{00000000-0005-0000-0000-000012000000}"/>
    <cellStyle name="Normal 4 3" xfId="19" xr:uid="{00000000-0005-0000-0000-000013000000}"/>
    <cellStyle name="Normal 5" xfId="20" xr:uid="{00000000-0005-0000-0000-000014000000}"/>
    <cellStyle name="Normal 6" xfId="21" xr:uid="{00000000-0005-0000-0000-000015000000}"/>
    <cellStyle name="Normal 7" xfId="22" xr:uid="{00000000-0005-0000-0000-000016000000}"/>
    <cellStyle name="Normal 7 2" xfId="23" xr:uid="{00000000-0005-0000-0000-000017000000}"/>
    <cellStyle name="Normal 8" xfId="24" xr:uid="{00000000-0005-0000-0000-000018000000}"/>
    <cellStyle name="Normal 9" xfId="25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EC3D3-9F0D-4F70-A940-BBFBF6B578C5}">
  <dimension ref="A1:V63"/>
  <sheetViews>
    <sheetView topLeftCell="A4" zoomScaleNormal="100" workbookViewId="0">
      <selection activeCell="F30" sqref="F30"/>
    </sheetView>
  </sheetViews>
  <sheetFormatPr defaultRowHeight="12.75" x14ac:dyDescent="0.2"/>
  <cols>
    <col min="1" max="1" width="22.5703125" style="5" customWidth="1"/>
    <col min="2" max="2" width="7.85546875" style="5" bestFit="1" customWidth="1"/>
    <col min="3" max="3" width="5.7109375" style="5" bestFit="1" customWidth="1"/>
    <col min="4" max="4" width="7.85546875" style="5" bestFit="1" customWidth="1"/>
    <col min="5" max="5" width="8" style="5" bestFit="1" customWidth="1"/>
    <col min="6" max="6" width="7.85546875" style="5" bestFit="1" customWidth="1"/>
    <col min="7" max="7" width="19.5703125" style="5" bestFit="1" customWidth="1"/>
    <col min="8" max="8" width="30.28515625" style="5" bestFit="1" customWidth="1"/>
    <col min="9" max="9" width="28" style="5" bestFit="1" customWidth="1"/>
    <col min="13" max="13" width="22.140625" bestFit="1" customWidth="1"/>
    <col min="14" max="14" width="14.5703125" style="3" bestFit="1" customWidth="1"/>
  </cols>
  <sheetData>
    <row r="1" spans="1:22" x14ac:dyDescent="0.2">
      <c r="A1" s="100" t="s">
        <v>0</v>
      </c>
      <c r="B1" s="100"/>
      <c r="C1" s="100"/>
      <c r="D1" s="100"/>
      <c r="E1" s="100"/>
      <c r="F1" s="100"/>
      <c r="G1" s="100"/>
      <c r="H1" s="100"/>
      <c r="I1" s="100"/>
    </row>
    <row r="2" spans="1:22" ht="61.5" customHeight="1" x14ac:dyDescent="0.2">
      <c r="A2" s="81" t="s">
        <v>1</v>
      </c>
      <c r="B2" s="81" t="s">
        <v>2</v>
      </c>
      <c r="C2" s="81" t="s">
        <v>3</v>
      </c>
      <c r="D2" s="81" t="s">
        <v>4</v>
      </c>
      <c r="E2" s="81" t="s">
        <v>5</v>
      </c>
      <c r="F2" s="81" t="s">
        <v>6</v>
      </c>
      <c r="G2" s="82" t="s">
        <v>7</v>
      </c>
      <c r="H2" s="81" t="s">
        <v>8</v>
      </c>
      <c r="I2" s="81" t="s">
        <v>9</v>
      </c>
    </row>
    <row r="3" spans="1:22" x14ac:dyDescent="0.2">
      <c r="A3" s="83" t="s">
        <v>143</v>
      </c>
      <c r="B3" s="83" t="s">
        <v>49</v>
      </c>
      <c r="C3" s="84">
        <f>COUNTIF($D$3:D3, D3)</f>
        <v>1</v>
      </c>
      <c r="D3" s="84">
        <f>INDEX(PanelInstance!$B$2:$G$11, MATCH(Joined!$A3, PanelInstance!$B$2:$B$11, 0), MATCH(Joined!$B3, PanelInstance!$B$1:$G$1, 0)+1)</f>
        <v>101</v>
      </c>
      <c r="E3" s="84">
        <v>10201</v>
      </c>
      <c r="F3" s="84" t="s">
        <v>339</v>
      </c>
      <c r="G3" s="85" t="s">
        <v>99</v>
      </c>
      <c r="H3" s="83" t="str">
        <f>"MCC.BT." &amp; G3</f>
        <v>MCC.BT.PWR-MTR</v>
      </c>
      <c r="I3" s="84" t="s">
        <v>121</v>
      </c>
      <c r="L3" s="79"/>
      <c r="M3" s="79"/>
      <c r="N3" s="80"/>
      <c r="O3" s="79"/>
      <c r="P3" s="79"/>
      <c r="Q3" s="10"/>
      <c r="R3" s="1"/>
      <c r="S3" s="1"/>
      <c r="T3" s="2"/>
      <c r="U3" s="1"/>
      <c r="V3" s="1"/>
    </row>
    <row r="4" spans="1:22" x14ac:dyDescent="0.2">
      <c r="A4" s="83" t="s">
        <v>143</v>
      </c>
      <c r="B4" s="83" t="s">
        <v>49</v>
      </c>
      <c r="C4" s="84">
        <f>COUNTIF($D$3:D4, D4)</f>
        <v>2</v>
      </c>
      <c r="D4" s="84">
        <f>INDEX(PanelInstance!$B$2:$G$11, MATCH(Joined!$A4, PanelInstance!$B$2:$B$11, 0), MATCH(Joined!B4, PanelInstance!$B$1:$G$1, 0)+1)</f>
        <v>101</v>
      </c>
      <c r="E4" s="84">
        <v>10202</v>
      </c>
      <c r="F4" s="84">
        <f>INDEX(Sched!$A$1:$V$500, MATCH(G4, Sched!$A$1:$A$500, 0), 22)</f>
        <v>15000</v>
      </c>
      <c r="G4" s="86" t="s">
        <v>100</v>
      </c>
      <c r="H4" s="83" t="str">
        <f t="shared" ref="H4:H63" si="0">"MCC.BT." &amp; G4</f>
        <v>MCC.BT.VAV-C106</v>
      </c>
      <c r="I4" s="84" t="s">
        <v>122</v>
      </c>
      <c r="L4" s="5"/>
      <c r="M4" s="5"/>
      <c r="N4" s="6"/>
      <c r="O4" s="5"/>
      <c r="P4" s="9"/>
      <c r="Q4" s="5"/>
    </row>
    <row r="5" spans="1:22" x14ac:dyDescent="0.2">
      <c r="A5" s="83" t="s">
        <v>143</v>
      </c>
      <c r="B5" s="83" t="s">
        <v>49</v>
      </c>
      <c r="C5" s="84">
        <f>COUNTIF($D$3:D5, D5)</f>
        <v>3</v>
      </c>
      <c r="D5" s="84">
        <f>INDEX(PanelInstance!$B$2:$G$11, MATCH(Joined!$A5, PanelInstance!$B$2:$B$11, 0), MATCH(Joined!B5, PanelInstance!$B$1:$G$1, 0)+1)</f>
        <v>101</v>
      </c>
      <c r="E5" s="84">
        <v>10203</v>
      </c>
      <c r="F5" s="84">
        <f>INDEX(Sched!$A$1:$V$500, MATCH(G5, Sched!$A$1:$A$500, 0), 22)</f>
        <v>15000</v>
      </c>
      <c r="G5" s="86" t="s">
        <v>101</v>
      </c>
      <c r="H5" s="83" t="str">
        <f t="shared" si="0"/>
        <v>MCC.BT.VAV-119</v>
      </c>
      <c r="I5" s="84" t="s">
        <v>123</v>
      </c>
      <c r="L5" s="5"/>
      <c r="M5" s="5"/>
      <c r="N5" s="6"/>
      <c r="O5" s="5"/>
      <c r="P5" s="9"/>
      <c r="Q5" s="5"/>
    </row>
    <row r="6" spans="1:22" x14ac:dyDescent="0.2">
      <c r="A6" s="83" t="s">
        <v>143</v>
      </c>
      <c r="B6" s="83" t="s">
        <v>49</v>
      </c>
      <c r="C6" s="84">
        <f>COUNTIF($D$3:D6, D6)</f>
        <v>4</v>
      </c>
      <c r="D6" s="84">
        <f>INDEX(PanelInstance!$B$2:$G$11, MATCH(Joined!$A6, PanelInstance!$B$2:$B$11, 0), MATCH(Joined!B6, PanelInstance!$B$1:$G$1, 0)+1)</f>
        <v>101</v>
      </c>
      <c r="E6" s="84">
        <v>10204</v>
      </c>
      <c r="F6" s="84">
        <f>INDEX(Sched!$A$1:$V$500, MATCH(G6, Sched!$A$1:$A$500, 0), 22)</f>
        <v>15000</v>
      </c>
      <c r="G6" s="86" t="s">
        <v>102</v>
      </c>
      <c r="H6" s="83" t="str">
        <f t="shared" si="0"/>
        <v>MCC.BT.VAV-117</v>
      </c>
      <c r="I6" s="84" t="s">
        <v>124</v>
      </c>
      <c r="L6" s="5"/>
      <c r="M6" s="5"/>
      <c r="N6" s="6"/>
      <c r="O6" s="5"/>
      <c r="P6" s="9"/>
      <c r="Q6" s="5"/>
    </row>
    <row r="7" spans="1:22" x14ac:dyDescent="0.2">
      <c r="A7" s="83" t="s">
        <v>143</v>
      </c>
      <c r="B7" s="83" t="s">
        <v>49</v>
      </c>
      <c r="C7" s="84">
        <f>COUNTIF($D$3:D7, D7)</f>
        <v>5</v>
      </c>
      <c r="D7" s="84">
        <f>INDEX(PanelInstance!$B$2:$G$11, MATCH(Joined!$A7, PanelInstance!$B$2:$B$11, 0), MATCH(Joined!B7, PanelInstance!$B$1:$G$1, 0)+1)</f>
        <v>101</v>
      </c>
      <c r="E7" s="84">
        <v>10205</v>
      </c>
      <c r="F7" s="84">
        <f>INDEX(Sched!$A$1:$V$500, MATCH(G7, Sched!$A$1:$A$500, 0), 22)</f>
        <v>15000</v>
      </c>
      <c r="G7" s="85" t="s">
        <v>103</v>
      </c>
      <c r="H7" s="83" t="str">
        <f t="shared" si="0"/>
        <v>MCC.BT.VAV-115</v>
      </c>
      <c r="I7" s="84" t="s">
        <v>125</v>
      </c>
      <c r="L7" s="5"/>
      <c r="M7" s="5"/>
      <c r="N7" s="6"/>
      <c r="O7" s="5"/>
      <c r="P7" s="9"/>
      <c r="Q7" s="5"/>
    </row>
    <row r="8" spans="1:22" x14ac:dyDescent="0.2">
      <c r="A8" s="83" t="s">
        <v>143</v>
      </c>
      <c r="B8" s="83" t="s">
        <v>49</v>
      </c>
      <c r="C8" s="84">
        <f>COUNTIF($D$3:D8, D8)</f>
        <v>6</v>
      </c>
      <c r="D8" s="84">
        <f>INDEX(PanelInstance!$B$2:$G$11, MATCH(Joined!$A8, PanelInstance!$B$2:$B$11, 0), MATCH(Joined!B8, PanelInstance!$B$1:$G$1, 0)+1)</f>
        <v>101</v>
      </c>
      <c r="E8" s="84">
        <v>10206</v>
      </c>
      <c r="F8" s="84">
        <f>INDEX(Sched!$A$1:$V$500, MATCH(G8, Sched!$A$1:$A$500, 0), 22)</f>
        <v>15000</v>
      </c>
      <c r="G8" s="86" t="s">
        <v>104</v>
      </c>
      <c r="H8" s="83" t="str">
        <f t="shared" si="0"/>
        <v>MCC.BT.VAV-113</v>
      </c>
      <c r="I8" s="84" t="s">
        <v>126</v>
      </c>
      <c r="L8" s="5"/>
      <c r="M8" s="5"/>
      <c r="N8" s="6"/>
      <c r="O8" s="5"/>
      <c r="P8" s="9"/>
      <c r="Q8" s="5"/>
    </row>
    <row r="9" spans="1:22" x14ac:dyDescent="0.2">
      <c r="A9" s="83" t="s">
        <v>143</v>
      </c>
      <c r="B9" s="83" t="s">
        <v>49</v>
      </c>
      <c r="C9" s="84">
        <f>COUNTIF($D$3:D9, D9)</f>
        <v>7</v>
      </c>
      <c r="D9" s="84">
        <f>INDEX(PanelInstance!$B$2:$G$11, MATCH(Joined!$A9, PanelInstance!$B$2:$B$11, 0), MATCH(Joined!B9, PanelInstance!$B$1:$G$1, 0)+1)</f>
        <v>101</v>
      </c>
      <c r="E9" s="84">
        <v>10207</v>
      </c>
      <c r="F9" s="84">
        <f>INDEX(Sched!$A$1:$V$500, MATCH(G9, Sched!$A$1:$A$500, 0), 22)</f>
        <v>15000</v>
      </c>
      <c r="G9" s="85" t="s">
        <v>105</v>
      </c>
      <c r="H9" s="83" t="str">
        <f t="shared" si="0"/>
        <v>MCC.BT.VAV-110</v>
      </c>
      <c r="I9" s="84" t="s">
        <v>127</v>
      </c>
      <c r="L9" s="5"/>
      <c r="M9" s="5"/>
      <c r="N9" s="6"/>
      <c r="O9" s="7"/>
      <c r="P9" s="8"/>
      <c r="Q9" s="5"/>
    </row>
    <row r="10" spans="1:22" x14ac:dyDescent="0.2">
      <c r="A10" s="83" t="s">
        <v>143</v>
      </c>
      <c r="B10" s="83" t="s">
        <v>49</v>
      </c>
      <c r="C10" s="84">
        <f>COUNTIF($D$3:D10, D10)</f>
        <v>8</v>
      </c>
      <c r="D10" s="84">
        <f>INDEX(PanelInstance!$B$2:$G$11, MATCH(Joined!$A10, PanelInstance!$B$2:$B$11, 0), MATCH(Joined!B10, PanelInstance!$B$1:$G$1, 0)+1)</f>
        <v>101</v>
      </c>
      <c r="E10" s="84">
        <v>10208</v>
      </c>
      <c r="F10" s="84">
        <f>INDEX(Sched!$A$1:$V$500, MATCH(G10, Sched!$A$1:$A$500, 0), 22)</f>
        <v>15000</v>
      </c>
      <c r="G10" s="85" t="s">
        <v>106</v>
      </c>
      <c r="H10" s="83" t="str">
        <f t="shared" si="0"/>
        <v>MCC.BT.VAV-112</v>
      </c>
      <c r="I10" s="84" t="s">
        <v>128</v>
      </c>
      <c r="L10" s="5"/>
      <c r="M10" s="5"/>
      <c r="N10" s="6"/>
      <c r="O10" s="7"/>
      <c r="P10" s="8"/>
      <c r="Q10" s="5"/>
    </row>
    <row r="11" spans="1:22" x14ac:dyDescent="0.2">
      <c r="A11" s="83" t="s">
        <v>143</v>
      </c>
      <c r="B11" s="83" t="s">
        <v>49</v>
      </c>
      <c r="C11" s="84">
        <f>COUNTIF($D$3:D11, D11)</f>
        <v>9</v>
      </c>
      <c r="D11" s="84">
        <f>INDEX(PanelInstance!$B$2:$G$11, MATCH(Joined!$A11, PanelInstance!$B$2:$B$11, 0), MATCH(Joined!B11, PanelInstance!$B$1:$G$1, 0)+1)</f>
        <v>101</v>
      </c>
      <c r="E11" s="84">
        <v>10209</v>
      </c>
      <c r="F11" s="84">
        <f>INDEX(Sched!$A$1:$V$500, MATCH(G11, Sched!$A$1:$A$500, 0), 22)</f>
        <v>15000</v>
      </c>
      <c r="G11" s="85" t="s">
        <v>107</v>
      </c>
      <c r="H11" s="83" t="str">
        <f t="shared" si="0"/>
        <v>MCC.BT.VAV-C105</v>
      </c>
      <c r="I11" s="84" t="s">
        <v>129</v>
      </c>
      <c r="L11" s="5"/>
      <c r="M11" s="5"/>
      <c r="N11" s="6"/>
      <c r="O11" s="7"/>
      <c r="P11" s="8"/>
      <c r="Q11" s="5"/>
    </row>
    <row r="12" spans="1:22" x14ac:dyDescent="0.2">
      <c r="A12" s="83" t="s">
        <v>143</v>
      </c>
      <c r="B12" s="83" t="s">
        <v>49</v>
      </c>
      <c r="C12" s="84">
        <f>COUNTIF($D$3:D12, D12)</f>
        <v>10</v>
      </c>
      <c r="D12" s="84">
        <f>INDEX(PanelInstance!$B$2:$G$11, MATCH(Joined!$A12, PanelInstance!$B$2:$B$11, 0), MATCH(Joined!B12, PanelInstance!$B$1:$G$1, 0)+1)</f>
        <v>101</v>
      </c>
      <c r="E12" s="84">
        <v>10210</v>
      </c>
      <c r="F12" s="84">
        <f>INDEX(Sched!$A$1:$V$500, MATCH(G12, Sched!$A$1:$A$500, 0), 22)</f>
        <v>15000</v>
      </c>
      <c r="G12" s="85" t="s">
        <v>108</v>
      </c>
      <c r="H12" s="83" t="str">
        <f t="shared" si="0"/>
        <v>MCC.BT.VAV-118</v>
      </c>
      <c r="I12" s="84" t="s">
        <v>130</v>
      </c>
      <c r="L12" s="5"/>
      <c r="M12" s="5"/>
      <c r="N12" s="6"/>
      <c r="O12" s="5"/>
      <c r="P12" s="9"/>
      <c r="Q12" s="5"/>
    </row>
    <row r="13" spans="1:22" x14ac:dyDescent="0.2">
      <c r="A13" s="83" t="s">
        <v>143</v>
      </c>
      <c r="B13" s="83" t="s">
        <v>49</v>
      </c>
      <c r="C13" s="84">
        <f>COUNTIF($D$3:D13, D13)</f>
        <v>11</v>
      </c>
      <c r="D13" s="84">
        <f>INDEX(PanelInstance!$B$2:$G$11, MATCH(Joined!$A13, PanelInstance!$B$2:$B$11, 0), MATCH(Joined!B13, PanelInstance!$B$1:$G$1, 0)+1)</f>
        <v>101</v>
      </c>
      <c r="E13" s="84">
        <v>10211</v>
      </c>
      <c r="F13" s="84">
        <f>INDEX(Sched!$A$1:$V$500, MATCH(G13, Sched!$A$1:$A$500, 0), 22)</f>
        <v>15000</v>
      </c>
      <c r="G13" s="86" t="s">
        <v>109</v>
      </c>
      <c r="H13" s="83" t="str">
        <f t="shared" si="0"/>
        <v>MCC.BT.VAV-C100</v>
      </c>
      <c r="I13" s="84" t="s">
        <v>131</v>
      </c>
      <c r="L13" s="9"/>
      <c r="M13" s="5"/>
      <c r="N13" s="6"/>
      <c r="O13" s="5"/>
      <c r="P13" s="9"/>
      <c r="Q13" s="5"/>
    </row>
    <row r="14" spans="1:22" x14ac:dyDescent="0.2">
      <c r="A14" s="83" t="s">
        <v>143</v>
      </c>
      <c r="B14" s="83" t="s">
        <v>49</v>
      </c>
      <c r="C14" s="84">
        <f>COUNTIF($D$3:D14, D14)</f>
        <v>12</v>
      </c>
      <c r="D14" s="84">
        <f>INDEX(PanelInstance!$B$2:$G$11, MATCH(Joined!$A14, PanelInstance!$B$2:$B$11, 0), MATCH(Joined!B14, PanelInstance!$B$1:$G$1, 0)+1)</f>
        <v>101</v>
      </c>
      <c r="E14" s="84">
        <v>10212</v>
      </c>
      <c r="F14" s="84">
        <f>INDEX(Sched!$A$1:$V$500, MATCH(G14, Sched!$A$1:$A$500, 0), 22)</f>
        <v>15000</v>
      </c>
      <c r="G14" s="85" t="s">
        <v>110</v>
      </c>
      <c r="H14" s="83" t="str">
        <f t="shared" si="0"/>
        <v>MCC.BT.VAV-102</v>
      </c>
      <c r="I14" s="84" t="s">
        <v>132</v>
      </c>
      <c r="L14" s="5"/>
      <c r="M14" s="5"/>
      <c r="N14" s="6"/>
      <c r="O14" s="5"/>
      <c r="P14" s="9"/>
      <c r="Q14" s="5"/>
    </row>
    <row r="15" spans="1:22" x14ac:dyDescent="0.2">
      <c r="A15" s="83" t="s">
        <v>143</v>
      </c>
      <c r="B15" s="83" t="s">
        <v>49</v>
      </c>
      <c r="C15" s="84">
        <f>COUNTIF($D$3:D15, D15)</f>
        <v>13</v>
      </c>
      <c r="D15" s="84">
        <f>INDEX(PanelInstance!$B$2:$G$11, MATCH(Joined!$A15, PanelInstance!$B$2:$B$11, 0), MATCH(Joined!B15, PanelInstance!$B$1:$G$1, 0)+1)</f>
        <v>101</v>
      </c>
      <c r="E15" s="84">
        <v>10213</v>
      </c>
      <c r="F15" s="84">
        <f>INDEX(Sched!$A$1:$V$500, MATCH(G15, Sched!$A$1:$A$500, 0), 22)</f>
        <v>15000</v>
      </c>
      <c r="G15" s="96" t="s">
        <v>111</v>
      </c>
      <c r="H15" s="83" t="str">
        <f t="shared" si="0"/>
        <v>MCC.BT.VAV-106</v>
      </c>
      <c r="I15" s="84" t="s">
        <v>133</v>
      </c>
      <c r="L15" s="5"/>
      <c r="M15" s="5"/>
      <c r="N15" s="6"/>
      <c r="O15" s="5"/>
      <c r="P15" s="9"/>
      <c r="Q15" s="5"/>
    </row>
    <row r="16" spans="1:22" x14ac:dyDescent="0.2">
      <c r="A16" s="83" t="s">
        <v>143</v>
      </c>
      <c r="B16" s="83" t="s">
        <v>49</v>
      </c>
      <c r="C16" s="84">
        <f>COUNTIF($D$3:D16, D16)</f>
        <v>14</v>
      </c>
      <c r="D16" s="84">
        <f>INDEX(PanelInstance!$B$2:$G$11, MATCH(Joined!$A16, PanelInstance!$B$2:$B$11, 0), MATCH(Joined!B16, PanelInstance!$B$1:$G$1, 0)+1)</f>
        <v>101</v>
      </c>
      <c r="E16" s="84">
        <v>10214</v>
      </c>
      <c r="F16" s="84">
        <f>INDEX(Sched!$A$1:$V$500, MATCH(G16, Sched!$A$1:$A$500, 0), 22)</f>
        <v>15000</v>
      </c>
      <c r="G16" s="96" t="s">
        <v>112</v>
      </c>
      <c r="H16" s="83" t="str">
        <f t="shared" si="0"/>
        <v>MCC.BT.VAV-108</v>
      </c>
      <c r="I16" s="84" t="s">
        <v>134</v>
      </c>
      <c r="L16" s="5"/>
      <c r="M16" s="5"/>
      <c r="N16" s="6"/>
      <c r="O16" s="5"/>
      <c r="P16" s="9"/>
      <c r="Q16" s="5"/>
    </row>
    <row r="17" spans="1:17" x14ac:dyDescent="0.2">
      <c r="A17" s="83" t="s">
        <v>143</v>
      </c>
      <c r="B17" s="83" t="s">
        <v>49</v>
      </c>
      <c r="C17" s="84">
        <f>COUNTIF($D$3:D17, D17)</f>
        <v>15</v>
      </c>
      <c r="D17" s="84">
        <f>INDEX(PanelInstance!$B$2:$G$11, MATCH(Joined!$A17, PanelInstance!$B$2:$B$11, 0), MATCH(Joined!B17, PanelInstance!$B$1:$G$1, 0)+1)</f>
        <v>101</v>
      </c>
      <c r="E17" s="84">
        <v>10215</v>
      </c>
      <c r="F17" s="84">
        <f>INDEX(Sched!$A$1:$V$500, MATCH(G17, Sched!$A$1:$A$500, 0), 22)</f>
        <v>15000</v>
      </c>
      <c r="G17" s="96" t="s">
        <v>113</v>
      </c>
      <c r="H17" s="83" t="str">
        <f t="shared" si="0"/>
        <v>MCC.BT.VAV-111</v>
      </c>
      <c r="I17" s="84" t="s">
        <v>135</v>
      </c>
      <c r="L17" s="5"/>
      <c r="M17" s="5"/>
      <c r="N17" s="6"/>
      <c r="O17" s="7"/>
      <c r="P17" s="8"/>
      <c r="Q17" s="5"/>
    </row>
    <row r="18" spans="1:17" x14ac:dyDescent="0.2">
      <c r="A18" s="83" t="s">
        <v>143</v>
      </c>
      <c r="B18" s="83" t="s">
        <v>49</v>
      </c>
      <c r="C18" s="84">
        <f>COUNTIF($D$3:D18, D18)</f>
        <v>16</v>
      </c>
      <c r="D18" s="84">
        <f>INDEX(PanelInstance!$B$2:$G$11, MATCH(Joined!$A18, PanelInstance!$B$2:$B$11, 0), MATCH(Joined!B18, PanelInstance!$B$1:$G$1, 0)+1)</f>
        <v>101</v>
      </c>
      <c r="E18" s="84">
        <v>10216</v>
      </c>
      <c r="F18" s="84">
        <f>INDEX(Sched!$A$1:$V$500, MATCH(G18, Sched!$A$1:$A$500, 0), 22)</f>
        <v>15000</v>
      </c>
      <c r="G18" s="96" t="s">
        <v>114</v>
      </c>
      <c r="H18" s="83" t="str">
        <f t="shared" si="0"/>
        <v>MCC.BT.VAV-109</v>
      </c>
      <c r="I18" s="84" t="s">
        <v>136</v>
      </c>
      <c r="L18" s="5"/>
      <c r="M18" s="5"/>
      <c r="N18" s="6"/>
      <c r="O18" s="7"/>
      <c r="P18" s="8"/>
      <c r="Q18" s="5"/>
    </row>
    <row r="19" spans="1:17" x14ac:dyDescent="0.2">
      <c r="A19" s="83" t="s">
        <v>143</v>
      </c>
      <c r="B19" s="83" t="s">
        <v>49</v>
      </c>
      <c r="C19" s="84">
        <f>COUNTIF($D$3:D19, D19)</f>
        <v>17</v>
      </c>
      <c r="D19" s="84">
        <f>INDEX(PanelInstance!$B$2:$G$11, MATCH(Joined!$A19, PanelInstance!$B$2:$B$11, 0), MATCH(Joined!B19, PanelInstance!$B$1:$G$1, 0)+1)</f>
        <v>101</v>
      </c>
      <c r="E19" s="84">
        <v>10217</v>
      </c>
      <c r="F19" s="84">
        <f>INDEX(Sched!$A$1:$V$500, MATCH(G19, Sched!$A$1:$A$500, 0), 22)</f>
        <v>15000</v>
      </c>
      <c r="G19" s="96" t="s">
        <v>115</v>
      </c>
      <c r="H19" s="83" t="str">
        <f t="shared" si="0"/>
        <v>MCC.BT.VAV-107</v>
      </c>
      <c r="I19" s="84" t="s">
        <v>137</v>
      </c>
      <c r="L19" s="5"/>
      <c r="M19" s="5"/>
      <c r="N19" s="6"/>
      <c r="O19" s="5"/>
      <c r="P19" s="9"/>
      <c r="Q19" s="5"/>
    </row>
    <row r="20" spans="1:17" x14ac:dyDescent="0.2">
      <c r="A20" s="83" t="s">
        <v>143</v>
      </c>
      <c r="B20" s="83" t="s">
        <v>49</v>
      </c>
      <c r="C20" s="84">
        <f>COUNTIF($D$3:D20, D20)</f>
        <v>18</v>
      </c>
      <c r="D20" s="84">
        <f>INDEX(PanelInstance!$B$2:$G$11, MATCH(Joined!$A20, PanelInstance!$B$2:$B$11, 0), MATCH(Joined!B20, PanelInstance!$B$1:$G$1, 0)+1)</f>
        <v>101</v>
      </c>
      <c r="E20" s="84">
        <v>10218</v>
      </c>
      <c r="F20" s="84">
        <f>INDEX(Sched!$A$1:$V$500, MATCH(G20, Sched!$A$1:$A$500, 0), 22)</f>
        <v>15000</v>
      </c>
      <c r="G20" s="96" t="s">
        <v>116</v>
      </c>
      <c r="H20" s="83" t="str">
        <f t="shared" si="0"/>
        <v>MCC.BT.VAV-104</v>
      </c>
      <c r="I20" s="84" t="s">
        <v>138</v>
      </c>
      <c r="L20" s="5"/>
      <c r="M20" s="5"/>
      <c r="N20" s="6"/>
      <c r="O20" s="5"/>
      <c r="P20" s="9"/>
      <c r="Q20" s="5"/>
    </row>
    <row r="21" spans="1:17" x14ac:dyDescent="0.2">
      <c r="A21" s="83" t="s">
        <v>143</v>
      </c>
      <c r="B21" s="83" t="s">
        <v>49</v>
      </c>
      <c r="C21" s="84">
        <f>COUNTIF($D$3:D21, D21)</f>
        <v>19</v>
      </c>
      <c r="D21" s="84">
        <f>INDEX(PanelInstance!$B$2:$G$11, MATCH(Joined!$A21, PanelInstance!$B$2:$B$11, 0), MATCH(Joined!B21, PanelInstance!$B$1:$G$1, 0)+1)</f>
        <v>101</v>
      </c>
      <c r="E21" s="84">
        <v>10219</v>
      </c>
      <c r="F21" s="84">
        <f>INDEX(Sched!$A$1:$V$500, MATCH(G21, Sched!$A$1:$A$500, 0), 22)</f>
        <v>15000</v>
      </c>
      <c r="G21" s="96" t="s">
        <v>117</v>
      </c>
      <c r="H21" s="83" t="str">
        <f t="shared" si="0"/>
        <v>MCC.BT.VAV-C102</v>
      </c>
      <c r="I21" s="84" t="s">
        <v>139</v>
      </c>
      <c r="L21" s="5"/>
      <c r="M21" s="5"/>
      <c r="N21" s="6"/>
      <c r="O21" s="5"/>
      <c r="P21" s="9"/>
      <c r="Q21" s="5"/>
    </row>
    <row r="22" spans="1:17" x14ac:dyDescent="0.2">
      <c r="A22" s="83" t="s">
        <v>143</v>
      </c>
      <c r="B22" s="83" t="s">
        <v>49</v>
      </c>
      <c r="C22" s="84">
        <f>COUNTIF($D$3:D22, D22)</f>
        <v>20</v>
      </c>
      <c r="D22" s="84">
        <f>INDEX(PanelInstance!$B$2:$G$11, MATCH(Joined!$A22, PanelInstance!$B$2:$B$11, 0), MATCH(Joined!B22, PanelInstance!$B$1:$G$1, 0)+1)</f>
        <v>101</v>
      </c>
      <c r="E22" s="84">
        <v>10220</v>
      </c>
      <c r="F22" s="84">
        <f>INDEX(Sched!$A$1:$V$500, MATCH(G22, Sched!$A$1:$A$500, 0), 22)</f>
        <v>15000</v>
      </c>
      <c r="G22" s="96" t="s">
        <v>118</v>
      </c>
      <c r="H22" s="83" t="str">
        <f t="shared" si="0"/>
        <v>MCC.BT.VAV-101</v>
      </c>
      <c r="I22" s="84" t="s">
        <v>140</v>
      </c>
      <c r="L22" s="5"/>
      <c r="M22" s="5"/>
      <c r="N22" s="6"/>
      <c r="O22" s="5"/>
      <c r="P22" s="9"/>
      <c r="Q22" s="5"/>
    </row>
    <row r="23" spans="1:17" x14ac:dyDescent="0.2">
      <c r="A23" s="83" t="s">
        <v>143</v>
      </c>
      <c r="B23" s="83" t="s">
        <v>49</v>
      </c>
      <c r="C23" s="84">
        <f>COUNTIF($D$3:D23, D23)</f>
        <v>21</v>
      </c>
      <c r="D23" s="84">
        <f>INDEX(PanelInstance!$B$2:$G$11, MATCH(Joined!$A23, PanelInstance!$B$2:$B$11, 0), MATCH(Joined!B23, PanelInstance!$B$1:$G$1, 0)+1)</f>
        <v>101</v>
      </c>
      <c r="E23" s="84">
        <v>10221</v>
      </c>
      <c r="F23" s="84">
        <f>INDEX(Sched!$A$1:$V$500, MATCH(G23, Sched!$A$1:$A$500, 0), 22)</f>
        <v>15000</v>
      </c>
      <c r="G23" s="97" t="s">
        <v>119</v>
      </c>
      <c r="H23" s="83" t="str">
        <f t="shared" si="0"/>
        <v>MCC.BT.VAV-103</v>
      </c>
      <c r="I23" s="84" t="s">
        <v>141</v>
      </c>
      <c r="L23" s="5"/>
      <c r="M23" s="5"/>
      <c r="N23" s="6"/>
      <c r="O23" s="5"/>
      <c r="P23" s="9"/>
      <c r="Q23" s="5"/>
    </row>
    <row r="24" spans="1:17" x14ac:dyDescent="0.2">
      <c r="A24" s="83" t="s">
        <v>143</v>
      </c>
      <c r="B24" s="83" t="s">
        <v>49</v>
      </c>
      <c r="C24" s="84">
        <f>COUNTIF($D$3:D24, D24)</f>
        <v>22</v>
      </c>
      <c r="D24" s="84">
        <f>INDEX(PanelInstance!$B$2:$G$11, MATCH(Joined!$A24, PanelInstance!$B$2:$B$11, 0), MATCH(Joined!B24, PanelInstance!$B$1:$G$1, 0)+1)</f>
        <v>101</v>
      </c>
      <c r="E24" s="84">
        <v>10222</v>
      </c>
      <c r="F24" s="84">
        <f>INDEX(Sched!$A$1:$V$500, MATCH(G24, Sched!$A$1:$A$500, 0), 22)</f>
        <v>15000</v>
      </c>
      <c r="G24" s="96" t="s">
        <v>120</v>
      </c>
      <c r="H24" s="83" t="str">
        <f t="shared" si="0"/>
        <v>MCC.BT.VAV-105</v>
      </c>
      <c r="I24" s="84" t="s">
        <v>142</v>
      </c>
      <c r="L24" s="5"/>
      <c r="M24" s="5"/>
      <c r="N24" s="6"/>
      <c r="O24" s="7"/>
      <c r="P24" s="8"/>
      <c r="Q24" s="5"/>
    </row>
    <row r="25" spans="1:17" x14ac:dyDescent="0.2">
      <c r="A25" s="83" t="s">
        <v>144</v>
      </c>
      <c r="B25" s="83" t="s">
        <v>49</v>
      </c>
      <c r="C25" s="84">
        <f>COUNTIF($D$3:D25, D25)</f>
        <v>1</v>
      </c>
      <c r="D25" s="84">
        <f>INDEX(PanelInstance!$B$2:$G$11, MATCH(Joined!$A25, PanelInstance!$B$2:$B$11, 0), MATCH(Joined!B25, PanelInstance!$B$1:$G$1, 0)+1)</f>
        <v>102</v>
      </c>
      <c r="E25" s="84">
        <v>10223</v>
      </c>
      <c r="F25" s="84">
        <f>INDEX(Sched!$A$1:$V$500, MATCH(G25, Sched!$A$1:$A$500, 0), 22)</f>
        <v>15000</v>
      </c>
      <c r="G25" s="96" t="s">
        <v>145</v>
      </c>
      <c r="H25" s="83" t="str">
        <f t="shared" si="0"/>
        <v>MCC.BT.VAV-201A</v>
      </c>
      <c r="I25" s="84" t="s">
        <v>160</v>
      </c>
      <c r="L25" s="5"/>
      <c r="M25" s="5"/>
      <c r="N25" s="6"/>
      <c r="O25" s="7"/>
      <c r="P25" s="8"/>
      <c r="Q25" s="5"/>
    </row>
    <row r="26" spans="1:17" x14ac:dyDescent="0.2">
      <c r="A26" s="83" t="s">
        <v>144</v>
      </c>
      <c r="B26" s="83" t="s">
        <v>49</v>
      </c>
      <c r="C26" s="84">
        <f>COUNTIF($D$3:D26, D26)</f>
        <v>2</v>
      </c>
      <c r="D26" s="84">
        <f>INDEX(PanelInstance!$B$2:$G$11, MATCH(Joined!$A26, PanelInstance!$B$2:$B$11, 0), MATCH(Joined!B26, PanelInstance!$B$1:$G$1, 0)+1)</f>
        <v>102</v>
      </c>
      <c r="E26" s="84">
        <v>10224</v>
      </c>
      <c r="F26" s="84">
        <f>INDEX(Sched!$A$1:$V$500, MATCH(G26, Sched!$A$1:$A$500, 0), 22)</f>
        <v>15000</v>
      </c>
      <c r="G26" s="96" t="s">
        <v>146</v>
      </c>
      <c r="H26" s="83" t="str">
        <f t="shared" si="0"/>
        <v>MCC.BT.VAV-207</v>
      </c>
      <c r="I26" s="84" t="s">
        <v>161</v>
      </c>
      <c r="L26" s="5"/>
      <c r="M26" s="5"/>
      <c r="N26" s="6"/>
      <c r="O26" s="5"/>
      <c r="P26" s="9"/>
      <c r="Q26" s="5"/>
    </row>
    <row r="27" spans="1:17" x14ac:dyDescent="0.2">
      <c r="A27" s="83" t="s">
        <v>144</v>
      </c>
      <c r="B27" s="83" t="s">
        <v>49</v>
      </c>
      <c r="C27" s="84">
        <f>COUNTIF($D$3:D27, D27)</f>
        <v>3</v>
      </c>
      <c r="D27" s="84">
        <f>INDEX(PanelInstance!$B$2:$G$11, MATCH(Joined!$A27, PanelInstance!$B$2:$B$11, 0), MATCH(Joined!B27, PanelInstance!$B$1:$G$1, 0)+1)</f>
        <v>102</v>
      </c>
      <c r="E27" s="84">
        <v>10225</v>
      </c>
      <c r="F27" s="84">
        <f>INDEX(Sched!$A$1:$V$500, MATCH(G27, Sched!$A$1:$A$500, 0), 22)</f>
        <v>15000</v>
      </c>
      <c r="G27" s="96" t="s">
        <v>147</v>
      </c>
      <c r="H27" s="83" t="str">
        <f t="shared" si="0"/>
        <v>MCC.BT.VAV-208</v>
      </c>
      <c r="I27" s="84" t="s">
        <v>162</v>
      </c>
      <c r="L27" s="9"/>
      <c r="M27" s="5"/>
      <c r="N27" s="6"/>
      <c r="O27" s="5"/>
      <c r="P27" s="9"/>
      <c r="Q27" s="5"/>
    </row>
    <row r="28" spans="1:17" x14ac:dyDescent="0.2">
      <c r="A28" s="83" t="s">
        <v>144</v>
      </c>
      <c r="B28" s="83" t="s">
        <v>49</v>
      </c>
      <c r="C28" s="84">
        <f>COUNTIF($D$3:D28, D28)</f>
        <v>4</v>
      </c>
      <c r="D28" s="84">
        <f>INDEX(PanelInstance!$B$2:$G$11, MATCH(Joined!$A28, PanelInstance!$B$2:$B$11, 0), MATCH(Joined!B28, PanelInstance!$B$1:$G$1, 0)+1)</f>
        <v>102</v>
      </c>
      <c r="E28" s="84">
        <v>10226</v>
      </c>
      <c r="F28" s="84">
        <f>INDEX(Sched!$A$1:$V$500, MATCH(G28, Sched!$A$1:$A$500, 0), 22)</f>
        <v>15000</v>
      </c>
      <c r="G28" s="96" t="s">
        <v>148</v>
      </c>
      <c r="H28" s="83" t="str">
        <f t="shared" si="0"/>
        <v>MCC.BT.VAV-206</v>
      </c>
      <c r="I28" s="84" t="s">
        <v>163</v>
      </c>
      <c r="L28" s="5"/>
      <c r="M28" s="5"/>
      <c r="N28" s="6"/>
      <c r="O28" s="5"/>
      <c r="P28" s="9"/>
      <c r="Q28" s="5"/>
    </row>
    <row r="29" spans="1:17" x14ac:dyDescent="0.2">
      <c r="A29" s="83" t="s">
        <v>144</v>
      </c>
      <c r="B29" s="83" t="s">
        <v>49</v>
      </c>
      <c r="C29" s="84">
        <f>COUNTIF($D$3:D29, D29)</f>
        <v>5</v>
      </c>
      <c r="D29" s="84">
        <f>INDEX(PanelInstance!$B$2:$G$11, MATCH(Joined!$A29, PanelInstance!$B$2:$B$11, 0), MATCH(Joined!B29, PanelInstance!$B$1:$G$1, 0)+1)</f>
        <v>102</v>
      </c>
      <c r="E29" s="84">
        <v>10227</v>
      </c>
      <c r="F29" s="84">
        <f>INDEX(Sched!$A$1:$V$500, MATCH(G29, Sched!$A$1:$A$500, 0), 22)</f>
        <v>15000</v>
      </c>
      <c r="G29" s="83" t="s">
        <v>149</v>
      </c>
      <c r="H29" s="83" t="str">
        <f t="shared" si="0"/>
        <v>MCC.BT.VAV-205</v>
      </c>
      <c r="I29" s="84" t="s">
        <v>164</v>
      </c>
      <c r="L29" s="5"/>
      <c r="M29" s="5"/>
      <c r="N29" s="6"/>
      <c r="O29" s="5"/>
      <c r="P29" s="9"/>
      <c r="Q29" s="5"/>
    </row>
    <row r="30" spans="1:17" x14ac:dyDescent="0.2">
      <c r="A30" s="83" t="s">
        <v>144</v>
      </c>
      <c r="B30" s="83" t="s">
        <v>49</v>
      </c>
      <c r="C30" s="84">
        <f>COUNTIF($D$3:D30, D30)</f>
        <v>6</v>
      </c>
      <c r="D30" s="84">
        <f>INDEX(PanelInstance!$B$2:$G$11, MATCH(Joined!$A30, PanelInstance!$B$2:$B$11, 0), MATCH(Joined!B30, PanelInstance!$B$1:$G$1, 0)+1)</f>
        <v>102</v>
      </c>
      <c r="E30" s="84">
        <v>10228</v>
      </c>
      <c r="F30" s="84">
        <f>INDEX(Sched!$A$1:$V$500, MATCH(G30, Sched!$A$1:$A$500, 0), 22)</f>
        <v>15000</v>
      </c>
      <c r="G30" s="96" t="s">
        <v>342</v>
      </c>
      <c r="H30" s="83" t="str">
        <f t="shared" si="0"/>
        <v>MCC.BT.VAV-201</v>
      </c>
      <c r="I30" s="84" t="s">
        <v>165</v>
      </c>
      <c r="L30" s="5"/>
      <c r="M30" s="5"/>
      <c r="N30" s="6"/>
      <c r="O30" s="5"/>
      <c r="P30" s="9"/>
      <c r="Q30" s="5"/>
    </row>
    <row r="31" spans="1:17" x14ac:dyDescent="0.2">
      <c r="A31" s="83" t="s">
        <v>144</v>
      </c>
      <c r="B31" s="83" t="s">
        <v>49</v>
      </c>
      <c r="C31" s="84">
        <f>COUNTIF($D$3:D31, D31)</f>
        <v>7</v>
      </c>
      <c r="D31" s="84">
        <f>INDEX(PanelInstance!$B$2:$G$11, MATCH(Joined!$A31, PanelInstance!$B$2:$B$11, 0), MATCH(Joined!B31, PanelInstance!$B$1:$G$1, 0)+1)</f>
        <v>102</v>
      </c>
      <c r="E31" s="84">
        <v>10229</v>
      </c>
      <c r="F31" s="84">
        <f>INDEX(Sched!$A$1:$V$500, MATCH(G31, Sched!$A$1:$A$500, 0), 22)</f>
        <v>15000</v>
      </c>
      <c r="G31" s="98" t="s">
        <v>150</v>
      </c>
      <c r="H31" s="83" t="str">
        <f t="shared" si="0"/>
        <v>MCC.BT.VAV-202</v>
      </c>
      <c r="I31" s="84" t="s">
        <v>166</v>
      </c>
      <c r="L31" s="5"/>
      <c r="M31" s="5"/>
      <c r="N31" s="6"/>
      <c r="O31" s="7"/>
      <c r="P31" s="8"/>
      <c r="Q31" s="5"/>
    </row>
    <row r="32" spans="1:17" x14ac:dyDescent="0.2">
      <c r="A32" s="83" t="s">
        <v>144</v>
      </c>
      <c r="B32" s="83" t="s">
        <v>49</v>
      </c>
      <c r="C32" s="84">
        <f>COUNTIF($D$3:D32, D32)</f>
        <v>8</v>
      </c>
      <c r="D32" s="84">
        <f>INDEX(PanelInstance!$B$2:$G$11, MATCH(Joined!$A32, PanelInstance!$B$2:$B$11, 0), MATCH(Joined!B32, PanelInstance!$B$1:$G$1, 0)+1)</f>
        <v>102</v>
      </c>
      <c r="E32" s="84">
        <v>10230</v>
      </c>
      <c r="F32" s="84">
        <f>INDEX(Sched!$A$1:$V$500, MATCH(G32, Sched!$A$1:$A$500, 0), 22)</f>
        <v>15000</v>
      </c>
      <c r="G32" s="98" t="s">
        <v>151</v>
      </c>
      <c r="H32" s="83" t="str">
        <f t="shared" si="0"/>
        <v>MCC.BT.VAV-203</v>
      </c>
      <c r="I32" s="84" t="s">
        <v>167</v>
      </c>
      <c r="L32" s="5"/>
      <c r="M32" s="5"/>
      <c r="N32" s="6"/>
      <c r="O32" s="5"/>
      <c r="P32" s="5"/>
      <c r="Q32" s="5"/>
    </row>
    <row r="33" spans="1:17" x14ac:dyDescent="0.2">
      <c r="A33" s="83" t="s">
        <v>144</v>
      </c>
      <c r="B33" s="83" t="s">
        <v>49</v>
      </c>
      <c r="C33" s="84">
        <f>COUNTIF($D$3:D33, D33)</f>
        <v>9</v>
      </c>
      <c r="D33" s="84">
        <f>INDEX(PanelInstance!$B$2:$G$11, MATCH(Joined!$A33, PanelInstance!$B$2:$B$11, 0), MATCH(Joined!B33, PanelInstance!$B$1:$G$1, 0)+1)</f>
        <v>102</v>
      </c>
      <c r="E33" s="84">
        <v>10231</v>
      </c>
      <c r="F33" s="84">
        <f>INDEX(Sched!$A$1:$V$500, MATCH(G33, Sched!$A$1:$A$500, 0), 22)</f>
        <v>15000</v>
      </c>
      <c r="G33" s="98" t="s">
        <v>152</v>
      </c>
      <c r="H33" s="83" t="str">
        <f t="shared" si="0"/>
        <v>MCC.BT.VAV-204</v>
      </c>
      <c r="I33" s="84" t="s">
        <v>168</v>
      </c>
      <c r="L33" s="5"/>
      <c r="M33" s="5"/>
      <c r="N33" s="6"/>
      <c r="O33" s="5"/>
      <c r="P33" s="9"/>
      <c r="Q33" s="5"/>
    </row>
    <row r="34" spans="1:17" x14ac:dyDescent="0.2">
      <c r="A34" s="83" t="s">
        <v>144</v>
      </c>
      <c r="B34" s="83" t="s">
        <v>49</v>
      </c>
      <c r="C34" s="84">
        <f>COUNTIF($D$3:D34, D34)</f>
        <v>10</v>
      </c>
      <c r="D34" s="84">
        <f>INDEX(PanelInstance!$B$2:$G$11, MATCH(Joined!$A34, PanelInstance!$B$2:$B$11, 0), MATCH(Joined!B34, PanelInstance!$B$1:$G$1, 0)+1)</f>
        <v>102</v>
      </c>
      <c r="E34" s="84">
        <v>10232</v>
      </c>
      <c r="F34" s="84">
        <f>INDEX(Sched!$A$1:$V$500, MATCH(G34, Sched!$A$1:$A$500, 0), 22)</f>
        <v>15000</v>
      </c>
      <c r="G34" s="98" t="s">
        <v>153</v>
      </c>
      <c r="H34" s="83" t="str">
        <f t="shared" si="0"/>
        <v>MCC.BT.VAV-210</v>
      </c>
      <c r="I34" s="84" t="s">
        <v>169</v>
      </c>
      <c r="L34" s="5"/>
      <c r="M34" s="5"/>
      <c r="N34" s="6"/>
      <c r="O34" s="5"/>
      <c r="P34" s="9"/>
      <c r="Q34" s="5"/>
    </row>
    <row r="35" spans="1:17" x14ac:dyDescent="0.2">
      <c r="A35" s="83" t="s">
        <v>144</v>
      </c>
      <c r="B35" s="83" t="s">
        <v>49</v>
      </c>
      <c r="C35" s="84">
        <f>COUNTIF($D$3:D35, D35)</f>
        <v>11</v>
      </c>
      <c r="D35" s="84">
        <f>INDEX(PanelInstance!$B$2:$G$11, MATCH(Joined!$A35, PanelInstance!$B$2:$B$11, 0), MATCH(Joined!B35, PanelInstance!$B$1:$G$1, 0)+1)</f>
        <v>102</v>
      </c>
      <c r="E35" s="84">
        <v>10233</v>
      </c>
      <c r="F35" s="84">
        <f>INDEX(Sched!$A$1:$V$500, MATCH(G35, Sched!$A$1:$A$500, 0), 22)</f>
        <v>15000</v>
      </c>
      <c r="G35" s="98" t="s">
        <v>154</v>
      </c>
      <c r="H35" s="83" t="str">
        <f t="shared" si="0"/>
        <v>MCC.BT.VAV-209</v>
      </c>
      <c r="I35" s="84" t="s">
        <v>170</v>
      </c>
      <c r="L35" s="5"/>
      <c r="M35" s="5"/>
      <c r="N35" s="6"/>
      <c r="O35" s="5"/>
      <c r="P35" s="9"/>
      <c r="Q35" s="5"/>
    </row>
    <row r="36" spans="1:17" x14ac:dyDescent="0.2">
      <c r="A36" s="83" t="s">
        <v>144</v>
      </c>
      <c r="B36" s="83" t="s">
        <v>49</v>
      </c>
      <c r="C36" s="84">
        <f>COUNTIF($D$3:D36, D36)</f>
        <v>12</v>
      </c>
      <c r="D36" s="84">
        <f>INDEX(PanelInstance!$B$2:$G$11, MATCH(Joined!$A36, PanelInstance!$B$2:$B$11, 0), MATCH(Joined!B36, PanelInstance!$B$1:$G$1, 0)+1)</f>
        <v>102</v>
      </c>
      <c r="E36" s="84">
        <v>10234</v>
      </c>
      <c r="F36" s="84">
        <f>INDEX(Sched!$A$1:$V$500, MATCH(G36, Sched!$A$1:$A$500, 0), 22)</f>
        <v>15000</v>
      </c>
      <c r="G36" s="98" t="s">
        <v>155</v>
      </c>
      <c r="H36" s="83" t="str">
        <f t="shared" si="0"/>
        <v>MCC.BT.VAV-C201</v>
      </c>
      <c r="I36" s="84" t="s">
        <v>171</v>
      </c>
      <c r="L36" s="5"/>
      <c r="M36" s="5"/>
      <c r="N36" s="6"/>
      <c r="O36" s="5"/>
      <c r="P36" s="9"/>
      <c r="Q36" s="5"/>
    </row>
    <row r="37" spans="1:17" x14ac:dyDescent="0.2">
      <c r="A37" s="83" t="s">
        <v>144</v>
      </c>
      <c r="B37" s="83" t="s">
        <v>49</v>
      </c>
      <c r="C37" s="84">
        <f>COUNTIF($D$3:D37, D37)</f>
        <v>13</v>
      </c>
      <c r="D37" s="84">
        <f>INDEX(PanelInstance!$B$2:$G$11, MATCH(Joined!$A37, PanelInstance!$B$2:$B$11, 0), MATCH(Joined!B37, PanelInstance!$B$1:$G$1, 0)+1)</f>
        <v>102</v>
      </c>
      <c r="E37" s="84">
        <v>10235</v>
      </c>
      <c r="F37" s="84">
        <f>INDEX(Sched!$A$1:$V$500, MATCH(G37, Sched!$A$1:$A$500, 0), 22)</f>
        <v>15000</v>
      </c>
      <c r="G37" s="98" t="s">
        <v>156</v>
      </c>
      <c r="H37" s="83" t="str">
        <f t="shared" si="0"/>
        <v>MCC.BT.VAV-212</v>
      </c>
      <c r="I37" s="84" t="s">
        <v>172</v>
      </c>
      <c r="L37" s="5"/>
      <c r="M37" s="5"/>
      <c r="N37" s="6"/>
      <c r="O37" s="5"/>
      <c r="P37" s="9"/>
      <c r="Q37" s="5"/>
    </row>
    <row r="38" spans="1:17" x14ac:dyDescent="0.2">
      <c r="A38" s="83" t="s">
        <v>144</v>
      </c>
      <c r="B38" s="83" t="s">
        <v>49</v>
      </c>
      <c r="C38" s="84">
        <f>COUNTIF($D$3:D38, D38)</f>
        <v>14</v>
      </c>
      <c r="D38" s="84">
        <f>INDEX(PanelInstance!$B$2:$G$11, MATCH(Joined!$A38, PanelInstance!$B$2:$B$11, 0), MATCH(Joined!B38, PanelInstance!$B$1:$G$1, 0)+1)</f>
        <v>102</v>
      </c>
      <c r="E38" s="84">
        <v>10236</v>
      </c>
      <c r="F38" s="84">
        <f>INDEX(Sched!$A$1:$V$500, MATCH(G38, Sched!$A$1:$A$500, 0), 22)</f>
        <v>15000</v>
      </c>
      <c r="G38" s="98" t="s">
        <v>157</v>
      </c>
      <c r="H38" s="83" t="str">
        <f t="shared" si="0"/>
        <v>MCC.BT.VAV-211</v>
      </c>
      <c r="I38" s="84" t="s">
        <v>173</v>
      </c>
      <c r="L38" s="5"/>
      <c r="M38" s="5"/>
      <c r="N38" s="6"/>
      <c r="O38" s="7"/>
      <c r="P38" s="8"/>
      <c r="Q38" s="5"/>
    </row>
    <row r="39" spans="1:17" x14ac:dyDescent="0.2">
      <c r="A39" s="83" t="s">
        <v>144</v>
      </c>
      <c r="B39" s="83" t="s">
        <v>49</v>
      </c>
      <c r="C39" s="84">
        <f>COUNTIF($D$3:D39, D39)</f>
        <v>15</v>
      </c>
      <c r="D39" s="84">
        <f>INDEX(PanelInstance!$B$2:$G$11, MATCH(Joined!$A39, PanelInstance!$B$2:$B$11, 0), MATCH(Joined!B39, PanelInstance!$B$1:$G$1, 0)+1)</f>
        <v>102</v>
      </c>
      <c r="E39" s="84">
        <v>10237</v>
      </c>
      <c r="F39" s="84">
        <f>INDEX(Sched!$A$1:$V$500, MATCH(G39, Sched!$A$1:$A$500, 0), 22)</f>
        <v>15000</v>
      </c>
      <c r="G39" s="98" t="s">
        <v>158</v>
      </c>
      <c r="H39" s="83" t="str">
        <f t="shared" si="0"/>
        <v>MCC.BT.VAV-214</v>
      </c>
      <c r="I39" s="84" t="s">
        <v>174</v>
      </c>
      <c r="L39" s="5"/>
      <c r="M39" s="5"/>
      <c r="N39" s="6"/>
      <c r="O39" s="5"/>
      <c r="P39" s="5"/>
      <c r="Q39" s="5"/>
    </row>
    <row r="40" spans="1:17" x14ac:dyDescent="0.2">
      <c r="A40" s="83" t="s">
        <v>144</v>
      </c>
      <c r="B40" s="83" t="s">
        <v>49</v>
      </c>
      <c r="C40" s="84">
        <f>COUNTIF($D$3:D40, D40)</f>
        <v>16</v>
      </c>
      <c r="D40" s="84">
        <f>INDEX(PanelInstance!$B$2:$G$11, MATCH(Joined!$A40, PanelInstance!$B$2:$B$11, 0), MATCH(Joined!B40, PanelInstance!$B$1:$G$1, 0)+1)</f>
        <v>102</v>
      </c>
      <c r="E40" s="84">
        <v>10238</v>
      </c>
      <c r="F40" s="84">
        <f>INDEX(Sched!$A$1:$V$500, MATCH(G40, Sched!$A$1:$A$500, 0), 22)</f>
        <v>15000</v>
      </c>
      <c r="G40" s="98" t="s">
        <v>159</v>
      </c>
      <c r="H40" s="83" t="str">
        <f t="shared" si="0"/>
        <v>MCC.BT.VAV-213</v>
      </c>
      <c r="I40" s="84" t="s">
        <v>175</v>
      </c>
      <c r="L40" s="5"/>
      <c r="M40" s="5"/>
      <c r="N40" s="6"/>
      <c r="O40" s="5"/>
      <c r="P40" s="9"/>
      <c r="Q40" s="5"/>
    </row>
    <row r="41" spans="1:17" x14ac:dyDescent="0.2">
      <c r="A41" s="83" t="s">
        <v>144</v>
      </c>
      <c r="B41" s="87" t="s">
        <v>50</v>
      </c>
      <c r="C41" s="84">
        <f>COUNTIF($D$3:D41, D41)</f>
        <v>1</v>
      </c>
      <c r="D41" s="84">
        <f>INDEX(PanelInstance!$B$2:$G$11, MATCH(Joined!$A41, PanelInstance!$B$2:$B$11, 0), MATCH(Joined!B41, PanelInstance!$B$1:$G$1, 0)+1)</f>
        <v>152</v>
      </c>
      <c r="E41" s="84">
        <v>10239</v>
      </c>
      <c r="F41" s="84">
        <f>INDEX(Sched!$A$1:$V$500, MATCH(G41, Sched!$A$1:$A$500, 0), 22)</f>
        <v>15000</v>
      </c>
      <c r="G41" s="98" t="s">
        <v>176</v>
      </c>
      <c r="H41" s="83" t="str">
        <f t="shared" si="0"/>
        <v>MCC.BT.VAV-215</v>
      </c>
      <c r="I41" s="84" t="s">
        <v>199</v>
      </c>
      <c r="L41" s="5"/>
      <c r="M41" s="5"/>
      <c r="N41" s="6"/>
      <c r="O41" s="5"/>
      <c r="P41" s="9"/>
      <c r="Q41" s="5"/>
    </row>
    <row r="42" spans="1:17" x14ac:dyDescent="0.2">
      <c r="A42" s="83" t="s">
        <v>144</v>
      </c>
      <c r="B42" s="87" t="s">
        <v>50</v>
      </c>
      <c r="C42" s="84">
        <f>COUNTIF($D$3:D42, D42)</f>
        <v>2</v>
      </c>
      <c r="D42" s="84">
        <f>INDEX(PanelInstance!$B$2:$G$11, MATCH(Joined!$A42, PanelInstance!$B$2:$B$11, 0), MATCH(Joined!B42, PanelInstance!$B$1:$G$1, 0)+1)</f>
        <v>152</v>
      </c>
      <c r="E42" s="84">
        <v>10240</v>
      </c>
      <c r="F42" s="84">
        <f>INDEX(Sched!$A$1:$V$500, MATCH(G42, Sched!$A$1:$A$500, 0), 22)</f>
        <v>15000</v>
      </c>
      <c r="G42" s="98" t="s">
        <v>177</v>
      </c>
      <c r="H42" s="83" t="str">
        <f t="shared" si="0"/>
        <v>MCC.BT.VAV-217</v>
      </c>
      <c r="I42" s="84" t="s">
        <v>200</v>
      </c>
      <c r="L42" s="5"/>
      <c r="M42" s="5"/>
      <c r="N42" s="6"/>
      <c r="O42" s="5"/>
      <c r="P42" s="9"/>
      <c r="Q42" s="5"/>
    </row>
    <row r="43" spans="1:17" x14ac:dyDescent="0.2">
      <c r="A43" s="83" t="s">
        <v>144</v>
      </c>
      <c r="B43" s="87" t="s">
        <v>50</v>
      </c>
      <c r="C43" s="84">
        <f>COUNTIF($D$3:D43, D43)</f>
        <v>3</v>
      </c>
      <c r="D43" s="84">
        <f>INDEX(PanelInstance!$B$2:$G$11, MATCH(Joined!$A43, PanelInstance!$B$2:$B$11, 0), MATCH(Joined!B43, PanelInstance!$B$1:$G$1, 0)+1)</f>
        <v>152</v>
      </c>
      <c r="E43" s="84">
        <v>10241</v>
      </c>
      <c r="F43" s="84">
        <f>INDEX(Sched!$A$1:$V$500, MATCH(G43, Sched!$A$1:$A$500, 0), 22)</f>
        <v>15000</v>
      </c>
      <c r="G43" s="99" t="s">
        <v>178</v>
      </c>
      <c r="H43" s="83" t="str">
        <f t="shared" si="0"/>
        <v>MCC.BT.VAV-C212</v>
      </c>
      <c r="I43" s="84" t="s">
        <v>201</v>
      </c>
      <c r="L43" s="5"/>
      <c r="M43" s="5"/>
      <c r="N43" s="6"/>
      <c r="O43" s="5"/>
      <c r="P43" s="9"/>
      <c r="Q43" s="5"/>
    </row>
    <row r="44" spans="1:17" x14ac:dyDescent="0.2">
      <c r="A44" s="83" t="s">
        <v>144</v>
      </c>
      <c r="B44" s="87" t="s">
        <v>50</v>
      </c>
      <c r="C44" s="84">
        <f>COUNTIF($D$3:D44, D44)</f>
        <v>4</v>
      </c>
      <c r="D44" s="84">
        <f>INDEX(PanelInstance!$B$2:$G$11, MATCH(Joined!$A44, PanelInstance!$B$2:$B$11, 0), MATCH(Joined!B44, PanelInstance!$B$1:$G$1, 0)+1)</f>
        <v>152</v>
      </c>
      <c r="E44" s="84">
        <v>10242</v>
      </c>
      <c r="F44" s="84">
        <f>INDEX(Sched!$A$1:$V$500, MATCH(G44, Sched!$A$1:$A$500, 0), 22)</f>
        <v>15000</v>
      </c>
      <c r="G44" s="99" t="s">
        <v>179</v>
      </c>
      <c r="H44" s="83" t="str">
        <f t="shared" si="0"/>
        <v>MCC.BT.VAV-216</v>
      </c>
      <c r="I44" s="84" t="s">
        <v>202</v>
      </c>
      <c r="L44" s="5"/>
      <c r="M44" s="5"/>
      <c r="N44" s="6"/>
      <c r="O44" s="5"/>
      <c r="P44" s="9"/>
      <c r="Q44" s="5"/>
    </row>
    <row r="45" spans="1:17" x14ac:dyDescent="0.2">
      <c r="A45" s="83" t="s">
        <v>144</v>
      </c>
      <c r="B45" s="87" t="s">
        <v>50</v>
      </c>
      <c r="C45" s="84">
        <f>COUNTIF($D$3:D45, D45)</f>
        <v>5</v>
      </c>
      <c r="D45" s="84">
        <f>INDEX(PanelInstance!$B$2:$G$11, MATCH(Joined!$A45, PanelInstance!$B$2:$B$11, 0), MATCH(Joined!B45, PanelInstance!$B$1:$G$1, 0)+1)</f>
        <v>152</v>
      </c>
      <c r="E45" s="84">
        <v>10243</v>
      </c>
      <c r="F45" s="84">
        <f>INDEX(Sched!$A$1:$V$500, MATCH(G45, Sched!$A$1:$A$500, 0), 22)</f>
        <v>15000</v>
      </c>
      <c r="G45" s="99" t="s">
        <v>180</v>
      </c>
      <c r="H45" s="83" t="str">
        <f t="shared" si="0"/>
        <v>MCC.BT.VAV-219</v>
      </c>
      <c r="I45" s="84" t="s">
        <v>203</v>
      </c>
      <c r="L45" s="5"/>
      <c r="M45" s="5"/>
      <c r="N45" s="6"/>
      <c r="O45" s="7"/>
      <c r="P45" s="8"/>
      <c r="Q45" s="5"/>
    </row>
    <row r="46" spans="1:17" x14ac:dyDescent="0.2">
      <c r="A46" s="83" t="s">
        <v>144</v>
      </c>
      <c r="B46" s="87" t="s">
        <v>50</v>
      </c>
      <c r="C46" s="84">
        <f>COUNTIF($D$3:D46, D46)</f>
        <v>6</v>
      </c>
      <c r="D46" s="84">
        <f>INDEX(PanelInstance!$B$2:$G$11, MATCH(Joined!$A46, PanelInstance!$B$2:$B$11, 0), MATCH(Joined!B46, PanelInstance!$B$1:$G$1, 0)+1)</f>
        <v>152</v>
      </c>
      <c r="E46" s="84">
        <v>10244</v>
      </c>
      <c r="F46" s="84">
        <f>INDEX(Sched!$A$1:$V$500, MATCH(G46, Sched!$A$1:$A$500, 0), 22)</f>
        <v>15000</v>
      </c>
      <c r="G46" s="97" t="s">
        <v>181</v>
      </c>
      <c r="H46" s="83" t="str">
        <f t="shared" si="0"/>
        <v>MCC.BT.VAV-218</v>
      </c>
      <c r="I46" s="84" t="s">
        <v>204</v>
      </c>
      <c r="L46" s="5"/>
      <c r="M46" s="5"/>
      <c r="N46" s="6"/>
      <c r="O46" s="5"/>
      <c r="P46" s="5"/>
      <c r="Q46" s="5"/>
    </row>
    <row r="47" spans="1:17" x14ac:dyDescent="0.2">
      <c r="A47" s="83" t="s">
        <v>144</v>
      </c>
      <c r="B47" s="87" t="s">
        <v>50</v>
      </c>
      <c r="C47" s="84">
        <f>COUNTIF($D$3:D47, D47)</f>
        <v>7</v>
      </c>
      <c r="D47" s="84">
        <f>INDEX(PanelInstance!$B$2:$G$11, MATCH(Joined!$A47, PanelInstance!$B$2:$B$11, 0), MATCH(Joined!B47, PanelInstance!$B$1:$G$1, 0)+1)</f>
        <v>152</v>
      </c>
      <c r="E47" s="84">
        <v>10245</v>
      </c>
      <c r="F47" s="84">
        <f>INDEX(Sched!$A$1:$V$500, MATCH(G47, Sched!$A$1:$A$500, 0), 22)</f>
        <v>15000</v>
      </c>
      <c r="G47" s="97" t="s">
        <v>182</v>
      </c>
      <c r="H47" s="83" t="str">
        <f t="shared" si="0"/>
        <v>MCC.BT.VAV-220</v>
      </c>
      <c r="I47" s="84" t="s">
        <v>205</v>
      </c>
      <c r="L47" s="5"/>
      <c r="M47" s="5"/>
      <c r="N47" s="6"/>
      <c r="O47" s="5"/>
      <c r="P47" s="9"/>
      <c r="Q47" s="5"/>
    </row>
    <row r="48" spans="1:17" x14ac:dyDescent="0.2">
      <c r="A48" s="83" t="s">
        <v>144</v>
      </c>
      <c r="B48" s="87" t="s">
        <v>50</v>
      </c>
      <c r="C48" s="84">
        <f>COUNTIF($D$3:D48, D48)</f>
        <v>8</v>
      </c>
      <c r="D48" s="84">
        <f>INDEX(PanelInstance!$B$2:$G$11, MATCH(Joined!$A48, PanelInstance!$B$2:$B$11, 0), MATCH(Joined!B48, PanelInstance!$B$1:$G$1, 0)+1)</f>
        <v>152</v>
      </c>
      <c r="E48" s="84">
        <v>10246</v>
      </c>
      <c r="F48" s="84">
        <f>INDEX(Sched!$A$1:$V$500, MATCH(G48, Sched!$A$1:$A$500, 0), 22)</f>
        <v>15000</v>
      </c>
      <c r="G48" s="96" t="s">
        <v>183</v>
      </c>
      <c r="H48" s="83" t="str">
        <f t="shared" si="0"/>
        <v>MCC.BT.VAV-221</v>
      </c>
      <c r="I48" s="84" t="s">
        <v>206</v>
      </c>
      <c r="L48" s="5"/>
      <c r="M48" s="5"/>
      <c r="N48" s="6"/>
      <c r="O48" s="5"/>
      <c r="P48" s="9"/>
      <c r="Q48" s="5"/>
    </row>
    <row r="49" spans="1:17" x14ac:dyDescent="0.2">
      <c r="A49" s="83" t="s">
        <v>144</v>
      </c>
      <c r="B49" s="87" t="s">
        <v>50</v>
      </c>
      <c r="C49" s="84">
        <f>COUNTIF($D$3:D49, D49)</f>
        <v>9</v>
      </c>
      <c r="D49" s="84">
        <f>INDEX(PanelInstance!$B$2:$G$11, MATCH(Joined!$A49, PanelInstance!$B$2:$B$11, 0), MATCH(Joined!B49, PanelInstance!$B$1:$G$1, 0)+1)</f>
        <v>152</v>
      </c>
      <c r="E49" s="84">
        <v>10247</v>
      </c>
      <c r="F49" s="84">
        <f>INDEX(Sched!$A$1:$V$500, MATCH(G49, Sched!$A$1:$A$500, 0), 22)</f>
        <v>15000</v>
      </c>
      <c r="G49" s="98" t="s">
        <v>184</v>
      </c>
      <c r="H49" s="83" t="str">
        <f t="shared" si="0"/>
        <v>MCC.BT.VAV-223</v>
      </c>
      <c r="I49" s="84" t="s">
        <v>207</v>
      </c>
      <c r="L49" s="5"/>
      <c r="M49" s="5"/>
      <c r="N49" s="6"/>
      <c r="O49" s="5"/>
      <c r="P49" s="9"/>
      <c r="Q49" s="5"/>
    </row>
    <row r="50" spans="1:17" x14ac:dyDescent="0.2">
      <c r="A50" s="83" t="s">
        <v>144</v>
      </c>
      <c r="B50" s="87" t="s">
        <v>50</v>
      </c>
      <c r="C50" s="84">
        <f>COUNTIF($D$3:D50, D50)</f>
        <v>10</v>
      </c>
      <c r="D50" s="84">
        <f>INDEX(PanelInstance!$B$2:$G$11, MATCH(Joined!$A50, PanelInstance!$B$2:$B$11, 0), MATCH(Joined!B50, PanelInstance!$B$1:$G$1, 0)+1)</f>
        <v>152</v>
      </c>
      <c r="E50" s="84">
        <v>10248</v>
      </c>
      <c r="F50" s="84">
        <f>INDEX(Sched!$A$1:$V$500, MATCH(G50, Sched!$A$1:$A$500, 0), 22)</f>
        <v>15000</v>
      </c>
      <c r="G50" s="99" t="s">
        <v>185</v>
      </c>
      <c r="H50" s="83" t="str">
        <f t="shared" si="0"/>
        <v>MCC.BT.VAV-222</v>
      </c>
      <c r="I50" s="84" t="s">
        <v>208</v>
      </c>
      <c r="L50" s="5"/>
      <c r="M50" s="5"/>
      <c r="N50" s="6"/>
      <c r="O50" s="5"/>
      <c r="P50" s="9"/>
      <c r="Q50" s="5"/>
    </row>
    <row r="51" spans="1:17" x14ac:dyDescent="0.2">
      <c r="A51" s="83" t="s">
        <v>144</v>
      </c>
      <c r="B51" s="87" t="s">
        <v>50</v>
      </c>
      <c r="C51" s="84">
        <f>COUNTIF($D$3:D51, D51)</f>
        <v>11</v>
      </c>
      <c r="D51" s="84">
        <f>INDEX(PanelInstance!$B$2:$G$11, MATCH(Joined!$A51, PanelInstance!$B$2:$B$11, 0), MATCH(Joined!B51, PanelInstance!$B$1:$G$1, 0)+1)</f>
        <v>152</v>
      </c>
      <c r="E51" s="84">
        <v>10249</v>
      </c>
      <c r="F51" s="84">
        <f>INDEX(Sched!$A$1:$V$500, MATCH(G51, Sched!$A$1:$A$500, 0), 22)</f>
        <v>15000</v>
      </c>
      <c r="G51" s="99" t="s">
        <v>186</v>
      </c>
      <c r="H51" s="83" t="str">
        <f t="shared" si="0"/>
        <v>MCC.BT.VAV-223A</v>
      </c>
      <c r="I51" s="84" t="s">
        <v>209</v>
      </c>
      <c r="L51" s="5"/>
      <c r="M51" s="5"/>
      <c r="N51" s="6"/>
      <c r="O51" s="5"/>
      <c r="P51" s="9"/>
      <c r="Q51" s="5"/>
    </row>
    <row r="52" spans="1:17" x14ac:dyDescent="0.2">
      <c r="A52" s="83" t="s">
        <v>144</v>
      </c>
      <c r="B52" s="87" t="s">
        <v>50</v>
      </c>
      <c r="C52" s="84">
        <f>COUNTIF($D$3:D52, D52)</f>
        <v>12</v>
      </c>
      <c r="D52" s="84">
        <f>INDEX(PanelInstance!$B$2:$G$11, MATCH(Joined!$A52, PanelInstance!$B$2:$B$11, 0), MATCH(Joined!B52, PanelInstance!$B$1:$G$1, 0)+1)</f>
        <v>152</v>
      </c>
      <c r="E52" s="84">
        <v>10250</v>
      </c>
      <c r="F52" s="84">
        <f>INDEX(Sched!$A$1:$V$500, MATCH(G52, Sched!$A$1:$A$500, 0), 22)</f>
        <v>15000</v>
      </c>
      <c r="G52" s="98" t="s">
        <v>187</v>
      </c>
      <c r="H52" s="83" t="str">
        <f t="shared" si="0"/>
        <v>MCC.BT.VAV-224</v>
      </c>
      <c r="I52" s="84" t="s">
        <v>210</v>
      </c>
      <c r="L52" s="5"/>
      <c r="M52" s="5"/>
      <c r="N52" s="6"/>
      <c r="O52" s="7"/>
      <c r="P52" s="8"/>
      <c r="Q52" s="5"/>
    </row>
    <row r="53" spans="1:17" x14ac:dyDescent="0.2">
      <c r="A53" s="83" t="s">
        <v>144</v>
      </c>
      <c r="B53" s="87" t="s">
        <v>50</v>
      </c>
      <c r="C53" s="84">
        <f>COUNTIF($D$3:D53, D53)</f>
        <v>13</v>
      </c>
      <c r="D53" s="84">
        <f>INDEX(PanelInstance!$B$2:$G$11, MATCH(Joined!$A53, PanelInstance!$B$2:$B$11, 0), MATCH(Joined!B53, PanelInstance!$B$1:$G$1, 0)+1)</f>
        <v>152</v>
      </c>
      <c r="E53" s="84">
        <v>10251</v>
      </c>
      <c r="F53" s="84">
        <f>INDEX(Sched!$A$1:$V$500, MATCH(G53, Sched!$A$1:$A$500, 0), 22)</f>
        <v>15000</v>
      </c>
      <c r="G53" s="98" t="s">
        <v>188</v>
      </c>
      <c r="H53" s="83" t="str">
        <f t="shared" si="0"/>
        <v>MCC.BT.VAV-225</v>
      </c>
      <c r="I53" s="84" t="s">
        <v>211</v>
      </c>
      <c r="L53" s="5"/>
      <c r="M53" s="5"/>
      <c r="N53" s="6"/>
      <c r="O53" s="5"/>
      <c r="P53" s="5"/>
      <c r="Q53" s="5"/>
    </row>
    <row r="54" spans="1:17" x14ac:dyDescent="0.2">
      <c r="A54" s="83" t="s">
        <v>144</v>
      </c>
      <c r="B54" s="87" t="s">
        <v>50</v>
      </c>
      <c r="C54" s="84">
        <f>COUNTIF($D$3:D54, D54)</f>
        <v>14</v>
      </c>
      <c r="D54" s="84">
        <f>INDEX(PanelInstance!$B$2:$G$11, MATCH(Joined!$A54, PanelInstance!$B$2:$B$11, 0), MATCH(Joined!B54, PanelInstance!$B$1:$G$1, 0)+1)</f>
        <v>152</v>
      </c>
      <c r="E54" s="84">
        <v>10252</v>
      </c>
      <c r="F54" s="84">
        <f>INDEX(Sched!$A$1:$V$500, MATCH(G54, Sched!$A$1:$A$500, 0), 22)</f>
        <v>15000</v>
      </c>
      <c r="G54" s="98" t="s">
        <v>189</v>
      </c>
      <c r="H54" s="83" t="str">
        <f t="shared" si="0"/>
        <v>MCC.BT.VAV-226</v>
      </c>
      <c r="I54" s="84" t="s">
        <v>212</v>
      </c>
      <c r="L54" s="5"/>
      <c r="M54" s="5"/>
      <c r="N54" s="6"/>
      <c r="O54" s="5"/>
      <c r="P54" s="9"/>
      <c r="Q54" s="5"/>
    </row>
    <row r="55" spans="1:17" x14ac:dyDescent="0.2">
      <c r="A55" s="83" t="s">
        <v>144</v>
      </c>
      <c r="B55" s="87" t="s">
        <v>50</v>
      </c>
      <c r="C55" s="84">
        <f>COUNTIF($D$3:D55, D55)</f>
        <v>15</v>
      </c>
      <c r="D55" s="84">
        <f>INDEX(PanelInstance!$B$2:$G$11, MATCH(Joined!$A55, PanelInstance!$B$2:$B$11, 0), MATCH(Joined!B55, PanelInstance!$B$1:$G$1, 0)+1)</f>
        <v>152</v>
      </c>
      <c r="E55" s="84">
        <v>10253</v>
      </c>
      <c r="F55" s="84">
        <f>INDEX(Sched!$A$1:$V$500, MATCH(G55, Sched!$A$1:$A$500, 0), 22)</f>
        <v>15000</v>
      </c>
      <c r="G55" s="98" t="s">
        <v>190</v>
      </c>
      <c r="H55" s="83" t="str">
        <f t="shared" si="0"/>
        <v>MCC.BT.VAV-227</v>
      </c>
      <c r="I55" s="84" t="s">
        <v>213</v>
      </c>
      <c r="L55" s="5"/>
      <c r="M55" s="5"/>
      <c r="N55" s="6"/>
      <c r="O55" s="5"/>
      <c r="P55" s="9"/>
      <c r="Q55" s="5"/>
    </row>
    <row r="56" spans="1:17" x14ac:dyDescent="0.2">
      <c r="A56" s="83" t="s">
        <v>144</v>
      </c>
      <c r="B56" s="87" t="s">
        <v>50</v>
      </c>
      <c r="C56" s="84">
        <f>COUNTIF($D$3:D56, D56)</f>
        <v>16</v>
      </c>
      <c r="D56" s="84">
        <f>INDEX(PanelInstance!$B$2:$G$11, MATCH(Joined!$A56, PanelInstance!$B$2:$B$11, 0), MATCH(Joined!B56, PanelInstance!$B$1:$G$1, 0)+1)</f>
        <v>152</v>
      </c>
      <c r="E56" s="84">
        <v>10254</v>
      </c>
      <c r="F56" s="84">
        <f>INDEX(Sched!$A$1:$V$500, MATCH(G56, Sched!$A$1:$A$500, 0), 22)</f>
        <v>15000</v>
      </c>
      <c r="G56" s="98" t="s">
        <v>191</v>
      </c>
      <c r="H56" s="83" t="str">
        <f t="shared" si="0"/>
        <v>MCC.BT.VAV-228</v>
      </c>
      <c r="I56" s="84" t="s">
        <v>214</v>
      </c>
      <c r="L56" s="5"/>
      <c r="M56" s="5"/>
      <c r="N56" s="6"/>
      <c r="O56" s="5"/>
      <c r="P56" s="9"/>
      <c r="Q56" s="5"/>
    </row>
    <row r="57" spans="1:17" x14ac:dyDescent="0.2">
      <c r="A57" s="83" t="s">
        <v>144</v>
      </c>
      <c r="B57" s="87" t="s">
        <v>50</v>
      </c>
      <c r="C57" s="84">
        <f>COUNTIF($D$3:D57, D57)</f>
        <v>17</v>
      </c>
      <c r="D57" s="84">
        <f>INDEX(PanelInstance!$B$2:$G$11, MATCH(Joined!$A57, PanelInstance!$B$2:$B$11, 0), MATCH(Joined!B57, PanelInstance!$B$1:$G$1, 0)+1)</f>
        <v>152</v>
      </c>
      <c r="E57" s="84">
        <v>10255</v>
      </c>
      <c r="F57" s="84">
        <f>INDEX(Sched!$A$1:$V$500, MATCH(G57, Sched!$A$1:$A$500, 0), 22)</f>
        <v>15000</v>
      </c>
      <c r="G57" s="98" t="s">
        <v>192</v>
      </c>
      <c r="H57" s="83" t="str">
        <f t="shared" si="0"/>
        <v>MCC.BT.VAV-229</v>
      </c>
      <c r="I57" s="84" t="s">
        <v>215</v>
      </c>
      <c r="L57" s="5"/>
      <c r="M57" s="5"/>
      <c r="N57" s="6"/>
      <c r="O57" s="5"/>
      <c r="P57" s="9"/>
      <c r="Q57" s="5"/>
    </row>
    <row r="58" spans="1:17" x14ac:dyDescent="0.2">
      <c r="A58" s="83" t="s">
        <v>144</v>
      </c>
      <c r="B58" s="87" t="s">
        <v>50</v>
      </c>
      <c r="C58" s="84">
        <f>COUNTIF($D$3:D58, D58)</f>
        <v>18</v>
      </c>
      <c r="D58" s="84">
        <f>INDEX(PanelInstance!$B$2:$G$11, MATCH(Joined!$A58, PanelInstance!$B$2:$B$11, 0), MATCH(Joined!B58, PanelInstance!$B$1:$G$1, 0)+1)</f>
        <v>152</v>
      </c>
      <c r="E58" s="84">
        <v>10256</v>
      </c>
      <c r="F58" s="84">
        <f>INDEX(Sched!$A$1:$V$500, MATCH(G58, Sched!$A$1:$A$500, 0), 22)</f>
        <v>15000</v>
      </c>
      <c r="G58" s="98" t="s">
        <v>193</v>
      </c>
      <c r="H58" s="83" t="str">
        <f t="shared" si="0"/>
        <v>MCC.BT.VAV-230</v>
      </c>
      <c r="I58" s="84" t="s">
        <v>216</v>
      </c>
      <c r="L58" s="5"/>
      <c r="M58" s="5"/>
      <c r="N58" s="6"/>
      <c r="O58" s="5"/>
      <c r="P58" s="9"/>
      <c r="Q58" s="5"/>
    </row>
    <row r="59" spans="1:17" x14ac:dyDescent="0.2">
      <c r="A59" s="83" t="s">
        <v>144</v>
      </c>
      <c r="B59" s="87" t="s">
        <v>50</v>
      </c>
      <c r="C59" s="84">
        <f>COUNTIF($D$3:D59, D59)</f>
        <v>19</v>
      </c>
      <c r="D59" s="84">
        <f>INDEX(PanelInstance!$B$2:$G$11, MATCH(Joined!$A59, PanelInstance!$B$2:$B$11, 0), MATCH(Joined!B59, PanelInstance!$B$1:$G$1, 0)+1)</f>
        <v>152</v>
      </c>
      <c r="E59" s="84">
        <v>10257</v>
      </c>
      <c r="F59" s="84">
        <f>INDEX(Sched!$A$1:$V$500, MATCH(G59, Sched!$A$1:$A$500, 0), 22)</f>
        <v>15000</v>
      </c>
      <c r="G59" s="96" t="s">
        <v>194</v>
      </c>
      <c r="H59" s="83" t="str">
        <f t="shared" si="0"/>
        <v>MCC.BT.VAV-231</v>
      </c>
      <c r="I59" s="84" t="s">
        <v>217</v>
      </c>
      <c r="L59" s="5"/>
      <c r="M59" s="5"/>
      <c r="N59" s="6"/>
      <c r="O59" s="7"/>
      <c r="P59" s="8"/>
      <c r="Q59" s="5"/>
    </row>
    <row r="60" spans="1:17" x14ac:dyDescent="0.2">
      <c r="A60" s="83" t="s">
        <v>144</v>
      </c>
      <c r="B60" s="87" t="s">
        <v>50</v>
      </c>
      <c r="C60" s="84">
        <f>COUNTIF($D$3:D60, D60)</f>
        <v>20</v>
      </c>
      <c r="D60" s="84">
        <f>INDEX(PanelInstance!$B$2:$G$11, MATCH(Joined!$A60, PanelInstance!$B$2:$B$11, 0), MATCH(Joined!B60, PanelInstance!$B$1:$G$1, 0)+1)</f>
        <v>152</v>
      </c>
      <c r="E60" s="84">
        <v>10258</v>
      </c>
      <c r="F60" s="84">
        <f>INDEX(Sched!$A$1:$V$500, MATCH(G60, Sched!$A$1:$A$500, 0), 22)</f>
        <v>15000</v>
      </c>
      <c r="G60" s="96" t="s">
        <v>195</v>
      </c>
      <c r="H60" s="83" t="str">
        <f t="shared" si="0"/>
        <v>MCC.BT.VAV-232</v>
      </c>
      <c r="I60" s="84" t="s">
        <v>218</v>
      </c>
      <c r="L60" s="5"/>
      <c r="M60" s="5"/>
      <c r="N60" s="6"/>
      <c r="O60" s="7"/>
      <c r="P60" s="5"/>
      <c r="Q60" s="5"/>
    </row>
    <row r="61" spans="1:17" x14ac:dyDescent="0.2">
      <c r="A61" s="83" t="s">
        <v>144</v>
      </c>
      <c r="B61" s="87" t="s">
        <v>50</v>
      </c>
      <c r="C61" s="84">
        <f>COUNTIF($D$3:D61, D61)</f>
        <v>21</v>
      </c>
      <c r="D61" s="84">
        <f>INDEX(PanelInstance!$B$2:$G$11, MATCH(Joined!$A61, PanelInstance!$B$2:$B$11, 0), MATCH(Joined!B61, PanelInstance!$B$1:$G$1, 0)+1)</f>
        <v>152</v>
      </c>
      <c r="E61" s="84">
        <v>10259</v>
      </c>
      <c r="F61" s="84">
        <f>INDEX(Sched!$A$1:$V$500, MATCH(G61, Sched!$A$1:$A$500, 0), 22)</f>
        <v>15000</v>
      </c>
      <c r="G61" s="96" t="s">
        <v>196</v>
      </c>
      <c r="H61" s="83" t="str">
        <f t="shared" si="0"/>
        <v>MCC.BT.VAV-C216</v>
      </c>
      <c r="I61" s="84" t="s">
        <v>219</v>
      </c>
      <c r="L61" s="5"/>
      <c r="M61" s="5"/>
      <c r="N61" s="6"/>
      <c r="O61" s="5"/>
      <c r="P61" s="9"/>
      <c r="Q61" s="5"/>
    </row>
    <row r="62" spans="1:17" x14ac:dyDescent="0.2">
      <c r="A62" s="83" t="s">
        <v>144</v>
      </c>
      <c r="B62" s="87" t="s">
        <v>50</v>
      </c>
      <c r="C62" s="84">
        <f>COUNTIF($D$3:D62, D62)</f>
        <v>22</v>
      </c>
      <c r="D62" s="84">
        <f>INDEX(PanelInstance!$B$2:$G$11, MATCH(Joined!$A62, PanelInstance!$B$2:$B$11, 0), MATCH(Joined!B62, PanelInstance!$B$1:$G$1, 0)+1)</f>
        <v>152</v>
      </c>
      <c r="E62" s="84">
        <v>10260</v>
      </c>
      <c r="F62" s="84">
        <f>INDEX(Sched!$A$1:$V$500, MATCH(G62, Sched!$A$1:$A$500, 0), 22)</f>
        <v>15000</v>
      </c>
      <c r="G62" s="96" t="s">
        <v>197</v>
      </c>
      <c r="H62" s="83" t="str">
        <f t="shared" si="0"/>
        <v>MCC.BT.VAV-233</v>
      </c>
      <c r="I62" s="84" t="s">
        <v>220</v>
      </c>
      <c r="L62" s="5"/>
      <c r="M62" s="5"/>
      <c r="N62" s="6"/>
      <c r="O62" s="5"/>
      <c r="P62" s="9"/>
      <c r="Q62" s="5"/>
    </row>
    <row r="63" spans="1:17" x14ac:dyDescent="0.2">
      <c r="A63" s="83" t="s">
        <v>144</v>
      </c>
      <c r="B63" s="87" t="s">
        <v>50</v>
      </c>
      <c r="C63" s="84">
        <f>COUNTIF($D$3:D63, D63)</f>
        <v>23</v>
      </c>
      <c r="D63" s="84">
        <f>INDEX(PanelInstance!$B$2:$G$11, MATCH(Joined!$A63, PanelInstance!$B$2:$B$11, 0), MATCH(Joined!B63, PanelInstance!$B$1:$G$1, 0)+1)</f>
        <v>152</v>
      </c>
      <c r="E63" s="84">
        <v>10261</v>
      </c>
      <c r="F63" s="84">
        <f>INDEX(Sched!$A$1:$V$500, MATCH(G63, Sched!$A$1:$A$500, 0), 22)</f>
        <v>15000</v>
      </c>
      <c r="G63" s="97" t="s">
        <v>198</v>
      </c>
      <c r="H63" s="83" t="str">
        <f t="shared" si="0"/>
        <v>MCC.BT.VAV-235</v>
      </c>
      <c r="I63" s="84" t="s">
        <v>221</v>
      </c>
      <c r="L63" s="5"/>
      <c r="M63" s="5"/>
      <c r="N63" s="6"/>
      <c r="O63" s="5"/>
      <c r="P63" s="9"/>
      <c r="Q63" s="5"/>
    </row>
  </sheetData>
  <autoFilter ref="A2:I63" xr:uid="{7B4ED3C3-7737-4734-8629-619DF2FB4B01}"/>
  <sortState xmlns:xlrd2="http://schemas.microsoft.com/office/spreadsheetml/2017/richdata2" ref="A3:J63">
    <sortCondition ref="A3:A63"/>
    <sortCondition ref="B3:B63"/>
  </sortState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BD568-7019-4001-B24B-301CB562362E}">
  <dimension ref="A1:AP61"/>
  <sheetViews>
    <sheetView tabSelected="1" topLeftCell="AE1" workbookViewId="0">
      <selection activeCell="AI7" sqref="AI7"/>
    </sheetView>
  </sheetViews>
  <sheetFormatPr defaultRowHeight="12.75" x14ac:dyDescent="0.2"/>
  <cols>
    <col min="1" max="1" width="19.85546875" bestFit="1" customWidth="1"/>
    <col min="2" max="2" width="33" bestFit="1" customWidth="1"/>
    <col min="3" max="3" width="10.5703125" bestFit="1" customWidth="1"/>
    <col min="4" max="4" width="8" bestFit="1" customWidth="1"/>
    <col min="5" max="5" width="12.140625" bestFit="1" customWidth="1"/>
    <col min="6" max="6" width="7.140625" bestFit="1" customWidth="1"/>
    <col min="7" max="7" width="25.28515625" bestFit="1" customWidth="1"/>
    <col min="8" max="8" width="10.140625" bestFit="1" customWidth="1"/>
    <col min="9" max="9" width="7.7109375" customWidth="1"/>
    <col min="10" max="10" width="10" customWidth="1"/>
    <col min="11" max="12" width="7.5703125" customWidth="1"/>
    <col min="13" max="13" width="6" customWidth="1"/>
    <col min="14" max="14" width="13.140625" bestFit="1" customWidth="1"/>
    <col min="15" max="15" width="15.7109375" customWidth="1"/>
    <col min="16" max="16" width="13.85546875" bestFit="1" customWidth="1"/>
    <col min="17" max="17" width="13.85546875" customWidth="1"/>
    <col min="18" max="23" width="13.85546875" bestFit="1" customWidth="1"/>
    <col min="24" max="24" width="15.5703125" bestFit="1" customWidth="1"/>
    <col min="25" max="25" width="14" bestFit="1" customWidth="1"/>
    <col min="26" max="26" width="14.42578125" bestFit="1" customWidth="1"/>
    <col min="27" max="27" width="15.5703125" bestFit="1" customWidth="1"/>
    <col min="28" max="28" width="14" bestFit="1" customWidth="1"/>
    <col min="29" max="29" width="14.5703125" bestFit="1" customWidth="1"/>
    <col min="30" max="30" width="15.7109375" customWidth="1"/>
    <col min="31" max="31" width="13.85546875" bestFit="1" customWidth="1"/>
    <col min="32" max="32" width="13.85546875" customWidth="1"/>
    <col min="33" max="33" width="13.85546875" bestFit="1" customWidth="1"/>
    <col min="34" max="34" width="37" bestFit="1" customWidth="1"/>
    <col min="35" max="35" width="7.5703125" bestFit="1" customWidth="1"/>
    <col min="36" max="36" width="10.28515625" bestFit="1" customWidth="1"/>
    <col min="37" max="37" width="37" bestFit="1" customWidth="1"/>
    <col min="38" max="38" width="16.7109375" bestFit="1" customWidth="1"/>
    <col min="39" max="39" width="10.28515625" bestFit="1" customWidth="1"/>
    <col min="40" max="40" width="36.140625" bestFit="1" customWidth="1"/>
  </cols>
  <sheetData>
    <row r="1" spans="1:42" s="3" customFormat="1" ht="89.25" x14ac:dyDescent="0.2">
      <c r="A1" s="108" t="s">
        <v>10</v>
      </c>
      <c r="B1" s="108" t="s">
        <v>11</v>
      </c>
      <c r="C1" s="108" t="s">
        <v>12</v>
      </c>
      <c r="D1" s="108" t="s">
        <v>13</v>
      </c>
      <c r="E1" s="108" t="s">
        <v>343</v>
      </c>
      <c r="F1" s="108" t="s">
        <v>14</v>
      </c>
      <c r="G1" s="108" t="s">
        <v>15</v>
      </c>
      <c r="H1" s="108" t="s">
        <v>16</v>
      </c>
      <c r="I1" s="108" t="s">
        <v>17</v>
      </c>
      <c r="J1" s="108" t="s">
        <v>18</v>
      </c>
      <c r="K1" s="108" t="s">
        <v>19</v>
      </c>
      <c r="L1" s="108" t="s">
        <v>20</v>
      </c>
      <c r="M1" s="108" t="s">
        <v>21</v>
      </c>
      <c r="N1" s="108" t="s">
        <v>28</v>
      </c>
      <c r="O1" s="108" t="s">
        <v>29</v>
      </c>
      <c r="P1" s="108" t="s">
        <v>30</v>
      </c>
      <c r="Q1" s="108" t="s">
        <v>76</v>
      </c>
      <c r="R1" s="108" t="s">
        <v>44</v>
      </c>
      <c r="S1" s="108" t="s">
        <v>31</v>
      </c>
      <c r="T1" s="108" t="s">
        <v>32</v>
      </c>
      <c r="U1" s="108" t="s">
        <v>33</v>
      </c>
      <c r="V1" s="108" t="s">
        <v>34</v>
      </c>
      <c r="W1" s="108" t="s">
        <v>35</v>
      </c>
      <c r="X1" s="108" t="s">
        <v>36</v>
      </c>
      <c r="Y1" s="108" t="s">
        <v>37</v>
      </c>
      <c r="Z1" s="108" t="s">
        <v>22</v>
      </c>
      <c r="AA1" s="108" t="s">
        <v>23</v>
      </c>
      <c r="AB1" s="108" t="s">
        <v>24</v>
      </c>
      <c r="AC1" s="108" t="s">
        <v>25</v>
      </c>
      <c r="AD1" s="108" t="s">
        <v>26</v>
      </c>
      <c r="AE1" s="108" t="s">
        <v>27</v>
      </c>
      <c r="AF1" s="108" t="s">
        <v>77</v>
      </c>
      <c r="AG1" s="108" t="s">
        <v>45</v>
      </c>
      <c r="AH1" s="108" t="s">
        <v>38</v>
      </c>
      <c r="AI1" s="108" t="s">
        <v>39</v>
      </c>
      <c r="AJ1" s="108" t="s">
        <v>344</v>
      </c>
      <c r="AK1" s="108" t="s">
        <v>40</v>
      </c>
      <c r="AL1" s="108" t="s">
        <v>41</v>
      </c>
      <c r="AM1" s="108" t="s">
        <v>345</v>
      </c>
      <c r="AN1" s="108" t="s">
        <v>42</v>
      </c>
    </row>
    <row r="2" spans="1:42" x14ac:dyDescent="0.2">
      <c r="A2" s="109" t="s">
        <v>78</v>
      </c>
      <c r="B2" s="110" t="str">
        <f>"B_01'" &amp; "Flr_0" &amp;  INDEX(Sched!$A:$Z, MATCH($E2, Sched!$A:$A, FALSE), 21)</f>
        <v>B_01'Flr_01</v>
      </c>
      <c r="C2" s="110" t="str">
        <f>INDEX(Joined!$A:$W, MATCH(A2, Joined!$H:$H, FALSE), 7)</f>
        <v>VAV-C106</v>
      </c>
      <c r="D2" s="110">
        <f>INDEX(Joined!$A:$W, MATCH(A2, Joined!$H:$H, FALSE), 5)</f>
        <v>10202</v>
      </c>
      <c r="E2" s="110" t="str">
        <f>INDEX(Joined!$A:$W, MATCH(A2, Joined!$H:$H, FALSE), 7)</f>
        <v>VAV-C106</v>
      </c>
      <c r="F2" s="110" t="s">
        <v>43</v>
      </c>
      <c r="G2" s="110" t="str">
        <f>INDEX(PanelInstance!$B$21:$G$40,MATCH(ABT!$H2,PanelInstance!B$21:$B$40,0),2)</f>
        <v>15000_VAV_HW</v>
      </c>
      <c r="H2" s="110">
        <f>INDEX(Joined!$A:$W, MATCH($A2, Joined!$H:$H, FALSE), 6)</f>
        <v>15000</v>
      </c>
      <c r="I2" s="110">
        <f>INDEX(Joined!$A:$W, MATCH($A2, Joined!$H:$H, FALSE), 4)</f>
        <v>101</v>
      </c>
      <c r="J2" s="110" t="b">
        <v>0</v>
      </c>
      <c r="K2" s="110">
        <f>INDEX(Joined!$A:$W, MATCH($A2, Joined!$H:$H, FALSE), 3)</f>
        <v>2</v>
      </c>
      <c r="L2" s="110">
        <v>20</v>
      </c>
      <c r="M2" s="110">
        <v>76800</v>
      </c>
      <c r="N2" s="110">
        <f>INDEX(Sched!$A:$S, MATCH($E2, Sched!$A:$A, 0), 6)</f>
        <v>200</v>
      </c>
      <c r="O2" s="110">
        <f>INDEX(Sched!$A:$S, MATCH($E2, Sched!$A:$A, 0), 7)</f>
        <v>200</v>
      </c>
      <c r="P2" s="110">
        <f>INDEX(Sched!$A:$S, MATCH($E2, Sched!$A:$A, 0), 7)</f>
        <v>200</v>
      </c>
      <c r="Q2" s="110">
        <f>INDEX(Sched!$A:$S, MATCH($E2, Sched!$A:$A, 0), 7)</f>
        <v>200</v>
      </c>
      <c r="R2" s="111">
        <f>INDEX(Sched!$A:$S, MATCH($E2, Sched!$A:$A, 0), 8)^2*PI()/144</f>
        <v>2.1816615649929121</v>
      </c>
      <c r="S2" s="110">
        <f>INDEX(Sched!$A:$S, MATCH($E2, Sched!$A:$A, 0), 8)</f>
        <v>10</v>
      </c>
      <c r="T2" s="110">
        <f>INDEX(Sched!$A:$S, MATCH($E2, Sched!$A:$A, 0), 5)</f>
        <v>1300</v>
      </c>
      <c r="U2" s="110">
        <f>INDEX(Sched!$A:$S, MATCH($E2, Sched!$A:$A, 0), 6)</f>
        <v>200</v>
      </c>
      <c r="V2" s="110">
        <f>INDEX(Sched!$A:$S, MATCH($E2, Sched!$A:$A, 0), 6)</f>
        <v>200</v>
      </c>
      <c r="W2" s="110">
        <f>INDEX(Sched!$A:$S, MATCH($E2, Sched!$A:$A, 0), 6)</f>
        <v>200</v>
      </c>
      <c r="X2" s="110">
        <f>INDEX(Sched!$A:$S, MATCH($E2, Sched!$A:$A, 0), 5)</f>
        <v>1300</v>
      </c>
      <c r="Y2" s="110">
        <f>INDEX(Sched!$A:$S, MATCH($E2, Sched!$A:$A, 0), 6)</f>
        <v>200</v>
      </c>
      <c r="Z2" s="110">
        <v>74</v>
      </c>
      <c r="AA2" s="110">
        <v>0</v>
      </c>
      <c r="AB2" s="110">
        <v>80</v>
      </c>
      <c r="AC2" s="110">
        <v>69</v>
      </c>
      <c r="AD2" s="110">
        <f>IF(OR($H2=15201, $H2=15202), 2, 0)</f>
        <v>0</v>
      </c>
      <c r="AE2" s="110">
        <v>60</v>
      </c>
      <c r="AF2" s="110">
        <f>INDEX(Sched!$A:$S, MATCH($E2, Sched!$A:$A, 0), 17)</f>
        <v>0</v>
      </c>
      <c r="AG2" s="110">
        <v>0.63</v>
      </c>
      <c r="AH2" s="110" t="str">
        <f>"B_01'" &amp; "Flr_0" &amp; INDEX(Sched!$A:$Z, MATCH($E2, Sched!$A:$A, FALSE), 21)</f>
        <v>B_01'Flr_01</v>
      </c>
      <c r="AI2" s="110" t="str">
        <f>"R_" &amp; INDEX(Sched!A:V, MATCH(ABT!$E2, Sched!$A:$A, 0), 20)</f>
        <v>R_C106</v>
      </c>
      <c r="AJ2" s="110" t="str">
        <f>INDEX(Sched!A:V, MATCH(ABT!$E2, Sched!$A:$A, 0), 20)</f>
        <v>C106</v>
      </c>
      <c r="AK2" s="110" t="str">
        <f>"B_01'" &amp; "Flr_0" &amp; INDEX(Sched!$A:$Z, MATCH($E2, Sched!$A:$A, FALSE), 21)</f>
        <v>B_01'Flr_01</v>
      </c>
      <c r="AL2" s="110" t="str">
        <f>"RSegm_" &amp; INDEX(Joined!$A:$W, MATCH($A2, Joined!$H:$H, FALSE), 7)</f>
        <v>RSegm_VAV-C106</v>
      </c>
      <c r="AM2" s="110" t="str">
        <f>INDEX(Joined!$A:$W, MATCH($A2, Joined!$H:$H, FALSE), 7)</f>
        <v>VAV-C106</v>
      </c>
      <c r="AN2" s="110"/>
      <c r="AO2" s="4"/>
    </row>
    <row r="3" spans="1:42" x14ac:dyDescent="0.2">
      <c r="A3" s="112" t="s">
        <v>79</v>
      </c>
      <c r="B3" s="110" t="str">
        <f>"B_01'" &amp; "Flr_0" &amp;  INDEX(Sched!$A:$Z, MATCH($E3, Sched!$A:$A, FALSE), 21)</f>
        <v>B_01'Flr_01</v>
      </c>
      <c r="C3" s="110" t="str">
        <f>INDEX(Joined!$A:$W, MATCH(A3, Joined!$H:$H, FALSE), 7)</f>
        <v>VAV-119</v>
      </c>
      <c r="D3" s="110">
        <f>INDEX(Joined!$A:$W, MATCH(A3, Joined!$H:$H, FALSE), 5)</f>
        <v>10203</v>
      </c>
      <c r="E3" s="110" t="str">
        <f>INDEX(Joined!$A:$W, MATCH(A3, Joined!$H:$H, FALSE), 7)</f>
        <v>VAV-119</v>
      </c>
      <c r="F3" s="110" t="s">
        <v>43</v>
      </c>
      <c r="G3" s="110" t="str">
        <f>INDEX(PanelInstance!$B$21:$G$40,MATCH(ABT!$H3,PanelInstance!B$21:$B$40,0),2)</f>
        <v>15000_VAV_HW</v>
      </c>
      <c r="H3" s="110">
        <f>INDEX(Joined!$A:$W, MATCH($A3, Joined!$H:$H, FALSE), 6)</f>
        <v>15000</v>
      </c>
      <c r="I3" s="110">
        <f>INDEX(Joined!$A:$W, MATCH($A3, Joined!$H:$H, FALSE), 4)</f>
        <v>101</v>
      </c>
      <c r="J3" s="110" t="b">
        <v>0</v>
      </c>
      <c r="K3" s="110">
        <f>INDEX(Joined!$A:$W, MATCH($A3, Joined!$H:$H, FALSE), 3)</f>
        <v>3</v>
      </c>
      <c r="L3" s="110">
        <v>20</v>
      </c>
      <c r="M3" s="110">
        <v>76800</v>
      </c>
      <c r="N3" s="110">
        <f>INDEX(Sched!$A:$S, MATCH($E3, Sched!$A:$A, 0), 6)</f>
        <v>300</v>
      </c>
      <c r="O3" s="110">
        <f>INDEX(Sched!$A:$S, MATCH($E3, Sched!$A:$A, 0), 7)</f>
        <v>300</v>
      </c>
      <c r="P3" s="110">
        <f>INDEX(Sched!$A:$S, MATCH($E3, Sched!$A:$A, 0), 7)</f>
        <v>300</v>
      </c>
      <c r="Q3" s="110">
        <f>INDEX(Sched!$A:$S, MATCH($E3, Sched!$A:$A, 0), 7)</f>
        <v>300</v>
      </c>
      <c r="R3" s="111">
        <f>INDEX(Sched!$A:$S, MATCH($E3, Sched!$A:$A, 0), 8)^2*PI()/144</f>
        <v>3.1415926535897931</v>
      </c>
      <c r="S3" s="110">
        <f>INDEX(Sched!$A:$S, MATCH($E3, Sched!$A:$A, 0), 8)</f>
        <v>12</v>
      </c>
      <c r="T3" s="110">
        <f>INDEX(Sched!$A:$S, MATCH($E3, Sched!$A:$A, 0), 5)</f>
        <v>1600</v>
      </c>
      <c r="U3" s="110">
        <f>INDEX(Sched!$A:$S, MATCH($E3, Sched!$A:$A, 0), 6)</f>
        <v>300</v>
      </c>
      <c r="V3" s="110">
        <f>INDEX(Sched!$A:$S, MATCH($E3, Sched!$A:$A, 0), 6)</f>
        <v>300</v>
      </c>
      <c r="W3" s="110">
        <f>INDEX(Sched!$A:$S, MATCH($E3, Sched!$A:$A, 0), 6)</f>
        <v>300</v>
      </c>
      <c r="X3" s="110">
        <f>INDEX(Sched!$A:$S, MATCH($E3, Sched!$A:$A, 0), 5)</f>
        <v>1600</v>
      </c>
      <c r="Y3" s="110">
        <f>INDEX(Sched!$A:$S, MATCH($E3, Sched!$A:$A, 0), 6)</f>
        <v>300</v>
      </c>
      <c r="Z3" s="110">
        <v>74</v>
      </c>
      <c r="AA3" s="110">
        <v>0</v>
      </c>
      <c r="AB3" s="110">
        <v>80</v>
      </c>
      <c r="AC3" s="110">
        <v>69</v>
      </c>
      <c r="AD3" s="110">
        <f t="shared" ref="AD3:AD61" si="0">IF(OR($H3=15201, $H3=15202), 2, 0)</f>
        <v>0</v>
      </c>
      <c r="AE3" s="110">
        <v>60</v>
      </c>
      <c r="AF3" s="110">
        <f>INDEX(Sched!$A:$S, MATCH($E3, Sched!$A:$A, 0), 17)</f>
        <v>0</v>
      </c>
      <c r="AG3" s="110">
        <v>0.63</v>
      </c>
      <c r="AH3" s="110" t="str">
        <f>"B_01'" &amp; "Flr_0" &amp; INDEX(Sched!$A:$Z, MATCH($E3, Sched!$A:$A, FALSE), 21)</f>
        <v>B_01'Flr_01</v>
      </c>
      <c r="AI3" s="110" t="str">
        <f>"R_" &amp; INDEX(Sched!A:V, MATCH(ABT!$E3, Sched!$A:$A, 0), 20)</f>
        <v>R_119</v>
      </c>
      <c r="AJ3" s="110" t="str">
        <f>INDEX(Sched!A:V, MATCH(ABT!$E3, Sched!$A:$A, 0), 20)</f>
        <v>119</v>
      </c>
      <c r="AK3" s="110" t="str">
        <f>"B_01'" &amp; "Flr_0" &amp; INDEX(Sched!$A:$Z, MATCH($E3, Sched!$A:$A, FALSE), 21)</f>
        <v>B_01'Flr_01</v>
      </c>
      <c r="AL3" s="110" t="str">
        <f>"RSegm_" &amp; INDEX(Joined!$A:$W, MATCH($A3, Joined!$H:$H, FALSE), 7)</f>
        <v>RSegm_VAV-119</v>
      </c>
      <c r="AM3" s="110" t="str">
        <f>INDEX(Joined!$A:$W, MATCH($A3, Joined!$H:$H, FALSE), 7)</f>
        <v>VAV-119</v>
      </c>
      <c r="AN3" s="110"/>
      <c r="AO3" s="4"/>
    </row>
    <row r="4" spans="1:42" x14ac:dyDescent="0.2">
      <c r="A4" s="109" t="s">
        <v>80</v>
      </c>
      <c r="B4" s="110" t="str">
        <f>"B_01'" &amp; "Flr_0" &amp;  INDEX(Sched!$A:$Z, MATCH($E4, Sched!$A:$A, FALSE), 21)</f>
        <v>B_01'Flr_01</v>
      </c>
      <c r="C4" s="110" t="str">
        <f>INDEX(Joined!$A:$W, MATCH(A4, Joined!$H:$H, FALSE), 7)</f>
        <v>VAV-117</v>
      </c>
      <c r="D4" s="110">
        <f>INDEX(Joined!$A:$W, MATCH(A4, Joined!$H:$H, FALSE), 5)</f>
        <v>10204</v>
      </c>
      <c r="E4" s="110" t="str">
        <f>INDEX(Joined!$A:$W, MATCH(A4, Joined!$H:$H, FALSE), 7)</f>
        <v>VAV-117</v>
      </c>
      <c r="F4" s="110" t="s">
        <v>43</v>
      </c>
      <c r="G4" s="110" t="str">
        <f>INDEX(PanelInstance!$B$21:$G$40,MATCH(ABT!$H4,PanelInstance!B$21:$B$40,0),2)</f>
        <v>15000_VAV_HW</v>
      </c>
      <c r="H4" s="110">
        <f>INDEX(Joined!$A:$W, MATCH($A4, Joined!$H:$H, FALSE), 6)</f>
        <v>15000</v>
      </c>
      <c r="I4" s="110">
        <f>INDEX(Joined!$A:$W, MATCH($A4, Joined!$H:$H, FALSE), 4)</f>
        <v>101</v>
      </c>
      <c r="J4" s="110" t="b">
        <v>0</v>
      </c>
      <c r="K4" s="110">
        <f>INDEX(Joined!$A:$W, MATCH($A4, Joined!$H:$H, FALSE), 3)</f>
        <v>4</v>
      </c>
      <c r="L4" s="110">
        <v>20</v>
      </c>
      <c r="M4" s="110">
        <v>76800</v>
      </c>
      <c r="N4" s="110">
        <f>INDEX(Sched!$A:$S, MATCH($E4, Sched!$A:$A, 0), 6)</f>
        <v>300</v>
      </c>
      <c r="O4" s="110">
        <f>INDEX(Sched!$A:$S, MATCH($E4, Sched!$A:$A, 0), 7)</f>
        <v>300</v>
      </c>
      <c r="P4" s="110">
        <f>INDEX(Sched!$A:$S, MATCH($E4, Sched!$A:$A, 0), 7)</f>
        <v>300</v>
      </c>
      <c r="Q4" s="110">
        <f>INDEX(Sched!$A:$S, MATCH($E4, Sched!$A:$A, 0), 7)</f>
        <v>300</v>
      </c>
      <c r="R4" s="111">
        <f>INDEX(Sched!$A:$S, MATCH($E4, Sched!$A:$A, 0), 8)^2*PI()/144</f>
        <v>3.1415926535897931</v>
      </c>
      <c r="S4" s="110">
        <f>INDEX(Sched!$A:$S, MATCH($E4, Sched!$A:$A, 0), 8)</f>
        <v>12</v>
      </c>
      <c r="T4" s="110">
        <f>INDEX(Sched!$A:$S, MATCH($E4, Sched!$A:$A, 0), 5)</f>
        <v>1600</v>
      </c>
      <c r="U4" s="110">
        <f>INDEX(Sched!$A:$S, MATCH($E4, Sched!$A:$A, 0), 6)</f>
        <v>300</v>
      </c>
      <c r="V4" s="110">
        <f>INDEX(Sched!$A:$S, MATCH($E4, Sched!$A:$A, 0), 6)</f>
        <v>300</v>
      </c>
      <c r="W4" s="110">
        <f>INDEX(Sched!$A:$S, MATCH($E4, Sched!$A:$A, 0), 6)</f>
        <v>300</v>
      </c>
      <c r="X4" s="110">
        <f>INDEX(Sched!$A:$S, MATCH($E4, Sched!$A:$A, 0), 5)</f>
        <v>1600</v>
      </c>
      <c r="Y4" s="110">
        <f>INDEX(Sched!$A:$S, MATCH($E4, Sched!$A:$A, 0), 6)</f>
        <v>300</v>
      </c>
      <c r="Z4" s="110">
        <v>74</v>
      </c>
      <c r="AA4" s="110">
        <v>0</v>
      </c>
      <c r="AB4" s="110">
        <v>80</v>
      </c>
      <c r="AC4" s="110">
        <v>69</v>
      </c>
      <c r="AD4" s="110">
        <f t="shared" si="0"/>
        <v>0</v>
      </c>
      <c r="AE4" s="110">
        <v>60</v>
      </c>
      <c r="AF4" s="110">
        <f>INDEX(Sched!$A:$S, MATCH($E4, Sched!$A:$A, 0), 17)</f>
        <v>0</v>
      </c>
      <c r="AG4" s="110">
        <v>0.63</v>
      </c>
      <c r="AH4" s="110" t="str">
        <f>"B_01'" &amp; "Flr_0" &amp; INDEX(Sched!$A:$Z, MATCH($E4, Sched!$A:$A, FALSE), 21)</f>
        <v>B_01'Flr_01</v>
      </c>
      <c r="AI4" s="110" t="str">
        <f>"R_" &amp; INDEX(Sched!A:V, MATCH(ABT!$E4, Sched!$A:$A, 0), 20)</f>
        <v>R_117</v>
      </c>
      <c r="AJ4" s="110" t="str">
        <f>INDEX(Sched!A:V, MATCH(ABT!$E4, Sched!$A:$A, 0), 20)</f>
        <v>117</v>
      </c>
      <c r="AK4" s="110" t="str">
        <f>"B_01'" &amp; "Flr_0" &amp; INDEX(Sched!$A:$Z, MATCH($E4, Sched!$A:$A, FALSE), 21)</f>
        <v>B_01'Flr_01</v>
      </c>
      <c r="AL4" s="110" t="str">
        <f>"RSegm_" &amp; INDEX(Joined!$A:$W, MATCH($A4, Joined!$H:$H, FALSE), 7)</f>
        <v>RSegm_VAV-117</v>
      </c>
      <c r="AM4" s="110" t="str">
        <f>INDEX(Joined!$A:$W, MATCH($A4, Joined!$H:$H, FALSE), 7)</f>
        <v>VAV-117</v>
      </c>
      <c r="AN4" s="110"/>
    </row>
    <row r="5" spans="1:42" x14ac:dyDescent="0.2">
      <c r="A5" s="109" t="s">
        <v>81</v>
      </c>
      <c r="B5" s="110" t="str">
        <f>"B_01'" &amp; "Flr_0" &amp;  INDEX(Sched!$A:$Z, MATCH($E5, Sched!$A:$A, FALSE), 21)</f>
        <v>B_01'Flr_01</v>
      </c>
      <c r="C5" s="110" t="str">
        <f>INDEX(Joined!$A:$W, MATCH(A5, Joined!$H:$H, FALSE), 7)</f>
        <v>VAV-115</v>
      </c>
      <c r="D5" s="110">
        <f>INDEX(Joined!$A:$W, MATCH(A5, Joined!$H:$H, FALSE), 5)</f>
        <v>10205</v>
      </c>
      <c r="E5" s="110" t="str">
        <f>INDEX(Joined!$A:$W, MATCH(A5, Joined!$H:$H, FALSE), 7)</f>
        <v>VAV-115</v>
      </c>
      <c r="F5" s="110" t="s">
        <v>43</v>
      </c>
      <c r="G5" s="110" t="str">
        <f>INDEX(PanelInstance!$B$21:$G$40,MATCH(ABT!$H5,PanelInstance!B$21:$B$40,0),2)</f>
        <v>15000_VAV_HW</v>
      </c>
      <c r="H5" s="110">
        <f>INDEX(Joined!$A:$W, MATCH($A5, Joined!$H:$H, FALSE), 6)</f>
        <v>15000</v>
      </c>
      <c r="I5" s="110">
        <f>INDEX(Joined!$A:$W, MATCH($A5, Joined!$H:$H, FALSE), 4)</f>
        <v>101</v>
      </c>
      <c r="J5" s="110" t="b">
        <v>0</v>
      </c>
      <c r="K5" s="110">
        <f>INDEX(Joined!$A:$W, MATCH($A5, Joined!$H:$H, FALSE), 3)</f>
        <v>5</v>
      </c>
      <c r="L5" s="110">
        <v>20</v>
      </c>
      <c r="M5" s="110">
        <v>76800</v>
      </c>
      <c r="N5" s="110">
        <f>INDEX(Sched!$A:$S, MATCH($E5, Sched!$A:$A, 0), 6)</f>
        <v>300</v>
      </c>
      <c r="O5" s="110">
        <f>INDEX(Sched!$A:$S, MATCH($E5, Sched!$A:$A, 0), 7)</f>
        <v>300</v>
      </c>
      <c r="P5" s="110">
        <f>INDEX(Sched!$A:$S, MATCH($E5, Sched!$A:$A, 0), 7)</f>
        <v>300</v>
      </c>
      <c r="Q5" s="110">
        <f>INDEX(Sched!$A:$S, MATCH($E5, Sched!$A:$A, 0), 7)</f>
        <v>300</v>
      </c>
      <c r="R5" s="111">
        <f>INDEX(Sched!$A:$S, MATCH($E5, Sched!$A:$A, 0), 8)^2*PI()/144</f>
        <v>3.1415926535897931</v>
      </c>
      <c r="S5" s="110">
        <f>INDEX(Sched!$A:$S, MATCH($E5, Sched!$A:$A, 0), 8)</f>
        <v>12</v>
      </c>
      <c r="T5" s="110">
        <f>INDEX(Sched!$A:$S, MATCH($E5, Sched!$A:$A, 0), 5)</f>
        <v>1600</v>
      </c>
      <c r="U5" s="110">
        <f>INDEX(Sched!$A:$S, MATCH($E5, Sched!$A:$A, 0), 6)</f>
        <v>300</v>
      </c>
      <c r="V5" s="110">
        <f>INDEX(Sched!$A:$S, MATCH($E5, Sched!$A:$A, 0), 6)</f>
        <v>300</v>
      </c>
      <c r="W5" s="110">
        <f>INDEX(Sched!$A:$S, MATCH($E5, Sched!$A:$A, 0), 6)</f>
        <v>300</v>
      </c>
      <c r="X5" s="110">
        <f>INDEX(Sched!$A:$S, MATCH($E5, Sched!$A:$A, 0), 5)</f>
        <v>1600</v>
      </c>
      <c r="Y5" s="110">
        <f>INDEX(Sched!$A:$S, MATCH($E5, Sched!$A:$A, 0), 6)</f>
        <v>300</v>
      </c>
      <c r="Z5" s="110">
        <v>74</v>
      </c>
      <c r="AA5" s="110">
        <v>0</v>
      </c>
      <c r="AB5" s="110">
        <v>80</v>
      </c>
      <c r="AC5" s="110">
        <v>69</v>
      </c>
      <c r="AD5" s="110">
        <f t="shared" si="0"/>
        <v>0</v>
      </c>
      <c r="AE5" s="110">
        <v>60</v>
      </c>
      <c r="AF5" s="110">
        <f>INDEX(Sched!$A:$S, MATCH($E5, Sched!$A:$A, 0), 17)</f>
        <v>0</v>
      </c>
      <c r="AG5" s="110">
        <v>0.63</v>
      </c>
      <c r="AH5" s="110" t="str">
        <f>"B_01'" &amp; "Flr_0" &amp; INDEX(Sched!$A:$Z, MATCH($E5, Sched!$A:$A, FALSE), 21)</f>
        <v>B_01'Flr_01</v>
      </c>
      <c r="AI5" s="110" t="str">
        <f>"R_" &amp; INDEX(Sched!A:V, MATCH(ABT!$E5, Sched!$A:$A, 0), 20)</f>
        <v>R_115</v>
      </c>
      <c r="AJ5" s="110" t="str">
        <f>INDEX(Sched!A:V, MATCH(ABT!$E5, Sched!$A:$A, 0), 20)</f>
        <v>115</v>
      </c>
      <c r="AK5" s="110" t="str">
        <f>"B_01'" &amp; "Flr_0" &amp; INDEX(Sched!$A:$Z, MATCH($E5, Sched!$A:$A, FALSE), 21)</f>
        <v>B_01'Flr_01</v>
      </c>
      <c r="AL5" s="110" t="str">
        <f>"RSegm_" &amp; INDEX(Joined!$A:$W, MATCH($A5, Joined!$H:$H, FALSE), 7)</f>
        <v>RSegm_VAV-115</v>
      </c>
      <c r="AM5" s="110" t="str">
        <f>INDEX(Joined!$A:$W, MATCH($A5, Joined!$H:$H, FALSE), 7)</f>
        <v>VAV-115</v>
      </c>
      <c r="AN5" s="110"/>
    </row>
    <row r="6" spans="1:42" x14ac:dyDescent="0.2">
      <c r="A6" s="109" t="s">
        <v>82</v>
      </c>
      <c r="B6" s="110" t="str">
        <f>"B_01'" &amp; "Flr_0" &amp;  INDEX(Sched!$A:$Z, MATCH($E6, Sched!$A:$A, FALSE), 21)</f>
        <v>B_01'Flr_01</v>
      </c>
      <c r="C6" s="110" t="str">
        <f>INDEX(Joined!$A:$W, MATCH(A6, Joined!$H:$H, FALSE), 7)</f>
        <v>VAV-113</v>
      </c>
      <c r="D6" s="110">
        <f>INDEX(Joined!$A:$W, MATCH(A6, Joined!$H:$H, FALSE), 5)</f>
        <v>10206</v>
      </c>
      <c r="E6" s="110" t="str">
        <f>INDEX(Joined!$A:$W, MATCH(A6, Joined!$H:$H, FALSE), 7)</f>
        <v>VAV-113</v>
      </c>
      <c r="F6" s="110" t="s">
        <v>43</v>
      </c>
      <c r="G6" s="110" t="str">
        <f>INDEX(PanelInstance!$B$21:$G$40,MATCH(ABT!$H6,PanelInstance!B$21:$B$40,0),2)</f>
        <v>15000_VAV_HW</v>
      </c>
      <c r="H6" s="110">
        <f>INDEX(Joined!$A:$W, MATCH($A6, Joined!$H:$H, FALSE), 6)</f>
        <v>15000</v>
      </c>
      <c r="I6" s="110">
        <f>INDEX(Joined!$A:$W, MATCH($A6, Joined!$H:$H, FALSE), 4)</f>
        <v>101</v>
      </c>
      <c r="J6" s="110" t="b">
        <v>0</v>
      </c>
      <c r="K6" s="110">
        <f>INDEX(Joined!$A:$W, MATCH($A6, Joined!$H:$H, FALSE), 3)</f>
        <v>6</v>
      </c>
      <c r="L6" s="110">
        <v>20</v>
      </c>
      <c r="M6" s="110">
        <v>76800</v>
      </c>
      <c r="N6" s="110">
        <f>INDEX(Sched!$A:$S, MATCH($E6, Sched!$A:$A, 0), 6)</f>
        <v>65</v>
      </c>
      <c r="O6" s="110">
        <f>INDEX(Sched!$A:$S, MATCH($E6, Sched!$A:$A, 0), 7)</f>
        <v>65</v>
      </c>
      <c r="P6" s="110">
        <f>INDEX(Sched!$A:$S, MATCH($E6, Sched!$A:$A, 0), 7)</f>
        <v>65</v>
      </c>
      <c r="Q6" s="110">
        <f>INDEX(Sched!$A:$S, MATCH($E6, Sched!$A:$A, 0), 7)</f>
        <v>65</v>
      </c>
      <c r="R6" s="111">
        <f>INDEX(Sched!$A:$S, MATCH($E6, Sched!$A:$A, 0), 8)^2*PI()/144</f>
        <v>0.3490658503988659</v>
      </c>
      <c r="S6" s="110">
        <f>INDEX(Sched!$A:$S, MATCH($E6, Sched!$A:$A, 0), 8)</f>
        <v>4</v>
      </c>
      <c r="T6" s="110">
        <f>INDEX(Sched!$A:$S, MATCH($E6, Sched!$A:$A, 0), 5)</f>
        <v>240</v>
      </c>
      <c r="U6" s="110">
        <f>INDEX(Sched!$A:$S, MATCH($E6, Sched!$A:$A, 0), 6)</f>
        <v>65</v>
      </c>
      <c r="V6" s="110">
        <f>INDEX(Sched!$A:$S, MATCH($E6, Sched!$A:$A, 0), 6)</f>
        <v>65</v>
      </c>
      <c r="W6" s="110">
        <f>INDEX(Sched!$A:$S, MATCH($E6, Sched!$A:$A, 0), 6)</f>
        <v>65</v>
      </c>
      <c r="X6" s="110">
        <f>INDEX(Sched!$A:$S, MATCH($E6, Sched!$A:$A, 0), 5)</f>
        <v>240</v>
      </c>
      <c r="Y6" s="110">
        <f>INDEX(Sched!$A:$S, MATCH($E6, Sched!$A:$A, 0), 6)</f>
        <v>65</v>
      </c>
      <c r="Z6" s="110">
        <v>74</v>
      </c>
      <c r="AA6" s="110">
        <v>0</v>
      </c>
      <c r="AB6" s="110">
        <v>80</v>
      </c>
      <c r="AC6" s="110">
        <v>69</v>
      </c>
      <c r="AD6" s="110">
        <f t="shared" si="0"/>
        <v>0</v>
      </c>
      <c r="AE6" s="110">
        <v>60</v>
      </c>
      <c r="AF6" s="110">
        <f>INDEX(Sched!$A:$S, MATCH($E6, Sched!$A:$A, 0), 17)</f>
        <v>0</v>
      </c>
      <c r="AG6" s="110">
        <v>0.63</v>
      </c>
      <c r="AH6" s="110" t="str">
        <f>"B_01'" &amp; "Flr_0" &amp; INDEX(Sched!$A:$Z, MATCH($E6, Sched!$A:$A, FALSE), 21)</f>
        <v>B_01'Flr_01</v>
      </c>
      <c r="AI6" s="110" t="str">
        <f>"R_" &amp; INDEX(Sched!A:V, MATCH(ABT!$E6, Sched!$A:$A, 0), 20)</f>
        <v>R_113</v>
      </c>
      <c r="AJ6" s="110" t="str">
        <f>INDEX(Sched!A:V, MATCH(ABT!$E6, Sched!$A:$A, 0), 20)</f>
        <v>113</v>
      </c>
      <c r="AK6" s="110" t="str">
        <f>"B_01'" &amp; "Flr_0" &amp; INDEX(Sched!$A:$Z, MATCH($E6, Sched!$A:$A, FALSE), 21)</f>
        <v>B_01'Flr_01</v>
      </c>
      <c r="AL6" s="110" t="str">
        <f>"RSegm_" &amp; INDEX(Joined!$A:$W, MATCH($A6, Joined!$H:$H, FALSE), 7)</f>
        <v>RSegm_VAV-113</v>
      </c>
      <c r="AM6" s="110" t="str">
        <f>INDEX(Joined!$A:$W, MATCH($A6, Joined!$H:$H, FALSE), 7)</f>
        <v>VAV-113</v>
      </c>
      <c r="AN6" s="110"/>
    </row>
    <row r="7" spans="1:42" x14ac:dyDescent="0.2">
      <c r="A7" s="109" t="s">
        <v>83</v>
      </c>
      <c r="B7" s="110" t="str">
        <f>"B_01'" &amp; "Flr_0" &amp;  INDEX(Sched!$A:$Z, MATCH($E7, Sched!$A:$A, FALSE), 21)</f>
        <v>B_01'Flr_01</v>
      </c>
      <c r="C7" s="110" t="str">
        <f>INDEX(Joined!$A:$W, MATCH(A7, Joined!$H:$H, FALSE), 7)</f>
        <v>VAV-110</v>
      </c>
      <c r="D7" s="110">
        <f>INDEX(Joined!$A:$W, MATCH(A7, Joined!$H:$H, FALSE), 5)</f>
        <v>10207</v>
      </c>
      <c r="E7" s="110" t="str">
        <f>INDEX(Joined!$A:$W, MATCH(A7, Joined!$H:$H, FALSE), 7)</f>
        <v>VAV-110</v>
      </c>
      <c r="F7" s="110" t="s">
        <v>43</v>
      </c>
      <c r="G7" s="110" t="str">
        <f>INDEX(PanelInstance!$B$21:$G$40,MATCH(ABT!$H7,PanelInstance!B$21:$B$40,0),2)</f>
        <v>15000_VAV_HW</v>
      </c>
      <c r="H7" s="110">
        <f>INDEX(Joined!$A:$W, MATCH($A7, Joined!$H:$H, FALSE), 6)</f>
        <v>15000</v>
      </c>
      <c r="I7" s="110">
        <f>INDEX(Joined!$A:$W, MATCH($A7, Joined!$H:$H, FALSE), 4)</f>
        <v>101</v>
      </c>
      <c r="J7" s="110" t="b">
        <v>0</v>
      </c>
      <c r="K7" s="110">
        <f>INDEX(Joined!$A:$W, MATCH($A7, Joined!$H:$H, FALSE), 3)</f>
        <v>7</v>
      </c>
      <c r="L7" s="110">
        <v>20</v>
      </c>
      <c r="M7" s="110">
        <v>76800</v>
      </c>
      <c r="N7" s="110">
        <f>INDEX(Sched!$A:$S, MATCH($E7, Sched!$A:$A, 0), 6)</f>
        <v>65</v>
      </c>
      <c r="O7" s="110">
        <f>INDEX(Sched!$A:$S, MATCH($E7, Sched!$A:$A, 0), 7)</f>
        <v>65</v>
      </c>
      <c r="P7" s="110">
        <f>INDEX(Sched!$A:$S, MATCH($E7, Sched!$A:$A, 0), 7)</f>
        <v>65</v>
      </c>
      <c r="Q7" s="110">
        <f>INDEX(Sched!$A:$S, MATCH($E7, Sched!$A:$A, 0), 7)</f>
        <v>65</v>
      </c>
      <c r="R7" s="111">
        <f>INDEX(Sched!$A:$S, MATCH($E7, Sched!$A:$A, 0), 8)^2*PI()/144</f>
        <v>0.3490658503988659</v>
      </c>
      <c r="S7" s="110">
        <f>INDEX(Sched!$A:$S, MATCH($E7, Sched!$A:$A, 0), 8)</f>
        <v>4</v>
      </c>
      <c r="T7" s="110">
        <f>INDEX(Sched!$A:$S, MATCH($E7, Sched!$A:$A, 0), 5)</f>
        <v>240</v>
      </c>
      <c r="U7" s="110">
        <f>INDEX(Sched!$A:$S, MATCH($E7, Sched!$A:$A, 0), 6)</f>
        <v>65</v>
      </c>
      <c r="V7" s="110">
        <f>INDEX(Sched!$A:$S, MATCH($E7, Sched!$A:$A, 0), 6)</f>
        <v>65</v>
      </c>
      <c r="W7" s="110">
        <f>INDEX(Sched!$A:$S, MATCH($E7, Sched!$A:$A, 0), 6)</f>
        <v>65</v>
      </c>
      <c r="X7" s="110">
        <f>INDEX(Sched!$A:$S, MATCH($E7, Sched!$A:$A, 0), 5)</f>
        <v>240</v>
      </c>
      <c r="Y7" s="110">
        <f>INDEX(Sched!$A:$S, MATCH($E7, Sched!$A:$A, 0), 6)</f>
        <v>65</v>
      </c>
      <c r="Z7" s="110">
        <v>74</v>
      </c>
      <c r="AA7" s="110">
        <v>0</v>
      </c>
      <c r="AB7" s="110">
        <v>80</v>
      </c>
      <c r="AC7" s="110">
        <v>69</v>
      </c>
      <c r="AD7" s="110">
        <f t="shared" si="0"/>
        <v>0</v>
      </c>
      <c r="AE7" s="110">
        <v>60</v>
      </c>
      <c r="AF7" s="110">
        <f>INDEX(Sched!$A:$S, MATCH($E7, Sched!$A:$A, 0), 17)</f>
        <v>0</v>
      </c>
      <c r="AG7" s="110">
        <v>0.63</v>
      </c>
      <c r="AH7" s="110" t="str">
        <f>"B_01'" &amp; "Flr_0" &amp; INDEX(Sched!$A:$Z, MATCH($E7, Sched!$A:$A, FALSE), 21)</f>
        <v>B_01'Flr_01</v>
      </c>
      <c r="AI7" s="110" t="str">
        <f>"R_" &amp; INDEX(Sched!A:V, MATCH(ABT!$E7, Sched!$A:$A, 0), 20)</f>
        <v>R_110</v>
      </c>
      <c r="AJ7" s="110" t="str">
        <f>INDEX(Sched!A:V, MATCH(ABT!$E7, Sched!$A:$A, 0), 20)</f>
        <v>110</v>
      </c>
      <c r="AK7" s="110" t="str">
        <f>"B_01'" &amp; "Flr_0" &amp; INDEX(Sched!$A:$Z, MATCH($E7, Sched!$A:$A, FALSE), 21)</f>
        <v>B_01'Flr_01</v>
      </c>
      <c r="AL7" s="110" t="str">
        <f>"RSegm_" &amp; INDEX(Joined!$A:$W, MATCH($A7, Joined!$H:$H, FALSE), 7)</f>
        <v>RSegm_VAV-110</v>
      </c>
      <c r="AM7" s="110" t="str">
        <f>INDEX(Joined!$A:$W, MATCH($A7, Joined!$H:$H, FALSE), 7)</f>
        <v>VAV-110</v>
      </c>
      <c r="AN7" s="110"/>
    </row>
    <row r="8" spans="1:42" x14ac:dyDescent="0.2">
      <c r="A8" s="109" t="s">
        <v>84</v>
      </c>
      <c r="B8" s="110" t="str">
        <f>"B_01'" &amp; "Flr_0" &amp;  INDEX(Sched!$A:$Z, MATCH($E8, Sched!$A:$A, FALSE), 21)</f>
        <v>B_01'Flr_01</v>
      </c>
      <c r="C8" s="110" t="str">
        <f>INDEX(Joined!$A:$W, MATCH(A8, Joined!$H:$H, FALSE), 7)</f>
        <v>VAV-112</v>
      </c>
      <c r="D8" s="110">
        <f>INDEX(Joined!$A:$W, MATCH(A8, Joined!$H:$H, FALSE), 5)</f>
        <v>10208</v>
      </c>
      <c r="E8" s="110" t="str">
        <f>INDEX(Joined!$A:$W, MATCH(A8, Joined!$H:$H, FALSE), 7)</f>
        <v>VAV-112</v>
      </c>
      <c r="F8" s="110" t="s">
        <v>43</v>
      </c>
      <c r="G8" s="110" t="str">
        <f>INDEX(PanelInstance!$B$21:$G$40,MATCH(ABT!$H8,PanelInstance!B$21:$B$40,0),2)</f>
        <v>15000_VAV_HW</v>
      </c>
      <c r="H8" s="110">
        <f>INDEX(Joined!$A:$W, MATCH($A8, Joined!$H:$H, FALSE), 6)</f>
        <v>15000</v>
      </c>
      <c r="I8" s="110">
        <f>INDEX(Joined!$A:$W, MATCH($A8, Joined!$H:$H, FALSE), 4)</f>
        <v>101</v>
      </c>
      <c r="J8" s="110" t="b">
        <v>0</v>
      </c>
      <c r="K8" s="110">
        <f>INDEX(Joined!$A:$W, MATCH($A8, Joined!$H:$H, FALSE), 3)</f>
        <v>8</v>
      </c>
      <c r="L8" s="110">
        <v>20</v>
      </c>
      <c r="M8" s="110">
        <v>76800</v>
      </c>
      <c r="N8" s="110">
        <f>INDEX(Sched!$A:$S, MATCH($E8, Sched!$A:$A, 0), 6)</f>
        <v>100</v>
      </c>
      <c r="O8" s="110">
        <f>INDEX(Sched!$A:$S, MATCH($E8, Sched!$A:$A, 0), 7)</f>
        <v>100</v>
      </c>
      <c r="P8" s="110">
        <f>INDEX(Sched!$A:$S, MATCH($E8, Sched!$A:$A, 0), 7)</f>
        <v>100</v>
      </c>
      <c r="Q8" s="110">
        <f>INDEX(Sched!$A:$S, MATCH($E8, Sched!$A:$A, 0), 7)</f>
        <v>100</v>
      </c>
      <c r="R8" s="111">
        <f>INDEX(Sched!$A:$S, MATCH($E8, Sched!$A:$A, 0), 8)^2*PI()/144</f>
        <v>0.54541539124822802</v>
      </c>
      <c r="S8" s="110">
        <f>INDEX(Sched!$A:$S, MATCH($E8, Sched!$A:$A, 0), 8)</f>
        <v>5</v>
      </c>
      <c r="T8" s="110">
        <f>INDEX(Sched!$A:$S, MATCH($E8, Sched!$A:$A, 0), 5)</f>
        <v>320</v>
      </c>
      <c r="U8" s="110">
        <f>INDEX(Sched!$A:$S, MATCH($E8, Sched!$A:$A, 0), 6)</f>
        <v>100</v>
      </c>
      <c r="V8" s="110">
        <f>INDEX(Sched!$A:$S, MATCH($E8, Sched!$A:$A, 0), 6)</f>
        <v>100</v>
      </c>
      <c r="W8" s="110">
        <f>INDEX(Sched!$A:$S, MATCH($E8, Sched!$A:$A, 0), 6)</f>
        <v>100</v>
      </c>
      <c r="X8" s="110">
        <f>INDEX(Sched!$A:$S, MATCH($E8, Sched!$A:$A, 0), 5)</f>
        <v>320</v>
      </c>
      <c r="Y8" s="110">
        <f>INDEX(Sched!$A:$S, MATCH($E8, Sched!$A:$A, 0), 6)</f>
        <v>100</v>
      </c>
      <c r="Z8" s="110">
        <v>74</v>
      </c>
      <c r="AA8" s="110">
        <v>0</v>
      </c>
      <c r="AB8" s="110">
        <v>80</v>
      </c>
      <c r="AC8" s="110">
        <v>69</v>
      </c>
      <c r="AD8" s="110">
        <f t="shared" si="0"/>
        <v>0</v>
      </c>
      <c r="AE8" s="110">
        <v>60</v>
      </c>
      <c r="AF8" s="110">
        <f>INDEX(Sched!$A:$S, MATCH($E8, Sched!$A:$A, 0), 17)</f>
        <v>0</v>
      </c>
      <c r="AG8" s="110">
        <v>0.63</v>
      </c>
      <c r="AH8" s="110" t="str">
        <f>"B_01'" &amp; "Flr_0" &amp; INDEX(Sched!$A:$Z, MATCH($E8, Sched!$A:$A, FALSE), 21)</f>
        <v>B_01'Flr_01</v>
      </c>
      <c r="AI8" s="110" t="str">
        <f>"R_" &amp; INDEX(Sched!A:V, MATCH(ABT!$E8, Sched!$A:$A, 0), 20)</f>
        <v>R_112</v>
      </c>
      <c r="AJ8" s="110" t="str">
        <f>INDEX(Sched!A:V, MATCH(ABT!$E8, Sched!$A:$A, 0), 20)</f>
        <v>112</v>
      </c>
      <c r="AK8" s="110" t="str">
        <f>"B_01'" &amp; "Flr_0" &amp; INDEX(Sched!$A:$Z, MATCH($E8, Sched!$A:$A, FALSE), 21)</f>
        <v>B_01'Flr_01</v>
      </c>
      <c r="AL8" s="110" t="str">
        <f>"RSegm_" &amp; INDEX(Joined!$A:$W, MATCH($A8, Joined!$H:$H, FALSE), 7)</f>
        <v>RSegm_VAV-112</v>
      </c>
      <c r="AM8" s="110" t="str">
        <f>INDEX(Joined!$A:$W, MATCH($A8, Joined!$H:$H, FALSE), 7)</f>
        <v>VAV-112</v>
      </c>
      <c r="AN8" s="110"/>
    </row>
    <row r="9" spans="1:42" x14ac:dyDescent="0.2">
      <c r="A9" s="109" t="s">
        <v>85</v>
      </c>
      <c r="B9" s="110" t="str">
        <f>"B_01'" &amp; "Flr_0" &amp;  INDEX(Sched!$A:$Z, MATCH($E9, Sched!$A:$A, FALSE), 21)</f>
        <v>B_01'Flr_01</v>
      </c>
      <c r="C9" s="110" t="str">
        <f>INDEX(Joined!$A:$W, MATCH(A9, Joined!$H:$H, FALSE), 7)</f>
        <v>VAV-C105</v>
      </c>
      <c r="D9" s="110">
        <f>INDEX(Joined!$A:$W, MATCH(A9, Joined!$H:$H, FALSE), 5)</f>
        <v>10209</v>
      </c>
      <c r="E9" s="110" t="str">
        <f>INDEX(Joined!$A:$W, MATCH(A9, Joined!$H:$H, FALSE), 7)</f>
        <v>VAV-C105</v>
      </c>
      <c r="F9" s="110" t="s">
        <v>43</v>
      </c>
      <c r="G9" s="110" t="str">
        <f>INDEX(PanelInstance!$B$21:$G$40,MATCH(ABT!$H9,PanelInstance!B$21:$B$40,0),2)</f>
        <v>15000_VAV_HW</v>
      </c>
      <c r="H9" s="110">
        <f>INDEX(Joined!$A:$W, MATCH($A9, Joined!$H:$H, FALSE), 6)</f>
        <v>15000</v>
      </c>
      <c r="I9" s="110">
        <f>INDEX(Joined!$A:$W, MATCH($A9, Joined!$H:$H, FALSE), 4)</f>
        <v>101</v>
      </c>
      <c r="J9" s="110" t="b">
        <v>0</v>
      </c>
      <c r="K9" s="110">
        <f>INDEX(Joined!$A:$W, MATCH($A9, Joined!$H:$H, FALSE), 3)</f>
        <v>9</v>
      </c>
      <c r="L9" s="110">
        <v>20</v>
      </c>
      <c r="M9" s="110">
        <v>76800</v>
      </c>
      <c r="N9" s="110">
        <f>INDEX(Sched!$A:$S, MATCH($E9, Sched!$A:$A, 0), 6)</f>
        <v>350</v>
      </c>
      <c r="O9" s="110">
        <f>INDEX(Sched!$A:$S, MATCH($E9, Sched!$A:$A, 0), 7)</f>
        <v>350</v>
      </c>
      <c r="P9" s="110">
        <f>INDEX(Sched!$A:$S, MATCH($E9, Sched!$A:$A, 0), 7)</f>
        <v>350</v>
      </c>
      <c r="Q9" s="110">
        <f>INDEX(Sched!$A:$S, MATCH($E9, Sched!$A:$A, 0), 7)</f>
        <v>350</v>
      </c>
      <c r="R9" s="111">
        <f>INDEX(Sched!$A:$S, MATCH($E9, Sched!$A:$A, 0), 8)^2*PI()/144</f>
        <v>1.3962634015954636</v>
      </c>
      <c r="S9" s="110">
        <f>INDEX(Sched!$A:$S, MATCH($E9, Sched!$A:$A, 0), 8)</f>
        <v>8</v>
      </c>
      <c r="T9" s="110">
        <f>INDEX(Sched!$A:$S, MATCH($E9, Sched!$A:$A, 0), 5)</f>
        <v>600</v>
      </c>
      <c r="U9" s="110">
        <f>INDEX(Sched!$A:$S, MATCH($E9, Sched!$A:$A, 0), 6)</f>
        <v>350</v>
      </c>
      <c r="V9" s="110">
        <f>INDEX(Sched!$A:$S, MATCH($E9, Sched!$A:$A, 0), 6)</f>
        <v>350</v>
      </c>
      <c r="W9" s="110">
        <f>INDEX(Sched!$A:$S, MATCH($E9, Sched!$A:$A, 0), 6)</f>
        <v>350</v>
      </c>
      <c r="X9" s="110">
        <f>INDEX(Sched!$A:$S, MATCH($E9, Sched!$A:$A, 0), 5)</f>
        <v>600</v>
      </c>
      <c r="Y9" s="110">
        <f>INDEX(Sched!$A:$S, MATCH($E9, Sched!$A:$A, 0), 6)</f>
        <v>350</v>
      </c>
      <c r="Z9" s="110">
        <v>74</v>
      </c>
      <c r="AA9" s="110">
        <v>0</v>
      </c>
      <c r="AB9" s="110">
        <v>80</v>
      </c>
      <c r="AC9" s="110">
        <v>69</v>
      </c>
      <c r="AD9" s="110">
        <f t="shared" si="0"/>
        <v>0</v>
      </c>
      <c r="AE9" s="110">
        <v>60</v>
      </c>
      <c r="AF9" s="110">
        <f>INDEX(Sched!$A:$S, MATCH($E9, Sched!$A:$A, 0), 17)</f>
        <v>0</v>
      </c>
      <c r="AG9" s="110">
        <v>0.63</v>
      </c>
      <c r="AH9" s="110" t="str">
        <f>"B_01'" &amp; "Flr_0" &amp; INDEX(Sched!$A:$Z, MATCH($E9, Sched!$A:$A, FALSE), 21)</f>
        <v>B_01'Flr_01</v>
      </c>
      <c r="AI9" s="110" t="str">
        <f>"R_" &amp; INDEX(Sched!A:V, MATCH(ABT!$E9, Sched!$A:$A, 0), 20)</f>
        <v>R_C105</v>
      </c>
      <c r="AJ9" s="110" t="str">
        <f>INDEX(Sched!A:V, MATCH(ABT!$E9, Sched!$A:$A, 0), 20)</f>
        <v>C105</v>
      </c>
      <c r="AK9" s="110" t="str">
        <f>"B_01'" &amp; "Flr_0" &amp; INDEX(Sched!$A:$Z, MATCH($E9, Sched!$A:$A, FALSE), 21)</f>
        <v>B_01'Flr_01</v>
      </c>
      <c r="AL9" s="110" t="str">
        <f>"RSegm_" &amp; INDEX(Joined!$A:$W, MATCH($A9, Joined!$H:$H, FALSE), 7)</f>
        <v>RSegm_VAV-C105</v>
      </c>
      <c r="AM9" s="110" t="str">
        <f>INDEX(Joined!$A:$W, MATCH($A9, Joined!$H:$H, FALSE), 7)</f>
        <v>VAV-C105</v>
      </c>
      <c r="AN9" s="113"/>
      <c r="AO9" s="3"/>
      <c r="AP9" s="3"/>
    </row>
    <row r="10" spans="1:42" x14ac:dyDescent="0.2">
      <c r="A10" s="109" t="s">
        <v>86</v>
      </c>
      <c r="B10" s="110" t="str">
        <f>"B_01'" &amp; "Flr_0" &amp;  INDEX(Sched!$A:$Z, MATCH($E10, Sched!$A:$A, FALSE), 21)</f>
        <v>B_01'Flr_01</v>
      </c>
      <c r="C10" s="110" t="str">
        <f>INDEX(Joined!$A:$W, MATCH(A10, Joined!$H:$H, FALSE), 7)</f>
        <v>VAV-118</v>
      </c>
      <c r="D10" s="110">
        <f>INDEX(Joined!$A:$W, MATCH(A10, Joined!$H:$H, FALSE), 5)</f>
        <v>10210</v>
      </c>
      <c r="E10" s="110" t="str">
        <f>INDEX(Joined!$A:$W, MATCH(A10, Joined!$H:$H, FALSE), 7)</f>
        <v>VAV-118</v>
      </c>
      <c r="F10" s="110" t="s">
        <v>43</v>
      </c>
      <c r="G10" s="110" t="str">
        <f>INDEX(PanelInstance!$B$21:$G$40,MATCH(ABT!$H10,PanelInstance!B$21:$B$40,0),2)</f>
        <v>15000_VAV_HW</v>
      </c>
      <c r="H10" s="110">
        <f>INDEX(Joined!$A:$W, MATCH($A10, Joined!$H:$H, FALSE), 6)</f>
        <v>15000</v>
      </c>
      <c r="I10" s="110">
        <f>INDEX(Joined!$A:$W, MATCH($A10, Joined!$H:$H, FALSE), 4)</f>
        <v>101</v>
      </c>
      <c r="J10" s="110" t="b">
        <v>0</v>
      </c>
      <c r="K10" s="110">
        <f>INDEX(Joined!$A:$W, MATCH($A10, Joined!$H:$H, FALSE), 3)</f>
        <v>10</v>
      </c>
      <c r="L10" s="110">
        <v>20</v>
      </c>
      <c r="M10" s="110">
        <v>76800</v>
      </c>
      <c r="N10" s="110">
        <f>INDEX(Sched!$A:$S, MATCH($E10, Sched!$A:$A, 0), 6)</f>
        <v>100</v>
      </c>
      <c r="O10" s="110">
        <f>INDEX(Sched!$A:$S, MATCH($E10, Sched!$A:$A, 0), 7)</f>
        <v>100</v>
      </c>
      <c r="P10" s="110">
        <f>INDEX(Sched!$A:$S, MATCH($E10, Sched!$A:$A, 0), 7)</f>
        <v>100</v>
      </c>
      <c r="Q10" s="110">
        <f>INDEX(Sched!$A:$S, MATCH($E10, Sched!$A:$A, 0), 7)</f>
        <v>100</v>
      </c>
      <c r="R10" s="111">
        <f>INDEX(Sched!$A:$S, MATCH($E10, Sched!$A:$A, 0), 8)^2*PI()/144</f>
        <v>0.54541539124822802</v>
      </c>
      <c r="S10" s="110">
        <f>INDEX(Sched!$A:$S, MATCH($E10, Sched!$A:$A, 0), 8)</f>
        <v>5</v>
      </c>
      <c r="T10" s="110">
        <f>INDEX(Sched!$A:$S, MATCH($E10, Sched!$A:$A, 0), 5)</f>
        <v>320</v>
      </c>
      <c r="U10" s="110">
        <f>INDEX(Sched!$A:$S, MATCH($E10, Sched!$A:$A, 0), 6)</f>
        <v>100</v>
      </c>
      <c r="V10" s="110">
        <f>INDEX(Sched!$A:$S, MATCH($E10, Sched!$A:$A, 0), 6)</f>
        <v>100</v>
      </c>
      <c r="W10" s="110">
        <f>INDEX(Sched!$A:$S, MATCH($E10, Sched!$A:$A, 0), 6)</f>
        <v>100</v>
      </c>
      <c r="X10" s="110">
        <f>INDEX(Sched!$A:$S, MATCH($E10, Sched!$A:$A, 0), 5)</f>
        <v>320</v>
      </c>
      <c r="Y10" s="110">
        <f>INDEX(Sched!$A:$S, MATCH($E10, Sched!$A:$A, 0), 6)</f>
        <v>100</v>
      </c>
      <c r="Z10" s="110">
        <v>74</v>
      </c>
      <c r="AA10" s="110">
        <v>0</v>
      </c>
      <c r="AB10" s="110">
        <v>80</v>
      </c>
      <c r="AC10" s="110">
        <v>69</v>
      </c>
      <c r="AD10" s="110">
        <f t="shared" si="0"/>
        <v>0</v>
      </c>
      <c r="AE10" s="110">
        <v>60</v>
      </c>
      <c r="AF10" s="110">
        <f>INDEX(Sched!$A:$S, MATCH($E10, Sched!$A:$A, 0), 17)</f>
        <v>0</v>
      </c>
      <c r="AG10" s="110">
        <v>0.63</v>
      </c>
      <c r="AH10" s="110" t="str">
        <f>"B_01'" &amp; "Flr_0" &amp; INDEX(Sched!$A:$Z, MATCH($E10, Sched!$A:$A, FALSE), 21)</f>
        <v>B_01'Flr_01</v>
      </c>
      <c r="AI10" s="110" t="str">
        <f>"R_" &amp; INDEX(Sched!A:V, MATCH(ABT!$E10, Sched!$A:$A, 0), 20)</f>
        <v>R_116</v>
      </c>
      <c r="AJ10" s="110" t="str">
        <f>INDEX(Sched!A:V, MATCH(ABT!$E10, Sched!$A:$A, 0), 20)</f>
        <v>116</v>
      </c>
      <c r="AK10" s="110" t="str">
        <f>"B_01'" &amp; "Flr_0" &amp; INDEX(Sched!$A:$Z, MATCH($E10, Sched!$A:$A, FALSE), 21)</f>
        <v>B_01'Flr_01</v>
      </c>
      <c r="AL10" s="110" t="str">
        <f>"RSegm_" &amp; INDEX(Joined!$A:$W, MATCH($A10, Joined!$H:$H, FALSE), 7)</f>
        <v>RSegm_VAV-118</v>
      </c>
      <c r="AM10" s="110" t="str">
        <f>INDEX(Joined!$A:$W, MATCH($A10, Joined!$H:$H, FALSE), 7)</f>
        <v>VAV-118</v>
      </c>
      <c r="AN10" s="110"/>
    </row>
    <row r="11" spans="1:42" x14ac:dyDescent="0.2">
      <c r="A11" s="109" t="s">
        <v>87</v>
      </c>
      <c r="B11" s="110" t="str">
        <f>"B_01'" &amp; "Flr_0" &amp;  INDEX(Sched!$A:$Z, MATCH($E11, Sched!$A:$A, FALSE), 21)</f>
        <v>B_01'Flr_01</v>
      </c>
      <c r="C11" s="110" t="str">
        <f>INDEX(Joined!$A:$W, MATCH(A11, Joined!$H:$H, FALSE), 7)</f>
        <v>VAV-C100</v>
      </c>
      <c r="D11" s="110">
        <f>INDEX(Joined!$A:$W, MATCH(A11, Joined!$H:$H, FALSE), 5)</f>
        <v>10211</v>
      </c>
      <c r="E11" s="110" t="str">
        <f>INDEX(Joined!$A:$W, MATCH(A11, Joined!$H:$H, FALSE), 7)</f>
        <v>VAV-C100</v>
      </c>
      <c r="F11" s="110" t="s">
        <v>43</v>
      </c>
      <c r="G11" s="110" t="str">
        <f>INDEX(PanelInstance!$B$21:$G$40,MATCH(ABT!$H11,PanelInstance!B$21:$B$40,0),2)</f>
        <v>15000_VAV_HW</v>
      </c>
      <c r="H11" s="110">
        <f>INDEX(Joined!$A:$W, MATCH($A11, Joined!$H:$H, FALSE), 6)</f>
        <v>15000</v>
      </c>
      <c r="I11" s="110">
        <f>INDEX(Joined!$A:$W, MATCH($A11, Joined!$H:$H, FALSE), 4)</f>
        <v>101</v>
      </c>
      <c r="J11" s="110" t="b">
        <v>0</v>
      </c>
      <c r="K11" s="110">
        <f>INDEX(Joined!$A:$W, MATCH($A11, Joined!$H:$H, FALSE), 3)</f>
        <v>11</v>
      </c>
      <c r="L11" s="110">
        <v>20</v>
      </c>
      <c r="M11" s="110">
        <v>76800</v>
      </c>
      <c r="N11" s="110">
        <f>INDEX(Sched!$A:$S, MATCH($E11, Sched!$A:$A, 0), 6)</f>
        <v>350</v>
      </c>
      <c r="O11" s="110">
        <f>INDEX(Sched!$A:$S, MATCH($E11, Sched!$A:$A, 0), 7)</f>
        <v>350</v>
      </c>
      <c r="P11" s="110">
        <f>INDEX(Sched!$A:$S, MATCH($E11, Sched!$A:$A, 0), 7)</f>
        <v>350</v>
      </c>
      <c r="Q11" s="110">
        <f>INDEX(Sched!$A:$S, MATCH($E11, Sched!$A:$A, 0), 7)</f>
        <v>350</v>
      </c>
      <c r="R11" s="111">
        <f>INDEX(Sched!$A:$S, MATCH($E11, Sched!$A:$A, 0), 8)^2*PI()/144</f>
        <v>2.1816615649929121</v>
      </c>
      <c r="S11" s="110">
        <f>INDEX(Sched!$A:$S, MATCH($E11, Sched!$A:$A, 0), 8)</f>
        <v>10</v>
      </c>
      <c r="T11" s="110">
        <f>INDEX(Sched!$A:$S, MATCH($E11, Sched!$A:$A, 0), 5)</f>
        <v>400</v>
      </c>
      <c r="U11" s="110">
        <f>INDEX(Sched!$A:$S, MATCH($E11, Sched!$A:$A, 0), 6)</f>
        <v>350</v>
      </c>
      <c r="V11" s="110">
        <f>INDEX(Sched!$A:$S, MATCH($E11, Sched!$A:$A, 0), 6)</f>
        <v>350</v>
      </c>
      <c r="W11" s="110">
        <f>INDEX(Sched!$A:$S, MATCH($E11, Sched!$A:$A, 0), 6)</f>
        <v>350</v>
      </c>
      <c r="X11" s="110">
        <f>INDEX(Sched!$A:$S, MATCH($E11, Sched!$A:$A, 0), 5)</f>
        <v>400</v>
      </c>
      <c r="Y11" s="110">
        <f>INDEX(Sched!$A:$S, MATCH($E11, Sched!$A:$A, 0), 6)</f>
        <v>350</v>
      </c>
      <c r="Z11" s="110">
        <v>74</v>
      </c>
      <c r="AA11" s="110">
        <v>0</v>
      </c>
      <c r="AB11" s="110">
        <v>80</v>
      </c>
      <c r="AC11" s="110">
        <v>69</v>
      </c>
      <c r="AD11" s="110">
        <f t="shared" si="0"/>
        <v>0</v>
      </c>
      <c r="AE11" s="110">
        <v>60</v>
      </c>
      <c r="AF11" s="110">
        <f>INDEX(Sched!$A:$S, MATCH($E11, Sched!$A:$A, 0), 17)</f>
        <v>0</v>
      </c>
      <c r="AG11" s="110">
        <v>0.63</v>
      </c>
      <c r="AH11" s="110" t="str">
        <f>"B_01'" &amp; "Flr_0" &amp; INDEX(Sched!$A:$Z, MATCH($E11, Sched!$A:$A, FALSE), 21)</f>
        <v>B_01'Flr_01</v>
      </c>
      <c r="AI11" s="110" t="str">
        <f>"R_" &amp; INDEX(Sched!A:V, MATCH(ABT!$E11, Sched!$A:$A, 0), 20)</f>
        <v>R_C100</v>
      </c>
      <c r="AJ11" s="110" t="str">
        <f>INDEX(Sched!A:V, MATCH(ABT!$E11, Sched!$A:$A, 0), 20)</f>
        <v>C100</v>
      </c>
      <c r="AK11" s="110" t="str">
        <f>"B_01'" &amp; "Flr_0" &amp; INDEX(Sched!$A:$Z, MATCH($E11, Sched!$A:$A, FALSE), 21)</f>
        <v>B_01'Flr_01</v>
      </c>
      <c r="AL11" s="110" t="str">
        <f>"RSegm_" &amp; INDEX(Joined!$A:$W, MATCH($A11, Joined!$H:$H, FALSE), 7)</f>
        <v>RSegm_VAV-C100</v>
      </c>
      <c r="AM11" s="110" t="str">
        <f>INDEX(Joined!$A:$W, MATCH($A11, Joined!$H:$H, FALSE), 7)</f>
        <v>VAV-C100</v>
      </c>
      <c r="AN11" s="110"/>
    </row>
    <row r="12" spans="1:42" x14ac:dyDescent="0.2">
      <c r="A12" s="109" t="s">
        <v>88</v>
      </c>
      <c r="B12" s="110" t="str">
        <f>"B_01'" &amp; "Flr_0" &amp;  INDEX(Sched!$A:$Z, MATCH($E12, Sched!$A:$A, FALSE), 21)</f>
        <v>B_01'Flr_01</v>
      </c>
      <c r="C12" s="110" t="str">
        <f>INDEX(Joined!$A:$W, MATCH(A12, Joined!$H:$H, FALSE), 7)</f>
        <v>VAV-102</v>
      </c>
      <c r="D12" s="110">
        <f>INDEX(Joined!$A:$W, MATCH(A12, Joined!$H:$H, FALSE), 5)</f>
        <v>10212</v>
      </c>
      <c r="E12" s="110" t="str">
        <f>INDEX(Joined!$A:$W, MATCH(A12, Joined!$H:$H, FALSE), 7)</f>
        <v>VAV-102</v>
      </c>
      <c r="F12" s="110" t="s">
        <v>43</v>
      </c>
      <c r="G12" s="110" t="str">
        <f>INDEX(PanelInstance!$B$21:$G$40,MATCH(ABT!$H12,PanelInstance!B$21:$B$40,0),2)</f>
        <v>15000_VAV_HW</v>
      </c>
      <c r="H12" s="110">
        <f>INDEX(Joined!$A:$W, MATCH($A12, Joined!$H:$H, FALSE), 6)</f>
        <v>15000</v>
      </c>
      <c r="I12" s="110">
        <f>INDEX(Joined!$A:$W, MATCH($A12, Joined!$H:$H, FALSE), 4)</f>
        <v>101</v>
      </c>
      <c r="J12" s="110" t="b">
        <v>0</v>
      </c>
      <c r="K12" s="110">
        <f>INDEX(Joined!$A:$W, MATCH($A12, Joined!$H:$H, FALSE), 3)</f>
        <v>12</v>
      </c>
      <c r="L12" s="110">
        <v>20</v>
      </c>
      <c r="M12" s="110">
        <v>76800</v>
      </c>
      <c r="N12" s="110">
        <f>INDEX(Sched!$A:$S, MATCH($E12, Sched!$A:$A, 0), 6)</f>
        <v>300</v>
      </c>
      <c r="O12" s="110">
        <f>INDEX(Sched!$A:$S, MATCH($E12, Sched!$A:$A, 0), 7)</f>
        <v>300</v>
      </c>
      <c r="P12" s="110">
        <f>INDEX(Sched!$A:$S, MATCH($E12, Sched!$A:$A, 0), 7)</f>
        <v>300</v>
      </c>
      <c r="Q12" s="110">
        <f>INDEX(Sched!$A:$S, MATCH($E12, Sched!$A:$A, 0), 7)</f>
        <v>300</v>
      </c>
      <c r="R12" s="111">
        <f>INDEX(Sched!$A:$S, MATCH($E12, Sched!$A:$A, 0), 8)^2*PI()/144</f>
        <v>3.1415926535897931</v>
      </c>
      <c r="S12" s="110">
        <f>INDEX(Sched!$A:$S, MATCH($E12, Sched!$A:$A, 0), 8)</f>
        <v>12</v>
      </c>
      <c r="T12" s="110">
        <f>INDEX(Sched!$A:$S, MATCH($E12, Sched!$A:$A, 0), 5)</f>
        <v>1600</v>
      </c>
      <c r="U12" s="110">
        <f>INDEX(Sched!$A:$S, MATCH($E12, Sched!$A:$A, 0), 6)</f>
        <v>300</v>
      </c>
      <c r="V12" s="110">
        <f>INDEX(Sched!$A:$S, MATCH($E12, Sched!$A:$A, 0), 6)</f>
        <v>300</v>
      </c>
      <c r="W12" s="110">
        <f>INDEX(Sched!$A:$S, MATCH($E12, Sched!$A:$A, 0), 6)</f>
        <v>300</v>
      </c>
      <c r="X12" s="110">
        <f>INDEX(Sched!$A:$S, MATCH($E12, Sched!$A:$A, 0), 5)</f>
        <v>1600</v>
      </c>
      <c r="Y12" s="110">
        <f>INDEX(Sched!$A:$S, MATCH($E12, Sched!$A:$A, 0), 6)</f>
        <v>300</v>
      </c>
      <c r="Z12" s="110">
        <v>74</v>
      </c>
      <c r="AA12" s="110">
        <v>0</v>
      </c>
      <c r="AB12" s="110">
        <v>80</v>
      </c>
      <c r="AC12" s="110">
        <v>69</v>
      </c>
      <c r="AD12" s="110">
        <f t="shared" si="0"/>
        <v>0</v>
      </c>
      <c r="AE12" s="110">
        <v>60</v>
      </c>
      <c r="AF12" s="110">
        <f>INDEX(Sched!$A:$S, MATCH($E12, Sched!$A:$A, 0), 17)</f>
        <v>0</v>
      </c>
      <c r="AG12" s="110">
        <v>0.63</v>
      </c>
      <c r="AH12" s="110" t="str">
        <f>"B_01'" &amp; "Flr_0" &amp; INDEX(Sched!$A:$Z, MATCH($E12, Sched!$A:$A, FALSE), 21)</f>
        <v>B_01'Flr_01</v>
      </c>
      <c r="AI12" s="110" t="str">
        <f>"R_" &amp; INDEX(Sched!A:V, MATCH(ABT!$E12, Sched!$A:$A, 0), 20)</f>
        <v>R_102</v>
      </c>
      <c r="AJ12" s="110" t="str">
        <f>INDEX(Sched!A:V, MATCH(ABT!$E12, Sched!$A:$A, 0), 20)</f>
        <v>102</v>
      </c>
      <c r="AK12" s="110" t="str">
        <f>"B_01'" &amp; "Flr_0" &amp; INDEX(Sched!$A:$Z, MATCH($E12, Sched!$A:$A, FALSE), 21)</f>
        <v>B_01'Flr_01</v>
      </c>
      <c r="AL12" s="110" t="str">
        <f>"RSegm_" &amp; INDEX(Joined!$A:$W, MATCH($A12, Joined!$H:$H, FALSE), 7)</f>
        <v>RSegm_VAV-102</v>
      </c>
      <c r="AM12" s="110" t="str">
        <f>INDEX(Joined!$A:$W, MATCH($A12, Joined!$H:$H, FALSE), 7)</f>
        <v>VAV-102</v>
      </c>
      <c r="AN12" s="110"/>
    </row>
    <row r="13" spans="1:42" x14ac:dyDescent="0.2">
      <c r="A13" s="109" t="s">
        <v>89</v>
      </c>
      <c r="B13" s="110" t="str">
        <f>"B_01'" &amp; "Flr_0" &amp;  INDEX(Sched!$A:$Z, MATCH($E13, Sched!$A:$A, FALSE), 21)</f>
        <v>B_01'Flr_01</v>
      </c>
      <c r="C13" s="110" t="str">
        <f>INDEX(Joined!$A:$W, MATCH(A13, Joined!$H:$H, FALSE), 7)</f>
        <v>VAV-106</v>
      </c>
      <c r="D13" s="110">
        <f>INDEX(Joined!$A:$W, MATCH(A13, Joined!$H:$H, FALSE), 5)</f>
        <v>10213</v>
      </c>
      <c r="E13" s="110" t="str">
        <f>INDEX(Joined!$A:$W, MATCH(A13, Joined!$H:$H, FALSE), 7)</f>
        <v>VAV-106</v>
      </c>
      <c r="F13" s="110" t="s">
        <v>43</v>
      </c>
      <c r="G13" s="110" t="str">
        <f>INDEX(PanelInstance!$B$21:$G$40,MATCH(ABT!$H13,PanelInstance!B$21:$B$40,0),2)</f>
        <v>15000_VAV_HW</v>
      </c>
      <c r="H13" s="110">
        <f>INDEX(Joined!$A:$W, MATCH($A13, Joined!$H:$H, FALSE), 6)</f>
        <v>15000</v>
      </c>
      <c r="I13" s="110">
        <f>INDEX(Joined!$A:$W, MATCH($A13, Joined!$H:$H, FALSE), 4)</f>
        <v>101</v>
      </c>
      <c r="J13" s="110" t="b">
        <v>0</v>
      </c>
      <c r="K13" s="110">
        <f>INDEX(Joined!$A:$W, MATCH($A13, Joined!$H:$H, FALSE), 3)</f>
        <v>13</v>
      </c>
      <c r="L13" s="110">
        <v>20</v>
      </c>
      <c r="M13" s="110">
        <v>76800</v>
      </c>
      <c r="N13" s="110">
        <f>INDEX(Sched!$A:$S, MATCH($E13, Sched!$A:$A, 0), 6)</f>
        <v>65</v>
      </c>
      <c r="O13" s="110">
        <f>INDEX(Sched!$A:$S, MATCH($E13, Sched!$A:$A, 0), 7)</f>
        <v>65</v>
      </c>
      <c r="P13" s="110">
        <f>INDEX(Sched!$A:$S, MATCH($E13, Sched!$A:$A, 0), 7)</f>
        <v>65</v>
      </c>
      <c r="Q13" s="110">
        <f>INDEX(Sched!$A:$S, MATCH($E13, Sched!$A:$A, 0), 7)</f>
        <v>65</v>
      </c>
      <c r="R13" s="111">
        <f>INDEX(Sched!$A:$S, MATCH($E13, Sched!$A:$A, 0), 8)^2*PI()/144</f>
        <v>0.3490658503988659</v>
      </c>
      <c r="S13" s="110">
        <f>INDEX(Sched!$A:$S, MATCH($E13, Sched!$A:$A, 0), 8)</f>
        <v>4</v>
      </c>
      <c r="T13" s="110">
        <f>INDEX(Sched!$A:$S, MATCH($E13, Sched!$A:$A, 0), 5)</f>
        <v>240</v>
      </c>
      <c r="U13" s="110">
        <f>INDEX(Sched!$A:$S, MATCH($E13, Sched!$A:$A, 0), 6)</f>
        <v>65</v>
      </c>
      <c r="V13" s="110">
        <f>INDEX(Sched!$A:$S, MATCH($E13, Sched!$A:$A, 0), 6)</f>
        <v>65</v>
      </c>
      <c r="W13" s="110">
        <f>INDEX(Sched!$A:$S, MATCH($E13, Sched!$A:$A, 0), 6)</f>
        <v>65</v>
      </c>
      <c r="X13" s="110">
        <f>INDEX(Sched!$A:$S, MATCH($E13, Sched!$A:$A, 0), 5)</f>
        <v>240</v>
      </c>
      <c r="Y13" s="110">
        <f>INDEX(Sched!$A:$S, MATCH($E13, Sched!$A:$A, 0), 6)</f>
        <v>65</v>
      </c>
      <c r="Z13" s="110">
        <v>74</v>
      </c>
      <c r="AA13" s="110">
        <v>0</v>
      </c>
      <c r="AB13" s="110">
        <v>80</v>
      </c>
      <c r="AC13" s="110">
        <v>69</v>
      </c>
      <c r="AD13" s="110">
        <f t="shared" si="0"/>
        <v>0</v>
      </c>
      <c r="AE13" s="110">
        <v>60</v>
      </c>
      <c r="AF13" s="110">
        <f>INDEX(Sched!$A:$S, MATCH($E13, Sched!$A:$A, 0), 17)</f>
        <v>0</v>
      </c>
      <c r="AG13" s="110">
        <v>0.63</v>
      </c>
      <c r="AH13" s="110" t="str">
        <f>"B_01'" &amp; "Flr_0" &amp; INDEX(Sched!$A:$Z, MATCH($E13, Sched!$A:$A, FALSE), 21)</f>
        <v>B_01'Flr_01</v>
      </c>
      <c r="AI13" s="110" t="str">
        <f>"R_" &amp; INDEX(Sched!A:V, MATCH(ABT!$E13, Sched!$A:$A, 0), 20)</f>
        <v>R_106</v>
      </c>
      <c r="AJ13" s="110" t="str">
        <f>INDEX(Sched!A:V, MATCH(ABT!$E13, Sched!$A:$A, 0), 20)</f>
        <v>106</v>
      </c>
      <c r="AK13" s="110" t="str">
        <f>"B_01'" &amp; "Flr_0" &amp; INDEX(Sched!$A:$Z, MATCH($E13, Sched!$A:$A, FALSE), 21)</f>
        <v>B_01'Flr_01</v>
      </c>
      <c r="AL13" s="110" t="str">
        <f>"RSegm_" &amp; INDEX(Joined!$A:$W, MATCH($A13, Joined!$H:$H, FALSE), 7)</f>
        <v>RSegm_VAV-106</v>
      </c>
      <c r="AM13" s="110" t="str">
        <f>INDEX(Joined!$A:$W, MATCH($A13, Joined!$H:$H, FALSE), 7)</f>
        <v>VAV-106</v>
      </c>
      <c r="AN13" s="110"/>
    </row>
    <row r="14" spans="1:42" x14ac:dyDescent="0.2">
      <c r="A14" s="109" t="s">
        <v>90</v>
      </c>
      <c r="B14" s="110" t="str">
        <f>"B_01'" &amp; "Flr_0" &amp;  INDEX(Sched!$A:$Z, MATCH($E14, Sched!$A:$A, FALSE), 21)</f>
        <v>B_01'Flr_01</v>
      </c>
      <c r="C14" s="110" t="str">
        <f>INDEX(Joined!$A:$W, MATCH(A14, Joined!$H:$H, FALSE), 7)</f>
        <v>VAV-108</v>
      </c>
      <c r="D14" s="110">
        <f>INDEX(Joined!$A:$W, MATCH(A14, Joined!$H:$H, FALSE), 5)</f>
        <v>10214</v>
      </c>
      <c r="E14" s="110" t="str">
        <f>INDEX(Joined!$A:$W, MATCH(A14, Joined!$H:$H, FALSE), 7)</f>
        <v>VAV-108</v>
      </c>
      <c r="F14" s="110" t="s">
        <v>43</v>
      </c>
      <c r="G14" s="110" t="str">
        <f>INDEX(PanelInstance!$B$21:$G$40,MATCH(ABT!$H14,PanelInstance!B$21:$B$40,0),2)</f>
        <v>15000_VAV_HW</v>
      </c>
      <c r="H14" s="110">
        <f>INDEX(Joined!$A:$W, MATCH($A14, Joined!$H:$H, FALSE), 6)</f>
        <v>15000</v>
      </c>
      <c r="I14" s="110">
        <f>INDEX(Joined!$A:$W, MATCH($A14, Joined!$H:$H, FALSE), 4)</f>
        <v>101</v>
      </c>
      <c r="J14" s="110" t="b">
        <v>0</v>
      </c>
      <c r="K14" s="110">
        <f>INDEX(Joined!$A:$W, MATCH($A14, Joined!$H:$H, FALSE), 3)</f>
        <v>14</v>
      </c>
      <c r="L14" s="110">
        <v>20</v>
      </c>
      <c r="M14" s="110">
        <v>76800</v>
      </c>
      <c r="N14" s="110">
        <f>INDEX(Sched!$A:$S, MATCH($E14, Sched!$A:$A, 0), 6)</f>
        <v>65</v>
      </c>
      <c r="O14" s="110">
        <f>INDEX(Sched!$A:$S, MATCH($E14, Sched!$A:$A, 0), 7)</f>
        <v>65</v>
      </c>
      <c r="P14" s="110">
        <f>INDEX(Sched!$A:$S, MATCH($E14, Sched!$A:$A, 0), 7)</f>
        <v>65</v>
      </c>
      <c r="Q14" s="110">
        <f>INDEX(Sched!$A:$S, MATCH($E14, Sched!$A:$A, 0), 7)</f>
        <v>65</v>
      </c>
      <c r="R14" s="111">
        <f>INDEX(Sched!$A:$S, MATCH($E14, Sched!$A:$A, 0), 8)^2*PI()/144</f>
        <v>0.3490658503988659</v>
      </c>
      <c r="S14" s="110">
        <f>INDEX(Sched!$A:$S, MATCH($E14, Sched!$A:$A, 0), 8)</f>
        <v>4</v>
      </c>
      <c r="T14" s="110">
        <f>INDEX(Sched!$A:$S, MATCH($E14, Sched!$A:$A, 0), 5)</f>
        <v>240</v>
      </c>
      <c r="U14" s="110">
        <f>INDEX(Sched!$A:$S, MATCH($E14, Sched!$A:$A, 0), 6)</f>
        <v>65</v>
      </c>
      <c r="V14" s="110">
        <f>INDEX(Sched!$A:$S, MATCH($E14, Sched!$A:$A, 0), 6)</f>
        <v>65</v>
      </c>
      <c r="W14" s="110">
        <f>INDEX(Sched!$A:$S, MATCH($E14, Sched!$A:$A, 0), 6)</f>
        <v>65</v>
      </c>
      <c r="X14" s="110">
        <f>INDEX(Sched!$A:$S, MATCH($E14, Sched!$A:$A, 0), 5)</f>
        <v>240</v>
      </c>
      <c r="Y14" s="110">
        <f>INDEX(Sched!$A:$S, MATCH($E14, Sched!$A:$A, 0), 6)</f>
        <v>65</v>
      </c>
      <c r="Z14" s="110">
        <v>74</v>
      </c>
      <c r="AA14" s="110">
        <v>0</v>
      </c>
      <c r="AB14" s="110">
        <v>80</v>
      </c>
      <c r="AC14" s="110">
        <v>69</v>
      </c>
      <c r="AD14" s="110">
        <f t="shared" si="0"/>
        <v>0</v>
      </c>
      <c r="AE14" s="110">
        <v>60</v>
      </c>
      <c r="AF14" s="110">
        <f>INDEX(Sched!$A:$S, MATCH($E14, Sched!$A:$A, 0), 17)</f>
        <v>0</v>
      </c>
      <c r="AG14" s="110">
        <v>0.63</v>
      </c>
      <c r="AH14" s="110" t="str">
        <f>"B_01'" &amp; "Flr_0" &amp; INDEX(Sched!$A:$Z, MATCH($E14, Sched!$A:$A, FALSE), 21)</f>
        <v>B_01'Flr_01</v>
      </c>
      <c r="AI14" s="110" t="str">
        <f>"R_" &amp; INDEX(Sched!A:V, MATCH(ABT!$E14, Sched!$A:$A, 0), 20)</f>
        <v>R_108</v>
      </c>
      <c r="AJ14" s="110" t="str">
        <f>INDEX(Sched!A:V, MATCH(ABT!$E14, Sched!$A:$A, 0), 20)</f>
        <v>108</v>
      </c>
      <c r="AK14" s="110" t="str">
        <f>"B_01'" &amp; "Flr_0" &amp; INDEX(Sched!$A:$Z, MATCH($E14, Sched!$A:$A, FALSE), 21)</f>
        <v>B_01'Flr_01</v>
      </c>
      <c r="AL14" s="110" t="str">
        <f>"RSegm_" &amp; INDEX(Joined!$A:$W, MATCH($A14, Joined!$H:$H, FALSE), 7)</f>
        <v>RSegm_VAV-108</v>
      </c>
      <c r="AM14" s="110" t="str">
        <f>INDEX(Joined!$A:$W, MATCH($A14, Joined!$H:$H, FALSE), 7)</f>
        <v>VAV-108</v>
      </c>
      <c r="AN14" s="110"/>
    </row>
    <row r="15" spans="1:42" x14ac:dyDescent="0.2">
      <c r="A15" s="109" t="s">
        <v>91</v>
      </c>
      <c r="B15" s="110" t="str">
        <f>"B_01'" &amp; "Flr_0" &amp;  INDEX(Sched!$A:$Z, MATCH($E15, Sched!$A:$A, FALSE), 21)</f>
        <v>B_01'Flr_01</v>
      </c>
      <c r="C15" s="110" t="str">
        <f>INDEX(Joined!$A:$W, MATCH(A15, Joined!$H:$H, FALSE), 7)</f>
        <v>VAV-111</v>
      </c>
      <c r="D15" s="110">
        <f>INDEX(Joined!$A:$W, MATCH(A15, Joined!$H:$H, FALSE), 5)</f>
        <v>10215</v>
      </c>
      <c r="E15" s="110" t="str">
        <f>INDEX(Joined!$A:$W, MATCH(A15, Joined!$H:$H, FALSE), 7)</f>
        <v>VAV-111</v>
      </c>
      <c r="F15" s="110" t="s">
        <v>43</v>
      </c>
      <c r="G15" s="110" t="str">
        <f>INDEX(PanelInstance!$B$21:$G$40,MATCH(ABT!$H15,PanelInstance!B$21:$B$40,0),2)</f>
        <v>15000_VAV_HW</v>
      </c>
      <c r="H15" s="110">
        <f>INDEX(Joined!$A:$W, MATCH($A15, Joined!$H:$H, FALSE), 6)</f>
        <v>15000</v>
      </c>
      <c r="I15" s="110">
        <f>INDEX(Joined!$A:$W, MATCH($A15, Joined!$H:$H, FALSE), 4)</f>
        <v>101</v>
      </c>
      <c r="J15" s="110" t="b">
        <v>0</v>
      </c>
      <c r="K15" s="110">
        <f>INDEX(Joined!$A:$W, MATCH($A15, Joined!$H:$H, FALSE), 3)</f>
        <v>15</v>
      </c>
      <c r="L15" s="110">
        <v>20</v>
      </c>
      <c r="M15" s="110">
        <v>76800</v>
      </c>
      <c r="N15" s="110">
        <f>INDEX(Sched!$A:$S, MATCH($E15, Sched!$A:$A, 0), 6)</f>
        <v>65</v>
      </c>
      <c r="O15" s="110">
        <f>INDEX(Sched!$A:$S, MATCH($E15, Sched!$A:$A, 0), 7)</f>
        <v>65</v>
      </c>
      <c r="P15" s="110">
        <f>INDEX(Sched!$A:$S, MATCH($E15, Sched!$A:$A, 0), 7)</f>
        <v>65</v>
      </c>
      <c r="Q15" s="110">
        <f>INDEX(Sched!$A:$S, MATCH($E15, Sched!$A:$A, 0), 7)</f>
        <v>65</v>
      </c>
      <c r="R15" s="111">
        <f>INDEX(Sched!$A:$S, MATCH($E15, Sched!$A:$A, 0), 8)^2*PI()/144</f>
        <v>0.3490658503988659</v>
      </c>
      <c r="S15" s="110">
        <f>INDEX(Sched!$A:$S, MATCH($E15, Sched!$A:$A, 0), 8)</f>
        <v>4</v>
      </c>
      <c r="T15" s="110">
        <f>INDEX(Sched!$A:$S, MATCH($E15, Sched!$A:$A, 0), 5)</f>
        <v>240</v>
      </c>
      <c r="U15" s="110">
        <f>INDEX(Sched!$A:$S, MATCH($E15, Sched!$A:$A, 0), 6)</f>
        <v>65</v>
      </c>
      <c r="V15" s="110">
        <f>INDEX(Sched!$A:$S, MATCH($E15, Sched!$A:$A, 0), 6)</f>
        <v>65</v>
      </c>
      <c r="W15" s="110">
        <f>INDEX(Sched!$A:$S, MATCH($E15, Sched!$A:$A, 0), 6)</f>
        <v>65</v>
      </c>
      <c r="X15" s="110">
        <f>INDEX(Sched!$A:$S, MATCH($E15, Sched!$A:$A, 0), 5)</f>
        <v>240</v>
      </c>
      <c r="Y15" s="110">
        <f>INDEX(Sched!$A:$S, MATCH($E15, Sched!$A:$A, 0), 6)</f>
        <v>65</v>
      </c>
      <c r="Z15" s="110">
        <v>74</v>
      </c>
      <c r="AA15" s="110">
        <v>0</v>
      </c>
      <c r="AB15" s="110">
        <v>80</v>
      </c>
      <c r="AC15" s="110">
        <v>69</v>
      </c>
      <c r="AD15" s="110">
        <f t="shared" si="0"/>
        <v>0</v>
      </c>
      <c r="AE15" s="110">
        <v>60</v>
      </c>
      <c r="AF15" s="110">
        <f>INDEX(Sched!$A:$S, MATCH($E15, Sched!$A:$A, 0), 17)</f>
        <v>0</v>
      </c>
      <c r="AG15" s="110">
        <v>0.63</v>
      </c>
      <c r="AH15" s="110" t="str">
        <f>"B_01'" &amp; "Flr_0" &amp; INDEX(Sched!$A:$Z, MATCH($E15, Sched!$A:$A, FALSE), 21)</f>
        <v>B_01'Flr_01</v>
      </c>
      <c r="AI15" s="110" t="str">
        <f>"R_" &amp; INDEX(Sched!A:V, MATCH(ABT!$E15, Sched!$A:$A, 0), 20)</f>
        <v>R_111</v>
      </c>
      <c r="AJ15" s="110" t="str">
        <f>INDEX(Sched!A:V, MATCH(ABT!$E15, Sched!$A:$A, 0), 20)</f>
        <v>111</v>
      </c>
      <c r="AK15" s="110" t="str">
        <f>"B_01'" &amp; "Flr_0" &amp; INDEX(Sched!$A:$Z, MATCH($E15, Sched!$A:$A, FALSE), 21)</f>
        <v>B_01'Flr_01</v>
      </c>
      <c r="AL15" s="110" t="str">
        <f>"RSegm_" &amp; INDEX(Joined!$A:$W, MATCH($A15, Joined!$H:$H, FALSE), 7)</f>
        <v>RSegm_VAV-111</v>
      </c>
      <c r="AM15" s="110" t="str">
        <f>INDEX(Joined!$A:$W, MATCH($A15, Joined!$H:$H, FALSE), 7)</f>
        <v>VAV-111</v>
      </c>
      <c r="AN15" s="110"/>
    </row>
    <row r="16" spans="1:42" x14ac:dyDescent="0.2">
      <c r="A16" s="109" t="s">
        <v>92</v>
      </c>
      <c r="B16" s="110" t="str">
        <f>"B_01'" &amp; "Flr_0" &amp;  INDEX(Sched!$A:$Z, MATCH($E16, Sched!$A:$A, FALSE), 21)</f>
        <v>B_01'Flr_01</v>
      </c>
      <c r="C16" s="110" t="str">
        <f>INDEX(Joined!$A:$W, MATCH(A16, Joined!$H:$H, FALSE), 7)</f>
        <v>VAV-109</v>
      </c>
      <c r="D16" s="110">
        <f>INDEX(Joined!$A:$W, MATCH(A16, Joined!$H:$H, FALSE), 5)</f>
        <v>10216</v>
      </c>
      <c r="E16" s="110" t="str">
        <f>INDEX(Joined!$A:$W, MATCH(A16, Joined!$H:$H, FALSE), 7)</f>
        <v>VAV-109</v>
      </c>
      <c r="F16" s="110" t="s">
        <v>43</v>
      </c>
      <c r="G16" s="110" t="str">
        <f>INDEX(PanelInstance!$B$21:$G$40,MATCH(ABT!$H16,PanelInstance!B$21:$B$40,0),2)</f>
        <v>15000_VAV_HW</v>
      </c>
      <c r="H16" s="110">
        <f>INDEX(Joined!$A:$W, MATCH($A16, Joined!$H:$H, FALSE), 6)</f>
        <v>15000</v>
      </c>
      <c r="I16" s="110">
        <f>INDEX(Joined!$A:$W, MATCH($A16, Joined!$H:$H, FALSE), 4)</f>
        <v>101</v>
      </c>
      <c r="J16" s="110" t="b">
        <v>0</v>
      </c>
      <c r="K16" s="110">
        <f>INDEX(Joined!$A:$W, MATCH($A16, Joined!$H:$H, FALSE), 3)</f>
        <v>16</v>
      </c>
      <c r="L16" s="110">
        <v>20</v>
      </c>
      <c r="M16" s="110">
        <v>76800</v>
      </c>
      <c r="N16" s="110">
        <f>INDEX(Sched!$A:$S, MATCH($E16, Sched!$A:$A, 0), 6)</f>
        <v>65</v>
      </c>
      <c r="O16" s="110">
        <f>INDEX(Sched!$A:$S, MATCH($E16, Sched!$A:$A, 0), 7)</f>
        <v>65</v>
      </c>
      <c r="P16" s="110">
        <f>INDEX(Sched!$A:$S, MATCH($E16, Sched!$A:$A, 0), 7)</f>
        <v>65</v>
      </c>
      <c r="Q16" s="110">
        <f>INDEX(Sched!$A:$S, MATCH($E16, Sched!$A:$A, 0), 7)</f>
        <v>65</v>
      </c>
      <c r="R16" s="111">
        <f>INDEX(Sched!$A:$S, MATCH($E16, Sched!$A:$A, 0), 8)^2*PI()/144</f>
        <v>0.3490658503988659</v>
      </c>
      <c r="S16" s="110">
        <f>INDEX(Sched!$A:$S, MATCH($E16, Sched!$A:$A, 0), 8)</f>
        <v>4</v>
      </c>
      <c r="T16" s="110">
        <f>INDEX(Sched!$A:$S, MATCH($E16, Sched!$A:$A, 0), 5)</f>
        <v>240</v>
      </c>
      <c r="U16" s="110">
        <f>INDEX(Sched!$A:$S, MATCH($E16, Sched!$A:$A, 0), 6)</f>
        <v>65</v>
      </c>
      <c r="V16" s="110">
        <f>INDEX(Sched!$A:$S, MATCH($E16, Sched!$A:$A, 0), 6)</f>
        <v>65</v>
      </c>
      <c r="W16" s="110">
        <f>INDEX(Sched!$A:$S, MATCH($E16, Sched!$A:$A, 0), 6)</f>
        <v>65</v>
      </c>
      <c r="X16" s="110">
        <f>INDEX(Sched!$A:$S, MATCH($E16, Sched!$A:$A, 0), 5)</f>
        <v>240</v>
      </c>
      <c r="Y16" s="110">
        <f>INDEX(Sched!$A:$S, MATCH($E16, Sched!$A:$A, 0), 6)</f>
        <v>65</v>
      </c>
      <c r="Z16" s="110">
        <v>74</v>
      </c>
      <c r="AA16" s="110">
        <v>0</v>
      </c>
      <c r="AB16" s="110">
        <v>80</v>
      </c>
      <c r="AC16" s="110">
        <v>69</v>
      </c>
      <c r="AD16" s="110">
        <f t="shared" si="0"/>
        <v>0</v>
      </c>
      <c r="AE16" s="110">
        <v>60</v>
      </c>
      <c r="AF16" s="110">
        <f>INDEX(Sched!$A:$S, MATCH($E16, Sched!$A:$A, 0), 17)</f>
        <v>0</v>
      </c>
      <c r="AG16" s="110">
        <v>0.63</v>
      </c>
      <c r="AH16" s="110" t="str">
        <f>"B_01'" &amp; "Flr_0" &amp; INDEX(Sched!$A:$Z, MATCH($E16, Sched!$A:$A, FALSE), 21)</f>
        <v>B_01'Flr_01</v>
      </c>
      <c r="AI16" s="110" t="str">
        <f>"R_" &amp; INDEX(Sched!A:V, MATCH(ABT!$E16, Sched!$A:$A, 0), 20)</f>
        <v>R_109</v>
      </c>
      <c r="AJ16" s="110" t="str">
        <f>INDEX(Sched!A:V, MATCH(ABT!$E16, Sched!$A:$A, 0), 20)</f>
        <v>109</v>
      </c>
      <c r="AK16" s="110" t="str">
        <f>"B_01'" &amp; "Flr_0" &amp; INDEX(Sched!$A:$Z, MATCH($E16, Sched!$A:$A, FALSE), 21)</f>
        <v>B_01'Flr_01</v>
      </c>
      <c r="AL16" s="110" t="str">
        <f>"RSegm_" &amp; INDEX(Joined!$A:$W, MATCH($A16, Joined!$H:$H, FALSE), 7)</f>
        <v>RSegm_VAV-109</v>
      </c>
      <c r="AM16" s="110" t="str">
        <f>INDEX(Joined!$A:$W, MATCH($A16, Joined!$H:$H, FALSE), 7)</f>
        <v>VAV-109</v>
      </c>
      <c r="AN16" s="110"/>
    </row>
    <row r="17" spans="1:40" x14ac:dyDescent="0.2">
      <c r="A17" s="109" t="s">
        <v>93</v>
      </c>
      <c r="B17" s="110" t="str">
        <f>"B_01'" &amp; "Flr_0" &amp;  INDEX(Sched!$A:$Z, MATCH($E17, Sched!$A:$A, FALSE), 21)</f>
        <v>B_01'Flr_01</v>
      </c>
      <c r="C17" s="110" t="str">
        <f>INDEX(Joined!$A:$W, MATCH(A17, Joined!$H:$H, FALSE), 7)</f>
        <v>VAV-107</v>
      </c>
      <c r="D17" s="110">
        <f>INDEX(Joined!$A:$W, MATCH(A17, Joined!$H:$H, FALSE), 5)</f>
        <v>10217</v>
      </c>
      <c r="E17" s="110" t="str">
        <f>INDEX(Joined!$A:$W, MATCH(A17, Joined!$H:$H, FALSE), 7)</f>
        <v>VAV-107</v>
      </c>
      <c r="F17" s="110" t="s">
        <v>43</v>
      </c>
      <c r="G17" s="110" t="str">
        <f>INDEX(PanelInstance!$B$21:$G$40,MATCH(ABT!$H17,PanelInstance!B$21:$B$40,0),2)</f>
        <v>15000_VAV_HW</v>
      </c>
      <c r="H17" s="110">
        <f>INDEX(Joined!$A:$W, MATCH($A17, Joined!$H:$H, FALSE), 6)</f>
        <v>15000</v>
      </c>
      <c r="I17" s="110">
        <f>INDEX(Joined!$A:$W, MATCH($A17, Joined!$H:$H, FALSE), 4)</f>
        <v>101</v>
      </c>
      <c r="J17" s="110" t="b">
        <v>0</v>
      </c>
      <c r="K17" s="110">
        <f>INDEX(Joined!$A:$W, MATCH($A17, Joined!$H:$H, FALSE), 3)</f>
        <v>17</v>
      </c>
      <c r="L17" s="110">
        <v>20</v>
      </c>
      <c r="M17" s="110">
        <v>76800</v>
      </c>
      <c r="N17" s="110">
        <f>INDEX(Sched!$A:$S, MATCH($E17, Sched!$A:$A, 0), 6)</f>
        <v>65</v>
      </c>
      <c r="O17" s="110">
        <f>INDEX(Sched!$A:$S, MATCH($E17, Sched!$A:$A, 0), 7)</f>
        <v>65</v>
      </c>
      <c r="P17" s="110">
        <f>INDEX(Sched!$A:$S, MATCH($E17, Sched!$A:$A, 0), 7)</f>
        <v>65</v>
      </c>
      <c r="Q17" s="110">
        <f>INDEX(Sched!$A:$S, MATCH($E17, Sched!$A:$A, 0), 7)</f>
        <v>65</v>
      </c>
      <c r="R17" s="111">
        <f>INDEX(Sched!$A:$S, MATCH($E17, Sched!$A:$A, 0), 8)^2*PI()/144</f>
        <v>0.3490658503988659</v>
      </c>
      <c r="S17" s="110">
        <f>INDEX(Sched!$A:$S, MATCH($E17, Sched!$A:$A, 0), 8)</f>
        <v>4</v>
      </c>
      <c r="T17" s="110">
        <f>INDEX(Sched!$A:$S, MATCH($E17, Sched!$A:$A, 0), 5)</f>
        <v>240</v>
      </c>
      <c r="U17" s="110">
        <f>INDEX(Sched!$A:$S, MATCH($E17, Sched!$A:$A, 0), 6)</f>
        <v>65</v>
      </c>
      <c r="V17" s="110">
        <f>INDEX(Sched!$A:$S, MATCH($E17, Sched!$A:$A, 0), 6)</f>
        <v>65</v>
      </c>
      <c r="W17" s="110">
        <f>INDEX(Sched!$A:$S, MATCH($E17, Sched!$A:$A, 0), 6)</f>
        <v>65</v>
      </c>
      <c r="X17" s="110">
        <f>INDEX(Sched!$A:$S, MATCH($E17, Sched!$A:$A, 0), 5)</f>
        <v>240</v>
      </c>
      <c r="Y17" s="110">
        <f>INDEX(Sched!$A:$S, MATCH($E17, Sched!$A:$A, 0), 6)</f>
        <v>65</v>
      </c>
      <c r="Z17" s="110">
        <v>74</v>
      </c>
      <c r="AA17" s="110">
        <v>0</v>
      </c>
      <c r="AB17" s="110">
        <v>80</v>
      </c>
      <c r="AC17" s="110">
        <v>69</v>
      </c>
      <c r="AD17" s="110">
        <f t="shared" si="0"/>
        <v>0</v>
      </c>
      <c r="AE17" s="110">
        <v>60</v>
      </c>
      <c r="AF17" s="110">
        <f>INDEX(Sched!$A:$S, MATCH($E17, Sched!$A:$A, 0), 17)</f>
        <v>0</v>
      </c>
      <c r="AG17" s="110">
        <v>0.63</v>
      </c>
      <c r="AH17" s="110" t="str">
        <f>"B_01'" &amp; "Flr_0" &amp; INDEX(Sched!$A:$Z, MATCH($E17, Sched!$A:$A, FALSE), 21)</f>
        <v>B_01'Flr_01</v>
      </c>
      <c r="AI17" s="110" t="str">
        <f>"R_" &amp; INDEX(Sched!A:V, MATCH(ABT!$E17, Sched!$A:$A, 0), 20)</f>
        <v>R_107</v>
      </c>
      <c r="AJ17" s="110" t="str">
        <f>INDEX(Sched!A:V, MATCH(ABT!$E17, Sched!$A:$A, 0), 20)</f>
        <v>107</v>
      </c>
      <c r="AK17" s="110" t="str">
        <f>"B_01'" &amp; "Flr_0" &amp; INDEX(Sched!$A:$Z, MATCH($E17, Sched!$A:$A, FALSE), 21)</f>
        <v>B_01'Flr_01</v>
      </c>
      <c r="AL17" s="110" t="str">
        <f>"RSegm_" &amp; INDEX(Joined!$A:$W, MATCH($A17, Joined!$H:$H, FALSE), 7)</f>
        <v>RSegm_VAV-107</v>
      </c>
      <c r="AM17" s="110" t="str">
        <f>INDEX(Joined!$A:$W, MATCH($A17, Joined!$H:$H, FALSE), 7)</f>
        <v>VAV-107</v>
      </c>
      <c r="AN17" s="110"/>
    </row>
    <row r="18" spans="1:40" x14ac:dyDescent="0.2">
      <c r="A18" s="109" t="s">
        <v>94</v>
      </c>
      <c r="B18" s="110" t="str">
        <f>"B_01'" &amp; "Flr_0" &amp;  INDEX(Sched!$A:$Z, MATCH($E18, Sched!$A:$A, FALSE), 21)</f>
        <v>B_01'Flr_01</v>
      </c>
      <c r="C18" s="110" t="str">
        <f>INDEX(Joined!$A:$W, MATCH(A18, Joined!$H:$H, FALSE), 7)</f>
        <v>VAV-104</v>
      </c>
      <c r="D18" s="110">
        <f>INDEX(Joined!$A:$W, MATCH(A18, Joined!$H:$H, FALSE), 5)</f>
        <v>10218</v>
      </c>
      <c r="E18" s="110" t="str">
        <f>INDEX(Joined!$A:$W, MATCH(A18, Joined!$H:$H, FALSE), 7)</f>
        <v>VAV-104</v>
      </c>
      <c r="F18" s="110" t="s">
        <v>43</v>
      </c>
      <c r="G18" s="110" t="str">
        <f>INDEX(PanelInstance!$B$21:$G$40,MATCH(ABT!$H18,PanelInstance!B$21:$B$40,0),2)</f>
        <v>15000_VAV_HW</v>
      </c>
      <c r="H18" s="110">
        <f>INDEX(Joined!$A:$W, MATCH($A18, Joined!$H:$H, FALSE), 6)</f>
        <v>15000</v>
      </c>
      <c r="I18" s="110">
        <f>INDEX(Joined!$A:$W, MATCH($A18, Joined!$H:$H, FALSE), 4)</f>
        <v>101</v>
      </c>
      <c r="J18" s="110" t="b">
        <v>0</v>
      </c>
      <c r="K18" s="110">
        <f>INDEX(Joined!$A:$W, MATCH($A18, Joined!$H:$H, FALSE), 3)</f>
        <v>18</v>
      </c>
      <c r="L18" s="110">
        <v>20</v>
      </c>
      <c r="M18" s="110">
        <v>76800</v>
      </c>
      <c r="N18" s="110">
        <f>INDEX(Sched!$A:$S, MATCH($E18, Sched!$A:$A, 0), 6)</f>
        <v>350</v>
      </c>
      <c r="O18" s="110">
        <f>INDEX(Sched!$A:$S, MATCH($E18, Sched!$A:$A, 0), 7)</f>
        <v>350</v>
      </c>
      <c r="P18" s="110">
        <f>INDEX(Sched!$A:$S, MATCH($E18, Sched!$A:$A, 0), 7)</f>
        <v>350</v>
      </c>
      <c r="Q18" s="110">
        <f>INDEX(Sched!$A:$S, MATCH($E18, Sched!$A:$A, 0), 7)</f>
        <v>350</v>
      </c>
      <c r="R18" s="111">
        <f>INDEX(Sched!$A:$S, MATCH($E18, Sched!$A:$A, 0), 8)^2*PI()/144</f>
        <v>2.1816615649929121</v>
      </c>
      <c r="S18" s="110">
        <f>INDEX(Sched!$A:$S, MATCH($E18, Sched!$A:$A, 0), 8)</f>
        <v>10</v>
      </c>
      <c r="T18" s="110">
        <f>INDEX(Sched!$A:$S, MATCH($E18, Sched!$A:$A, 0), 5)</f>
        <v>1000</v>
      </c>
      <c r="U18" s="110">
        <f>INDEX(Sched!$A:$S, MATCH($E18, Sched!$A:$A, 0), 6)</f>
        <v>350</v>
      </c>
      <c r="V18" s="110">
        <f>INDEX(Sched!$A:$S, MATCH($E18, Sched!$A:$A, 0), 6)</f>
        <v>350</v>
      </c>
      <c r="W18" s="110">
        <f>INDEX(Sched!$A:$S, MATCH($E18, Sched!$A:$A, 0), 6)</f>
        <v>350</v>
      </c>
      <c r="X18" s="110">
        <f>INDEX(Sched!$A:$S, MATCH($E18, Sched!$A:$A, 0), 5)</f>
        <v>1000</v>
      </c>
      <c r="Y18" s="110">
        <f>INDEX(Sched!$A:$S, MATCH($E18, Sched!$A:$A, 0), 6)</f>
        <v>350</v>
      </c>
      <c r="Z18" s="110">
        <v>74</v>
      </c>
      <c r="AA18" s="110">
        <v>0</v>
      </c>
      <c r="AB18" s="110">
        <v>80</v>
      </c>
      <c r="AC18" s="110">
        <v>69</v>
      </c>
      <c r="AD18" s="110">
        <f t="shared" si="0"/>
        <v>0</v>
      </c>
      <c r="AE18" s="110">
        <v>60</v>
      </c>
      <c r="AF18" s="110">
        <f>INDEX(Sched!$A:$S, MATCH($E18, Sched!$A:$A, 0), 17)</f>
        <v>0</v>
      </c>
      <c r="AG18" s="110">
        <v>0.63</v>
      </c>
      <c r="AH18" s="110" t="str">
        <f>"B_01'" &amp; "Flr_0" &amp; INDEX(Sched!$A:$Z, MATCH($E18, Sched!$A:$A, FALSE), 21)</f>
        <v>B_01'Flr_01</v>
      </c>
      <c r="AI18" s="110" t="str">
        <f>"R_" &amp; INDEX(Sched!A:V, MATCH(ABT!$E18, Sched!$A:$A, 0), 20)</f>
        <v>R_104</v>
      </c>
      <c r="AJ18" s="110" t="str">
        <f>INDEX(Sched!A:V, MATCH(ABT!$E18, Sched!$A:$A, 0), 20)</f>
        <v>104</v>
      </c>
      <c r="AK18" s="110" t="str">
        <f>"B_01'" &amp; "Flr_0" &amp; INDEX(Sched!$A:$Z, MATCH($E18, Sched!$A:$A, FALSE), 21)</f>
        <v>B_01'Flr_01</v>
      </c>
      <c r="AL18" s="110" t="str">
        <f>"RSegm_" &amp; INDEX(Joined!$A:$W, MATCH($A18, Joined!$H:$H, FALSE), 7)</f>
        <v>RSegm_VAV-104</v>
      </c>
      <c r="AM18" s="110" t="str">
        <f>INDEX(Joined!$A:$W, MATCH($A18, Joined!$H:$H, FALSE), 7)</f>
        <v>VAV-104</v>
      </c>
      <c r="AN18" s="110"/>
    </row>
    <row r="19" spans="1:40" x14ac:dyDescent="0.2">
      <c r="A19" s="109" t="s">
        <v>95</v>
      </c>
      <c r="B19" s="110" t="str">
        <f>"B_01'" &amp; "Flr_0" &amp;  INDEX(Sched!$A:$Z, MATCH($E19, Sched!$A:$A, FALSE), 21)</f>
        <v>B_01'Flr_01</v>
      </c>
      <c r="C19" s="110" t="str">
        <f>INDEX(Joined!$A:$W, MATCH(A19, Joined!$H:$H, FALSE), 7)</f>
        <v>VAV-C102</v>
      </c>
      <c r="D19" s="110">
        <f>INDEX(Joined!$A:$W, MATCH(A19, Joined!$H:$H, FALSE), 5)</f>
        <v>10219</v>
      </c>
      <c r="E19" s="110" t="str">
        <f>INDEX(Joined!$A:$W, MATCH(A19, Joined!$H:$H, FALSE), 7)</f>
        <v>VAV-C102</v>
      </c>
      <c r="F19" s="110" t="s">
        <v>43</v>
      </c>
      <c r="G19" s="110" t="str">
        <f>INDEX(PanelInstance!$B$21:$G$40,MATCH(ABT!$H19,PanelInstance!B$21:$B$40,0),2)</f>
        <v>15000_VAV_HW</v>
      </c>
      <c r="H19" s="110">
        <f>INDEX(Joined!$A:$W, MATCH($A19, Joined!$H:$H, FALSE), 6)</f>
        <v>15000</v>
      </c>
      <c r="I19" s="110">
        <f>INDEX(Joined!$A:$W, MATCH($A19, Joined!$H:$H, FALSE), 4)</f>
        <v>101</v>
      </c>
      <c r="J19" s="110" t="b">
        <v>0</v>
      </c>
      <c r="K19" s="110">
        <f>INDEX(Joined!$A:$W, MATCH($A19, Joined!$H:$H, FALSE), 3)</f>
        <v>19</v>
      </c>
      <c r="L19" s="110">
        <v>20</v>
      </c>
      <c r="M19" s="110">
        <v>76800</v>
      </c>
      <c r="N19" s="110">
        <f>INDEX(Sched!$A:$S, MATCH($E19, Sched!$A:$A, 0), 6)</f>
        <v>350</v>
      </c>
      <c r="O19" s="110">
        <f>INDEX(Sched!$A:$S, MATCH($E19, Sched!$A:$A, 0), 7)</f>
        <v>350</v>
      </c>
      <c r="P19" s="110">
        <f>INDEX(Sched!$A:$S, MATCH($E19, Sched!$A:$A, 0), 7)</f>
        <v>350</v>
      </c>
      <c r="Q19" s="110">
        <f>INDEX(Sched!$A:$S, MATCH($E19, Sched!$A:$A, 0), 7)</f>
        <v>350</v>
      </c>
      <c r="R19" s="111">
        <f>INDEX(Sched!$A:$S, MATCH($E19, Sched!$A:$A, 0), 8)^2*PI()/144</f>
        <v>1.3962634015954636</v>
      </c>
      <c r="S19" s="110">
        <f>INDEX(Sched!$A:$S, MATCH($E19, Sched!$A:$A, 0), 8)</f>
        <v>8</v>
      </c>
      <c r="T19" s="110">
        <f>INDEX(Sched!$A:$S, MATCH($E19, Sched!$A:$A, 0), 5)</f>
        <v>600</v>
      </c>
      <c r="U19" s="110">
        <f>INDEX(Sched!$A:$S, MATCH($E19, Sched!$A:$A, 0), 6)</f>
        <v>350</v>
      </c>
      <c r="V19" s="110">
        <f>INDEX(Sched!$A:$S, MATCH($E19, Sched!$A:$A, 0), 6)</f>
        <v>350</v>
      </c>
      <c r="W19" s="110">
        <f>INDEX(Sched!$A:$S, MATCH($E19, Sched!$A:$A, 0), 6)</f>
        <v>350</v>
      </c>
      <c r="X19" s="110">
        <f>INDEX(Sched!$A:$S, MATCH($E19, Sched!$A:$A, 0), 5)</f>
        <v>600</v>
      </c>
      <c r="Y19" s="110">
        <f>INDEX(Sched!$A:$S, MATCH($E19, Sched!$A:$A, 0), 6)</f>
        <v>350</v>
      </c>
      <c r="Z19" s="110">
        <v>74</v>
      </c>
      <c r="AA19" s="110">
        <v>0</v>
      </c>
      <c r="AB19" s="110">
        <v>80</v>
      </c>
      <c r="AC19" s="110">
        <v>69</v>
      </c>
      <c r="AD19" s="110">
        <f t="shared" si="0"/>
        <v>0</v>
      </c>
      <c r="AE19" s="110">
        <v>60</v>
      </c>
      <c r="AF19" s="110">
        <f>INDEX(Sched!$A:$S, MATCH($E19, Sched!$A:$A, 0), 17)</f>
        <v>0</v>
      </c>
      <c r="AG19" s="110">
        <v>0.63</v>
      </c>
      <c r="AH19" s="110" t="str">
        <f>"B_01'" &amp; "Flr_0" &amp; INDEX(Sched!$A:$Z, MATCH($E19, Sched!$A:$A, FALSE), 21)</f>
        <v>B_01'Flr_01</v>
      </c>
      <c r="AI19" s="110" t="str">
        <f>"R_" &amp; INDEX(Sched!A:V, MATCH(ABT!$E19, Sched!$A:$A, 0), 20)</f>
        <v>R_C102</v>
      </c>
      <c r="AJ19" s="110" t="str">
        <f>INDEX(Sched!A:V, MATCH(ABT!$E19, Sched!$A:$A, 0), 20)</f>
        <v>C102</v>
      </c>
      <c r="AK19" s="110" t="str">
        <f>"B_01'" &amp; "Flr_0" &amp; INDEX(Sched!$A:$Z, MATCH($E19, Sched!$A:$A, FALSE), 21)</f>
        <v>B_01'Flr_01</v>
      </c>
      <c r="AL19" s="110" t="str">
        <f>"RSegm_" &amp; INDEX(Joined!$A:$W, MATCH($A19, Joined!$H:$H, FALSE), 7)</f>
        <v>RSegm_VAV-C102</v>
      </c>
      <c r="AM19" s="110" t="str">
        <f>INDEX(Joined!$A:$W, MATCH($A19, Joined!$H:$H, FALSE), 7)</f>
        <v>VAV-C102</v>
      </c>
      <c r="AN19" s="110"/>
    </row>
    <row r="20" spans="1:40" x14ac:dyDescent="0.2">
      <c r="A20" s="109" t="s">
        <v>96</v>
      </c>
      <c r="B20" s="110" t="str">
        <f>"B_01'" &amp; "Flr_0" &amp;  INDEX(Sched!$A:$Z, MATCH($E20, Sched!$A:$A, FALSE), 21)</f>
        <v>B_01'Flr_01</v>
      </c>
      <c r="C20" s="110" t="str">
        <f>INDEX(Joined!$A:$W, MATCH(A20, Joined!$H:$H, FALSE), 7)</f>
        <v>VAV-101</v>
      </c>
      <c r="D20" s="110">
        <f>INDEX(Joined!$A:$W, MATCH(A20, Joined!$H:$H, FALSE), 5)</f>
        <v>10220</v>
      </c>
      <c r="E20" s="110" t="str">
        <f>INDEX(Joined!$A:$W, MATCH(A20, Joined!$H:$H, FALSE), 7)</f>
        <v>VAV-101</v>
      </c>
      <c r="F20" s="110" t="s">
        <v>43</v>
      </c>
      <c r="G20" s="110" t="str">
        <f>INDEX(PanelInstance!$B$21:$G$40,MATCH(ABT!$H20,PanelInstance!B$21:$B$40,0),2)</f>
        <v>15000_VAV_HW</v>
      </c>
      <c r="H20" s="110">
        <f>INDEX(Joined!$A:$W, MATCH($A20, Joined!$H:$H, FALSE), 6)</f>
        <v>15000</v>
      </c>
      <c r="I20" s="110">
        <f>INDEX(Joined!$A:$W, MATCH($A20, Joined!$H:$H, FALSE), 4)</f>
        <v>101</v>
      </c>
      <c r="J20" s="110" t="b">
        <v>0</v>
      </c>
      <c r="K20" s="110">
        <f>INDEX(Joined!$A:$W, MATCH($A20, Joined!$H:$H, FALSE), 3)</f>
        <v>20</v>
      </c>
      <c r="L20" s="110">
        <v>20</v>
      </c>
      <c r="M20" s="110">
        <v>76800</v>
      </c>
      <c r="N20" s="110">
        <f>INDEX(Sched!$A:$S, MATCH($E20, Sched!$A:$A, 0), 6)</f>
        <v>300</v>
      </c>
      <c r="O20" s="110">
        <f>INDEX(Sched!$A:$S, MATCH($E20, Sched!$A:$A, 0), 7)</f>
        <v>300</v>
      </c>
      <c r="P20" s="110">
        <f>INDEX(Sched!$A:$S, MATCH($E20, Sched!$A:$A, 0), 7)</f>
        <v>300</v>
      </c>
      <c r="Q20" s="110">
        <f>INDEX(Sched!$A:$S, MATCH($E20, Sched!$A:$A, 0), 7)</f>
        <v>300</v>
      </c>
      <c r="R20" s="111">
        <f>INDEX(Sched!$A:$S, MATCH($E20, Sched!$A:$A, 0), 8)^2*PI()/144</f>
        <v>3.1415926535897931</v>
      </c>
      <c r="S20" s="110">
        <f>INDEX(Sched!$A:$S, MATCH($E20, Sched!$A:$A, 0), 8)</f>
        <v>12</v>
      </c>
      <c r="T20" s="110">
        <f>INDEX(Sched!$A:$S, MATCH($E20, Sched!$A:$A, 0), 5)</f>
        <v>1600</v>
      </c>
      <c r="U20" s="110">
        <f>INDEX(Sched!$A:$S, MATCH($E20, Sched!$A:$A, 0), 6)</f>
        <v>300</v>
      </c>
      <c r="V20" s="110">
        <f>INDEX(Sched!$A:$S, MATCH($E20, Sched!$A:$A, 0), 6)</f>
        <v>300</v>
      </c>
      <c r="W20" s="110">
        <f>INDEX(Sched!$A:$S, MATCH($E20, Sched!$A:$A, 0), 6)</f>
        <v>300</v>
      </c>
      <c r="X20" s="110">
        <f>INDEX(Sched!$A:$S, MATCH($E20, Sched!$A:$A, 0), 5)</f>
        <v>1600</v>
      </c>
      <c r="Y20" s="110">
        <f>INDEX(Sched!$A:$S, MATCH($E20, Sched!$A:$A, 0), 6)</f>
        <v>300</v>
      </c>
      <c r="Z20" s="110">
        <v>74</v>
      </c>
      <c r="AA20" s="110">
        <v>0</v>
      </c>
      <c r="AB20" s="110">
        <v>80</v>
      </c>
      <c r="AC20" s="110">
        <v>69</v>
      </c>
      <c r="AD20" s="110">
        <f t="shared" si="0"/>
        <v>0</v>
      </c>
      <c r="AE20" s="110">
        <v>60</v>
      </c>
      <c r="AF20" s="110">
        <f>INDEX(Sched!$A:$S, MATCH($E20, Sched!$A:$A, 0), 17)</f>
        <v>0</v>
      </c>
      <c r="AG20" s="110">
        <v>0.63</v>
      </c>
      <c r="AH20" s="110" t="str">
        <f>"B_01'" &amp; "Flr_0" &amp; INDEX(Sched!$A:$Z, MATCH($E20, Sched!$A:$A, FALSE), 21)</f>
        <v>B_01'Flr_01</v>
      </c>
      <c r="AI20" s="110" t="str">
        <f>"R_" &amp; INDEX(Sched!A:V, MATCH(ABT!$E20, Sched!$A:$A, 0), 20)</f>
        <v>R_101</v>
      </c>
      <c r="AJ20" s="110" t="str">
        <f>INDEX(Sched!A:V, MATCH(ABT!$E20, Sched!$A:$A, 0), 20)</f>
        <v>101</v>
      </c>
      <c r="AK20" s="110" t="str">
        <f>"B_01'" &amp; "Flr_0" &amp; INDEX(Sched!$A:$Z, MATCH($E20, Sched!$A:$A, FALSE), 21)</f>
        <v>B_01'Flr_01</v>
      </c>
      <c r="AL20" s="110" t="str">
        <f>"RSegm_" &amp; INDEX(Joined!$A:$W, MATCH($A20, Joined!$H:$H, FALSE), 7)</f>
        <v>RSegm_VAV-101</v>
      </c>
      <c r="AM20" s="110" t="str">
        <f>INDEX(Joined!$A:$W, MATCH($A20, Joined!$H:$H, FALSE), 7)</f>
        <v>VAV-101</v>
      </c>
      <c r="AN20" s="110"/>
    </row>
    <row r="21" spans="1:40" x14ac:dyDescent="0.2">
      <c r="A21" s="109" t="s">
        <v>97</v>
      </c>
      <c r="B21" s="110" t="str">
        <f>"B_01'" &amp; "Flr_0" &amp;  INDEX(Sched!$A:$Z, MATCH($E21, Sched!$A:$A, FALSE), 21)</f>
        <v>B_01'Flr_01</v>
      </c>
      <c r="C21" s="110" t="str">
        <f>INDEX(Joined!$A:$W, MATCH(A21, Joined!$H:$H, FALSE), 7)</f>
        <v>VAV-103</v>
      </c>
      <c r="D21" s="110">
        <f>INDEX(Joined!$A:$W, MATCH(A21, Joined!$H:$H, FALSE), 5)</f>
        <v>10221</v>
      </c>
      <c r="E21" s="110" t="str">
        <f>INDEX(Joined!$A:$W, MATCH(A21, Joined!$H:$H, FALSE), 7)</f>
        <v>VAV-103</v>
      </c>
      <c r="F21" s="110" t="s">
        <v>43</v>
      </c>
      <c r="G21" s="110" t="str">
        <f>INDEX(PanelInstance!$B$21:$G$40,MATCH(ABT!$H21,PanelInstance!B$21:$B$40,0),2)</f>
        <v>15000_VAV_HW</v>
      </c>
      <c r="H21" s="110">
        <f>INDEX(Joined!$A:$W, MATCH($A21, Joined!$H:$H, FALSE), 6)</f>
        <v>15000</v>
      </c>
      <c r="I21" s="110">
        <f>INDEX(Joined!$A:$W, MATCH($A21, Joined!$H:$H, FALSE), 4)</f>
        <v>101</v>
      </c>
      <c r="J21" s="110" t="b">
        <v>0</v>
      </c>
      <c r="K21" s="110">
        <f>INDEX(Joined!$A:$W, MATCH($A21, Joined!$H:$H, FALSE), 3)</f>
        <v>21</v>
      </c>
      <c r="L21" s="110">
        <v>20</v>
      </c>
      <c r="M21" s="110">
        <v>76800</v>
      </c>
      <c r="N21" s="110">
        <f>INDEX(Sched!$A:$S, MATCH($E21, Sched!$A:$A, 0), 6)</f>
        <v>300</v>
      </c>
      <c r="O21" s="110">
        <f>INDEX(Sched!$A:$S, MATCH($E21, Sched!$A:$A, 0), 7)</f>
        <v>300</v>
      </c>
      <c r="P21" s="110">
        <f>INDEX(Sched!$A:$S, MATCH($E21, Sched!$A:$A, 0), 7)</f>
        <v>300</v>
      </c>
      <c r="Q21" s="110">
        <f>INDEX(Sched!$A:$S, MATCH($E21, Sched!$A:$A, 0), 7)</f>
        <v>300</v>
      </c>
      <c r="R21" s="111">
        <f>INDEX(Sched!$A:$S, MATCH($E21, Sched!$A:$A, 0), 8)^2*PI()/144</f>
        <v>3.1415926535897931</v>
      </c>
      <c r="S21" s="110">
        <f>INDEX(Sched!$A:$S, MATCH($E21, Sched!$A:$A, 0), 8)</f>
        <v>12</v>
      </c>
      <c r="T21" s="110">
        <f>INDEX(Sched!$A:$S, MATCH($E21, Sched!$A:$A, 0), 5)</f>
        <v>2000</v>
      </c>
      <c r="U21" s="110">
        <f>INDEX(Sched!$A:$S, MATCH($E21, Sched!$A:$A, 0), 6)</f>
        <v>300</v>
      </c>
      <c r="V21" s="110">
        <f>INDEX(Sched!$A:$S, MATCH($E21, Sched!$A:$A, 0), 6)</f>
        <v>300</v>
      </c>
      <c r="W21" s="110">
        <f>INDEX(Sched!$A:$S, MATCH($E21, Sched!$A:$A, 0), 6)</f>
        <v>300</v>
      </c>
      <c r="X21" s="110">
        <f>INDEX(Sched!$A:$S, MATCH($E21, Sched!$A:$A, 0), 5)</f>
        <v>2000</v>
      </c>
      <c r="Y21" s="110">
        <f>INDEX(Sched!$A:$S, MATCH($E21, Sched!$A:$A, 0), 6)</f>
        <v>300</v>
      </c>
      <c r="Z21" s="110">
        <v>74</v>
      </c>
      <c r="AA21" s="110">
        <v>0</v>
      </c>
      <c r="AB21" s="110">
        <v>80</v>
      </c>
      <c r="AC21" s="110">
        <v>69</v>
      </c>
      <c r="AD21" s="110">
        <f t="shared" si="0"/>
        <v>0</v>
      </c>
      <c r="AE21" s="110">
        <v>60</v>
      </c>
      <c r="AF21" s="110">
        <f>INDEX(Sched!$A:$S, MATCH($E21, Sched!$A:$A, 0), 17)</f>
        <v>0</v>
      </c>
      <c r="AG21" s="110">
        <v>0.63</v>
      </c>
      <c r="AH21" s="110" t="str">
        <f>"B_01'" &amp; "Flr_0" &amp; INDEX(Sched!$A:$Z, MATCH($E21, Sched!$A:$A, FALSE), 21)</f>
        <v>B_01'Flr_01</v>
      </c>
      <c r="AI21" s="110" t="str">
        <f>"R_" &amp; INDEX(Sched!A:V, MATCH(ABT!$E21, Sched!$A:$A, 0), 20)</f>
        <v>R_103</v>
      </c>
      <c r="AJ21" s="110" t="str">
        <f>INDEX(Sched!A:V, MATCH(ABT!$E21, Sched!$A:$A, 0), 20)</f>
        <v>103</v>
      </c>
      <c r="AK21" s="110" t="str">
        <f>"B_01'" &amp; "Flr_0" &amp; INDEX(Sched!$A:$Z, MATCH($E21, Sched!$A:$A, FALSE), 21)</f>
        <v>B_01'Flr_01</v>
      </c>
      <c r="AL21" s="110" t="str">
        <f>"RSegm_" &amp; INDEX(Joined!$A:$W, MATCH($A21, Joined!$H:$H, FALSE), 7)</f>
        <v>RSegm_VAV-103</v>
      </c>
      <c r="AM21" s="110" t="str">
        <f>INDEX(Joined!$A:$W, MATCH($A21, Joined!$H:$H, FALSE), 7)</f>
        <v>VAV-103</v>
      </c>
      <c r="AN21" s="110"/>
    </row>
    <row r="22" spans="1:40" x14ac:dyDescent="0.2">
      <c r="A22" s="109" t="s">
        <v>98</v>
      </c>
      <c r="B22" s="110" t="str">
        <f>"B_01'" &amp; "Flr_0" &amp;  INDEX(Sched!$A:$Z, MATCH($E22, Sched!$A:$A, FALSE), 21)</f>
        <v>B_01'Flr_01</v>
      </c>
      <c r="C22" s="110" t="str">
        <f>INDEX(Joined!$A:$W, MATCH(A22, Joined!$H:$H, FALSE), 7)</f>
        <v>VAV-105</v>
      </c>
      <c r="D22" s="110">
        <f>INDEX(Joined!$A:$W, MATCH(A22, Joined!$H:$H, FALSE), 5)</f>
        <v>10222</v>
      </c>
      <c r="E22" s="110" t="str">
        <f>INDEX(Joined!$A:$W, MATCH(A22, Joined!$H:$H, FALSE), 7)</f>
        <v>VAV-105</v>
      </c>
      <c r="F22" s="110" t="s">
        <v>43</v>
      </c>
      <c r="G22" s="110" t="str">
        <f>INDEX(PanelInstance!$B$21:$G$40,MATCH(ABT!$H22,PanelInstance!B$21:$B$40,0),2)</f>
        <v>15000_VAV_HW</v>
      </c>
      <c r="H22" s="110">
        <f>INDEX(Joined!$A:$W, MATCH($A22, Joined!$H:$H, FALSE), 6)</f>
        <v>15000</v>
      </c>
      <c r="I22" s="110">
        <f>INDEX(Joined!$A:$W, MATCH($A22, Joined!$H:$H, FALSE), 4)</f>
        <v>101</v>
      </c>
      <c r="J22" s="110" t="b">
        <v>0</v>
      </c>
      <c r="K22" s="110">
        <f>INDEX(Joined!$A:$W, MATCH($A22, Joined!$H:$H, FALSE), 3)</f>
        <v>22</v>
      </c>
      <c r="L22" s="110">
        <v>20</v>
      </c>
      <c r="M22" s="110">
        <v>76800</v>
      </c>
      <c r="N22" s="110">
        <f>INDEX(Sched!$A:$S, MATCH($E22, Sched!$A:$A, 0), 6)</f>
        <v>200</v>
      </c>
      <c r="O22" s="110">
        <f>INDEX(Sched!$A:$S, MATCH($E22, Sched!$A:$A, 0), 7)</f>
        <v>200</v>
      </c>
      <c r="P22" s="110">
        <f>INDEX(Sched!$A:$S, MATCH($E22, Sched!$A:$A, 0), 7)</f>
        <v>200</v>
      </c>
      <c r="Q22" s="110">
        <f>INDEX(Sched!$A:$S, MATCH($E22, Sched!$A:$A, 0), 7)</f>
        <v>200</v>
      </c>
      <c r="R22" s="111">
        <f>INDEX(Sched!$A:$S, MATCH($E22, Sched!$A:$A, 0), 8)^2*PI()/144</f>
        <v>2.1816615649929121</v>
      </c>
      <c r="S22" s="110">
        <f>INDEX(Sched!$A:$S, MATCH($E22, Sched!$A:$A, 0), 8)</f>
        <v>10</v>
      </c>
      <c r="T22" s="110">
        <f>INDEX(Sched!$A:$S, MATCH($E22, Sched!$A:$A, 0), 5)</f>
        <v>1200</v>
      </c>
      <c r="U22" s="110">
        <f>INDEX(Sched!$A:$S, MATCH($E22, Sched!$A:$A, 0), 6)</f>
        <v>200</v>
      </c>
      <c r="V22" s="110">
        <f>INDEX(Sched!$A:$S, MATCH($E22, Sched!$A:$A, 0), 6)</f>
        <v>200</v>
      </c>
      <c r="W22" s="110">
        <f>INDEX(Sched!$A:$S, MATCH($E22, Sched!$A:$A, 0), 6)</f>
        <v>200</v>
      </c>
      <c r="X22" s="110">
        <f>INDEX(Sched!$A:$S, MATCH($E22, Sched!$A:$A, 0), 5)</f>
        <v>1200</v>
      </c>
      <c r="Y22" s="110">
        <f>INDEX(Sched!$A:$S, MATCH($E22, Sched!$A:$A, 0), 6)</f>
        <v>200</v>
      </c>
      <c r="Z22" s="110">
        <v>74</v>
      </c>
      <c r="AA22" s="110">
        <v>0</v>
      </c>
      <c r="AB22" s="110">
        <v>80</v>
      </c>
      <c r="AC22" s="110">
        <v>69</v>
      </c>
      <c r="AD22" s="110">
        <f t="shared" si="0"/>
        <v>0</v>
      </c>
      <c r="AE22" s="110">
        <v>60</v>
      </c>
      <c r="AF22" s="110">
        <f>INDEX(Sched!$A:$S, MATCH($E22, Sched!$A:$A, 0), 17)</f>
        <v>0</v>
      </c>
      <c r="AG22" s="110">
        <v>0.63</v>
      </c>
      <c r="AH22" s="110" t="str">
        <f>"B_01'" &amp; "Flr_0" &amp; INDEX(Sched!$A:$Z, MATCH($E22, Sched!$A:$A, FALSE), 21)</f>
        <v>B_01'Flr_01</v>
      </c>
      <c r="AI22" s="110" t="str">
        <f>"R_" &amp; INDEX(Sched!A:V, MATCH(ABT!$E22, Sched!$A:$A, 0), 20)</f>
        <v>R_105</v>
      </c>
      <c r="AJ22" s="110" t="str">
        <f>INDEX(Sched!A:V, MATCH(ABT!$E22, Sched!$A:$A, 0), 20)</f>
        <v>105</v>
      </c>
      <c r="AK22" s="110" t="str">
        <f>"B_01'" &amp; "Flr_0" &amp; INDEX(Sched!$A:$Z, MATCH($E22, Sched!$A:$A, FALSE), 21)</f>
        <v>B_01'Flr_01</v>
      </c>
      <c r="AL22" s="110" t="str">
        <f>"RSegm_" &amp; INDEX(Joined!$A:$W, MATCH($A22, Joined!$H:$H, FALSE), 7)</f>
        <v>RSegm_VAV-105</v>
      </c>
      <c r="AM22" s="110" t="str">
        <f>INDEX(Joined!$A:$W, MATCH($A22, Joined!$H:$H, FALSE), 7)</f>
        <v>VAV-105</v>
      </c>
      <c r="AN22" s="110"/>
    </row>
    <row r="23" spans="1:40" x14ac:dyDescent="0.2">
      <c r="A23" s="109" t="s">
        <v>312</v>
      </c>
      <c r="B23" s="110" t="str">
        <f>"B_01'" &amp; "Flr_0" &amp;  INDEX(Sched!$A:$Z, MATCH($E23, Sched!$A:$A, FALSE), 21)</f>
        <v>B_01'Flr_02</v>
      </c>
      <c r="C23" s="110" t="str">
        <f>INDEX(Joined!$A:$W, MATCH(A23, Joined!$H:$H, FALSE), 7)</f>
        <v>VAV-201A</v>
      </c>
      <c r="D23" s="110">
        <f>INDEX(Joined!$A:$W, MATCH(A23, Joined!$H:$H, FALSE), 5)</f>
        <v>10223</v>
      </c>
      <c r="E23" s="110" t="str">
        <f>INDEX(Joined!$A:$W, MATCH(A23, Joined!$H:$H, FALSE), 7)</f>
        <v>VAV-201A</v>
      </c>
      <c r="F23" s="110" t="s">
        <v>43</v>
      </c>
      <c r="G23" s="110" t="str">
        <f>INDEX(PanelInstance!$B$21:$G$40,MATCH(ABT!$H23,PanelInstance!B$21:$B$40,0),2)</f>
        <v>15000_VAV_HW</v>
      </c>
      <c r="H23" s="110">
        <f>INDEX(Joined!$A:$W, MATCH($A23, Joined!$H:$H, FALSE), 6)</f>
        <v>15000</v>
      </c>
      <c r="I23" s="110">
        <f>INDEX(Joined!$A:$W, MATCH($A23, Joined!$H:$H, FALSE), 4)</f>
        <v>102</v>
      </c>
      <c r="J23" s="110" t="b">
        <v>0</v>
      </c>
      <c r="K23" s="110">
        <f>INDEX(Joined!$A:$W, MATCH($A23, Joined!$H:$H, FALSE), 3)</f>
        <v>1</v>
      </c>
      <c r="L23" s="110">
        <v>20</v>
      </c>
      <c r="M23" s="110">
        <v>76800</v>
      </c>
      <c r="N23" s="110">
        <f>INDEX(Sched!$A:$S, MATCH($E23, Sched!$A:$A, 0), 6)</f>
        <v>100</v>
      </c>
      <c r="O23" s="110">
        <f>INDEX(Sched!$A:$S, MATCH($E23, Sched!$A:$A, 0), 7)</f>
        <v>100</v>
      </c>
      <c r="P23" s="110">
        <f>INDEX(Sched!$A:$S, MATCH($E23, Sched!$A:$A, 0), 7)</f>
        <v>100</v>
      </c>
      <c r="Q23" s="110">
        <f>INDEX(Sched!$A:$S, MATCH($E23, Sched!$A:$A, 0), 7)</f>
        <v>100</v>
      </c>
      <c r="R23" s="111">
        <f>INDEX(Sched!$A:$S, MATCH($E23, Sched!$A:$A, 0), 8)^2*PI()/144</f>
        <v>0.54541539124822802</v>
      </c>
      <c r="S23" s="110">
        <f>INDEX(Sched!$A:$S, MATCH($E23, Sched!$A:$A, 0), 8)</f>
        <v>5</v>
      </c>
      <c r="T23" s="110">
        <f>INDEX(Sched!$A:$S, MATCH($E23, Sched!$A:$A, 0), 5)</f>
        <v>320</v>
      </c>
      <c r="U23" s="110">
        <f>INDEX(Sched!$A:$S, MATCH($E23, Sched!$A:$A, 0), 6)</f>
        <v>100</v>
      </c>
      <c r="V23" s="110">
        <f>INDEX(Sched!$A:$S, MATCH($E23, Sched!$A:$A, 0), 6)</f>
        <v>100</v>
      </c>
      <c r="W23" s="110">
        <f>INDEX(Sched!$A:$S, MATCH($E23, Sched!$A:$A, 0), 6)</f>
        <v>100</v>
      </c>
      <c r="X23" s="110">
        <f>INDEX(Sched!$A:$S, MATCH($E23, Sched!$A:$A, 0), 5)</f>
        <v>320</v>
      </c>
      <c r="Y23" s="110">
        <f>INDEX(Sched!$A:$S, MATCH($E23, Sched!$A:$A, 0), 6)</f>
        <v>100</v>
      </c>
      <c r="Z23" s="110">
        <v>74</v>
      </c>
      <c r="AA23" s="110">
        <v>0</v>
      </c>
      <c r="AB23" s="110">
        <v>80</v>
      </c>
      <c r="AC23" s="110">
        <v>69</v>
      </c>
      <c r="AD23" s="110">
        <f t="shared" si="0"/>
        <v>0</v>
      </c>
      <c r="AE23" s="110">
        <v>60</v>
      </c>
      <c r="AF23" s="110">
        <f>INDEX(Sched!$A:$S, MATCH($E23, Sched!$A:$A, 0), 17)</f>
        <v>0</v>
      </c>
      <c r="AG23" s="110">
        <v>0.63</v>
      </c>
      <c r="AH23" s="110" t="str">
        <f>"B_01'" &amp; "Flr_0" &amp; INDEX(Sched!$A:$Z, MATCH($E23, Sched!$A:$A, FALSE), 21)</f>
        <v>B_01'Flr_02</v>
      </c>
      <c r="AI23" s="110" t="str">
        <f>"R_" &amp; INDEX(Sched!A:V, MATCH(ABT!$E23, Sched!$A:$A, 0), 20)</f>
        <v>R_201A</v>
      </c>
      <c r="AJ23" s="110" t="str">
        <f>INDEX(Sched!A:V, MATCH(ABT!$E23, Sched!$A:$A, 0), 20)</f>
        <v>201A</v>
      </c>
      <c r="AK23" s="110" t="str">
        <f>"B_01'" &amp; "Flr_0" &amp; INDEX(Sched!$A:$Z, MATCH($E23, Sched!$A:$A, FALSE), 21)</f>
        <v>B_01'Flr_02</v>
      </c>
      <c r="AL23" s="110" t="str">
        <f>"RSegm_" &amp; INDEX(Joined!$A:$W, MATCH($A23, Joined!$H:$H, FALSE), 7)</f>
        <v>RSegm_VAV-201A</v>
      </c>
      <c r="AM23" s="110" t="str">
        <f>INDEX(Joined!$A:$W, MATCH($A23, Joined!$H:$H, FALSE), 7)</f>
        <v>VAV-201A</v>
      </c>
      <c r="AN23" s="110"/>
    </row>
    <row r="24" spans="1:40" x14ac:dyDescent="0.2">
      <c r="A24" s="109" t="s">
        <v>298</v>
      </c>
      <c r="B24" s="110" t="str">
        <f>"B_01'" &amp; "Flr_0" &amp;  INDEX(Sched!$A:$Z, MATCH($E24, Sched!$A:$A, FALSE), 21)</f>
        <v>B_01'Flr_02</v>
      </c>
      <c r="C24" s="110" t="str">
        <f>INDEX(Joined!$A:$W, MATCH(A24, Joined!$H:$H, FALSE), 7)</f>
        <v>VAV-207</v>
      </c>
      <c r="D24" s="110">
        <f>INDEX(Joined!$A:$W, MATCH(A24, Joined!$H:$H, FALSE), 5)</f>
        <v>10224</v>
      </c>
      <c r="E24" s="110" t="str">
        <f>INDEX(Joined!$A:$W, MATCH(A24, Joined!$H:$H, FALSE), 7)</f>
        <v>VAV-207</v>
      </c>
      <c r="F24" s="110" t="s">
        <v>43</v>
      </c>
      <c r="G24" s="110" t="str">
        <f>INDEX(PanelInstance!$B$21:$G$40,MATCH(ABT!$H24,PanelInstance!B$21:$B$40,0),2)</f>
        <v>15000_VAV_HW</v>
      </c>
      <c r="H24" s="110">
        <f>INDEX(Joined!$A:$W, MATCH($A24, Joined!$H:$H, FALSE), 6)</f>
        <v>15000</v>
      </c>
      <c r="I24" s="110">
        <f>INDEX(Joined!$A:$W, MATCH($A24, Joined!$H:$H, FALSE), 4)</f>
        <v>102</v>
      </c>
      <c r="J24" s="110" t="b">
        <v>0</v>
      </c>
      <c r="K24" s="110">
        <f>INDEX(Joined!$A:$W, MATCH($A24, Joined!$H:$H, FALSE), 3)</f>
        <v>2</v>
      </c>
      <c r="L24" s="110">
        <v>20</v>
      </c>
      <c r="M24" s="110">
        <v>76800</v>
      </c>
      <c r="N24" s="110">
        <f>INDEX(Sched!$A:$S, MATCH($E24, Sched!$A:$A, 0), 6)</f>
        <v>75</v>
      </c>
      <c r="O24" s="110">
        <f>INDEX(Sched!$A:$S, MATCH($E24, Sched!$A:$A, 0), 7)</f>
        <v>75</v>
      </c>
      <c r="P24" s="110">
        <f>INDEX(Sched!$A:$S, MATCH($E24, Sched!$A:$A, 0), 7)</f>
        <v>75</v>
      </c>
      <c r="Q24" s="110">
        <f>INDEX(Sched!$A:$S, MATCH($E24, Sched!$A:$A, 0), 7)</f>
        <v>75</v>
      </c>
      <c r="R24" s="111">
        <f>INDEX(Sched!$A:$S, MATCH($E24, Sched!$A:$A, 0), 8)^2*PI()/144</f>
        <v>0.3490658503988659</v>
      </c>
      <c r="S24" s="110">
        <f>INDEX(Sched!$A:$S, MATCH($E24, Sched!$A:$A, 0), 8)</f>
        <v>4</v>
      </c>
      <c r="T24" s="110">
        <f>INDEX(Sched!$A:$S, MATCH($E24, Sched!$A:$A, 0), 5)</f>
        <v>250</v>
      </c>
      <c r="U24" s="110">
        <f>INDEX(Sched!$A:$S, MATCH($E24, Sched!$A:$A, 0), 6)</f>
        <v>75</v>
      </c>
      <c r="V24" s="110">
        <f>INDEX(Sched!$A:$S, MATCH($E24, Sched!$A:$A, 0), 6)</f>
        <v>75</v>
      </c>
      <c r="W24" s="110">
        <f>INDEX(Sched!$A:$S, MATCH($E24, Sched!$A:$A, 0), 6)</f>
        <v>75</v>
      </c>
      <c r="X24" s="110">
        <f>INDEX(Sched!$A:$S, MATCH($E24, Sched!$A:$A, 0), 5)</f>
        <v>250</v>
      </c>
      <c r="Y24" s="110">
        <f>INDEX(Sched!$A:$S, MATCH($E24, Sched!$A:$A, 0), 6)</f>
        <v>75</v>
      </c>
      <c r="Z24" s="110">
        <v>74</v>
      </c>
      <c r="AA24" s="110">
        <v>0</v>
      </c>
      <c r="AB24" s="110">
        <v>80</v>
      </c>
      <c r="AC24" s="110">
        <v>69</v>
      </c>
      <c r="AD24" s="110">
        <f t="shared" si="0"/>
        <v>0</v>
      </c>
      <c r="AE24" s="110">
        <v>60</v>
      </c>
      <c r="AF24" s="110">
        <f>INDEX(Sched!$A:$S, MATCH($E24, Sched!$A:$A, 0), 17)</f>
        <v>0</v>
      </c>
      <c r="AG24" s="110">
        <v>0.63</v>
      </c>
      <c r="AH24" s="110" t="str">
        <f>"B_01'" &amp; "Flr_0" &amp; INDEX(Sched!$A:$Z, MATCH($E24, Sched!$A:$A, FALSE), 21)</f>
        <v>B_01'Flr_02</v>
      </c>
      <c r="AI24" s="110" t="str">
        <f>"R_" &amp; INDEX(Sched!A:V, MATCH(ABT!$E24, Sched!$A:$A, 0), 20)</f>
        <v>R_207</v>
      </c>
      <c r="AJ24" s="110" t="str">
        <f>INDEX(Sched!A:V, MATCH(ABT!$E24, Sched!$A:$A, 0), 20)</f>
        <v>207</v>
      </c>
      <c r="AK24" s="110" t="str">
        <f>"B_01'" &amp; "Flr_0" &amp; INDEX(Sched!$A:$Z, MATCH($E24, Sched!$A:$A, FALSE), 21)</f>
        <v>B_01'Flr_02</v>
      </c>
      <c r="AL24" s="110" t="str">
        <f>"RSegm_" &amp; INDEX(Joined!$A:$W, MATCH($A24, Joined!$H:$H, FALSE), 7)</f>
        <v>RSegm_VAV-207</v>
      </c>
      <c r="AM24" s="110" t="str">
        <f>INDEX(Joined!$A:$W, MATCH($A24, Joined!$H:$H, FALSE), 7)</f>
        <v>VAV-207</v>
      </c>
      <c r="AN24" s="110"/>
    </row>
    <row r="25" spans="1:40" x14ac:dyDescent="0.2">
      <c r="A25" s="109" t="s">
        <v>299</v>
      </c>
      <c r="B25" s="110" t="str">
        <f>"B_01'" &amp; "Flr_0" &amp;  INDEX(Sched!$A:$Z, MATCH($E25, Sched!$A:$A, FALSE), 21)</f>
        <v>B_01'Flr_02</v>
      </c>
      <c r="C25" s="110" t="str">
        <f>INDEX(Joined!$A:$W, MATCH(A25, Joined!$H:$H, FALSE), 7)</f>
        <v>VAV-208</v>
      </c>
      <c r="D25" s="110">
        <f>INDEX(Joined!$A:$W, MATCH(A25, Joined!$H:$H, FALSE), 5)</f>
        <v>10225</v>
      </c>
      <c r="E25" s="110" t="str">
        <f>INDEX(Joined!$A:$W, MATCH(A25, Joined!$H:$H, FALSE), 7)</f>
        <v>VAV-208</v>
      </c>
      <c r="F25" s="110" t="s">
        <v>43</v>
      </c>
      <c r="G25" s="110" t="str">
        <f>INDEX(PanelInstance!$B$21:$G$40,MATCH(ABT!$H25,PanelInstance!B$21:$B$40,0),2)</f>
        <v>15000_VAV_HW</v>
      </c>
      <c r="H25" s="110">
        <f>INDEX(Joined!$A:$W, MATCH($A25, Joined!$H:$H, FALSE), 6)</f>
        <v>15000</v>
      </c>
      <c r="I25" s="110">
        <f>INDEX(Joined!$A:$W, MATCH($A25, Joined!$H:$H, FALSE), 4)</f>
        <v>102</v>
      </c>
      <c r="J25" s="110" t="b">
        <v>0</v>
      </c>
      <c r="K25" s="110">
        <f>INDEX(Joined!$A:$W, MATCH($A25, Joined!$H:$H, FALSE), 3)</f>
        <v>3</v>
      </c>
      <c r="L25" s="110">
        <v>20</v>
      </c>
      <c r="M25" s="110">
        <v>76800</v>
      </c>
      <c r="N25" s="110">
        <f>INDEX(Sched!$A:$S, MATCH($E25, Sched!$A:$A, 0), 6)</f>
        <v>75</v>
      </c>
      <c r="O25" s="110">
        <f>INDEX(Sched!$A:$S, MATCH($E25, Sched!$A:$A, 0), 7)</f>
        <v>75</v>
      </c>
      <c r="P25" s="110">
        <f>INDEX(Sched!$A:$S, MATCH($E25, Sched!$A:$A, 0), 7)</f>
        <v>75</v>
      </c>
      <c r="Q25" s="110">
        <f>INDEX(Sched!$A:$S, MATCH($E25, Sched!$A:$A, 0), 7)</f>
        <v>75</v>
      </c>
      <c r="R25" s="111">
        <f>INDEX(Sched!$A:$S, MATCH($E25, Sched!$A:$A, 0), 8)^2*PI()/144</f>
        <v>0.3490658503988659</v>
      </c>
      <c r="S25" s="110">
        <f>INDEX(Sched!$A:$S, MATCH($E25, Sched!$A:$A, 0), 8)</f>
        <v>4</v>
      </c>
      <c r="T25" s="110">
        <f>INDEX(Sched!$A:$S, MATCH($E25, Sched!$A:$A, 0), 5)</f>
        <v>250</v>
      </c>
      <c r="U25" s="110">
        <f>INDEX(Sched!$A:$S, MATCH($E25, Sched!$A:$A, 0), 6)</f>
        <v>75</v>
      </c>
      <c r="V25" s="110">
        <f>INDEX(Sched!$A:$S, MATCH($E25, Sched!$A:$A, 0), 6)</f>
        <v>75</v>
      </c>
      <c r="W25" s="110">
        <f>INDEX(Sched!$A:$S, MATCH($E25, Sched!$A:$A, 0), 6)</f>
        <v>75</v>
      </c>
      <c r="X25" s="110">
        <f>INDEX(Sched!$A:$S, MATCH($E25, Sched!$A:$A, 0), 5)</f>
        <v>250</v>
      </c>
      <c r="Y25" s="110">
        <f>INDEX(Sched!$A:$S, MATCH($E25, Sched!$A:$A, 0), 6)</f>
        <v>75</v>
      </c>
      <c r="Z25" s="110">
        <v>74</v>
      </c>
      <c r="AA25" s="110">
        <v>0</v>
      </c>
      <c r="AB25" s="110">
        <v>80</v>
      </c>
      <c r="AC25" s="110">
        <v>69</v>
      </c>
      <c r="AD25" s="110">
        <f t="shared" si="0"/>
        <v>0</v>
      </c>
      <c r="AE25" s="110">
        <v>60</v>
      </c>
      <c r="AF25" s="110">
        <f>INDEX(Sched!$A:$S, MATCH($E25, Sched!$A:$A, 0), 17)</f>
        <v>0</v>
      </c>
      <c r="AG25" s="110">
        <v>0.63</v>
      </c>
      <c r="AH25" s="110" t="str">
        <f>"B_01'" &amp; "Flr_0" &amp; INDEX(Sched!$A:$Z, MATCH($E25, Sched!$A:$A, FALSE), 21)</f>
        <v>B_01'Flr_02</v>
      </c>
      <c r="AI25" s="110" t="str">
        <f>"R_" &amp; INDEX(Sched!A:V, MATCH(ABT!$E25, Sched!$A:$A, 0), 20)</f>
        <v>R_208</v>
      </c>
      <c r="AJ25" s="110" t="str">
        <f>INDEX(Sched!A:V, MATCH(ABT!$E25, Sched!$A:$A, 0), 20)</f>
        <v>208</v>
      </c>
      <c r="AK25" s="110" t="str">
        <f>"B_01'" &amp; "Flr_0" &amp; INDEX(Sched!$A:$Z, MATCH($E25, Sched!$A:$A, FALSE), 21)</f>
        <v>B_01'Flr_02</v>
      </c>
      <c r="AL25" s="110" t="str">
        <f>"RSegm_" &amp; INDEX(Joined!$A:$W, MATCH($A25, Joined!$H:$H, FALSE), 7)</f>
        <v>RSegm_VAV-208</v>
      </c>
      <c r="AM25" s="110" t="str">
        <f>INDEX(Joined!$A:$W, MATCH($A25, Joined!$H:$H, FALSE), 7)</f>
        <v>VAV-208</v>
      </c>
      <c r="AN25" s="110"/>
    </row>
    <row r="26" spans="1:40" x14ac:dyDescent="0.2">
      <c r="A26" s="109" t="s">
        <v>317</v>
      </c>
      <c r="B26" s="110" t="str">
        <f>"B_01'" &amp; "Flr_0" &amp;  INDEX(Sched!$A:$Z, MATCH($E26, Sched!$A:$A, FALSE), 21)</f>
        <v>B_01'Flr_02</v>
      </c>
      <c r="C26" s="110" t="str">
        <f>INDEX(Joined!$A:$W, MATCH(A26, Joined!$H:$H, FALSE), 7)</f>
        <v>VAV-206</v>
      </c>
      <c r="D26" s="110">
        <f>INDEX(Joined!$A:$W, MATCH(A26, Joined!$H:$H, FALSE), 5)</f>
        <v>10226</v>
      </c>
      <c r="E26" s="110" t="str">
        <f>INDEX(Joined!$A:$W, MATCH(A26, Joined!$H:$H, FALSE), 7)</f>
        <v>VAV-206</v>
      </c>
      <c r="F26" s="110" t="s">
        <v>43</v>
      </c>
      <c r="G26" s="110" t="str">
        <f>INDEX(PanelInstance!$B$21:$G$40,MATCH(ABT!$H26,PanelInstance!B$21:$B$40,0),2)</f>
        <v>15000_VAV_HW</v>
      </c>
      <c r="H26" s="110">
        <f>INDEX(Joined!$A:$W, MATCH($A26, Joined!$H:$H, FALSE), 6)</f>
        <v>15000</v>
      </c>
      <c r="I26" s="110">
        <f>INDEX(Joined!$A:$W, MATCH($A26, Joined!$H:$H, FALSE), 4)</f>
        <v>102</v>
      </c>
      <c r="J26" s="110" t="b">
        <v>0</v>
      </c>
      <c r="K26" s="110">
        <f>INDEX(Joined!$A:$W, MATCH($A26, Joined!$H:$H, FALSE), 3)</f>
        <v>4</v>
      </c>
      <c r="L26" s="110">
        <v>20</v>
      </c>
      <c r="M26" s="110">
        <v>76800</v>
      </c>
      <c r="N26" s="110">
        <f>INDEX(Sched!$A:$S, MATCH($E26, Sched!$A:$A, 0), 6)</f>
        <v>55</v>
      </c>
      <c r="O26" s="110">
        <f>INDEX(Sched!$A:$S, MATCH($E26, Sched!$A:$A, 0), 7)</f>
        <v>55</v>
      </c>
      <c r="P26" s="110">
        <f>INDEX(Sched!$A:$S, MATCH($E26, Sched!$A:$A, 0), 7)</f>
        <v>55</v>
      </c>
      <c r="Q26" s="110">
        <f>INDEX(Sched!$A:$S, MATCH($E26, Sched!$A:$A, 0), 7)</f>
        <v>55</v>
      </c>
      <c r="R26" s="111">
        <f>INDEX(Sched!$A:$S, MATCH($E26, Sched!$A:$A, 0), 8)^2*PI()/144</f>
        <v>0.78539816339744828</v>
      </c>
      <c r="S26" s="110">
        <f>INDEX(Sched!$A:$S, MATCH($E26, Sched!$A:$A, 0), 8)</f>
        <v>6</v>
      </c>
      <c r="T26" s="110">
        <f>INDEX(Sched!$A:$S, MATCH($E26, Sched!$A:$A, 0), 5)</f>
        <v>450</v>
      </c>
      <c r="U26" s="110">
        <f>INDEX(Sched!$A:$S, MATCH($E26, Sched!$A:$A, 0), 6)</f>
        <v>55</v>
      </c>
      <c r="V26" s="110">
        <f>INDEX(Sched!$A:$S, MATCH($E26, Sched!$A:$A, 0), 6)</f>
        <v>55</v>
      </c>
      <c r="W26" s="110">
        <f>INDEX(Sched!$A:$S, MATCH($E26, Sched!$A:$A, 0), 6)</f>
        <v>55</v>
      </c>
      <c r="X26" s="110">
        <f>INDEX(Sched!$A:$S, MATCH($E26, Sched!$A:$A, 0), 5)</f>
        <v>450</v>
      </c>
      <c r="Y26" s="110">
        <f>INDEX(Sched!$A:$S, MATCH($E26, Sched!$A:$A, 0), 6)</f>
        <v>55</v>
      </c>
      <c r="Z26" s="110">
        <v>74</v>
      </c>
      <c r="AA26" s="110">
        <v>0</v>
      </c>
      <c r="AB26" s="110">
        <v>80</v>
      </c>
      <c r="AC26" s="110">
        <v>69</v>
      </c>
      <c r="AD26" s="110">
        <f t="shared" si="0"/>
        <v>0</v>
      </c>
      <c r="AE26" s="110">
        <v>60</v>
      </c>
      <c r="AF26" s="110">
        <f>INDEX(Sched!$A:$S, MATCH($E26, Sched!$A:$A, 0), 17)</f>
        <v>0</v>
      </c>
      <c r="AG26" s="110">
        <v>0.63</v>
      </c>
      <c r="AH26" s="110" t="str">
        <f>"B_01'" &amp; "Flr_0" &amp; INDEX(Sched!$A:$Z, MATCH($E26, Sched!$A:$A, FALSE), 21)</f>
        <v>B_01'Flr_02</v>
      </c>
      <c r="AI26" s="110" t="str">
        <f>"R_" &amp; INDEX(Sched!A:V, MATCH(ABT!$E26, Sched!$A:$A, 0), 20)</f>
        <v>R_206</v>
      </c>
      <c r="AJ26" s="110" t="str">
        <f>INDEX(Sched!A:V, MATCH(ABT!$E26, Sched!$A:$A, 0), 20)</f>
        <v>206</v>
      </c>
      <c r="AK26" s="110" t="str">
        <f>"B_01'" &amp; "Flr_0" &amp; INDEX(Sched!$A:$Z, MATCH($E26, Sched!$A:$A, FALSE), 21)</f>
        <v>B_01'Flr_02</v>
      </c>
      <c r="AL26" s="110" t="str">
        <f>"RSegm_" &amp; INDEX(Joined!$A:$W, MATCH($A26, Joined!$H:$H, FALSE), 7)</f>
        <v>RSegm_VAV-206</v>
      </c>
      <c r="AM26" s="110" t="str">
        <f>INDEX(Joined!$A:$W, MATCH($A26, Joined!$H:$H, FALSE), 7)</f>
        <v>VAV-206</v>
      </c>
      <c r="AN26" s="110"/>
    </row>
    <row r="27" spans="1:40" x14ac:dyDescent="0.2">
      <c r="A27" s="109" t="s">
        <v>297</v>
      </c>
      <c r="B27" s="110" t="str">
        <f>"B_01'" &amp; "Flr_0" &amp;  INDEX(Sched!$A:$Z, MATCH($E27, Sched!$A:$A, FALSE), 21)</f>
        <v>B_01'Flr_02</v>
      </c>
      <c r="C27" s="110" t="str">
        <f>INDEX(Joined!$A:$W, MATCH(A27, Joined!$H:$H, FALSE), 7)</f>
        <v>VAV-205</v>
      </c>
      <c r="D27" s="110">
        <f>INDEX(Joined!$A:$W, MATCH(A27, Joined!$H:$H, FALSE), 5)</f>
        <v>10227</v>
      </c>
      <c r="E27" s="110" t="str">
        <f>INDEX(Joined!$A:$W, MATCH(A27, Joined!$H:$H, FALSE), 7)</f>
        <v>VAV-205</v>
      </c>
      <c r="F27" s="110" t="s">
        <v>43</v>
      </c>
      <c r="G27" s="110" t="str">
        <f>INDEX(PanelInstance!$B$21:$G$40,MATCH(ABT!$H27,PanelInstance!B$21:$B$40,0),2)</f>
        <v>15000_VAV_HW</v>
      </c>
      <c r="H27" s="110">
        <f>INDEX(Joined!$A:$W, MATCH($A27, Joined!$H:$H, FALSE), 6)</f>
        <v>15000</v>
      </c>
      <c r="I27" s="110">
        <f>INDEX(Joined!$A:$W, MATCH($A27, Joined!$H:$H, FALSE), 4)</f>
        <v>102</v>
      </c>
      <c r="J27" s="110" t="b">
        <v>0</v>
      </c>
      <c r="K27" s="110">
        <f>INDEX(Joined!$A:$W, MATCH($A27, Joined!$H:$H, FALSE), 3)</f>
        <v>5</v>
      </c>
      <c r="L27" s="110">
        <v>20</v>
      </c>
      <c r="M27" s="110">
        <v>76800</v>
      </c>
      <c r="N27" s="110">
        <f>INDEX(Sched!$A:$S, MATCH($E27, Sched!$A:$A, 0), 6)</f>
        <v>75</v>
      </c>
      <c r="O27" s="110">
        <f>INDEX(Sched!$A:$S, MATCH($E27, Sched!$A:$A, 0), 7)</f>
        <v>75</v>
      </c>
      <c r="P27" s="110">
        <f>INDEX(Sched!$A:$S, MATCH($E27, Sched!$A:$A, 0), 7)</f>
        <v>75</v>
      </c>
      <c r="Q27" s="110">
        <f>INDEX(Sched!$A:$S, MATCH($E27, Sched!$A:$A, 0), 7)</f>
        <v>75</v>
      </c>
      <c r="R27" s="111">
        <f>INDEX(Sched!$A:$S, MATCH($E27, Sched!$A:$A, 0), 8)^2*PI()/144</f>
        <v>0.3490658503988659</v>
      </c>
      <c r="S27" s="110">
        <f>INDEX(Sched!$A:$S, MATCH($E27, Sched!$A:$A, 0), 8)</f>
        <v>4</v>
      </c>
      <c r="T27" s="110">
        <f>INDEX(Sched!$A:$S, MATCH($E27, Sched!$A:$A, 0), 5)</f>
        <v>250</v>
      </c>
      <c r="U27" s="110">
        <f>INDEX(Sched!$A:$S, MATCH($E27, Sched!$A:$A, 0), 6)</f>
        <v>75</v>
      </c>
      <c r="V27" s="110">
        <f>INDEX(Sched!$A:$S, MATCH($E27, Sched!$A:$A, 0), 6)</f>
        <v>75</v>
      </c>
      <c r="W27" s="110">
        <f>INDEX(Sched!$A:$S, MATCH($E27, Sched!$A:$A, 0), 6)</f>
        <v>75</v>
      </c>
      <c r="X27" s="110">
        <f>INDEX(Sched!$A:$S, MATCH($E27, Sched!$A:$A, 0), 5)</f>
        <v>250</v>
      </c>
      <c r="Y27" s="110">
        <f>INDEX(Sched!$A:$S, MATCH($E27, Sched!$A:$A, 0), 6)</f>
        <v>75</v>
      </c>
      <c r="Z27" s="110">
        <v>74</v>
      </c>
      <c r="AA27" s="110">
        <v>0</v>
      </c>
      <c r="AB27" s="110">
        <v>80</v>
      </c>
      <c r="AC27" s="110">
        <v>69</v>
      </c>
      <c r="AD27" s="110">
        <f t="shared" si="0"/>
        <v>0</v>
      </c>
      <c r="AE27" s="110">
        <v>60</v>
      </c>
      <c r="AF27" s="110">
        <f>INDEX(Sched!$A:$S, MATCH($E27, Sched!$A:$A, 0), 17)</f>
        <v>0</v>
      </c>
      <c r="AG27" s="110">
        <v>0.63</v>
      </c>
      <c r="AH27" s="110" t="str">
        <f>"B_01'" &amp; "Flr_0" &amp; INDEX(Sched!$A:$Z, MATCH($E27, Sched!$A:$A, FALSE), 21)</f>
        <v>B_01'Flr_02</v>
      </c>
      <c r="AI27" s="110" t="str">
        <f>"R_" &amp; INDEX(Sched!A:V, MATCH(ABT!$E27, Sched!$A:$A, 0), 20)</f>
        <v>R_205</v>
      </c>
      <c r="AJ27" s="110" t="str">
        <f>INDEX(Sched!A:V, MATCH(ABT!$E27, Sched!$A:$A, 0), 20)</f>
        <v>205</v>
      </c>
      <c r="AK27" s="110" t="str">
        <f>"B_01'" &amp; "Flr_0" &amp; INDEX(Sched!$A:$Z, MATCH($E27, Sched!$A:$A, FALSE), 21)</f>
        <v>B_01'Flr_02</v>
      </c>
      <c r="AL27" s="110" t="str">
        <f>"RSegm_" &amp; INDEX(Joined!$A:$W, MATCH($A27, Joined!$H:$H, FALSE), 7)</f>
        <v>RSegm_VAV-205</v>
      </c>
      <c r="AM27" s="110" t="str">
        <f>INDEX(Joined!$A:$W, MATCH($A27, Joined!$H:$H, FALSE), 7)</f>
        <v>VAV-205</v>
      </c>
      <c r="AN27" s="110"/>
    </row>
    <row r="28" spans="1:40" x14ac:dyDescent="0.2">
      <c r="A28" s="109" t="s">
        <v>313</v>
      </c>
      <c r="B28" s="110" t="str">
        <f>"B_01'" &amp; "Flr_0" &amp;  INDEX(Sched!$A:$Z, MATCH($E28, Sched!$A:$A, FALSE), 21)</f>
        <v>B_01'Flr_02</v>
      </c>
      <c r="C28" s="110" t="str">
        <f>INDEX(Joined!$A:$W, MATCH(A28, Joined!$H:$H, FALSE), 7)</f>
        <v>VAV-201</v>
      </c>
      <c r="D28" s="110">
        <f>INDEX(Joined!$A:$W, MATCH(A28, Joined!$H:$H, FALSE), 5)</f>
        <v>10228</v>
      </c>
      <c r="E28" s="110" t="str">
        <f>INDEX(Joined!$A:$W, MATCH(A28, Joined!$H:$H, FALSE), 7)</f>
        <v>VAV-201</v>
      </c>
      <c r="F28" s="110" t="s">
        <v>43</v>
      </c>
      <c r="G28" s="110" t="str">
        <f>INDEX(PanelInstance!$B$21:$G$40,MATCH(ABT!$H28,PanelInstance!B$21:$B$40,0),2)</f>
        <v>15000_VAV_HW</v>
      </c>
      <c r="H28" s="110">
        <f>INDEX(Joined!$A:$W, MATCH($A28, Joined!$H:$H, FALSE), 6)</f>
        <v>15000</v>
      </c>
      <c r="I28" s="110">
        <f>INDEX(Joined!$A:$W, MATCH($A28, Joined!$H:$H, FALSE), 4)</f>
        <v>102</v>
      </c>
      <c r="J28" s="110" t="b">
        <v>0</v>
      </c>
      <c r="K28" s="110">
        <f>INDEX(Joined!$A:$W, MATCH($A28, Joined!$H:$H, FALSE), 3)</f>
        <v>6</v>
      </c>
      <c r="L28" s="110">
        <v>20</v>
      </c>
      <c r="M28" s="110">
        <v>76800</v>
      </c>
      <c r="N28" s="110">
        <f>INDEX(Sched!$A:$S, MATCH($E28, Sched!$A:$A, 0), 6)</f>
        <v>100</v>
      </c>
      <c r="O28" s="110">
        <f>INDEX(Sched!$A:$S, MATCH($E28, Sched!$A:$A, 0), 7)</f>
        <v>100</v>
      </c>
      <c r="P28" s="110">
        <f>INDEX(Sched!$A:$S, MATCH($E28, Sched!$A:$A, 0), 7)</f>
        <v>100</v>
      </c>
      <c r="Q28" s="110">
        <f>INDEX(Sched!$A:$S, MATCH($E28, Sched!$A:$A, 0), 7)</f>
        <v>100</v>
      </c>
      <c r="R28" s="111">
        <f>INDEX(Sched!$A:$S, MATCH($E28, Sched!$A:$A, 0), 8)^2*PI()/144</f>
        <v>0.54541539124822802</v>
      </c>
      <c r="S28" s="110">
        <f>INDEX(Sched!$A:$S, MATCH($E28, Sched!$A:$A, 0), 8)</f>
        <v>5</v>
      </c>
      <c r="T28" s="110">
        <f>INDEX(Sched!$A:$S, MATCH($E28, Sched!$A:$A, 0), 5)</f>
        <v>320</v>
      </c>
      <c r="U28" s="110">
        <f>INDEX(Sched!$A:$S, MATCH($E28, Sched!$A:$A, 0), 6)</f>
        <v>100</v>
      </c>
      <c r="V28" s="110">
        <f>INDEX(Sched!$A:$S, MATCH($E28, Sched!$A:$A, 0), 6)</f>
        <v>100</v>
      </c>
      <c r="W28" s="110">
        <f>INDEX(Sched!$A:$S, MATCH($E28, Sched!$A:$A, 0), 6)</f>
        <v>100</v>
      </c>
      <c r="X28" s="110">
        <f>INDEX(Sched!$A:$S, MATCH($E28, Sched!$A:$A, 0), 5)</f>
        <v>320</v>
      </c>
      <c r="Y28" s="110">
        <f>INDEX(Sched!$A:$S, MATCH($E28, Sched!$A:$A, 0), 6)</f>
        <v>100</v>
      </c>
      <c r="Z28" s="110">
        <v>74</v>
      </c>
      <c r="AA28" s="110">
        <v>0</v>
      </c>
      <c r="AB28" s="110">
        <v>80</v>
      </c>
      <c r="AC28" s="110">
        <v>69</v>
      </c>
      <c r="AD28" s="110">
        <f t="shared" si="0"/>
        <v>0</v>
      </c>
      <c r="AE28" s="110">
        <v>60</v>
      </c>
      <c r="AF28" s="110">
        <f>INDEX(Sched!$A:$S, MATCH($E28, Sched!$A:$A, 0), 17)</f>
        <v>0</v>
      </c>
      <c r="AG28" s="110">
        <v>0.63</v>
      </c>
      <c r="AH28" s="110" t="str">
        <f>"B_01'" &amp; "Flr_0" &amp; INDEX(Sched!$A:$Z, MATCH($E28, Sched!$A:$A, FALSE), 21)</f>
        <v>B_01'Flr_02</v>
      </c>
      <c r="AI28" s="110" t="str">
        <f>"R_" &amp; INDEX(Sched!A:V, MATCH(ABT!$E28, Sched!$A:$A, 0), 20)</f>
        <v>R_201</v>
      </c>
      <c r="AJ28" s="110" t="str">
        <f>INDEX(Sched!A:V, MATCH(ABT!$E28, Sched!$A:$A, 0), 20)</f>
        <v>201</v>
      </c>
      <c r="AK28" s="110" t="str">
        <f>"B_01'" &amp; "Flr_0" &amp; INDEX(Sched!$A:$Z, MATCH($E28, Sched!$A:$A, FALSE), 21)</f>
        <v>B_01'Flr_02</v>
      </c>
      <c r="AL28" s="110" t="str">
        <f>"RSegm_" &amp; INDEX(Joined!$A:$W, MATCH($A28, Joined!$H:$H, FALSE), 7)</f>
        <v>RSegm_VAV-201</v>
      </c>
      <c r="AM28" s="110" t="str">
        <f>INDEX(Joined!$A:$W, MATCH($A28, Joined!$H:$H, FALSE), 7)</f>
        <v>VAV-201</v>
      </c>
      <c r="AN28" s="110"/>
    </row>
    <row r="29" spans="1:40" x14ac:dyDescent="0.2">
      <c r="A29" s="109" t="s">
        <v>294</v>
      </c>
      <c r="B29" s="110" t="str">
        <f>"B_01'" &amp; "Flr_0" &amp;  INDEX(Sched!$A:$Z, MATCH($E29, Sched!$A:$A, FALSE), 21)</f>
        <v>B_01'Flr_02</v>
      </c>
      <c r="C29" s="110" t="str">
        <f>INDEX(Joined!$A:$W, MATCH(A29, Joined!$H:$H, FALSE), 7)</f>
        <v>VAV-202</v>
      </c>
      <c r="D29" s="110">
        <f>INDEX(Joined!$A:$W, MATCH(A29, Joined!$H:$H, FALSE), 5)</f>
        <v>10229</v>
      </c>
      <c r="E29" s="110" t="str">
        <f>INDEX(Joined!$A:$W, MATCH(A29, Joined!$H:$H, FALSE), 7)</f>
        <v>VAV-202</v>
      </c>
      <c r="F29" s="110" t="s">
        <v>43</v>
      </c>
      <c r="G29" s="110" t="str">
        <f>INDEX(PanelInstance!$B$21:$G$40,MATCH(ABT!$H29,PanelInstance!B$21:$B$40,0),2)</f>
        <v>15000_VAV_HW</v>
      </c>
      <c r="H29" s="110">
        <f>INDEX(Joined!$A:$W, MATCH($A29, Joined!$H:$H, FALSE), 6)</f>
        <v>15000</v>
      </c>
      <c r="I29" s="110">
        <f>INDEX(Joined!$A:$W, MATCH($A29, Joined!$H:$H, FALSE), 4)</f>
        <v>102</v>
      </c>
      <c r="J29" s="110" t="b">
        <v>0</v>
      </c>
      <c r="K29" s="110">
        <f>INDEX(Joined!$A:$W, MATCH($A29, Joined!$H:$H, FALSE), 3)</f>
        <v>7</v>
      </c>
      <c r="L29" s="110">
        <v>20</v>
      </c>
      <c r="M29" s="110">
        <v>76800</v>
      </c>
      <c r="N29" s="110">
        <f>INDEX(Sched!$A:$S, MATCH($E29, Sched!$A:$A, 0), 6)</f>
        <v>75</v>
      </c>
      <c r="O29" s="110">
        <f>INDEX(Sched!$A:$S, MATCH($E29, Sched!$A:$A, 0), 7)</f>
        <v>75</v>
      </c>
      <c r="P29" s="110">
        <f>INDEX(Sched!$A:$S, MATCH($E29, Sched!$A:$A, 0), 7)</f>
        <v>75</v>
      </c>
      <c r="Q29" s="110">
        <f>INDEX(Sched!$A:$S, MATCH($E29, Sched!$A:$A, 0), 7)</f>
        <v>75</v>
      </c>
      <c r="R29" s="111">
        <f>INDEX(Sched!$A:$S, MATCH($E29, Sched!$A:$A, 0), 8)^2*PI()/144</f>
        <v>0.3490658503988659</v>
      </c>
      <c r="S29" s="110">
        <f>INDEX(Sched!$A:$S, MATCH($E29, Sched!$A:$A, 0), 8)</f>
        <v>4</v>
      </c>
      <c r="T29" s="110">
        <f>INDEX(Sched!$A:$S, MATCH($E29, Sched!$A:$A, 0), 5)</f>
        <v>250</v>
      </c>
      <c r="U29" s="110">
        <f>INDEX(Sched!$A:$S, MATCH($E29, Sched!$A:$A, 0), 6)</f>
        <v>75</v>
      </c>
      <c r="V29" s="110">
        <f>INDEX(Sched!$A:$S, MATCH($E29, Sched!$A:$A, 0), 6)</f>
        <v>75</v>
      </c>
      <c r="W29" s="110">
        <f>INDEX(Sched!$A:$S, MATCH($E29, Sched!$A:$A, 0), 6)</f>
        <v>75</v>
      </c>
      <c r="X29" s="110">
        <f>INDEX(Sched!$A:$S, MATCH($E29, Sched!$A:$A, 0), 5)</f>
        <v>250</v>
      </c>
      <c r="Y29" s="110">
        <f>INDEX(Sched!$A:$S, MATCH($E29, Sched!$A:$A, 0), 6)</f>
        <v>75</v>
      </c>
      <c r="Z29" s="110">
        <v>74</v>
      </c>
      <c r="AA29" s="110">
        <v>0</v>
      </c>
      <c r="AB29" s="110">
        <v>80</v>
      </c>
      <c r="AC29" s="110">
        <v>69</v>
      </c>
      <c r="AD29" s="110">
        <f t="shared" si="0"/>
        <v>0</v>
      </c>
      <c r="AE29" s="110">
        <v>60</v>
      </c>
      <c r="AF29" s="110">
        <f>INDEX(Sched!$A:$S, MATCH($E29, Sched!$A:$A, 0), 17)</f>
        <v>0</v>
      </c>
      <c r="AG29" s="110">
        <v>0.63</v>
      </c>
      <c r="AH29" s="110" t="str">
        <f>"B_01'" &amp; "Flr_0" &amp; INDEX(Sched!$A:$Z, MATCH($E29, Sched!$A:$A, FALSE), 21)</f>
        <v>B_01'Flr_02</v>
      </c>
      <c r="AI29" s="110" t="str">
        <f>"R_" &amp; INDEX(Sched!A:V, MATCH(ABT!$E29, Sched!$A:$A, 0), 20)</f>
        <v>R_202</v>
      </c>
      <c r="AJ29" s="110" t="str">
        <f>INDEX(Sched!A:V, MATCH(ABT!$E29, Sched!$A:$A, 0), 20)</f>
        <v>202</v>
      </c>
      <c r="AK29" s="110" t="str">
        <f>"B_01'" &amp; "Flr_0" &amp; INDEX(Sched!$A:$Z, MATCH($E29, Sched!$A:$A, FALSE), 21)</f>
        <v>B_01'Flr_02</v>
      </c>
      <c r="AL29" s="110" t="str">
        <f>"RSegm_" &amp; INDEX(Joined!$A:$W, MATCH($A29, Joined!$H:$H, FALSE), 7)</f>
        <v>RSegm_VAV-202</v>
      </c>
      <c r="AM29" s="110" t="str">
        <f>INDEX(Joined!$A:$W, MATCH($A29, Joined!$H:$H, FALSE), 7)</f>
        <v>VAV-202</v>
      </c>
      <c r="AN29" s="110"/>
    </row>
    <row r="30" spans="1:40" x14ac:dyDescent="0.2">
      <c r="A30" s="109" t="s">
        <v>295</v>
      </c>
      <c r="B30" s="110" t="str">
        <f>"B_01'" &amp; "Flr_0" &amp;  INDEX(Sched!$A:$Z, MATCH($E30, Sched!$A:$A, FALSE), 21)</f>
        <v>B_01'Flr_02</v>
      </c>
      <c r="C30" s="110" t="str">
        <f>INDEX(Joined!$A:$W, MATCH(A30, Joined!$H:$H, FALSE), 7)</f>
        <v>VAV-203</v>
      </c>
      <c r="D30" s="110">
        <f>INDEX(Joined!$A:$W, MATCH(A30, Joined!$H:$H, FALSE), 5)</f>
        <v>10230</v>
      </c>
      <c r="E30" s="110" t="str">
        <f>INDEX(Joined!$A:$W, MATCH(A30, Joined!$H:$H, FALSE), 7)</f>
        <v>VAV-203</v>
      </c>
      <c r="F30" s="110" t="s">
        <v>43</v>
      </c>
      <c r="G30" s="110" t="str">
        <f>INDEX(PanelInstance!$B$21:$G$40,MATCH(ABT!$H30,PanelInstance!B$21:$B$40,0),2)</f>
        <v>15000_VAV_HW</v>
      </c>
      <c r="H30" s="110">
        <f>INDEX(Joined!$A:$W, MATCH($A30, Joined!$H:$H, FALSE), 6)</f>
        <v>15000</v>
      </c>
      <c r="I30" s="110">
        <f>INDEX(Joined!$A:$W, MATCH($A30, Joined!$H:$H, FALSE), 4)</f>
        <v>102</v>
      </c>
      <c r="J30" s="110" t="b">
        <v>0</v>
      </c>
      <c r="K30" s="110">
        <f>INDEX(Joined!$A:$W, MATCH($A30, Joined!$H:$H, FALSE), 3)</f>
        <v>8</v>
      </c>
      <c r="L30" s="110">
        <v>20</v>
      </c>
      <c r="M30" s="110">
        <v>76800</v>
      </c>
      <c r="N30" s="110">
        <f>INDEX(Sched!$A:$S, MATCH($E30, Sched!$A:$A, 0), 6)</f>
        <v>75</v>
      </c>
      <c r="O30" s="110">
        <f>INDEX(Sched!$A:$S, MATCH($E30, Sched!$A:$A, 0), 7)</f>
        <v>75</v>
      </c>
      <c r="P30" s="110">
        <f>INDEX(Sched!$A:$S, MATCH($E30, Sched!$A:$A, 0), 7)</f>
        <v>75</v>
      </c>
      <c r="Q30" s="110">
        <f>INDEX(Sched!$A:$S, MATCH($E30, Sched!$A:$A, 0), 7)</f>
        <v>75</v>
      </c>
      <c r="R30" s="111">
        <f>INDEX(Sched!$A:$S, MATCH($E30, Sched!$A:$A, 0), 8)^2*PI()/144</f>
        <v>0.3490658503988659</v>
      </c>
      <c r="S30" s="110">
        <f>INDEX(Sched!$A:$S, MATCH($E30, Sched!$A:$A, 0), 8)</f>
        <v>4</v>
      </c>
      <c r="T30" s="110">
        <f>INDEX(Sched!$A:$S, MATCH($E30, Sched!$A:$A, 0), 5)</f>
        <v>250</v>
      </c>
      <c r="U30" s="110">
        <f>INDEX(Sched!$A:$S, MATCH($E30, Sched!$A:$A, 0), 6)</f>
        <v>75</v>
      </c>
      <c r="V30" s="110">
        <f>INDEX(Sched!$A:$S, MATCH($E30, Sched!$A:$A, 0), 6)</f>
        <v>75</v>
      </c>
      <c r="W30" s="110">
        <f>INDEX(Sched!$A:$S, MATCH($E30, Sched!$A:$A, 0), 6)</f>
        <v>75</v>
      </c>
      <c r="X30" s="110">
        <f>INDEX(Sched!$A:$S, MATCH($E30, Sched!$A:$A, 0), 5)</f>
        <v>250</v>
      </c>
      <c r="Y30" s="110">
        <f>INDEX(Sched!$A:$S, MATCH($E30, Sched!$A:$A, 0), 6)</f>
        <v>75</v>
      </c>
      <c r="Z30" s="110">
        <v>74</v>
      </c>
      <c r="AA30" s="110">
        <v>0</v>
      </c>
      <c r="AB30" s="110">
        <v>80</v>
      </c>
      <c r="AC30" s="110">
        <v>69</v>
      </c>
      <c r="AD30" s="110">
        <f t="shared" si="0"/>
        <v>0</v>
      </c>
      <c r="AE30" s="110">
        <v>60</v>
      </c>
      <c r="AF30" s="110">
        <f>INDEX(Sched!$A:$S, MATCH($E30, Sched!$A:$A, 0), 17)</f>
        <v>0</v>
      </c>
      <c r="AG30" s="110">
        <v>0.63</v>
      </c>
      <c r="AH30" s="110" t="str">
        <f>"B_01'" &amp; "Flr_0" &amp; INDEX(Sched!$A:$Z, MATCH($E30, Sched!$A:$A, FALSE), 21)</f>
        <v>B_01'Flr_02</v>
      </c>
      <c r="AI30" s="110" t="str">
        <f>"R_" &amp; INDEX(Sched!A:V, MATCH(ABT!$E30, Sched!$A:$A, 0), 20)</f>
        <v>R_203</v>
      </c>
      <c r="AJ30" s="110" t="str">
        <f>INDEX(Sched!A:V, MATCH(ABT!$E30, Sched!$A:$A, 0), 20)</f>
        <v>203</v>
      </c>
      <c r="AK30" s="110" t="str">
        <f>"B_01'" &amp; "Flr_0" &amp; INDEX(Sched!$A:$Z, MATCH($E30, Sched!$A:$A, FALSE), 21)</f>
        <v>B_01'Flr_02</v>
      </c>
      <c r="AL30" s="110" t="str">
        <f>"RSegm_" &amp; INDEX(Joined!$A:$W, MATCH($A30, Joined!$H:$H, FALSE), 7)</f>
        <v>RSegm_VAV-203</v>
      </c>
      <c r="AM30" s="110" t="str">
        <f>INDEX(Joined!$A:$W, MATCH($A30, Joined!$H:$H, FALSE), 7)</f>
        <v>VAV-203</v>
      </c>
      <c r="AN30" s="110"/>
    </row>
    <row r="31" spans="1:40" x14ac:dyDescent="0.2">
      <c r="A31" s="109" t="s">
        <v>296</v>
      </c>
      <c r="B31" s="110" t="str">
        <f>"B_01'" &amp; "Flr_0" &amp;  INDEX(Sched!$A:$Z, MATCH($E31, Sched!$A:$A, FALSE), 21)</f>
        <v>B_01'Flr_02</v>
      </c>
      <c r="C31" s="110" t="str">
        <f>INDEX(Joined!$A:$W, MATCH(A31, Joined!$H:$H, FALSE), 7)</f>
        <v>VAV-204</v>
      </c>
      <c r="D31" s="110">
        <f>INDEX(Joined!$A:$W, MATCH(A31, Joined!$H:$H, FALSE), 5)</f>
        <v>10231</v>
      </c>
      <c r="E31" s="110" t="str">
        <f>INDEX(Joined!$A:$W, MATCH(A31, Joined!$H:$H, FALSE), 7)</f>
        <v>VAV-204</v>
      </c>
      <c r="F31" s="110" t="s">
        <v>43</v>
      </c>
      <c r="G31" s="110" t="str">
        <f>INDEX(PanelInstance!$B$21:$G$40,MATCH(ABT!$H31,PanelInstance!B$21:$B$40,0),2)</f>
        <v>15000_VAV_HW</v>
      </c>
      <c r="H31" s="110">
        <f>INDEX(Joined!$A:$W, MATCH($A31, Joined!$H:$H, FALSE), 6)</f>
        <v>15000</v>
      </c>
      <c r="I31" s="110">
        <f>INDEX(Joined!$A:$W, MATCH($A31, Joined!$H:$H, FALSE), 4)</f>
        <v>102</v>
      </c>
      <c r="J31" s="110" t="b">
        <v>0</v>
      </c>
      <c r="K31" s="110">
        <f>INDEX(Joined!$A:$W, MATCH($A31, Joined!$H:$H, FALSE), 3)</f>
        <v>9</v>
      </c>
      <c r="L31" s="110">
        <v>20</v>
      </c>
      <c r="M31" s="110">
        <v>76800</v>
      </c>
      <c r="N31" s="110">
        <f>INDEX(Sched!$A:$S, MATCH($E31, Sched!$A:$A, 0), 6)</f>
        <v>75</v>
      </c>
      <c r="O31" s="110">
        <f>INDEX(Sched!$A:$S, MATCH($E31, Sched!$A:$A, 0), 7)</f>
        <v>75</v>
      </c>
      <c r="P31" s="110">
        <f>INDEX(Sched!$A:$S, MATCH($E31, Sched!$A:$A, 0), 7)</f>
        <v>75</v>
      </c>
      <c r="Q31" s="110">
        <f>INDEX(Sched!$A:$S, MATCH($E31, Sched!$A:$A, 0), 7)</f>
        <v>75</v>
      </c>
      <c r="R31" s="111">
        <f>INDEX(Sched!$A:$S, MATCH($E31, Sched!$A:$A, 0), 8)^2*PI()/144</f>
        <v>0.3490658503988659</v>
      </c>
      <c r="S31" s="110">
        <f>INDEX(Sched!$A:$S, MATCH($E31, Sched!$A:$A, 0), 8)</f>
        <v>4</v>
      </c>
      <c r="T31" s="110">
        <f>INDEX(Sched!$A:$S, MATCH($E31, Sched!$A:$A, 0), 5)</f>
        <v>250</v>
      </c>
      <c r="U31" s="110">
        <f>INDEX(Sched!$A:$S, MATCH($E31, Sched!$A:$A, 0), 6)</f>
        <v>75</v>
      </c>
      <c r="V31" s="110">
        <f>INDEX(Sched!$A:$S, MATCH($E31, Sched!$A:$A, 0), 6)</f>
        <v>75</v>
      </c>
      <c r="W31" s="110">
        <f>INDEX(Sched!$A:$S, MATCH($E31, Sched!$A:$A, 0), 6)</f>
        <v>75</v>
      </c>
      <c r="X31" s="110">
        <f>INDEX(Sched!$A:$S, MATCH($E31, Sched!$A:$A, 0), 5)</f>
        <v>250</v>
      </c>
      <c r="Y31" s="110">
        <f>INDEX(Sched!$A:$S, MATCH($E31, Sched!$A:$A, 0), 6)</f>
        <v>75</v>
      </c>
      <c r="Z31" s="110">
        <v>74</v>
      </c>
      <c r="AA31" s="110">
        <v>0</v>
      </c>
      <c r="AB31" s="110">
        <v>80</v>
      </c>
      <c r="AC31" s="110">
        <v>69</v>
      </c>
      <c r="AD31" s="110">
        <f t="shared" si="0"/>
        <v>0</v>
      </c>
      <c r="AE31" s="110">
        <v>60</v>
      </c>
      <c r="AF31" s="110">
        <f>INDEX(Sched!$A:$S, MATCH($E31, Sched!$A:$A, 0), 17)</f>
        <v>0</v>
      </c>
      <c r="AG31" s="110">
        <v>0.63</v>
      </c>
      <c r="AH31" s="110" t="str">
        <f>"B_01'" &amp; "Flr_0" &amp; INDEX(Sched!$A:$Z, MATCH($E31, Sched!$A:$A, FALSE), 21)</f>
        <v>B_01'Flr_02</v>
      </c>
      <c r="AI31" s="110" t="str">
        <f>"R_" &amp; INDEX(Sched!A:V, MATCH(ABT!$E31, Sched!$A:$A, 0), 20)</f>
        <v>R_204</v>
      </c>
      <c r="AJ31" s="110" t="str">
        <f>INDEX(Sched!A:V, MATCH(ABT!$E31, Sched!$A:$A, 0), 20)</f>
        <v>204</v>
      </c>
      <c r="AK31" s="110" t="str">
        <f>"B_01'" &amp; "Flr_0" &amp; INDEX(Sched!$A:$Z, MATCH($E31, Sched!$A:$A, FALSE), 21)</f>
        <v>B_01'Flr_02</v>
      </c>
      <c r="AL31" s="110" t="str">
        <f>"RSegm_" &amp; INDEX(Joined!$A:$W, MATCH($A31, Joined!$H:$H, FALSE), 7)</f>
        <v>RSegm_VAV-204</v>
      </c>
      <c r="AM31" s="110" t="str">
        <f>INDEX(Joined!$A:$W, MATCH($A31, Joined!$H:$H, FALSE), 7)</f>
        <v>VAV-204</v>
      </c>
      <c r="AN31" s="110"/>
    </row>
    <row r="32" spans="1:40" x14ac:dyDescent="0.2">
      <c r="A32" s="109" t="s">
        <v>319</v>
      </c>
      <c r="B32" s="110" t="str">
        <f>"B_01'" &amp; "Flr_0" &amp;  INDEX(Sched!$A:$Z, MATCH($E32, Sched!$A:$A, FALSE), 21)</f>
        <v>B_01'Flr_02</v>
      </c>
      <c r="C32" s="110" t="str">
        <f>INDEX(Joined!$A:$W, MATCH(A32, Joined!$H:$H, FALSE), 7)</f>
        <v>VAV-210</v>
      </c>
      <c r="D32" s="110">
        <f>INDEX(Joined!$A:$W, MATCH(A32, Joined!$H:$H, FALSE), 5)</f>
        <v>10232</v>
      </c>
      <c r="E32" s="110" t="str">
        <f>INDEX(Joined!$A:$W, MATCH(A32, Joined!$H:$H, FALSE), 7)</f>
        <v>VAV-210</v>
      </c>
      <c r="F32" s="110" t="s">
        <v>43</v>
      </c>
      <c r="G32" s="110" t="str">
        <f>INDEX(PanelInstance!$B$21:$G$40,MATCH(ABT!$H32,PanelInstance!B$21:$B$40,0),2)</f>
        <v>15000_VAV_HW</v>
      </c>
      <c r="H32" s="110">
        <f>INDEX(Joined!$A:$W, MATCH($A32, Joined!$H:$H, FALSE), 6)</f>
        <v>15000</v>
      </c>
      <c r="I32" s="110">
        <f>INDEX(Joined!$A:$W, MATCH($A32, Joined!$H:$H, FALSE), 4)</f>
        <v>102</v>
      </c>
      <c r="J32" s="110" t="b">
        <v>0</v>
      </c>
      <c r="K32" s="110">
        <f>INDEX(Joined!$A:$W, MATCH($A32, Joined!$H:$H, FALSE), 3)</f>
        <v>10</v>
      </c>
      <c r="L32" s="110">
        <v>20</v>
      </c>
      <c r="M32" s="110">
        <v>76800</v>
      </c>
      <c r="N32" s="110">
        <f>INDEX(Sched!$A:$S, MATCH($E32, Sched!$A:$A, 0), 6)</f>
        <v>55</v>
      </c>
      <c r="O32" s="110">
        <f>INDEX(Sched!$A:$S, MATCH($E32, Sched!$A:$A, 0), 7)</f>
        <v>55</v>
      </c>
      <c r="P32" s="110">
        <f>INDEX(Sched!$A:$S, MATCH($E32, Sched!$A:$A, 0), 7)</f>
        <v>55</v>
      </c>
      <c r="Q32" s="110">
        <f>INDEX(Sched!$A:$S, MATCH($E32, Sched!$A:$A, 0), 7)</f>
        <v>55</v>
      </c>
      <c r="R32" s="111">
        <f>INDEX(Sched!$A:$S, MATCH($E32, Sched!$A:$A, 0), 8)^2*PI()/144</f>
        <v>0.78539816339744828</v>
      </c>
      <c r="S32" s="110">
        <f>INDEX(Sched!$A:$S, MATCH($E32, Sched!$A:$A, 0), 8)</f>
        <v>6</v>
      </c>
      <c r="T32" s="110">
        <f>INDEX(Sched!$A:$S, MATCH($E32, Sched!$A:$A, 0), 5)</f>
        <v>450</v>
      </c>
      <c r="U32" s="110">
        <f>INDEX(Sched!$A:$S, MATCH($E32, Sched!$A:$A, 0), 6)</f>
        <v>55</v>
      </c>
      <c r="V32" s="110">
        <f>INDEX(Sched!$A:$S, MATCH($E32, Sched!$A:$A, 0), 6)</f>
        <v>55</v>
      </c>
      <c r="W32" s="110">
        <f>INDEX(Sched!$A:$S, MATCH($E32, Sched!$A:$A, 0), 6)</f>
        <v>55</v>
      </c>
      <c r="X32" s="110">
        <f>INDEX(Sched!$A:$S, MATCH($E32, Sched!$A:$A, 0), 5)</f>
        <v>450</v>
      </c>
      <c r="Y32" s="110">
        <f>INDEX(Sched!$A:$S, MATCH($E32, Sched!$A:$A, 0), 6)</f>
        <v>55</v>
      </c>
      <c r="Z32" s="110">
        <v>74</v>
      </c>
      <c r="AA32" s="110">
        <v>0</v>
      </c>
      <c r="AB32" s="110">
        <v>80</v>
      </c>
      <c r="AC32" s="110">
        <v>69</v>
      </c>
      <c r="AD32" s="110">
        <f t="shared" si="0"/>
        <v>0</v>
      </c>
      <c r="AE32" s="110">
        <v>60</v>
      </c>
      <c r="AF32" s="110">
        <f>INDEX(Sched!$A:$S, MATCH($E32, Sched!$A:$A, 0), 17)</f>
        <v>0</v>
      </c>
      <c r="AG32" s="110">
        <v>0.63</v>
      </c>
      <c r="AH32" s="110" t="str">
        <f>"B_01'" &amp; "Flr_0" &amp; INDEX(Sched!$A:$Z, MATCH($E32, Sched!$A:$A, FALSE), 21)</f>
        <v>B_01'Flr_02</v>
      </c>
      <c r="AI32" s="110" t="str">
        <f>"R_" &amp; INDEX(Sched!A:V, MATCH(ABT!$E32, Sched!$A:$A, 0), 20)</f>
        <v>R_210</v>
      </c>
      <c r="AJ32" s="110" t="str">
        <f>INDEX(Sched!A:V, MATCH(ABT!$E32, Sched!$A:$A, 0), 20)</f>
        <v>210</v>
      </c>
      <c r="AK32" s="110" t="str">
        <f>"B_01'" &amp; "Flr_0" &amp; INDEX(Sched!$A:$Z, MATCH($E32, Sched!$A:$A, FALSE), 21)</f>
        <v>B_01'Flr_02</v>
      </c>
      <c r="AL32" s="110" t="str">
        <f>"RSegm_" &amp; INDEX(Joined!$A:$W, MATCH($A32, Joined!$H:$H, FALSE), 7)</f>
        <v>RSegm_VAV-210</v>
      </c>
      <c r="AM32" s="110" t="str">
        <f>INDEX(Joined!$A:$W, MATCH($A32, Joined!$H:$H, FALSE), 7)</f>
        <v>VAV-210</v>
      </c>
      <c r="AN32" s="110"/>
    </row>
    <row r="33" spans="1:40" x14ac:dyDescent="0.2">
      <c r="A33" s="109" t="s">
        <v>318</v>
      </c>
      <c r="B33" s="110" t="str">
        <f>"B_01'" &amp; "Flr_0" &amp;  INDEX(Sched!$A:$Z, MATCH($E33, Sched!$A:$A, FALSE), 21)</f>
        <v>B_01'Flr_02</v>
      </c>
      <c r="C33" s="110" t="str">
        <f>INDEX(Joined!$A:$W, MATCH(A33, Joined!$H:$H, FALSE), 7)</f>
        <v>VAV-209</v>
      </c>
      <c r="D33" s="110">
        <f>INDEX(Joined!$A:$W, MATCH(A33, Joined!$H:$H, FALSE), 5)</f>
        <v>10233</v>
      </c>
      <c r="E33" s="110" t="str">
        <f>INDEX(Joined!$A:$W, MATCH(A33, Joined!$H:$H, FALSE), 7)</f>
        <v>VAV-209</v>
      </c>
      <c r="F33" s="110" t="s">
        <v>43</v>
      </c>
      <c r="G33" s="110" t="str">
        <f>INDEX(PanelInstance!$B$21:$G$40,MATCH(ABT!$H33,PanelInstance!B$21:$B$40,0),2)</f>
        <v>15000_VAV_HW</v>
      </c>
      <c r="H33" s="110">
        <f>INDEX(Joined!$A:$W, MATCH($A33, Joined!$H:$H, FALSE), 6)</f>
        <v>15000</v>
      </c>
      <c r="I33" s="110">
        <f>INDEX(Joined!$A:$W, MATCH($A33, Joined!$H:$H, FALSE), 4)</f>
        <v>102</v>
      </c>
      <c r="J33" s="110" t="b">
        <v>0</v>
      </c>
      <c r="K33" s="110">
        <f>INDEX(Joined!$A:$W, MATCH($A33, Joined!$H:$H, FALSE), 3)</f>
        <v>11</v>
      </c>
      <c r="L33" s="110">
        <v>20</v>
      </c>
      <c r="M33" s="110">
        <v>76800</v>
      </c>
      <c r="N33" s="110">
        <f>INDEX(Sched!$A:$S, MATCH($E33, Sched!$A:$A, 0), 6)</f>
        <v>55</v>
      </c>
      <c r="O33" s="110">
        <f>INDEX(Sched!$A:$S, MATCH($E33, Sched!$A:$A, 0), 7)</f>
        <v>55</v>
      </c>
      <c r="P33" s="110">
        <f>INDEX(Sched!$A:$S, MATCH($E33, Sched!$A:$A, 0), 7)</f>
        <v>55</v>
      </c>
      <c r="Q33" s="110">
        <f>INDEX(Sched!$A:$S, MATCH($E33, Sched!$A:$A, 0), 7)</f>
        <v>55</v>
      </c>
      <c r="R33" s="111">
        <f>INDEX(Sched!$A:$S, MATCH($E33, Sched!$A:$A, 0), 8)^2*PI()/144</f>
        <v>0.78539816339744828</v>
      </c>
      <c r="S33" s="110">
        <f>INDEX(Sched!$A:$S, MATCH($E33, Sched!$A:$A, 0), 8)</f>
        <v>6</v>
      </c>
      <c r="T33" s="110">
        <f>INDEX(Sched!$A:$S, MATCH($E33, Sched!$A:$A, 0), 5)</f>
        <v>450</v>
      </c>
      <c r="U33" s="110">
        <f>INDEX(Sched!$A:$S, MATCH($E33, Sched!$A:$A, 0), 6)</f>
        <v>55</v>
      </c>
      <c r="V33" s="110">
        <f>INDEX(Sched!$A:$S, MATCH($E33, Sched!$A:$A, 0), 6)</f>
        <v>55</v>
      </c>
      <c r="W33" s="110">
        <f>INDEX(Sched!$A:$S, MATCH($E33, Sched!$A:$A, 0), 6)</f>
        <v>55</v>
      </c>
      <c r="X33" s="110">
        <f>INDEX(Sched!$A:$S, MATCH($E33, Sched!$A:$A, 0), 5)</f>
        <v>450</v>
      </c>
      <c r="Y33" s="110">
        <f>INDEX(Sched!$A:$S, MATCH($E33, Sched!$A:$A, 0), 6)</f>
        <v>55</v>
      </c>
      <c r="Z33" s="110">
        <v>74</v>
      </c>
      <c r="AA33" s="110">
        <v>0</v>
      </c>
      <c r="AB33" s="110">
        <v>80</v>
      </c>
      <c r="AC33" s="110">
        <v>69</v>
      </c>
      <c r="AD33" s="110">
        <f t="shared" si="0"/>
        <v>0</v>
      </c>
      <c r="AE33" s="110">
        <v>60</v>
      </c>
      <c r="AF33" s="110">
        <f>INDEX(Sched!$A:$S, MATCH($E33, Sched!$A:$A, 0), 17)</f>
        <v>0</v>
      </c>
      <c r="AG33" s="110">
        <v>0.63</v>
      </c>
      <c r="AH33" s="110" t="str">
        <f>"B_01'" &amp; "Flr_0" &amp; INDEX(Sched!$A:$Z, MATCH($E33, Sched!$A:$A, FALSE), 21)</f>
        <v>B_01'Flr_02</v>
      </c>
      <c r="AI33" s="110" t="str">
        <f>"R_" &amp; INDEX(Sched!A:V, MATCH(ABT!$E33, Sched!$A:$A, 0), 20)</f>
        <v>R_209</v>
      </c>
      <c r="AJ33" s="110" t="str">
        <f>INDEX(Sched!A:V, MATCH(ABT!$E33, Sched!$A:$A, 0), 20)</f>
        <v>209</v>
      </c>
      <c r="AK33" s="110" t="str">
        <f>"B_01'" &amp; "Flr_0" &amp; INDEX(Sched!$A:$Z, MATCH($E33, Sched!$A:$A, FALSE), 21)</f>
        <v>B_01'Flr_02</v>
      </c>
      <c r="AL33" s="110" t="str">
        <f>"RSegm_" &amp; INDEX(Joined!$A:$W, MATCH($A33, Joined!$H:$H, FALSE), 7)</f>
        <v>RSegm_VAV-209</v>
      </c>
      <c r="AM33" s="110" t="str">
        <f>INDEX(Joined!$A:$W, MATCH($A33, Joined!$H:$H, FALSE), 7)</f>
        <v>VAV-209</v>
      </c>
      <c r="AN33" s="110"/>
    </row>
    <row r="34" spans="1:40" x14ac:dyDescent="0.2">
      <c r="A34" s="109" t="s">
        <v>324</v>
      </c>
      <c r="B34" s="110" t="str">
        <f>"B_01'" &amp; "Flr_0" &amp;  INDEX(Sched!$A:$Z, MATCH($E34, Sched!$A:$A, FALSE), 21)</f>
        <v>B_01'Flr_02</v>
      </c>
      <c r="C34" s="110" t="str">
        <f>INDEX(Joined!$A:$W, MATCH(A34, Joined!$H:$H, FALSE), 7)</f>
        <v>VAV-C201</v>
      </c>
      <c r="D34" s="110">
        <f>INDEX(Joined!$A:$W, MATCH(A34, Joined!$H:$H, FALSE), 5)</f>
        <v>10234</v>
      </c>
      <c r="E34" s="110" t="str">
        <f>INDEX(Joined!$A:$W, MATCH(A34, Joined!$H:$H, FALSE), 7)</f>
        <v>VAV-C201</v>
      </c>
      <c r="F34" s="110" t="s">
        <v>43</v>
      </c>
      <c r="G34" s="110" t="str">
        <f>INDEX(PanelInstance!$B$21:$G$40,MATCH(ABT!$H34,PanelInstance!B$21:$B$40,0),2)</f>
        <v>15000_VAV_HW</v>
      </c>
      <c r="H34" s="110">
        <f>INDEX(Joined!$A:$W, MATCH($A34, Joined!$H:$H, FALSE), 6)</f>
        <v>15000</v>
      </c>
      <c r="I34" s="110">
        <f>INDEX(Joined!$A:$W, MATCH($A34, Joined!$H:$H, FALSE), 4)</f>
        <v>102</v>
      </c>
      <c r="J34" s="110" t="b">
        <v>0</v>
      </c>
      <c r="K34" s="110">
        <f>INDEX(Joined!$A:$W, MATCH($A34, Joined!$H:$H, FALSE), 3)</f>
        <v>12</v>
      </c>
      <c r="L34" s="110">
        <v>20</v>
      </c>
      <c r="M34" s="110">
        <v>76800</v>
      </c>
      <c r="N34" s="110">
        <f>INDEX(Sched!$A:$S, MATCH($E34, Sched!$A:$A, 0), 6)</f>
        <v>300</v>
      </c>
      <c r="O34" s="110">
        <f>INDEX(Sched!$A:$S, MATCH($E34, Sched!$A:$A, 0), 7)</f>
        <v>300</v>
      </c>
      <c r="P34" s="110">
        <f>INDEX(Sched!$A:$S, MATCH($E34, Sched!$A:$A, 0), 7)</f>
        <v>300</v>
      </c>
      <c r="Q34" s="110">
        <f>INDEX(Sched!$A:$S, MATCH($E34, Sched!$A:$A, 0), 7)</f>
        <v>300</v>
      </c>
      <c r="R34" s="111">
        <f>INDEX(Sched!$A:$S, MATCH($E34, Sched!$A:$A, 0), 8)^2*PI()/144</f>
        <v>3.1415926535897931</v>
      </c>
      <c r="S34" s="110">
        <f>INDEX(Sched!$A:$S, MATCH($E34, Sched!$A:$A, 0), 8)</f>
        <v>12</v>
      </c>
      <c r="T34" s="110">
        <f>INDEX(Sched!$A:$S, MATCH($E34, Sched!$A:$A, 0), 5)</f>
        <v>1600</v>
      </c>
      <c r="U34" s="110">
        <f>INDEX(Sched!$A:$S, MATCH($E34, Sched!$A:$A, 0), 6)</f>
        <v>300</v>
      </c>
      <c r="V34" s="110">
        <f>INDEX(Sched!$A:$S, MATCH($E34, Sched!$A:$A, 0), 6)</f>
        <v>300</v>
      </c>
      <c r="W34" s="110">
        <f>INDEX(Sched!$A:$S, MATCH($E34, Sched!$A:$A, 0), 6)</f>
        <v>300</v>
      </c>
      <c r="X34" s="110">
        <f>INDEX(Sched!$A:$S, MATCH($E34, Sched!$A:$A, 0), 5)</f>
        <v>1600</v>
      </c>
      <c r="Y34" s="110">
        <f>INDEX(Sched!$A:$S, MATCH($E34, Sched!$A:$A, 0), 6)</f>
        <v>300</v>
      </c>
      <c r="Z34" s="110">
        <v>74</v>
      </c>
      <c r="AA34" s="110">
        <v>0</v>
      </c>
      <c r="AB34" s="110">
        <v>80</v>
      </c>
      <c r="AC34" s="110">
        <v>69</v>
      </c>
      <c r="AD34" s="110">
        <f t="shared" si="0"/>
        <v>0</v>
      </c>
      <c r="AE34" s="110">
        <v>60</v>
      </c>
      <c r="AF34" s="110">
        <f>INDEX(Sched!$A:$S, MATCH($E34, Sched!$A:$A, 0), 17)</f>
        <v>0</v>
      </c>
      <c r="AG34" s="110">
        <v>0.63</v>
      </c>
      <c r="AH34" s="110" t="str">
        <f>"B_01'" &amp; "Flr_0" &amp; INDEX(Sched!$A:$Z, MATCH($E34, Sched!$A:$A, FALSE), 21)</f>
        <v>B_01'Flr_02</v>
      </c>
      <c r="AI34" s="110" t="str">
        <f>"R_" &amp; INDEX(Sched!A:V, MATCH(ABT!$E34, Sched!$A:$A, 0), 20)</f>
        <v>R_C201</v>
      </c>
      <c r="AJ34" s="110" t="str">
        <f>INDEX(Sched!A:V, MATCH(ABT!$E34, Sched!$A:$A, 0), 20)</f>
        <v>C201</v>
      </c>
      <c r="AK34" s="110" t="str">
        <f>"B_01'" &amp; "Flr_0" &amp; INDEX(Sched!$A:$Z, MATCH($E34, Sched!$A:$A, FALSE), 21)</f>
        <v>B_01'Flr_02</v>
      </c>
      <c r="AL34" s="110" t="str">
        <f>"RSegm_" &amp; INDEX(Joined!$A:$W, MATCH($A34, Joined!$H:$H, FALSE), 7)</f>
        <v>RSegm_VAV-C201</v>
      </c>
      <c r="AM34" s="110" t="str">
        <f>INDEX(Joined!$A:$W, MATCH($A34, Joined!$H:$H, FALSE), 7)</f>
        <v>VAV-C201</v>
      </c>
      <c r="AN34" s="110"/>
    </row>
    <row r="35" spans="1:40" x14ac:dyDescent="0.2">
      <c r="A35" s="109" t="s">
        <v>320</v>
      </c>
      <c r="B35" s="110" t="str">
        <f>"B_01'" &amp; "Flr_0" &amp;  INDEX(Sched!$A:$Z, MATCH($E35, Sched!$A:$A, FALSE), 21)</f>
        <v>B_01'Flr_02</v>
      </c>
      <c r="C35" s="110" t="str">
        <f>INDEX(Joined!$A:$W, MATCH(A35, Joined!$H:$H, FALSE), 7)</f>
        <v>VAV-212</v>
      </c>
      <c r="D35" s="110">
        <f>INDEX(Joined!$A:$W, MATCH(A35, Joined!$H:$H, FALSE), 5)</f>
        <v>10235</v>
      </c>
      <c r="E35" s="110" t="str">
        <f>INDEX(Joined!$A:$W, MATCH(A35, Joined!$H:$H, FALSE), 7)</f>
        <v>VAV-212</v>
      </c>
      <c r="F35" s="110" t="s">
        <v>43</v>
      </c>
      <c r="G35" s="110" t="str">
        <f>INDEX(PanelInstance!$B$21:$G$40,MATCH(ABT!$H35,PanelInstance!B$21:$B$40,0),2)</f>
        <v>15000_VAV_HW</v>
      </c>
      <c r="H35" s="110">
        <f>INDEX(Joined!$A:$W, MATCH($A35, Joined!$H:$H, FALSE), 6)</f>
        <v>15000</v>
      </c>
      <c r="I35" s="110">
        <f>INDEX(Joined!$A:$W, MATCH($A35, Joined!$H:$H, FALSE), 4)</f>
        <v>102</v>
      </c>
      <c r="J35" s="110" t="b">
        <v>0</v>
      </c>
      <c r="K35" s="110">
        <f>INDEX(Joined!$A:$W, MATCH($A35, Joined!$H:$H, FALSE), 3)</f>
        <v>13</v>
      </c>
      <c r="L35" s="110">
        <v>20</v>
      </c>
      <c r="M35" s="110">
        <v>76800</v>
      </c>
      <c r="N35" s="110">
        <f>INDEX(Sched!$A:$S, MATCH($E35, Sched!$A:$A, 0), 6)</f>
        <v>55</v>
      </c>
      <c r="O35" s="110">
        <f>INDEX(Sched!$A:$S, MATCH($E35, Sched!$A:$A, 0), 7)</f>
        <v>55</v>
      </c>
      <c r="P35" s="110">
        <f>INDEX(Sched!$A:$S, MATCH($E35, Sched!$A:$A, 0), 7)</f>
        <v>55</v>
      </c>
      <c r="Q35" s="110">
        <f>INDEX(Sched!$A:$S, MATCH($E35, Sched!$A:$A, 0), 7)</f>
        <v>55</v>
      </c>
      <c r="R35" s="111">
        <f>INDEX(Sched!$A:$S, MATCH($E35, Sched!$A:$A, 0), 8)^2*PI()/144</f>
        <v>0.78539816339744828</v>
      </c>
      <c r="S35" s="110">
        <f>INDEX(Sched!$A:$S, MATCH($E35, Sched!$A:$A, 0), 8)</f>
        <v>6</v>
      </c>
      <c r="T35" s="110">
        <f>INDEX(Sched!$A:$S, MATCH($E35, Sched!$A:$A, 0), 5)</f>
        <v>450</v>
      </c>
      <c r="U35" s="110">
        <f>INDEX(Sched!$A:$S, MATCH($E35, Sched!$A:$A, 0), 6)</f>
        <v>55</v>
      </c>
      <c r="V35" s="110">
        <f>INDEX(Sched!$A:$S, MATCH($E35, Sched!$A:$A, 0), 6)</f>
        <v>55</v>
      </c>
      <c r="W35" s="110">
        <f>INDEX(Sched!$A:$S, MATCH($E35, Sched!$A:$A, 0), 6)</f>
        <v>55</v>
      </c>
      <c r="X35" s="110">
        <f>INDEX(Sched!$A:$S, MATCH($E35, Sched!$A:$A, 0), 5)</f>
        <v>450</v>
      </c>
      <c r="Y35" s="110">
        <f>INDEX(Sched!$A:$S, MATCH($E35, Sched!$A:$A, 0), 6)</f>
        <v>55</v>
      </c>
      <c r="Z35" s="110">
        <v>74</v>
      </c>
      <c r="AA35" s="110">
        <v>0</v>
      </c>
      <c r="AB35" s="110">
        <v>80</v>
      </c>
      <c r="AC35" s="110">
        <v>69</v>
      </c>
      <c r="AD35" s="110">
        <f t="shared" si="0"/>
        <v>0</v>
      </c>
      <c r="AE35" s="110">
        <v>60</v>
      </c>
      <c r="AF35" s="110">
        <f>INDEX(Sched!$A:$S, MATCH($E35, Sched!$A:$A, 0), 17)</f>
        <v>0</v>
      </c>
      <c r="AG35" s="110">
        <v>0.63</v>
      </c>
      <c r="AH35" s="110" t="str">
        <f>"B_01'" &amp; "Flr_0" &amp; INDEX(Sched!$A:$Z, MATCH($E35, Sched!$A:$A, FALSE), 21)</f>
        <v>B_01'Flr_02</v>
      </c>
      <c r="AI35" s="110" t="str">
        <f>"R_" &amp; INDEX(Sched!A:V, MATCH(ABT!$E35, Sched!$A:$A, 0), 20)</f>
        <v>R_212</v>
      </c>
      <c r="AJ35" s="110" t="str">
        <f>INDEX(Sched!A:V, MATCH(ABT!$E35, Sched!$A:$A, 0), 20)</f>
        <v>212</v>
      </c>
      <c r="AK35" s="110" t="str">
        <f>"B_01'" &amp; "Flr_0" &amp; INDEX(Sched!$A:$Z, MATCH($E35, Sched!$A:$A, FALSE), 21)</f>
        <v>B_01'Flr_02</v>
      </c>
      <c r="AL35" s="110" t="str">
        <f>"RSegm_" &amp; INDEX(Joined!$A:$W, MATCH($A35, Joined!$H:$H, FALSE), 7)</f>
        <v>RSegm_VAV-212</v>
      </c>
      <c r="AM35" s="110" t="str">
        <f>INDEX(Joined!$A:$W, MATCH($A35, Joined!$H:$H, FALSE), 7)</f>
        <v>VAV-212</v>
      </c>
      <c r="AN35" s="110"/>
    </row>
    <row r="36" spans="1:40" x14ac:dyDescent="0.2">
      <c r="A36" s="109" t="s">
        <v>300</v>
      </c>
      <c r="B36" s="110" t="str">
        <f>"B_01'" &amp; "Flr_0" &amp;  INDEX(Sched!$A:$Z, MATCH($E36, Sched!$A:$A, FALSE), 21)</f>
        <v>B_01'Flr_02</v>
      </c>
      <c r="C36" s="110" t="str">
        <f>INDEX(Joined!$A:$W, MATCH(A36, Joined!$H:$H, FALSE), 7)</f>
        <v>VAV-211</v>
      </c>
      <c r="D36" s="110">
        <f>INDEX(Joined!$A:$W, MATCH(A36, Joined!$H:$H, FALSE), 5)</f>
        <v>10236</v>
      </c>
      <c r="E36" s="110" t="str">
        <f>INDEX(Joined!$A:$W, MATCH(A36, Joined!$H:$H, FALSE), 7)</f>
        <v>VAV-211</v>
      </c>
      <c r="F36" s="110" t="s">
        <v>43</v>
      </c>
      <c r="G36" s="110" t="str">
        <f>INDEX(PanelInstance!$B$21:$G$40,MATCH(ABT!$H36,PanelInstance!B$21:$B$40,0),2)</f>
        <v>15000_VAV_HW</v>
      </c>
      <c r="H36" s="110">
        <f>INDEX(Joined!$A:$W, MATCH($A36, Joined!$H:$H, FALSE), 6)</f>
        <v>15000</v>
      </c>
      <c r="I36" s="110">
        <f>INDEX(Joined!$A:$W, MATCH($A36, Joined!$H:$H, FALSE), 4)</f>
        <v>102</v>
      </c>
      <c r="J36" s="110" t="b">
        <v>0</v>
      </c>
      <c r="K36" s="110">
        <f>INDEX(Joined!$A:$W, MATCH($A36, Joined!$H:$H, FALSE), 3)</f>
        <v>14</v>
      </c>
      <c r="L36" s="110">
        <v>20</v>
      </c>
      <c r="M36" s="110">
        <v>76800</v>
      </c>
      <c r="N36" s="110">
        <f>INDEX(Sched!$A:$S, MATCH($E36, Sched!$A:$A, 0), 6)</f>
        <v>75</v>
      </c>
      <c r="O36" s="110">
        <f>INDEX(Sched!$A:$S, MATCH($E36, Sched!$A:$A, 0), 7)</f>
        <v>75</v>
      </c>
      <c r="P36" s="110">
        <f>INDEX(Sched!$A:$S, MATCH($E36, Sched!$A:$A, 0), 7)</f>
        <v>75</v>
      </c>
      <c r="Q36" s="110">
        <f>INDEX(Sched!$A:$S, MATCH($E36, Sched!$A:$A, 0), 7)</f>
        <v>75</v>
      </c>
      <c r="R36" s="111">
        <f>INDEX(Sched!$A:$S, MATCH($E36, Sched!$A:$A, 0), 8)^2*PI()/144</f>
        <v>0.3490658503988659</v>
      </c>
      <c r="S36" s="110">
        <f>INDEX(Sched!$A:$S, MATCH($E36, Sched!$A:$A, 0), 8)</f>
        <v>4</v>
      </c>
      <c r="T36" s="110">
        <f>INDEX(Sched!$A:$S, MATCH($E36, Sched!$A:$A, 0), 5)</f>
        <v>250</v>
      </c>
      <c r="U36" s="110">
        <f>INDEX(Sched!$A:$S, MATCH($E36, Sched!$A:$A, 0), 6)</f>
        <v>75</v>
      </c>
      <c r="V36" s="110">
        <f>INDEX(Sched!$A:$S, MATCH($E36, Sched!$A:$A, 0), 6)</f>
        <v>75</v>
      </c>
      <c r="W36" s="110">
        <f>INDEX(Sched!$A:$S, MATCH($E36, Sched!$A:$A, 0), 6)</f>
        <v>75</v>
      </c>
      <c r="X36" s="110">
        <f>INDEX(Sched!$A:$S, MATCH($E36, Sched!$A:$A, 0), 5)</f>
        <v>250</v>
      </c>
      <c r="Y36" s="110">
        <f>INDEX(Sched!$A:$S, MATCH($E36, Sched!$A:$A, 0), 6)</f>
        <v>75</v>
      </c>
      <c r="Z36" s="110">
        <v>74</v>
      </c>
      <c r="AA36" s="110">
        <v>0</v>
      </c>
      <c r="AB36" s="110">
        <v>80</v>
      </c>
      <c r="AC36" s="110">
        <v>69</v>
      </c>
      <c r="AD36" s="110">
        <f t="shared" si="0"/>
        <v>0</v>
      </c>
      <c r="AE36" s="110">
        <v>60</v>
      </c>
      <c r="AF36" s="110">
        <f>INDEX(Sched!$A:$S, MATCH($E36, Sched!$A:$A, 0), 17)</f>
        <v>0</v>
      </c>
      <c r="AG36" s="110">
        <v>0.63</v>
      </c>
      <c r="AH36" s="110" t="str">
        <f>"B_01'" &amp; "Flr_0" &amp; INDEX(Sched!$A:$Z, MATCH($E36, Sched!$A:$A, FALSE), 21)</f>
        <v>B_01'Flr_02</v>
      </c>
      <c r="AI36" s="110" t="str">
        <f>"R_" &amp; INDEX(Sched!A:V, MATCH(ABT!$E36, Sched!$A:$A, 0), 20)</f>
        <v>R_211</v>
      </c>
      <c r="AJ36" s="110" t="str">
        <f>INDEX(Sched!A:V, MATCH(ABT!$E36, Sched!$A:$A, 0), 20)</f>
        <v>211</v>
      </c>
      <c r="AK36" s="110" t="str">
        <f>"B_01'" &amp; "Flr_0" &amp; INDEX(Sched!$A:$Z, MATCH($E36, Sched!$A:$A, FALSE), 21)</f>
        <v>B_01'Flr_02</v>
      </c>
      <c r="AL36" s="110" t="str">
        <f>"RSegm_" &amp; INDEX(Joined!$A:$W, MATCH($A36, Joined!$H:$H, FALSE), 7)</f>
        <v>RSegm_VAV-211</v>
      </c>
      <c r="AM36" s="110" t="str">
        <f>INDEX(Joined!$A:$W, MATCH($A36, Joined!$H:$H, FALSE), 7)</f>
        <v>VAV-211</v>
      </c>
      <c r="AN36" s="110"/>
    </row>
    <row r="37" spans="1:40" x14ac:dyDescent="0.2">
      <c r="A37" s="109" t="s">
        <v>302</v>
      </c>
      <c r="B37" s="110" t="str">
        <f>"B_01'" &amp; "Flr_0" &amp;  INDEX(Sched!$A:$Z, MATCH($E37, Sched!$A:$A, FALSE), 21)</f>
        <v>B_01'Flr_02</v>
      </c>
      <c r="C37" s="110" t="str">
        <f>INDEX(Joined!$A:$W, MATCH(A37, Joined!$H:$H, FALSE), 7)</f>
        <v>VAV-214</v>
      </c>
      <c r="D37" s="110">
        <f>INDEX(Joined!$A:$W, MATCH(A37, Joined!$H:$H, FALSE), 5)</f>
        <v>10237</v>
      </c>
      <c r="E37" s="110" t="str">
        <f>INDEX(Joined!$A:$W, MATCH(A37, Joined!$H:$H, FALSE), 7)</f>
        <v>VAV-214</v>
      </c>
      <c r="F37" s="110" t="s">
        <v>43</v>
      </c>
      <c r="G37" s="110" t="str">
        <f>INDEX(PanelInstance!$B$21:$G$40,MATCH(ABT!$H37,PanelInstance!B$21:$B$40,0),2)</f>
        <v>15000_VAV_HW</v>
      </c>
      <c r="H37" s="110">
        <f>INDEX(Joined!$A:$W, MATCH($A37, Joined!$H:$H, FALSE), 6)</f>
        <v>15000</v>
      </c>
      <c r="I37" s="110">
        <f>INDEX(Joined!$A:$W, MATCH($A37, Joined!$H:$H, FALSE), 4)</f>
        <v>102</v>
      </c>
      <c r="J37" s="110" t="b">
        <v>0</v>
      </c>
      <c r="K37" s="110">
        <f>INDEX(Joined!$A:$W, MATCH($A37, Joined!$H:$H, FALSE), 3)</f>
        <v>15</v>
      </c>
      <c r="L37" s="110">
        <v>20</v>
      </c>
      <c r="M37" s="110">
        <v>76800</v>
      </c>
      <c r="N37" s="110">
        <f>INDEX(Sched!$A:$S, MATCH($E37, Sched!$A:$A, 0), 6)</f>
        <v>75</v>
      </c>
      <c r="O37" s="110">
        <f>INDEX(Sched!$A:$S, MATCH($E37, Sched!$A:$A, 0), 7)</f>
        <v>75</v>
      </c>
      <c r="P37" s="110">
        <f>INDEX(Sched!$A:$S, MATCH($E37, Sched!$A:$A, 0), 7)</f>
        <v>75</v>
      </c>
      <c r="Q37" s="110">
        <f>INDEX(Sched!$A:$S, MATCH($E37, Sched!$A:$A, 0), 7)</f>
        <v>75</v>
      </c>
      <c r="R37" s="111">
        <f>INDEX(Sched!$A:$S, MATCH($E37, Sched!$A:$A, 0), 8)^2*PI()/144</f>
        <v>0.3490658503988659</v>
      </c>
      <c r="S37" s="110">
        <f>INDEX(Sched!$A:$S, MATCH($E37, Sched!$A:$A, 0), 8)</f>
        <v>4</v>
      </c>
      <c r="T37" s="110">
        <f>INDEX(Sched!$A:$S, MATCH($E37, Sched!$A:$A, 0), 5)</f>
        <v>250</v>
      </c>
      <c r="U37" s="110">
        <f>INDEX(Sched!$A:$S, MATCH($E37, Sched!$A:$A, 0), 6)</f>
        <v>75</v>
      </c>
      <c r="V37" s="110">
        <f>INDEX(Sched!$A:$S, MATCH($E37, Sched!$A:$A, 0), 6)</f>
        <v>75</v>
      </c>
      <c r="W37" s="110">
        <f>INDEX(Sched!$A:$S, MATCH($E37, Sched!$A:$A, 0), 6)</f>
        <v>75</v>
      </c>
      <c r="X37" s="110">
        <f>INDEX(Sched!$A:$S, MATCH($E37, Sched!$A:$A, 0), 5)</f>
        <v>250</v>
      </c>
      <c r="Y37" s="110">
        <f>INDEX(Sched!$A:$S, MATCH($E37, Sched!$A:$A, 0), 6)</f>
        <v>75</v>
      </c>
      <c r="Z37" s="110">
        <v>74</v>
      </c>
      <c r="AA37" s="110">
        <v>0</v>
      </c>
      <c r="AB37" s="110">
        <v>80</v>
      </c>
      <c r="AC37" s="110">
        <v>69</v>
      </c>
      <c r="AD37" s="110">
        <f t="shared" si="0"/>
        <v>0</v>
      </c>
      <c r="AE37" s="110">
        <v>60</v>
      </c>
      <c r="AF37" s="110">
        <f>INDEX(Sched!$A:$S, MATCH($E37, Sched!$A:$A, 0), 17)</f>
        <v>0</v>
      </c>
      <c r="AG37" s="110">
        <v>0.63</v>
      </c>
      <c r="AH37" s="110" t="str">
        <f>"B_01'" &amp; "Flr_0" &amp; INDEX(Sched!$A:$Z, MATCH($E37, Sched!$A:$A, FALSE), 21)</f>
        <v>B_01'Flr_02</v>
      </c>
      <c r="AI37" s="110" t="str">
        <f>"R_" &amp; INDEX(Sched!A:V, MATCH(ABT!$E37, Sched!$A:$A, 0), 20)</f>
        <v>R_214</v>
      </c>
      <c r="AJ37" s="110" t="str">
        <f>INDEX(Sched!A:V, MATCH(ABT!$E37, Sched!$A:$A, 0), 20)</f>
        <v>214</v>
      </c>
      <c r="AK37" s="110" t="str">
        <f>"B_01'" &amp; "Flr_0" &amp; INDEX(Sched!$A:$Z, MATCH($E37, Sched!$A:$A, FALSE), 21)</f>
        <v>B_01'Flr_02</v>
      </c>
      <c r="AL37" s="110" t="str">
        <f>"RSegm_" &amp; INDEX(Joined!$A:$W, MATCH($A37, Joined!$H:$H, FALSE), 7)</f>
        <v>RSegm_VAV-214</v>
      </c>
      <c r="AM37" s="110" t="str">
        <f>INDEX(Joined!$A:$W, MATCH($A37, Joined!$H:$H, FALSE), 7)</f>
        <v>VAV-214</v>
      </c>
      <c r="AN37" s="110"/>
    </row>
    <row r="38" spans="1:40" x14ac:dyDescent="0.2">
      <c r="A38" s="109" t="s">
        <v>301</v>
      </c>
      <c r="B38" s="110" t="str">
        <f>"B_01'" &amp; "Flr_0" &amp;  INDEX(Sched!$A:$Z, MATCH($E38, Sched!$A:$A, FALSE), 21)</f>
        <v>B_01'Flr_02</v>
      </c>
      <c r="C38" s="110" t="str">
        <f>INDEX(Joined!$A:$W, MATCH(A38, Joined!$H:$H, FALSE), 7)</f>
        <v>VAV-213</v>
      </c>
      <c r="D38" s="110">
        <f>INDEX(Joined!$A:$W, MATCH(A38, Joined!$H:$H, FALSE), 5)</f>
        <v>10238</v>
      </c>
      <c r="E38" s="110" t="str">
        <f>INDEX(Joined!$A:$W, MATCH(A38, Joined!$H:$H, FALSE), 7)</f>
        <v>VAV-213</v>
      </c>
      <c r="F38" s="110" t="s">
        <v>43</v>
      </c>
      <c r="G38" s="110" t="str">
        <f>INDEX(PanelInstance!$B$21:$G$40,MATCH(ABT!$H38,PanelInstance!B$21:$B$40,0),2)</f>
        <v>15000_VAV_HW</v>
      </c>
      <c r="H38" s="110">
        <f>INDEX(Joined!$A:$W, MATCH($A38, Joined!$H:$H, FALSE), 6)</f>
        <v>15000</v>
      </c>
      <c r="I38" s="110">
        <f>INDEX(Joined!$A:$W, MATCH($A38, Joined!$H:$H, FALSE), 4)</f>
        <v>102</v>
      </c>
      <c r="J38" s="110" t="b">
        <v>0</v>
      </c>
      <c r="K38" s="110">
        <f>INDEX(Joined!$A:$W, MATCH($A38, Joined!$H:$H, FALSE), 3)</f>
        <v>16</v>
      </c>
      <c r="L38" s="110">
        <v>20</v>
      </c>
      <c r="M38" s="110">
        <v>76800</v>
      </c>
      <c r="N38" s="110">
        <f>INDEX(Sched!$A:$S, MATCH($E38, Sched!$A:$A, 0), 6)</f>
        <v>75</v>
      </c>
      <c r="O38" s="110">
        <f>INDEX(Sched!$A:$S, MATCH($E38, Sched!$A:$A, 0), 7)</f>
        <v>75</v>
      </c>
      <c r="P38" s="110">
        <f>INDEX(Sched!$A:$S, MATCH($E38, Sched!$A:$A, 0), 7)</f>
        <v>75</v>
      </c>
      <c r="Q38" s="110">
        <f>INDEX(Sched!$A:$S, MATCH($E38, Sched!$A:$A, 0), 7)</f>
        <v>75</v>
      </c>
      <c r="R38" s="111">
        <f>INDEX(Sched!$A:$S, MATCH($E38, Sched!$A:$A, 0), 8)^2*PI()/144</f>
        <v>0.3490658503988659</v>
      </c>
      <c r="S38" s="110">
        <f>INDEX(Sched!$A:$S, MATCH($E38, Sched!$A:$A, 0), 8)</f>
        <v>4</v>
      </c>
      <c r="T38" s="110">
        <f>INDEX(Sched!$A:$S, MATCH($E38, Sched!$A:$A, 0), 5)</f>
        <v>250</v>
      </c>
      <c r="U38" s="110">
        <f>INDEX(Sched!$A:$S, MATCH($E38, Sched!$A:$A, 0), 6)</f>
        <v>75</v>
      </c>
      <c r="V38" s="110">
        <f>INDEX(Sched!$A:$S, MATCH($E38, Sched!$A:$A, 0), 6)</f>
        <v>75</v>
      </c>
      <c r="W38" s="110">
        <f>INDEX(Sched!$A:$S, MATCH($E38, Sched!$A:$A, 0), 6)</f>
        <v>75</v>
      </c>
      <c r="X38" s="110">
        <f>INDEX(Sched!$A:$S, MATCH($E38, Sched!$A:$A, 0), 5)</f>
        <v>250</v>
      </c>
      <c r="Y38" s="110">
        <f>INDEX(Sched!$A:$S, MATCH($E38, Sched!$A:$A, 0), 6)</f>
        <v>75</v>
      </c>
      <c r="Z38" s="110">
        <v>74</v>
      </c>
      <c r="AA38" s="110">
        <v>0</v>
      </c>
      <c r="AB38" s="110">
        <v>80</v>
      </c>
      <c r="AC38" s="110">
        <v>69</v>
      </c>
      <c r="AD38" s="110">
        <f t="shared" si="0"/>
        <v>0</v>
      </c>
      <c r="AE38" s="110">
        <v>60</v>
      </c>
      <c r="AF38" s="110">
        <f>INDEX(Sched!$A:$S, MATCH($E38, Sched!$A:$A, 0), 17)</f>
        <v>0</v>
      </c>
      <c r="AG38" s="110">
        <v>0.63</v>
      </c>
      <c r="AH38" s="110" t="str">
        <f>"B_01'" &amp; "Flr_0" &amp; INDEX(Sched!$A:$Z, MATCH($E38, Sched!$A:$A, FALSE), 21)</f>
        <v>B_01'Flr_02</v>
      </c>
      <c r="AI38" s="110" t="str">
        <f>"R_" &amp; INDEX(Sched!A:V, MATCH(ABT!$E38, Sched!$A:$A, 0), 20)</f>
        <v>R_213</v>
      </c>
      <c r="AJ38" s="110" t="str">
        <f>INDEX(Sched!A:V, MATCH(ABT!$E38, Sched!$A:$A, 0), 20)</f>
        <v>213</v>
      </c>
      <c r="AK38" s="110" t="str">
        <f>"B_01'" &amp; "Flr_0" &amp; INDEX(Sched!$A:$Z, MATCH($E38, Sched!$A:$A, FALSE), 21)</f>
        <v>B_01'Flr_02</v>
      </c>
      <c r="AL38" s="110" t="str">
        <f>"RSegm_" &amp; INDEX(Joined!$A:$W, MATCH($A38, Joined!$H:$H, FALSE), 7)</f>
        <v>RSegm_VAV-213</v>
      </c>
      <c r="AM38" s="110" t="str">
        <f>INDEX(Joined!$A:$W, MATCH($A38, Joined!$H:$H, FALSE), 7)</f>
        <v>VAV-213</v>
      </c>
      <c r="AN38" s="110"/>
    </row>
    <row r="39" spans="1:40" x14ac:dyDescent="0.2">
      <c r="A39" s="109" t="s">
        <v>315</v>
      </c>
      <c r="B39" s="110" t="str">
        <f>"B_01'" &amp; "Flr_0" &amp;  INDEX(Sched!$A:$Z, MATCH($E39, Sched!$A:$A, FALSE), 21)</f>
        <v>B_01'Flr_02</v>
      </c>
      <c r="C39" s="110" t="str">
        <f>INDEX(Joined!$A:$W, MATCH(A39, Joined!$H:$H, FALSE), 7)</f>
        <v>VAV-215</v>
      </c>
      <c r="D39" s="110">
        <f>INDEX(Joined!$A:$W, MATCH(A39, Joined!$H:$H, FALSE), 5)</f>
        <v>10239</v>
      </c>
      <c r="E39" s="110" t="str">
        <f>INDEX(Joined!$A:$W, MATCH(A39, Joined!$H:$H, FALSE), 7)</f>
        <v>VAV-215</v>
      </c>
      <c r="F39" s="110" t="s">
        <v>43</v>
      </c>
      <c r="G39" s="110" t="str">
        <f>INDEX(PanelInstance!$B$21:$G$40,MATCH(ABT!$H39,PanelInstance!B$21:$B$40,0),2)</f>
        <v>15000_VAV_HW</v>
      </c>
      <c r="H39" s="110">
        <f>INDEX(Joined!$A:$W, MATCH($A39, Joined!$H:$H, FALSE), 6)</f>
        <v>15000</v>
      </c>
      <c r="I39" s="110">
        <f>INDEX(Joined!$A:$W, MATCH($A39, Joined!$H:$H, FALSE), 4)</f>
        <v>152</v>
      </c>
      <c r="J39" s="110" t="b">
        <v>0</v>
      </c>
      <c r="K39" s="110">
        <f>INDEX(Joined!$A:$W, MATCH($A39, Joined!$H:$H, FALSE), 3)</f>
        <v>1</v>
      </c>
      <c r="L39" s="110">
        <v>20</v>
      </c>
      <c r="M39" s="110">
        <v>76800</v>
      </c>
      <c r="N39" s="110">
        <f>INDEX(Sched!$A:$S, MATCH($E39, Sched!$A:$A, 0), 6)</f>
        <v>350</v>
      </c>
      <c r="O39" s="110">
        <f>INDEX(Sched!$A:$S, MATCH($E39, Sched!$A:$A, 0), 7)</f>
        <v>350</v>
      </c>
      <c r="P39" s="110">
        <f>INDEX(Sched!$A:$S, MATCH($E39, Sched!$A:$A, 0), 7)</f>
        <v>350</v>
      </c>
      <c r="Q39" s="110">
        <f>INDEX(Sched!$A:$S, MATCH($E39, Sched!$A:$A, 0), 7)</f>
        <v>350</v>
      </c>
      <c r="R39" s="111">
        <f>INDEX(Sched!$A:$S, MATCH($E39, Sched!$A:$A, 0), 8)^2*PI()/144</f>
        <v>2.1816615649929121</v>
      </c>
      <c r="S39" s="110">
        <f>INDEX(Sched!$A:$S, MATCH($E39, Sched!$A:$A, 0), 8)</f>
        <v>10</v>
      </c>
      <c r="T39" s="110">
        <f>INDEX(Sched!$A:$S, MATCH($E39, Sched!$A:$A, 0), 5)</f>
        <v>400</v>
      </c>
      <c r="U39" s="110">
        <f>INDEX(Sched!$A:$S, MATCH($E39, Sched!$A:$A, 0), 6)</f>
        <v>350</v>
      </c>
      <c r="V39" s="110">
        <f>INDEX(Sched!$A:$S, MATCH($E39, Sched!$A:$A, 0), 6)</f>
        <v>350</v>
      </c>
      <c r="W39" s="110">
        <f>INDEX(Sched!$A:$S, MATCH($E39, Sched!$A:$A, 0), 6)</f>
        <v>350</v>
      </c>
      <c r="X39" s="110">
        <f>INDEX(Sched!$A:$S, MATCH($E39, Sched!$A:$A, 0), 5)</f>
        <v>400</v>
      </c>
      <c r="Y39" s="110">
        <f>INDEX(Sched!$A:$S, MATCH($E39, Sched!$A:$A, 0), 6)</f>
        <v>350</v>
      </c>
      <c r="Z39" s="110">
        <v>74</v>
      </c>
      <c r="AA39" s="110">
        <v>0</v>
      </c>
      <c r="AB39" s="110">
        <v>80</v>
      </c>
      <c r="AC39" s="110">
        <v>69</v>
      </c>
      <c r="AD39" s="110">
        <f t="shared" si="0"/>
        <v>0</v>
      </c>
      <c r="AE39" s="110">
        <v>60</v>
      </c>
      <c r="AF39" s="110">
        <f>INDEX(Sched!$A:$S, MATCH($E39, Sched!$A:$A, 0), 17)</f>
        <v>0</v>
      </c>
      <c r="AG39" s="110">
        <v>0.63</v>
      </c>
      <c r="AH39" s="110" t="str">
        <f>"B_01'" &amp; "Flr_0" &amp; INDEX(Sched!$A:$Z, MATCH($E39, Sched!$A:$A, FALSE), 21)</f>
        <v>B_01'Flr_02</v>
      </c>
      <c r="AI39" s="110" t="str">
        <f>"R_" &amp; INDEX(Sched!A:V, MATCH(ABT!$E39, Sched!$A:$A, 0), 20)</f>
        <v>R_215</v>
      </c>
      <c r="AJ39" s="110" t="str">
        <f>INDEX(Sched!A:V, MATCH(ABT!$E39, Sched!$A:$A, 0), 20)</f>
        <v>215</v>
      </c>
      <c r="AK39" s="110" t="str">
        <f>"B_01'" &amp; "Flr_0" &amp; INDEX(Sched!$A:$Z, MATCH($E39, Sched!$A:$A, FALSE), 21)</f>
        <v>B_01'Flr_02</v>
      </c>
      <c r="AL39" s="110" t="str">
        <f>"RSegm_" &amp; INDEX(Joined!$A:$W, MATCH($A39, Joined!$H:$H, FALSE), 7)</f>
        <v>RSegm_VAV-215</v>
      </c>
      <c r="AM39" s="110" t="str">
        <f>INDEX(Joined!$A:$W, MATCH($A39, Joined!$H:$H, FALSE), 7)</f>
        <v>VAV-215</v>
      </c>
      <c r="AN39" s="110"/>
    </row>
    <row r="40" spans="1:40" x14ac:dyDescent="0.2">
      <c r="A40" s="109" t="s">
        <v>332</v>
      </c>
      <c r="B40" s="110" t="str">
        <f>"B_01'" &amp; "Flr_0" &amp;  INDEX(Sched!$A:$Z, MATCH($E40, Sched!$A:$A, FALSE), 21)</f>
        <v>B_01'Flr_02</v>
      </c>
      <c r="C40" s="110" t="str">
        <f>INDEX(Joined!$A:$W, MATCH(A40, Joined!$H:$H, FALSE), 7)</f>
        <v>VAV-217</v>
      </c>
      <c r="D40" s="110">
        <f>INDEX(Joined!$A:$W, MATCH(A40, Joined!$H:$H, FALSE), 5)</f>
        <v>10240</v>
      </c>
      <c r="E40" s="110" t="str">
        <f>INDEX(Joined!$A:$W, MATCH(A40, Joined!$H:$H, FALSE), 7)</f>
        <v>VAV-217</v>
      </c>
      <c r="F40" s="110" t="s">
        <v>43</v>
      </c>
      <c r="G40" s="110" t="str">
        <f>INDEX(PanelInstance!$B$21:$G$40,MATCH(ABT!$H40,PanelInstance!B$21:$B$40,0),2)</f>
        <v>15000_VAV_HW</v>
      </c>
      <c r="H40" s="110">
        <f>INDEX(Joined!$A:$W, MATCH($A40, Joined!$H:$H, FALSE), 6)</f>
        <v>15000</v>
      </c>
      <c r="I40" s="110">
        <f>INDEX(Joined!$A:$W, MATCH($A40, Joined!$H:$H, FALSE), 4)</f>
        <v>152</v>
      </c>
      <c r="J40" s="110" t="b">
        <v>0</v>
      </c>
      <c r="K40" s="110">
        <f>INDEX(Joined!$A:$W, MATCH($A40, Joined!$H:$H, FALSE), 3)</f>
        <v>2</v>
      </c>
      <c r="L40" s="110">
        <v>20</v>
      </c>
      <c r="M40" s="110">
        <v>76800</v>
      </c>
      <c r="N40" s="110">
        <f>INDEX(Sched!$A:$S, MATCH($E40, Sched!$A:$A, 0), 6)</f>
        <v>400</v>
      </c>
      <c r="O40" s="110">
        <f>INDEX(Sched!$A:$S, MATCH($E40, Sched!$A:$A, 0), 7)</f>
        <v>400</v>
      </c>
      <c r="P40" s="110">
        <f>INDEX(Sched!$A:$S, MATCH($E40, Sched!$A:$A, 0), 7)</f>
        <v>400</v>
      </c>
      <c r="Q40" s="110">
        <f>INDEX(Sched!$A:$S, MATCH($E40, Sched!$A:$A, 0), 7)</f>
        <v>400</v>
      </c>
      <c r="R40" s="111">
        <f>INDEX(Sched!$A:$S, MATCH($E40, Sched!$A:$A, 0), 8)^2*PI()/144</f>
        <v>4.2760566673861069</v>
      </c>
      <c r="S40" s="110">
        <f>INDEX(Sched!$A:$S, MATCH($E40, Sched!$A:$A, 0), 8)</f>
        <v>14</v>
      </c>
      <c r="T40" s="110">
        <f>INDEX(Sched!$A:$S, MATCH($E40, Sched!$A:$A, 0), 5)</f>
        <v>2400</v>
      </c>
      <c r="U40" s="110">
        <f>INDEX(Sched!$A:$S, MATCH($E40, Sched!$A:$A, 0), 6)</f>
        <v>400</v>
      </c>
      <c r="V40" s="110">
        <f>INDEX(Sched!$A:$S, MATCH($E40, Sched!$A:$A, 0), 6)</f>
        <v>400</v>
      </c>
      <c r="W40" s="110">
        <f>INDEX(Sched!$A:$S, MATCH($E40, Sched!$A:$A, 0), 6)</f>
        <v>400</v>
      </c>
      <c r="X40" s="110">
        <f>INDEX(Sched!$A:$S, MATCH($E40, Sched!$A:$A, 0), 5)</f>
        <v>2400</v>
      </c>
      <c r="Y40" s="110">
        <f>INDEX(Sched!$A:$S, MATCH($E40, Sched!$A:$A, 0), 6)</f>
        <v>400</v>
      </c>
      <c r="Z40" s="110">
        <v>74</v>
      </c>
      <c r="AA40" s="110">
        <v>0</v>
      </c>
      <c r="AB40" s="110">
        <v>80</v>
      </c>
      <c r="AC40" s="110">
        <v>69</v>
      </c>
      <c r="AD40" s="110">
        <f t="shared" si="0"/>
        <v>0</v>
      </c>
      <c r="AE40" s="110">
        <v>60</v>
      </c>
      <c r="AF40" s="110">
        <f>INDEX(Sched!$A:$S, MATCH($E40, Sched!$A:$A, 0), 17)</f>
        <v>0</v>
      </c>
      <c r="AG40" s="110">
        <v>0.63</v>
      </c>
      <c r="AH40" s="110" t="str">
        <f>"B_01'" &amp; "Flr_0" &amp; INDEX(Sched!$A:$Z, MATCH($E40, Sched!$A:$A, FALSE), 21)</f>
        <v>B_01'Flr_02</v>
      </c>
      <c r="AI40" s="110" t="str">
        <f>"R_" &amp; INDEX(Sched!A:V, MATCH(ABT!$E40, Sched!$A:$A, 0), 20)</f>
        <v>R_217</v>
      </c>
      <c r="AJ40" s="110" t="str">
        <f>INDEX(Sched!A:V, MATCH(ABT!$E40, Sched!$A:$A, 0), 20)</f>
        <v>217</v>
      </c>
      <c r="AK40" s="110" t="str">
        <f>"B_01'" &amp; "Flr_0" &amp; INDEX(Sched!$A:$Z, MATCH($E40, Sched!$A:$A, FALSE), 21)</f>
        <v>B_01'Flr_02</v>
      </c>
      <c r="AL40" s="110" t="str">
        <f>"RSegm_" &amp; INDEX(Joined!$A:$W, MATCH($A40, Joined!$H:$H, FALSE), 7)</f>
        <v>RSegm_VAV-217</v>
      </c>
      <c r="AM40" s="110" t="str">
        <f>INDEX(Joined!$A:$W, MATCH($A40, Joined!$H:$H, FALSE), 7)</f>
        <v>VAV-217</v>
      </c>
      <c r="AN40" s="110"/>
    </row>
    <row r="41" spans="1:40" x14ac:dyDescent="0.2">
      <c r="A41" s="109" t="s">
        <v>321</v>
      </c>
      <c r="B41" s="110" t="str">
        <f>"B_01'" &amp; "Flr_0" &amp;  INDEX(Sched!$A:$Z, MATCH($E41, Sched!$A:$A, FALSE), 21)</f>
        <v>B_01'Flr_02</v>
      </c>
      <c r="C41" s="110" t="str">
        <f>INDEX(Joined!$A:$W, MATCH(A41, Joined!$H:$H, FALSE), 7)</f>
        <v>VAV-C212</v>
      </c>
      <c r="D41" s="110">
        <f>INDEX(Joined!$A:$W, MATCH(A41, Joined!$H:$H, FALSE), 5)</f>
        <v>10241</v>
      </c>
      <c r="E41" s="110" t="str">
        <f>INDEX(Joined!$A:$W, MATCH(A41, Joined!$H:$H, FALSE), 7)</f>
        <v>VAV-C212</v>
      </c>
      <c r="F41" s="110" t="s">
        <v>43</v>
      </c>
      <c r="G41" s="110" t="str">
        <f>INDEX(PanelInstance!$B$21:$G$40,MATCH(ABT!$H41,PanelInstance!B$21:$B$40,0),2)</f>
        <v>15000_VAV_HW</v>
      </c>
      <c r="H41" s="110">
        <f>INDEX(Joined!$A:$W, MATCH($A41, Joined!$H:$H, FALSE), 6)</f>
        <v>15000</v>
      </c>
      <c r="I41" s="110">
        <f>INDEX(Joined!$A:$W, MATCH($A41, Joined!$H:$H, FALSE), 4)</f>
        <v>152</v>
      </c>
      <c r="J41" s="110" t="b">
        <v>0</v>
      </c>
      <c r="K41" s="110">
        <f>INDEX(Joined!$A:$W, MATCH($A41, Joined!$H:$H, FALSE), 3)</f>
        <v>3</v>
      </c>
      <c r="L41" s="110">
        <v>20</v>
      </c>
      <c r="M41" s="110">
        <v>76800</v>
      </c>
      <c r="N41" s="110">
        <f>INDEX(Sched!$A:$S, MATCH($E41, Sched!$A:$A, 0), 6)</f>
        <v>350</v>
      </c>
      <c r="O41" s="110">
        <f>INDEX(Sched!$A:$S, MATCH($E41, Sched!$A:$A, 0), 7)</f>
        <v>350</v>
      </c>
      <c r="P41" s="110">
        <f>INDEX(Sched!$A:$S, MATCH($E41, Sched!$A:$A, 0), 7)</f>
        <v>350</v>
      </c>
      <c r="Q41" s="110">
        <f>INDEX(Sched!$A:$S, MATCH($E41, Sched!$A:$A, 0), 7)</f>
        <v>350</v>
      </c>
      <c r="R41" s="111">
        <f>INDEX(Sched!$A:$S, MATCH($E41, Sched!$A:$A, 0), 8)^2*PI()/144</f>
        <v>1.3962634015954636</v>
      </c>
      <c r="S41" s="110">
        <f>INDEX(Sched!$A:$S, MATCH($E41, Sched!$A:$A, 0), 8)</f>
        <v>8</v>
      </c>
      <c r="T41" s="110">
        <f>INDEX(Sched!$A:$S, MATCH($E41, Sched!$A:$A, 0), 5)</f>
        <v>600</v>
      </c>
      <c r="U41" s="110">
        <f>INDEX(Sched!$A:$S, MATCH($E41, Sched!$A:$A, 0), 6)</f>
        <v>350</v>
      </c>
      <c r="V41" s="110">
        <f>INDEX(Sched!$A:$S, MATCH($E41, Sched!$A:$A, 0), 6)</f>
        <v>350</v>
      </c>
      <c r="W41" s="110">
        <f>INDEX(Sched!$A:$S, MATCH($E41, Sched!$A:$A, 0), 6)</f>
        <v>350</v>
      </c>
      <c r="X41" s="110">
        <f>INDEX(Sched!$A:$S, MATCH($E41, Sched!$A:$A, 0), 5)</f>
        <v>600</v>
      </c>
      <c r="Y41" s="110">
        <f>INDEX(Sched!$A:$S, MATCH($E41, Sched!$A:$A, 0), 6)</f>
        <v>350</v>
      </c>
      <c r="Z41" s="110">
        <v>74</v>
      </c>
      <c r="AA41" s="110">
        <v>0</v>
      </c>
      <c r="AB41" s="110">
        <v>80</v>
      </c>
      <c r="AC41" s="110">
        <v>69</v>
      </c>
      <c r="AD41" s="110">
        <f t="shared" si="0"/>
        <v>0</v>
      </c>
      <c r="AE41" s="110">
        <v>60</v>
      </c>
      <c r="AF41" s="110">
        <f>INDEX(Sched!$A:$S, MATCH($E41, Sched!$A:$A, 0), 17)</f>
        <v>0</v>
      </c>
      <c r="AG41" s="110">
        <v>0.63</v>
      </c>
      <c r="AH41" s="110" t="str">
        <f>"B_01'" &amp; "Flr_0" &amp; INDEX(Sched!$A:$Z, MATCH($E41, Sched!$A:$A, FALSE), 21)</f>
        <v>B_01'Flr_02</v>
      </c>
      <c r="AI41" s="110" t="str">
        <f>"R_" &amp; INDEX(Sched!A:V, MATCH(ABT!$E41, Sched!$A:$A, 0), 20)</f>
        <v>R_C212</v>
      </c>
      <c r="AJ41" s="110" t="str">
        <f>INDEX(Sched!A:V, MATCH(ABT!$E41, Sched!$A:$A, 0), 20)</f>
        <v>C212</v>
      </c>
      <c r="AK41" s="110" t="str">
        <f>"B_01'" &amp; "Flr_0" &amp; INDEX(Sched!$A:$Z, MATCH($E41, Sched!$A:$A, FALSE), 21)</f>
        <v>B_01'Flr_02</v>
      </c>
      <c r="AL41" s="110" t="str">
        <f>"RSegm_" &amp; INDEX(Joined!$A:$W, MATCH($A41, Joined!$H:$H, FALSE), 7)</f>
        <v>RSegm_VAV-C212</v>
      </c>
      <c r="AM41" s="110" t="str">
        <f>INDEX(Joined!$A:$W, MATCH($A41, Joined!$H:$H, FALSE), 7)</f>
        <v>VAV-C212</v>
      </c>
      <c r="AN41" s="110"/>
    </row>
    <row r="42" spans="1:40" x14ac:dyDescent="0.2">
      <c r="A42" s="109" t="s">
        <v>325</v>
      </c>
      <c r="B42" s="110" t="str">
        <f>"B_01'" &amp; "Flr_0" &amp;  INDEX(Sched!$A:$Z, MATCH($E42, Sched!$A:$A, FALSE), 21)</f>
        <v>B_01'Flr_02</v>
      </c>
      <c r="C42" s="110" t="str">
        <f>INDEX(Joined!$A:$W, MATCH(A42, Joined!$H:$H, FALSE), 7)</f>
        <v>VAV-216</v>
      </c>
      <c r="D42" s="110">
        <f>INDEX(Joined!$A:$W, MATCH(A42, Joined!$H:$H, FALSE), 5)</f>
        <v>10242</v>
      </c>
      <c r="E42" s="110" t="str">
        <f>INDEX(Joined!$A:$W, MATCH(A42, Joined!$H:$H, FALSE), 7)</f>
        <v>VAV-216</v>
      </c>
      <c r="F42" s="110" t="s">
        <v>43</v>
      </c>
      <c r="G42" s="110" t="str">
        <f>INDEX(PanelInstance!$B$21:$G$40,MATCH(ABT!$H42,PanelInstance!B$21:$B$40,0),2)</f>
        <v>15000_VAV_HW</v>
      </c>
      <c r="H42" s="110">
        <f>INDEX(Joined!$A:$W, MATCH($A42, Joined!$H:$H, FALSE), 6)</f>
        <v>15000</v>
      </c>
      <c r="I42" s="110">
        <f>INDEX(Joined!$A:$W, MATCH($A42, Joined!$H:$H, FALSE), 4)</f>
        <v>152</v>
      </c>
      <c r="J42" s="110" t="b">
        <v>0</v>
      </c>
      <c r="K42" s="110">
        <f>INDEX(Joined!$A:$W, MATCH($A42, Joined!$H:$H, FALSE), 3)</f>
        <v>4</v>
      </c>
      <c r="L42" s="110">
        <v>20</v>
      </c>
      <c r="M42" s="110">
        <v>76800</v>
      </c>
      <c r="N42" s="110">
        <f>INDEX(Sched!$A:$S, MATCH($E42, Sched!$A:$A, 0), 6)</f>
        <v>300</v>
      </c>
      <c r="O42" s="110">
        <f>INDEX(Sched!$A:$S, MATCH($E42, Sched!$A:$A, 0), 7)</f>
        <v>300</v>
      </c>
      <c r="P42" s="110">
        <f>INDEX(Sched!$A:$S, MATCH($E42, Sched!$A:$A, 0), 7)</f>
        <v>300</v>
      </c>
      <c r="Q42" s="110">
        <f>INDEX(Sched!$A:$S, MATCH($E42, Sched!$A:$A, 0), 7)</f>
        <v>300</v>
      </c>
      <c r="R42" s="111">
        <f>INDEX(Sched!$A:$S, MATCH($E42, Sched!$A:$A, 0), 8)^2*PI()/144</f>
        <v>3.1415926535897931</v>
      </c>
      <c r="S42" s="110">
        <f>INDEX(Sched!$A:$S, MATCH($E42, Sched!$A:$A, 0), 8)</f>
        <v>12</v>
      </c>
      <c r="T42" s="110">
        <f>INDEX(Sched!$A:$S, MATCH($E42, Sched!$A:$A, 0), 5)</f>
        <v>1600</v>
      </c>
      <c r="U42" s="110">
        <f>INDEX(Sched!$A:$S, MATCH($E42, Sched!$A:$A, 0), 6)</f>
        <v>300</v>
      </c>
      <c r="V42" s="110">
        <f>INDEX(Sched!$A:$S, MATCH($E42, Sched!$A:$A, 0), 6)</f>
        <v>300</v>
      </c>
      <c r="W42" s="110">
        <f>INDEX(Sched!$A:$S, MATCH($E42, Sched!$A:$A, 0), 6)</f>
        <v>300</v>
      </c>
      <c r="X42" s="110">
        <f>INDEX(Sched!$A:$S, MATCH($E42, Sched!$A:$A, 0), 5)</f>
        <v>1600</v>
      </c>
      <c r="Y42" s="110">
        <f>INDEX(Sched!$A:$S, MATCH($E42, Sched!$A:$A, 0), 6)</f>
        <v>300</v>
      </c>
      <c r="Z42" s="110">
        <v>74</v>
      </c>
      <c r="AA42" s="110">
        <v>0</v>
      </c>
      <c r="AB42" s="110">
        <v>80</v>
      </c>
      <c r="AC42" s="110">
        <v>69</v>
      </c>
      <c r="AD42" s="110">
        <f t="shared" si="0"/>
        <v>0</v>
      </c>
      <c r="AE42" s="110">
        <v>60</v>
      </c>
      <c r="AF42" s="110">
        <f>INDEX(Sched!$A:$S, MATCH($E42, Sched!$A:$A, 0), 17)</f>
        <v>0</v>
      </c>
      <c r="AG42" s="110">
        <v>0.63</v>
      </c>
      <c r="AH42" s="110" t="str">
        <f>"B_01'" &amp; "Flr_0" &amp; INDEX(Sched!$A:$Z, MATCH($E42, Sched!$A:$A, FALSE), 21)</f>
        <v>B_01'Flr_02</v>
      </c>
      <c r="AI42" s="110" t="str">
        <f>"R_" &amp; INDEX(Sched!A:V, MATCH(ABT!$E42, Sched!$A:$A, 0), 20)</f>
        <v>R_216</v>
      </c>
      <c r="AJ42" s="110" t="str">
        <f>INDEX(Sched!A:V, MATCH(ABT!$E42, Sched!$A:$A, 0), 20)</f>
        <v>216</v>
      </c>
      <c r="AK42" s="110" t="str">
        <f>"B_01'" &amp; "Flr_0" &amp; INDEX(Sched!$A:$Z, MATCH($E42, Sched!$A:$A, FALSE), 21)</f>
        <v>B_01'Flr_02</v>
      </c>
      <c r="AL42" s="110" t="str">
        <f>"RSegm_" &amp; INDEX(Joined!$A:$W, MATCH($A42, Joined!$H:$H, FALSE), 7)</f>
        <v>RSegm_VAV-216</v>
      </c>
      <c r="AM42" s="110" t="str">
        <f>INDEX(Joined!$A:$W, MATCH($A42, Joined!$H:$H, FALSE), 7)</f>
        <v>VAV-216</v>
      </c>
      <c r="AN42" s="110"/>
    </row>
    <row r="43" spans="1:40" x14ac:dyDescent="0.2">
      <c r="A43" s="109" t="s">
        <v>331</v>
      </c>
      <c r="B43" s="110" t="str">
        <f>"B_01'" &amp; "Flr_0" &amp;  INDEX(Sched!$A:$Z, MATCH($E43, Sched!$A:$A, FALSE), 21)</f>
        <v>B_01'Flr_02</v>
      </c>
      <c r="C43" s="110" t="str">
        <f>INDEX(Joined!$A:$W, MATCH(A43, Joined!$H:$H, FALSE), 7)</f>
        <v>VAV-219</v>
      </c>
      <c r="D43" s="110">
        <f>INDEX(Joined!$A:$W, MATCH(A43, Joined!$H:$H, FALSE), 5)</f>
        <v>10243</v>
      </c>
      <c r="E43" s="110" t="str">
        <f>INDEX(Joined!$A:$W, MATCH(A43, Joined!$H:$H, FALSE), 7)</f>
        <v>VAV-219</v>
      </c>
      <c r="F43" s="110" t="s">
        <v>43</v>
      </c>
      <c r="G43" s="110" t="str">
        <f>INDEX(PanelInstance!$B$21:$G$40,MATCH(ABT!$H43,PanelInstance!B$21:$B$40,0),2)</f>
        <v>15000_VAV_HW</v>
      </c>
      <c r="H43" s="110">
        <f>INDEX(Joined!$A:$W, MATCH($A43, Joined!$H:$H, FALSE), 6)</f>
        <v>15000</v>
      </c>
      <c r="I43" s="110">
        <f>INDEX(Joined!$A:$W, MATCH($A43, Joined!$H:$H, FALSE), 4)</f>
        <v>152</v>
      </c>
      <c r="J43" s="110" t="b">
        <v>0</v>
      </c>
      <c r="K43" s="110">
        <f>INDEX(Joined!$A:$W, MATCH($A43, Joined!$H:$H, FALSE), 3)</f>
        <v>5</v>
      </c>
      <c r="L43" s="110">
        <v>20</v>
      </c>
      <c r="M43" s="110">
        <v>76800</v>
      </c>
      <c r="N43" s="110">
        <f>INDEX(Sched!$A:$S, MATCH($E43, Sched!$A:$A, 0), 6)</f>
        <v>300</v>
      </c>
      <c r="O43" s="110">
        <f>INDEX(Sched!$A:$S, MATCH($E43, Sched!$A:$A, 0), 7)</f>
        <v>300</v>
      </c>
      <c r="P43" s="110">
        <f>INDEX(Sched!$A:$S, MATCH($E43, Sched!$A:$A, 0), 7)</f>
        <v>300</v>
      </c>
      <c r="Q43" s="110">
        <f>INDEX(Sched!$A:$S, MATCH($E43, Sched!$A:$A, 0), 7)</f>
        <v>300</v>
      </c>
      <c r="R43" s="111">
        <f>INDEX(Sched!$A:$S, MATCH($E43, Sched!$A:$A, 0), 8)^2*PI()/144</f>
        <v>3.1415926535897931</v>
      </c>
      <c r="S43" s="110">
        <f>INDEX(Sched!$A:$S, MATCH($E43, Sched!$A:$A, 0), 8)</f>
        <v>12</v>
      </c>
      <c r="T43" s="110">
        <f>INDEX(Sched!$A:$S, MATCH($E43, Sched!$A:$A, 0), 5)</f>
        <v>2200</v>
      </c>
      <c r="U43" s="110">
        <f>INDEX(Sched!$A:$S, MATCH($E43, Sched!$A:$A, 0), 6)</f>
        <v>300</v>
      </c>
      <c r="V43" s="110">
        <f>INDEX(Sched!$A:$S, MATCH($E43, Sched!$A:$A, 0), 6)</f>
        <v>300</v>
      </c>
      <c r="W43" s="110">
        <f>INDEX(Sched!$A:$S, MATCH($E43, Sched!$A:$A, 0), 6)</f>
        <v>300</v>
      </c>
      <c r="X43" s="110">
        <f>INDEX(Sched!$A:$S, MATCH($E43, Sched!$A:$A, 0), 5)</f>
        <v>2200</v>
      </c>
      <c r="Y43" s="110">
        <f>INDEX(Sched!$A:$S, MATCH($E43, Sched!$A:$A, 0), 6)</f>
        <v>300</v>
      </c>
      <c r="Z43" s="110">
        <v>74</v>
      </c>
      <c r="AA43" s="110">
        <v>0</v>
      </c>
      <c r="AB43" s="110">
        <v>80</v>
      </c>
      <c r="AC43" s="110">
        <v>69</v>
      </c>
      <c r="AD43" s="110">
        <f t="shared" si="0"/>
        <v>0</v>
      </c>
      <c r="AE43" s="110">
        <v>60</v>
      </c>
      <c r="AF43" s="110">
        <f>INDEX(Sched!$A:$S, MATCH($E43, Sched!$A:$A, 0), 17)</f>
        <v>0</v>
      </c>
      <c r="AG43" s="110">
        <v>0.63</v>
      </c>
      <c r="AH43" s="110" t="str">
        <f>"B_01'" &amp; "Flr_0" &amp; INDEX(Sched!$A:$Z, MATCH($E43, Sched!$A:$A, FALSE), 21)</f>
        <v>B_01'Flr_02</v>
      </c>
      <c r="AI43" s="110" t="str">
        <f>"R_" &amp; INDEX(Sched!A:V, MATCH(ABT!$E43, Sched!$A:$A, 0), 20)</f>
        <v>R_219</v>
      </c>
      <c r="AJ43" s="110" t="str">
        <f>INDEX(Sched!A:V, MATCH(ABT!$E43, Sched!$A:$A, 0), 20)</f>
        <v>219</v>
      </c>
      <c r="AK43" s="110" t="str">
        <f>"B_01'" &amp; "Flr_0" &amp; INDEX(Sched!$A:$Z, MATCH($E43, Sched!$A:$A, FALSE), 21)</f>
        <v>B_01'Flr_02</v>
      </c>
      <c r="AL43" s="110" t="str">
        <f>"RSegm_" &amp; INDEX(Joined!$A:$W, MATCH($A43, Joined!$H:$H, FALSE), 7)</f>
        <v>RSegm_VAV-219</v>
      </c>
      <c r="AM43" s="110" t="str">
        <f>INDEX(Joined!$A:$W, MATCH($A43, Joined!$H:$H, FALSE), 7)</f>
        <v>VAV-219</v>
      </c>
      <c r="AN43" s="110"/>
    </row>
    <row r="44" spans="1:40" x14ac:dyDescent="0.2">
      <c r="A44" s="109" t="s">
        <v>322</v>
      </c>
      <c r="B44" s="110" t="str">
        <f>"B_01'" &amp; "Flr_0" &amp;  INDEX(Sched!$A:$Z, MATCH($E44, Sched!$A:$A, FALSE), 21)</f>
        <v>B_01'Flr_02</v>
      </c>
      <c r="C44" s="110" t="str">
        <f>INDEX(Joined!$A:$W, MATCH(A44, Joined!$H:$H, FALSE), 7)</f>
        <v>VAV-218</v>
      </c>
      <c r="D44" s="110">
        <f>INDEX(Joined!$A:$W, MATCH(A44, Joined!$H:$H, FALSE), 5)</f>
        <v>10244</v>
      </c>
      <c r="E44" s="110" t="str">
        <f>INDEX(Joined!$A:$W, MATCH(A44, Joined!$H:$H, FALSE), 7)</f>
        <v>VAV-218</v>
      </c>
      <c r="F44" s="110" t="s">
        <v>43</v>
      </c>
      <c r="G44" s="110" t="str">
        <f>INDEX(PanelInstance!$B$21:$G$40,MATCH(ABT!$H44,PanelInstance!B$21:$B$40,0),2)</f>
        <v>15000_VAV_HW</v>
      </c>
      <c r="H44" s="110">
        <f>INDEX(Joined!$A:$W, MATCH($A44, Joined!$H:$H, FALSE), 6)</f>
        <v>15000</v>
      </c>
      <c r="I44" s="110">
        <f>INDEX(Joined!$A:$W, MATCH($A44, Joined!$H:$H, FALSE), 4)</f>
        <v>152</v>
      </c>
      <c r="J44" s="110" t="b">
        <v>0</v>
      </c>
      <c r="K44" s="110">
        <f>INDEX(Joined!$A:$W, MATCH($A44, Joined!$H:$H, FALSE), 3)</f>
        <v>6</v>
      </c>
      <c r="L44" s="110">
        <v>20</v>
      </c>
      <c r="M44" s="110">
        <v>76800</v>
      </c>
      <c r="N44" s="110">
        <f>INDEX(Sched!$A:$S, MATCH($E44, Sched!$A:$A, 0), 6)</f>
        <v>350</v>
      </c>
      <c r="O44" s="110">
        <f>INDEX(Sched!$A:$S, MATCH($E44, Sched!$A:$A, 0), 7)</f>
        <v>350</v>
      </c>
      <c r="P44" s="110">
        <f>INDEX(Sched!$A:$S, MATCH($E44, Sched!$A:$A, 0), 7)</f>
        <v>350</v>
      </c>
      <c r="Q44" s="110">
        <f>INDEX(Sched!$A:$S, MATCH($E44, Sched!$A:$A, 0), 7)</f>
        <v>350</v>
      </c>
      <c r="R44" s="111">
        <f>INDEX(Sched!$A:$S, MATCH($E44, Sched!$A:$A, 0), 8)^2*PI()/144</f>
        <v>1.3962634015954636</v>
      </c>
      <c r="S44" s="110">
        <f>INDEX(Sched!$A:$S, MATCH($E44, Sched!$A:$A, 0), 8)</f>
        <v>8</v>
      </c>
      <c r="T44" s="110">
        <f>INDEX(Sched!$A:$S, MATCH($E44, Sched!$A:$A, 0), 5)</f>
        <v>600</v>
      </c>
      <c r="U44" s="110">
        <f>INDEX(Sched!$A:$S, MATCH($E44, Sched!$A:$A, 0), 6)</f>
        <v>350</v>
      </c>
      <c r="V44" s="110">
        <f>INDEX(Sched!$A:$S, MATCH($E44, Sched!$A:$A, 0), 6)</f>
        <v>350</v>
      </c>
      <c r="W44" s="110">
        <f>INDEX(Sched!$A:$S, MATCH($E44, Sched!$A:$A, 0), 6)</f>
        <v>350</v>
      </c>
      <c r="X44" s="110">
        <f>INDEX(Sched!$A:$S, MATCH($E44, Sched!$A:$A, 0), 5)</f>
        <v>600</v>
      </c>
      <c r="Y44" s="110">
        <f>INDEX(Sched!$A:$S, MATCH($E44, Sched!$A:$A, 0), 6)</f>
        <v>350</v>
      </c>
      <c r="Z44" s="110">
        <v>74</v>
      </c>
      <c r="AA44" s="110">
        <v>0</v>
      </c>
      <c r="AB44" s="110">
        <v>80</v>
      </c>
      <c r="AC44" s="110">
        <v>69</v>
      </c>
      <c r="AD44" s="110">
        <f t="shared" si="0"/>
        <v>0</v>
      </c>
      <c r="AE44" s="110">
        <v>60</v>
      </c>
      <c r="AF44" s="110">
        <f>INDEX(Sched!$A:$S, MATCH($E44, Sched!$A:$A, 0), 17)</f>
        <v>0</v>
      </c>
      <c r="AG44" s="110">
        <v>0.63</v>
      </c>
      <c r="AH44" s="110" t="str">
        <f>"B_01'" &amp; "Flr_0" &amp; INDEX(Sched!$A:$Z, MATCH($E44, Sched!$A:$A, FALSE), 21)</f>
        <v>B_01'Flr_02</v>
      </c>
      <c r="AI44" s="110" t="str">
        <f>"R_" &amp; INDEX(Sched!A:V, MATCH(ABT!$E44, Sched!$A:$A, 0), 20)</f>
        <v>R_218</v>
      </c>
      <c r="AJ44" s="110" t="str">
        <f>INDEX(Sched!A:V, MATCH(ABT!$E44, Sched!$A:$A, 0), 20)</f>
        <v>218</v>
      </c>
      <c r="AK44" s="110" t="str">
        <f>"B_01'" &amp; "Flr_0" &amp; INDEX(Sched!$A:$Z, MATCH($E44, Sched!$A:$A, FALSE), 21)</f>
        <v>B_01'Flr_02</v>
      </c>
      <c r="AL44" s="110" t="str">
        <f>"RSegm_" &amp; INDEX(Joined!$A:$W, MATCH($A44, Joined!$H:$H, FALSE), 7)</f>
        <v>RSegm_VAV-218</v>
      </c>
      <c r="AM44" s="110" t="str">
        <f>INDEX(Joined!$A:$W, MATCH($A44, Joined!$H:$H, FALSE), 7)</f>
        <v>VAV-218</v>
      </c>
      <c r="AN44" s="110"/>
    </row>
    <row r="45" spans="1:40" x14ac:dyDescent="0.2">
      <c r="A45" s="109" t="s">
        <v>303</v>
      </c>
      <c r="B45" s="110" t="str">
        <f>"B_01'" &amp; "Flr_0" &amp;  INDEX(Sched!$A:$Z, MATCH($E45, Sched!$A:$A, FALSE), 21)</f>
        <v>B_01'Flr_02</v>
      </c>
      <c r="C45" s="110" t="str">
        <f>INDEX(Joined!$A:$W, MATCH(A45, Joined!$H:$H, FALSE), 7)</f>
        <v>VAV-220</v>
      </c>
      <c r="D45" s="110">
        <f>INDEX(Joined!$A:$W, MATCH(A45, Joined!$H:$H, FALSE), 5)</f>
        <v>10245</v>
      </c>
      <c r="E45" s="110" t="str">
        <f>INDEX(Joined!$A:$W, MATCH(A45, Joined!$H:$H, FALSE), 7)</f>
        <v>VAV-220</v>
      </c>
      <c r="F45" s="110" t="s">
        <v>43</v>
      </c>
      <c r="G45" s="110" t="str">
        <f>INDEX(PanelInstance!$B$21:$G$40,MATCH(ABT!$H45,PanelInstance!B$21:$B$40,0),2)</f>
        <v>15000_VAV_HW</v>
      </c>
      <c r="H45" s="110">
        <f>INDEX(Joined!$A:$W, MATCH($A45, Joined!$H:$H, FALSE), 6)</f>
        <v>15000</v>
      </c>
      <c r="I45" s="110">
        <f>INDEX(Joined!$A:$W, MATCH($A45, Joined!$H:$H, FALSE), 4)</f>
        <v>152</v>
      </c>
      <c r="J45" s="110" t="b">
        <v>0</v>
      </c>
      <c r="K45" s="110">
        <f>INDEX(Joined!$A:$W, MATCH($A45, Joined!$H:$H, FALSE), 3)</f>
        <v>7</v>
      </c>
      <c r="L45" s="110">
        <v>20</v>
      </c>
      <c r="M45" s="110">
        <v>76800</v>
      </c>
      <c r="N45" s="110">
        <f>INDEX(Sched!$A:$S, MATCH($E45, Sched!$A:$A, 0), 6)</f>
        <v>75</v>
      </c>
      <c r="O45" s="110">
        <f>INDEX(Sched!$A:$S, MATCH($E45, Sched!$A:$A, 0), 7)</f>
        <v>75</v>
      </c>
      <c r="P45" s="110">
        <f>INDEX(Sched!$A:$S, MATCH($E45, Sched!$A:$A, 0), 7)</f>
        <v>75</v>
      </c>
      <c r="Q45" s="110">
        <f>INDEX(Sched!$A:$S, MATCH($E45, Sched!$A:$A, 0), 7)</f>
        <v>75</v>
      </c>
      <c r="R45" s="111">
        <f>INDEX(Sched!$A:$S, MATCH($E45, Sched!$A:$A, 0), 8)^2*PI()/144</f>
        <v>0.3490658503988659</v>
      </c>
      <c r="S45" s="110">
        <f>INDEX(Sched!$A:$S, MATCH($E45, Sched!$A:$A, 0), 8)</f>
        <v>4</v>
      </c>
      <c r="T45" s="110">
        <f>INDEX(Sched!$A:$S, MATCH($E45, Sched!$A:$A, 0), 5)</f>
        <v>250</v>
      </c>
      <c r="U45" s="110">
        <f>INDEX(Sched!$A:$S, MATCH($E45, Sched!$A:$A, 0), 6)</f>
        <v>75</v>
      </c>
      <c r="V45" s="110">
        <f>INDEX(Sched!$A:$S, MATCH($E45, Sched!$A:$A, 0), 6)</f>
        <v>75</v>
      </c>
      <c r="W45" s="110">
        <f>INDEX(Sched!$A:$S, MATCH($E45, Sched!$A:$A, 0), 6)</f>
        <v>75</v>
      </c>
      <c r="X45" s="110">
        <f>INDEX(Sched!$A:$S, MATCH($E45, Sched!$A:$A, 0), 5)</f>
        <v>250</v>
      </c>
      <c r="Y45" s="110">
        <f>INDEX(Sched!$A:$S, MATCH($E45, Sched!$A:$A, 0), 6)</f>
        <v>75</v>
      </c>
      <c r="Z45" s="110">
        <v>74</v>
      </c>
      <c r="AA45" s="110">
        <v>0</v>
      </c>
      <c r="AB45" s="110">
        <v>80</v>
      </c>
      <c r="AC45" s="110">
        <v>69</v>
      </c>
      <c r="AD45" s="110">
        <f t="shared" si="0"/>
        <v>0</v>
      </c>
      <c r="AE45" s="110">
        <v>60</v>
      </c>
      <c r="AF45" s="110">
        <f>INDEX(Sched!$A:$S, MATCH($E45, Sched!$A:$A, 0), 17)</f>
        <v>0</v>
      </c>
      <c r="AG45" s="110">
        <v>0.63</v>
      </c>
      <c r="AH45" s="110" t="str">
        <f>"B_01'" &amp; "Flr_0" &amp; INDEX(Sched!$A:$Z, MATCH($E45, Sched!$A:$A, FALSE), 21)</f>
        <v>B_01'Flr_02</v>
      </c>
      <c r="AI45" s="110" t="str">
        <f>"R_" &amp; INDEX(Sched!A:V, MATCH(ABT!$E45, Sched!$A:$A, 0), 20)</f>
        <v>R_220</v>
      </c>
      <c r="AJ45" s="110" t="str">
        <f>INDEX(Sched!A:V, MATCH(ABT!$E45, Sched!$A:$A, 0), 20)</f>
        <v>220</v>
      </c>
      <c r="AK45" s="110" t="str">
        <f>"B_01'" &amp; "Flr_0" &amp; INDEX(Sched!$A:$Z, MATCH($E45, Sched!$A:$A, FALSE), 21)</f>
        <v>B_01'Flr_02</v>
      </c>
      <c r="AL45" s="110" t="str">
        <f>"RSegm_" &amp; INDEX(Joined!$A:$W, MATCH($A45, Joined!$H:$H, FALSE), 7)</f>
        <v>RSegm_VAV-220</v>
      </c>
      <c r="AM45" s="110" t="str">
        <f>INDEX(Joined!$A:$W, MATCH($A45, Joined!$H:$H, FALSE), 7)</f>
        <v>VAV-220</v>
      </c>
      <c r="AN45" s="110"/>
    </row>
    <row r="46" spans="1:40" x14ac:dyDescent="0.2">
      <c r="A46" s="109" t="s">
        <v>329</v>
      </c>
      <c r="B46" s="110" t="str">
        <f>"B_01'" &amp; "Flr_0" &amp;  INDEX(Sched!$A:$Z, MATCH($E46, Sched!$A:$A, FALSE), 21)</f>
        <v>B_01'Flr_02</v>
      </c>
      <c r="C46" s="110" t="str">
        <f>INDEX(Joined!$A:$W, MATCH(A46, Joined!$H:$H, FALSE), 7)</f>
        <v>VAV-221</v>
      </c>
      <c r="D46" s="110">
        <f>INDEX(Joined!$A:$W, MATCH(A46, Joined!$H:$H, FALSE), 5)</f>
        <v>10246</v>
      </c>
      <c r="E46" s="110" t="str">
        <f>INDEX(Joined!$A:$W, MATCH(A46, Joined!$H:$H, FALSE), 7)</f>
        <v>VAV-221</v>
      </c>
      <c r="F46" s="110" t="s">
        <v>43</v>
      </c>
      <c r="G46" s="110" t="str">
        <f>INDEX(PanelInstance!$B$21:$G$40,MATCH(ABT!$H46,PanelInstance!B$21:$B$40,0),2)</f>
        <v>15000_VAV_HW</v>
      </c>
      <c r="H46" s="110">
        <f>INDEX(Joined!$A:$W, MATCH($A46, Joined!$H:$H, FALSE), 6)</f>
        <v>15000</v>
      </c>
      <c r="I46" s="110">
        <f>INDEX(Joined!$A:$W, MATCH($A46, Joined!$H:$H, FALSE), 4)</f>
        <v>152</v>
      </c>
      <c r="J46" s="110" t="b">
        <v>0</v>
      </c>
      <c r="K46" s="110">
        <f>INDEX(Joined!$A:$W, MATCH($A46, Joined!$H:$H, FALSE), 3)</f>
        <v>8</v>
      </c>
      <c r="L46" s="110">
        <v>20</v>
      </c>
      <c r="M46" s="110">
        <v>76800</v>
      </c>
      <c r="N46" s="110">
        <f>INDEX(Sched!$A:$S, MATCH($E46, Sched!$A:$A, 0), 6)</f>
        <v>300</v>
      </c>
      <c r="O46" s="110">
        <f>INDEX(Sched!$A:$S, MATCH($E46, Sched!$A:$A, 0), 7)</f>
        <v>300</v>
      </c>
      <c r="P46" s="110">
        <f>INDEX(Sched!$A:$S, MATCH($E46, Sched!$A:$A, 0), 7)</f>
        <v>300</v>
      </c>
      <c r="Q46" s="110">
        <f>INDEX(Sched!$A:$S, MATCH($E46, Sched!$A:$A, 0), 7)</f>
        <v>300</v>
      </c>
      <c r="R46" s="111">
        <f>INDEX(Sched!$A:$S, MATCH($E46, Sched!$A:$A, 0), 8)^2*PI()/144</f>
        <v>3.1415926535897931</v>
      </c>
      <c r="S46" s="110">
        <f>INDEX(Sched!$A:$S, MATCH($E46, Sched!$A:$A, 0), 8)</f>
        <v>12</v>
      </c>
      <c r="T46" s="110">
        <f>INDEX(Sched!$A:$S, MATCH($E46, Sched!$A:$A, 0), 5)</f>
        <v>2000</v>
      </c>
      <c r="U46" s="110">
        <f>INDEX(Sched!$A:$S, MATCH($E46, Sched!$A:$A, 0), 6)</f>
        <v>300</v>
      </c>
      <c r="V46" s="110">
        <f>INDEX(Sched!$A:$S, MATCH($E46, Sched!$A:$A, 0), 6)</f>
        <v>300</v>
      </c>
      <c r="W46" s="110">
        <f>INDEX(Sched!$A:$S, MATCH($E46, Sched!$A:$A, 0), 6)</f>
        <v>300</v>
      </c>
      <c r="X46" s="110">
        <f>INDEX(Sched!$A:$S, MATCH($E46, Sched!$A:$A, 0), 5)</f>
        <v>2000</v>
      </c>
      <c r="Y46" s="110">
        <f>INDEX(Sched!$A:$S, MATCH($E46, Sched!$A:$A, 0), 6)</f>
        <v>300</v>
      </c>
      <c r="Z46" s="110">
        <v>74</v>
      </c>
      <c r="AA46" s="110">
        <v>0</v>
      </c>
      <c r="AB46" s="110">
        <v>80</v>
      </c>
      <c r="AC46" s="110">
        <v>69</v>
      </c>
      <c r="AD46" s="110">
        <f t="shared" si="0"/>
        <v>0</v>
      </c>
      <c r="AE46" s="110">
        <v>60</v>
      </c>
      <c r="AF46" s="110">
        <f>INDEX(Sched!$A:$S, MATCH($E46, Sched!$A:$A, 0), 17)</f>
        <v>0</v>
      </c>
      <c r="AG46" s="110">
        <v>0.63</v>
      </c>
      <c r="AH46" s="110" t="str">
        <f>"B_01'" &amp; "Flr_0" &amp; INDEX(Sched!$A:$Z, MATCH($E46, Sched!$A:$A, FALSE), 21)</f>
        <v>B_01'Flr_02</v>
      </c>
      <c r="AI46" s="110" t="str">
        <f>"R_" &amp; INDEX(Sched!A:V, MATCH(ABT!$E46, Sched!$A:$A, 0), 20)</f>
        <v>R_221</v>
      </c>
      <c r="AJ46" s="110" t="str">
        <f>INDEX(Sched!A:V, MATCH(ABT!$E46, Sched!$A:$A, 0), 20)</f>
        <v>221</v>
      </c>
      <c r="AK46" s="110" t="str">
        <f>"B_01'" &amp; "Flr_0" &amp; INDEX(Sched!$A:$Z, MATCH($E46, Sched!$A:$A, FALSE), 21)</f>
        <v>B_01'Flr_02</v>
      </c>
      <c r="AL46" s="110" t="str">
        <f>"RSegm_" &amp; INDEX(Joined!$A:$W, MATCH($A46, Joined!$H:$H, FALSE), 7)</f>
        <v>RSegm_VAV-221</v>
      </c>
      <c r="AM46" s="110" t="str">
        <f>INDEX(Joined!$A:$W, MATCH($A46, Joined!$H:$H, FALSE), 7)</f>
        <v>VAV-221</v>
      </c>
      <c r="AN46" s="110"/>
    </row>
    <row r="47" spans="1:40" x14ac:dyDescent="0.2">
      <c r="A47" s="109" t="s">
        <v>305</v>
      </c>
      <c r="B47" s="110" t="str">
        <f>"B_01'" &amp; "Flr_0" &amp;  INDEX(Sched!$A:$Z, MATCH($E47, Sched!$A:$A, FALSE), 21)</f>
        <v>B_01'Flr_02</v>
      </c>
      <c r="C47" s="110" t="str">
        <f>INDEX(Joined!$A:$W, MATCH(A47, Joined!$H:$H, FALSE), 7)</f>
        <v>VAV-223</v>
      </c>
      <c r="D47" s="110">
        <f>INDEX(Joined!$A:$W, MATCH(A47, Joined!$H:$H, FALSE), 5)</f>
        <v>10247</v>
      </c>
      <c r="E47" s="110" t="str">
        <f>INDEX(Joined!$A:$W, MATCH(A47, Joined!$H:$H, FALSE), 7)</f>
        <v>VAV-223</v>
      </c>
      <c r="F47" s="110" t="s">
        <v>43</v>
      </c>
      <c r="G47" s="110" t="str">
        <f>INDEX(PanelInstance!$B$21:$G$40,MATCH(ABT!$H47,PanelInstance!B$21:$B$40,0),2)</f>
        <v>15000_VAV_HW</v>
      </c>
      <c r="H47" s="110">
        <f>INDEX(Joined!$A:$W, MATCH($A47, Joined!$H:$H, FALSE), 6)</f>
        <v>15000</v>
      </c>
      <c r="I47" s="110">
        <f>INDEX(Joined!$A:$W, MATCH($A47, Joined!$H:$H, FALSE), 4)</f>
        <v>152</v>
      </c>
      <c r="J47" s="110" t="b">
        <v>0</v>
      </c>
      <c r="K47" s="110">
        <f>INDEX(Joined!$A:$W, MATCH($A47, Joined!$H:$H, FALSE), 3)</f>
        <v>9</v>
      </c>
      <c r="L47" s="110">
        <v>20</v>
      </c>
      <c r="M47" s="110">
        <v>76800</v>
      </c>
      <c r="N47" s="110">
        <f>INDEX(Sched!$A:$S, MATCH($E47, Sched!$A:$A, 0), 6)</f>
        <v>75</v>
      </c>
      <c r="O47" s="110">
        <f>INDEX(Sched!$A:$S, MATCH($E47, Sched!$A:$A, 0), 7)</f>
        <v>75</v>
      </c>
      <c r="P47" s="110">
        <f>INDEX(Sched!$A:$S, MATCH($E47, Sched!$A:$A, 0), 7)</f>
        <v>75</v>
      </c>
      <c r="Q47" s="110">
        <f>INDEX(Sched!$A:$S, MATCH($E47, Sched!$A:$A, 0), 7)</f>
        <v>75</v>
      </c>
      <c r="R47" s="111">
        <f>INDEX(Sched!$A:$S, MATCH($E47, Sched!$A:$A, 0), 8)^2*PI()/144</f>
        <v>0.3490658503988659</v>
      </c>
      <c r="S47" s="110">
        <f>INDEX(Sched!$A:$S, MATCH($E47, Sched!$A:$A, 0), 8)</f>
        <v>4</v>
      </c>
      <c r="T47" s="110">
        <f>INDEX(Sched!$A:$S, MATCH($E47, Sched!$A:$A, 0), 5)</f>
        <v>250</v>
      </c>
      <c r="U47" s="110">
        <f>INDEX(Sched!$A:$S, MATCH($E47, Sched!$A:$A, 0), 6)</f>
        <v>75</v>
      </c>
      <c r="V47" s="110">
        <f>INDEX(Sched!$A:$S, MATCH($E47, Sched!$A:$A, 0), 6)</f>
        <v>75</v>
      </c>
      <c r="W47" s="110">
        <f>INDEX(Sched!$A:$S, MATCH($E47, Sched!$A:$A, 0), 6)</f>
        <v>75</v>
      </c>
      <c r="X47" s="110">
        <f>INDEX(Sched!$A:$S, MATCH($E47, Sched!$A:$A, 0), 5)</f>
        <v>250</v>
      </c>
      <c r="Y47" s="110">
        <f>INDEX(Sched!$A:$S, MATCH($E47, Sched!$A:$A, 0), 6)</f>
        <v>75</v>
      </c>
      <c r="Z47" s="110">
        <v>74</v>
      </c>
      <c r="AA47" s="110">
        <v>0</v>
      </c>
      <c r="AB47" s="110">
        <v>80</v>
      </c>
      <c r="AC47" s="110">
        <v>69</v>
      </c>
      <c r="AD47" s="110">
        <f t="shared" si="0"/>
        <v>0</v>
      </c>
      <c r="AE47" s="110">
        <v>60</v>
      </c>
      <c r="AF47" s="110">
        <f>INDEX(Sched!$A:$S, MATCH($E47, Sched!$A:$A, 0), 17)</f>
        <v>0</v>
      </c>
      <c r="AG47" s="110">
        <v>0.63</v>
      </c>
      <c r="AH47" s="110" t="str">
        <f>"B_01'" &amp; "Flr_0" &amp; INDEX(Sched!$A:$Z, MATCH($E47, Sched!$A:$A, FALSE), 21)</f>
        <v>B_01'Flr_02</v>
      </c>
      <c r="AI47" s="110" t="str">
        <f>"R_" &amp; INDEX(Sched!A:V, MATCH(ABT!$E47, Sched!$A:$A, 0), 20)</f>
        <v>R_223</v>
      </c>
      <c r="AJ47" s="110" t="str">
        <f>INDEX(Sched!A:V, MATCH(ABT!$E47, Sched!$A:$A, 0), 20)</f>
        <v>223</v>
      </c>
      <c r="AK47" s="110" t="str">
        <f>"B_01'" &amp; "Flr_0" &amp; INDEX(Sched!$A:$Z, MATCH($E47, Sched!$A:$A, FALSE), 21)</f>
        <v>B_01'Flr_02</v>
      </c>
      <c r="AL47" s="110" t="str">
        <f>"RSegm_" &amp; INDEX(Joined!$A:$W, MATCH($A47, Joined!$H:$H, FALSE), 7)</f>
        <v>RSegm_VAV-223</v>
      </c>
      <c r="AM47" s="110" t="str">
        <f>INDEX(Joined!$A:$W, MATCH($A47, Joined!$H:$H, FALSE), 7)</f>
        <v>VAV-223</v>
      </c>
      <c r="AN47" s="110"/>
    </row>
    <row r="48" spans="1:40" x14ac:dyDescent="0.2">
      <c r="A48" s="109" t="s">
        <v>304</v>
      </c>
      <c r="B48" s="110" t="str">
        <f>"B_01'" &amp; "Flr_0" &amp;  INDEX(Sched!$A:$Z, MATCH($E48, Sched!$A:$A, FALSE), 21)</f>
        <v>B_01'Flr_02</v>
      </c>
      <c r="C48" s="110" t="str">
        <f>INDEX(Joined!$A:$W, MATCH(A48, Joined!$H:$H, FALSE), 7)</f>
        <v>VAV-222</v>
      </c>
      <c r="D48" s="110">
        <f>INDEX(Joined!$A:$W, MATCH(A48, Joined!$H:$H, FALSE), 5)</f>
        <v>10248</v>
      </c>
      <c r="E48" s="110" t="str">
        <f>INDEX(Joined!$A:$W, MATCH(A48, Joined!$H:$H, FALSE), 7)</f>
        <v>VAV-222</v>
      </c>
      <c r="F48" s="110" t="s">
        <v>43</v>
      </c>
      <c r="G48" s="110" t="str">
        <f>INDEX(PanelInstance!$B$21:$G$40,MATCH(ABT!$H48,PanelInstance!B$21:$B$40,0),2)</f>
        <v>15000_VAV_HW</v>
      </c>
      <c r="H48" s="110">
        <f>INDEX(Joined!$A:$W, MATCH($A48, Joined!$H:$H, FALSE), 6)</f>
        <v>15000</v>
      </c>
      <c r="I48" s="110">
        <f>INDEX(Joined!$A:$W, MATCH($A48, Joined!$H:$H, FALSE), 4)</f>
        <v>152</v>
      </c>
      <c r="J48" s="110" t="b">
        <v>0</v>
      </c>
      <c r="K48" s="110">
        <f>INDEX(Joined!$A:$W, MATCH($A48, Joined!$H:$H, FALSE), 3)</f>
        <v>10</v>
      </c>
      <c r="L48" s="110">
        <v>20</v>
      </c>
      <c r="M48" s="110">
        <v>76800</v>
      </c>
      <c r="N48" s="110">
        <f>INDEX(Sched!$A:$S, MATCH($E48, Sched!$A:$A, 0), 6)</f>
        <v>75</v>
      </c>
      <c r="O48" s="110">
        <f>INDEX(Sched!$A:$S, MATCH($E48, Sched!$A:$A, 0), 7)</f>
        <v>75</v>
      </c>
      <c r="P48" s="110">
        <f>INDEX(Sched!$A:$S, MATCH($E48, Sched!$A:$A, 0), 7)</f>
        <v>75</v>
      </c>
      <c r="Q48" s="110">
        <f>INDEX(Sched!$A:$S, MATCH($E48, Sched!$A:$A, 0), 7)</f>
        <v>75</v>
      </c>
      <c r="R48" s="111">
        <f>INDEX(Sched!$A:$S, MATCH($E48, Sched!$A:$A, 0), 8)^2*PI()/144</f>
        <v>0.3490658503988659</v>
      </c>
      <c r="S48" s="110">
        <f>INDEX(Sched!$A:$S, MATCH($E48, Sched!$A:$A, 0), 8)</f>
        <v>4</v>
      </c>
      <c r="T48" s="110">
        <f>INDEX(Sched!$A:$S, MATCH($E48, Sched!$A:$A, 0), 5)</f>
        <v>250</v>
      </c>
      <c r="U48" s="110">
        <f>INDEX(Sched!$A:$S, MATCH($E48, Sched!$A:$A, 0), 6)</f>
        <v>75</v>
      </c>
      <c r="V48" s="110">
        <f>INDEX(Sched!$A:$S, MATCH($E48, Sched!$A:$A, 0), 6)</f>
        <v>75</v>
      </c>
      <c r="W48" s="110">
        <f>INDEX(Sched!$A:$S, MATCH($E48, Sched!$A:$A, 0), 6)</f>
        <v>75</v>
      </c>
      <c r="X48" s="110">
        <f>INDEX(Sched!$A:$S, MATCH($E48, Sched!$A:$A, 0), 5)</f>
        <v>250</v>
      </c>
      <c r="Y48" s="110">
        <f>INDEX(Sched!$A:$S, MATCH($E48, Sched!$A:$A, 0), 6)</f>
        <v>75</v>
      </c>
      <c r="Z48" s="110">
        <v>74</v>
      </c>
      <c r="AA48" s="110">
        <v>0</v>
      </c>
      <c r="AB48" s="110">
        <v>80</v>
      </c>
      <c r="AC48" s="110">
        <v>69</v>
      </c>
      <c r="AD48" s="110">
        <f t="shared" si="0"/>
        <v>0</v>
      </c>
      <c r="AE48" s="110">
        <v>60</v>
      </c>
      <c r="AF48" s="110">
        <f>INDEX(Sched!$A:$S, MATCH($E48, Sched!$A:$A, 0), 17)</f>
        <v>0</v>
      </c>
      <c r="AG48" s="110">
        <v>0.63</v>
      </c>
      <c r="AH48" s="110" t="str">
        <f>"B_01'" &amp; "Flr_0" &amp; INDEX(Sched!$A:$Z, MATCH($E48, Sched!$A:$A, FALSE), 21)</f>
        <v>B_01'Flr_02</v>
      </c>
      <c r="AI48" s="110" t="str">
        <f>"R_" &amp; INDEX(Sched!A:V, MATCH(ABT!$E48, Sched!$A:$A, 0), 20)</f>
        <v>R_222</v>
      </c>
      <c r="AJ48" s="110" t="str">
        <f>INDEX(Sched!A:V, MATCH(ABT!$E48, Sched!$A:$A, 0), 20)</f>
        <v>222</v>
      </c>
      <c r="AK48" s="110" t="str">
        <f>"B_01'" &amp; "Flr_0" &amp; INDEX(Sched!$A:$Z, MATCH($E48, Sched!$A:$A, FALSE), 21)</f>
        <v>B_01'Flr_02</v>
      </c>
      <c r="AL48" s="110" t="str">
        <f>"RSegm_" &amp; INDEX(Joined!$A:$W, MATCH($A48, Joined!$H:$H, FALSE), 7)</f>
        <v>RSegm_VAV-222</v>
      </c>
      <c r="AM48" s="110" t="str">
        <f>INDEX(Joined!$A:$W, MATCH($A48, Joined!$H:$H, FALSE), 7)</f>
        <v>VAV-222</v>
      </c>
      <c r="AN48" s="110"/>
    </row>
    <row r="49" spans="1:40" x14ac:dyDescent="0.2">
      <c r="A49" s="109" t="s">
        <v>306</v>
      </c>
      <c r="B49" s="110" t="str">
        <f>"B_01'" &amp; "Flr_0" &amp;  INDEX(Sched!$A:$Z, MATCH($E49, Sched!$A:$A, FALSE), 21)</f>
        <v>B_01'Flr_02</v>
      </c>
      <c r="C49" s="110" t="str">
        <f>INDEX(Joined!$A:$W, MATCH(A49, Joined!$H:$H, FALSE), 7)</f>
        <v>VAV-223A</v>
      </c>
      <c r="D49" s="110">
        <f>INDEX(Joined!$A:$W, MATCH(A49, Joined!$H:$H, FALSE), 5)</f>
        <v>10249</v>
      </c>
      <c r="E49" s="110" t="str">
        <f>INDEX(Joined!$A:$W, MATCH(A49, Joined!$H:$H, FALSE), 7)</f>
        <v>VAV-223A</v>
      </c>
      <c r="F49" s="110" t="s">
        <v>43</v>
      </c>
      <c r="G49" s="110" t="str">
        <f>INDEX(PanelInstance!$B$21:$G$40,MATCH(ABT!$H49,PanelInstance!B$21:$B$40,0),2)</f>
        <v>15000_VAV_HW</v>
      </c>
      <c r="H49" s="110">
        <f>INDEX(Joined!$A:$W, MATCH($A49, Joined!$H:$H, FALSE), 6)</f>
        <v>15000</v>
      </c>
      <c r="I49" s="110">
        <f>INDEX(Joined!$A:$W, MATCH($A49, Joined!$H:$H, FALSE), 4)</f>
        <v>152</v>
      </c>
      <c r="J49" s="110" t="b">
        <v>0</v>
      </c>
      <c r="K49" s="110">
        <f>INDEX(Joined!$A:$W, MATCH($A49, Joined!$H:$H, FALSE), 3)</f>
        <v>11</v>
      </c>
      <c r="L49" s="110">
        <v>20</v>
      </c>
      <c r="M49" s="110">
        <v>76800</v>
      </c>
      <c r="N49" s="110">
        <f>INDEX(Sched!$A:$S, MATCH($E49, Sched!$A:$A, 0), 6)</f>
        <v>75</v>
      </c>
      <c r="O49" s="110">
        <f>INDEX(Sched!$A:$S, MATCH($E49, Sched!$A:$A, 0), 7)</f>
        <v>75</v>
      </c>
      <c r="P49" s="110">
        <f>INDEX(Sched!$A:$S, MATCH($E49, Sched!$A:$A, 0), 7)</f>
        <v>75</v>
      </c>
      <c r="Q49" s="110">
        <f>INDEX(Sched!$A:$S, MATCH($E49, Sched!$A:$A, 0), 7)</f>
        <v>75</v>
      </c>
      <c r="R49" s="111">
        <f>INDEX(Sched!$A:$S, MATCH($E49, Sched!$A:$A, 0), 8)^2*PI()/144</f>
        <v>0.3490658503988659</v>
      </c>
      <c r="S49" s="110">
        <f>INDEX(Sched!$A:$S, MATCH($E49, Sched!$A:$A, 0), 8)</f>
        <v>4</v>
      </c>
      <c r="T49" s="110">
        <f>INDEX(Sched!$A:$S, MATCH($E49, Sched!$A:$A, 0), 5)</f>
        <v>250</v>
      </c>
      <c r="U49" s="110">
        <f>INDEX(Sched!$A:$S, MATCH($E49, Sched!$A:$A, 0), 6)</f>
        <v>75</v>
      </c>
      <c r="V49" s="110">
        <f>INDEX(Sched!$A:$S, MATCH($E49, Sched!$A:$A, 0), 6)</f>
        <v>75</v>
      </c>
      <c r="W49" s="110">
        <f>INDEX(Sched!$A:$S, MATCH($E49, Sched!$A:$A, 0), 6)</f>
        <v>75</v>
      </c>
      <c r="X49" s="110">
        <f>INDEX(Sched!$A:$S, MATCH($E49, Sched!$A:$A, 0), 5)</f>
        <v>250</v>
      </c>
      <c r="Y49" s="110">
        <f>INDEX(Sched!$A:$S, MATCH($E49, Sched!$A:$A, 0), 6)</f>
        <v>75</v>
      </c>
      <c r="Z49" s="110">
        <v>74</v>
      </c>
      <c r="AA49" s="110">
        <v>0</v>
      </c>
      <c r="AB49" s="110">
        <v>80</v>
      </c>
      <c r="AC49" s="110">
        <v>69</v>
      </c>
      <c r="AD49" s="110">
        <f t="shared" si="0"/>
        <v>0</v>
      </c>
      <c r="AE49" s="110">
        <v>60</v>
      </c>
      <c r="AF49" s="110">
        <f>INDEX(Sched!$A:$S, MATCH($E49, Sched!$A:$A, 0), 17)</f>
        <v>0</v>
      </c>
      <c r="AG49" s="110">
        <v>0.63</v>
      </c>
      <c r="AH49" s="110" t="str">
        <f>"B_01'" &amp; "Flr_0" &amp; INDEX(Sched!$A:$Z, MATCH($E49, Sched!$A:$A, FALSE), 21)</f>
        <v>B_01'Flr_02</v>
      </c>
      <c r="AI49" s="110" t="str">
        <f>"R_" &amp; INDEX(Sched!A:V, MATCH(ABT!$E49, Sched!$A:$A, 0), 20)</f>
        <v>R_223A</v>
      </c>
      <c r="AJ49" s="110" t="str">
        <f>INDEX(Sched!A:V, MATCH(ABT!$E49, Sched!$A:$A, 0), 20)</f>
        <v>223A</v>
      </c>
      <c r="AK49" s="110" t="str">
        <f>"B_01'" &amp; "Flr_0" &amp; INDEX(Sched!$A:$Z, MATCH($E49, Sched!$A:$A, FALSE), 21)</f>
        <v>B_01'Flr_02</v>
      </c>
      <c r="AL49" s="110" t="str">
        <f>"RSegm_" &amp; INDEX(Joined!$A:$W, MATCH($A49, Joined!$H:$H, FALSE), 7)</f>
        <v>RSegm_VAV-223A</v>
      </c>
      <c r="AM49" s="110" t="str">
        <f>INDEX(Joined!$A:$W, MATCH($A49, Joined!$H:$H, FALSE), 7)</f>
        <v>VAV-223A</v>
      </c>
      <c r="AN49" s="110"/>
    </row>
    <row r="50" spans="1:40" x14ac:dyDescent="0.2">
      <c r="A50" s="109" t="s">
        <v>307</v>
      </c>
      <c r="B50" s="110" t="str">
        <f>"B_01'" &amp; "Flr_0" &amp;  INDEX(Sched!$A:$Z, MATCH($E50, Sched!$A:$A, FALSE), 21)</f>
        <v>B_01'Flr_02</v>
      </c>
      <c r="C50" s="110" t="str">
        <f>INDEX(Joined!$A:$W, MATCH(A50, Joined!$H:$H, FALSE), 7)</f>
        <v>VAV-224</v>
      </c>
      <c r="D50" s="110">
        <f>INDEX(Joined!$A:$W, MATCH(A50, Joined!$H:$H, FALSE), 5)</f>
        <v>10250</v>
      </c>
      <c r="E50" s="110" t="str">
        <f>INDEX(Joined!$A:$W, MATCH(A50, Joined!$H:$H, FALSE), 7)</f>
        <v>VAV-224</v>
      </c>
      <c r="F50" s="110" t="s">
        <v>43</v>
      </c>
      <c r="G50" s="110" t="str">
        <f>INDEX(PanelInstance!$B$21:$G$40,MATCH(ABT!$H50,PanelInstance!B$21:$B$40,0),2)</f>
        <v>15000_VAV_HW</v>
      </c>
      <c r="H50" s="110">
        <f>INDEX(Joined!$A:$W, MATCH($A50, Joined!$H:$H, FALSE), 6)</f>
        <v>15000</v>
      </c>
      <c r="I50" s="110">
        <f>INDEX(Joined!$A:$W, MATCH($A50, Joined!$H:$H, FALSE), 4)</f>
        <v>152</v>
      </c>
      <c r="J50" s="110" t="b">
        <v>0</v>
      </c>
      <c r="K50" s="110">
        <f>INDEX(Joined!$A:$W, MATCH($A50, Joined!$H:$H, FALSE), 3)</f>
        <v>12</v>
      </c>
      <c r="L50" s="110">
        <v>20</v>
      </c>
      <c r="M50" s="110">
        <v>76800</v>
      </c>
      <c r="N50" s="110">
        <f>INDEX(Sched!$A:$S, MATCH($E50, Sched!$A:$A, 0), 6)</f>
        <v>75</v>
      </c>
      <c r="O50" s="110">
        <f>INDEX(Sched!$A:$S, MATCH($E50, Sched!$A:$A, 0), 7)</f>
        <v>75</v>
      </c>
      <c r="P50" s="110">
        <f>INDEX(Sched!$A:$S, MATCH($E50, Sched!$A:$A, 0), 7)</f>
        <v>75</v>
      </c>
      <c r="Q50" s="110">
        <f>INDEX(Sched!$A:$S, MATCH($E50, Sched!$A:$A, 0), 7)</f>
        <v>75</v>
      </c>
      <c r="R50" s="111">
        <f>INDEX(Sched!$A:$S, MATCH($E50, Sched!$A:$A, 0), 8)^2*PI()/144</f>
        <v>0.3490658503988659</v>
      </c>
      <c r="S50" s="110">
        <f>INDEX(Sched!$A:$S, MATCH($E50, Sched!$A:$A, 0), 8)</f>
        <v>4</v>
      </c>
      <c r="T50" s="110">
        <f>INDEX(Sched!$A:$S, MATCH($E50, Sched!$A:$A, 0), 5)</f>
        <v>250</v>
      </c>
      <c r="U50" s="110">
        <f>INDEX(Sched!$A:$S, MATCH($E50, Sched!$A:$A, 0), 6)</f>
        <v>75</v>
      </c>
      <c r="V50" s="110">
        <f>INDEX(Sched!$A:$S, MATCH($E50, Sched!$A:$A, 0), 6)</f>
        <v>75</v>
      </c>
      <c r="W50" s="110">
        <f>INDEX(Sched!$A:$S, MATCH($E50, Sched!$A:$A, 0), 6)</f>
        <v>75</v>
      </c>
      <c r="X50" s="110">
        <f>INDEX(Sched!$A:$S, MATCH($E50, Sched!$A:$A, 0), 5)</f>
        <v>250</v>
      </c>
      <c r="Y50" s="110">
        <f>INDEX(Sched!$A:$S, MATCH($E50, Sched!$A:$A, 0), 6)</f>
        <v>75</v>
      </c>
      <c r="Z50" s="110">
        <v>74</v>
      </c>
      <c r="AA50" s="110">
        <v>0</v>
      </c>
      <c r="AB50" s="110">
        <v>80</v>
      </c>
      <c r="AC50" s="110">
        <v>69</v>
      </c>
      <c r="AD50" s="110">
        <f t="shared" si="0"/>
        <v>0</v>
      </c>
      <c r="AE50" s="110">
        <v>60</v>
      </c>
      <c r="AF50" s="110">
        <f>INDEX(Sched!$A:$S, MATCH($E50, Sched!$A:$A, 0), 17)</f>
        <v>0</v>
      </c>
      <c r="AG50" s="110">
        <v>0.63</v>
      </c>
      <c r="AH50" s="110" t="str">
        <f>"B_01'" &amp; "Flr_0" &amp; INDEX(Sched!$A:$Z, MATCH($E50, Sched!$A:$A, FALSE), 21)</f>
        <v>B_01'Flr_02</v>
      </c>
      <c r="AI50" s="110" t="str">
        <f>"R_" &amp; INDEX(Sched!A:V, MATCH(ABT!$E50, Sched!$A:$A, 0), 20)</f>
        <v>R_224</v>
      </c>
      <c r="AJ50" s="110" t="str">
        <f>INDEX(Sched!A:V, MATCH(ABT!$E50, Sched!$A:$A, 0), 20)</f>
        <v>224</v>
      </c>
      <c r="AK50" s="110" t="str">
        <f>"B_01'" &amp; "Flr_0" &amp; INDEX(Sched!$A:$Z, MATCH($E50, Sched!$A:$A, FALSE), 21)</f>
        <v>B_01'Flr_02</v>
      </c>
      <c r="AL50" s="110" t="str">
        <f>"RSegm_" &amp; INDEX(Joined!$A:$W, MATCH($A50, Joined!$H:$H, FALSE), 7)</f>
        <v>RSegm_VAV-224</v>
      </c>
      <c r="AM50" s="110" t="str">
        <f>INDEX(Joined!$A:$W, MATCH($A50, Joined!$H:$H, FALSE), 7)</f>
        <v>VAV-224</v>
      </c>
      <c r="AN50" s="110"/>
    </row>
    <row r="51" spans="1:40" x14ac:dyDescent="0.2">
      <c r="A51" s="109" t="s">
        <v>308</v>
      </c>
      <c r="B51" s="110" t="str">
        <f>"B_01'" &amp; "Flr_0" &amp;  INDEX(Sched!$A:$Z, MATCH($E51, Sched!$A:$A, FALSE), 21)</f>
        <v>B_01'Flr_02</v>
      </c>
      <c r="C51" s="110" t="str">
        <f>INDEX(Joined!$A:$W, MATCH(A51, Joined!$H:$H, FALSE), 7)</f>
        <v>VAV-225</v>
      </c>
      <c r="D51" s="110">
        <f>INDEX(Joined!$A:$W, MATCH(A51, Joined!$H:$H, FALSE), 5)</f>
        <v>10251</v>
      </c>
      <c r="E51" s="110" t="str">
        <f>INDEX(Joined!$A:$W, MATCH(A51, Joined!$H:$H, FALSE), 7)</f>
        <v>VAV-225</v>
      </c>
      <c r="F51" s="110" t="s">
        <v>43</v>
      </c>
      <c r="G51" s="110" t="str">
        <f>INDEX(PanelInstance!$B$21:$G$40,MATCH(ABT!$H51,PanelInstance!B$21:$B$40,0),2)</f>
        <v>15000_VAV_HW</v>
      </c>
      <c r="H51" s="110">
        <f>INDEX(Joined!$A:$W, MATCH($A51, Joined!$H:$H, FALSE), 6)</f>
        <v>15000</v>
      </c>
      <c r="I51" s="110">
        <f>INDEX(Joined!$A:$W, MATCH($A51, Joined!$H:$H, FALSE), 4)</f>
        <v>152</v>
      </c>
      <c r="J51" s="110" t="b">
        <v>0</v>
      </c>
      <c r="K51" s="110">
        <f>INDEX(Joined!$A:$W, MATCH($A51, Joined!$H:$H, FALSE), 3)</f>
        <v>13</v>
      </c>
      <c r="L51" s="110">
        <v>20</v>
      </c>
      <c r="M51" s="110">
        <v>76800</v>
      </c>
      <c r="N51" s="110">
        <f>INDEX(Sched!$A:$S, MATCH($E51, Sched!$A:$A, 0), 6)</f>
        <v>75</v>
      </c>
      <c r="O51" s="110">
        <f>INDEX(Sched!$A:$S, MATCH($E51, Sched!$A:$A, 0), 7)</f>
        <v>75</v>
      </c>
      <c r="P51" s="110">
        <f>INDEX(Sched!$A:$S, MATCH($E51, Sched!$A:$A, 0), 7)</f>
        <v>75</v>
      </c>
      <c r="Q51" s="110">
        <f>INDEX(Sched!$A:$S, MATCH($E51, Sched!$A:$A, 0), 7)</f>
        <v>75</v>
      </c>
      <c r="R51" s="111">
        <f>INDEX(Sched!$A:$S, MATCH($E51, Sched!$A:$A, 0), 8)^2*PI()/144</f>
        <v>0.3490658503988659</v>
      </c>
      <c r="S51" s="110">
        <f>INDEX(Sched!$A:$S, MATCH($E51, Sched!$A:$A, 0), 8)</f>
        <v>4</v>
      </c>
      <c r="T51" s="110">
        <f>INDEX(Sched!$A:$S, MATCH($E51, Sched!$A:$A, 0), 5)</f>
        <v>250</v>
      </c>
      <c r="U51" s="110">
        <f>INDEX(Sched!$A:$S, MATCH($E51, Sched!$A:$A, 0), 6)</f>
        <v>75</v>
      </c>
      <c r="V51" s="110">
        <f>INDEX(Sched!$A:$S, MATCH($E51, Sched!$A:$A, 0), 6)</f>
        <v>75</v>
      </c>
      <c r="W51" s="110">
        <f>INDEX(Sched!$A:$S, MATCH($E51, Sched!$A:$A, 0), 6)</f>
        <v>75</v>
      </c>
      <c r="X51" s="110">
        <f>INDEX(Sched!$A:$S, MATCH($E51, Sched!$A:$A, 0), 5)</f>
        <v>250</v>
      </c>
      <c r="Y51" s="110">
        <f>INDEX(Sched!$A:$S, MATCH($E51, Sched!$A:$A, 0), 6)</f>
        <v>75</v>
      </c>
      <c r="Z51" s="110">
        <v>74</v>
      </c>
      <c r="AA51" s="110">
        <v>0</v>
      </c>
      <c r="AB51" s="110">
        <v>80</v>
      </c>
      <c r="AC51" s="110">
        <v>69</v>
      </c>
      <c r="AD51" s="110">
        <f t="shared" si="0"/>
        <v>0</v>
      </c>
      <c r="AE51" s="110">
        <v>60</v>
      </c>
      <c r="AF51" s="110">
        <f>INDEX(Sched!$A:$S, MATCH($E51, Sched!$A:$A, 0), 17)</f>
        <v>0</v>
      </c>
      <c r="AG51" s="110">
        <v>0.63</v>
      </c>
      <c r="AH51" s="110" t="str">
        <f>"B_01'" &amp; "Flr_0" &amp; INDEX(Sched!$A:$Z, MATCH($E51, Sched!$A:$A, FALSE), 21)</f>
        <v>B_01'Flr_02</v>
      </c>
      <c r="AI51" s="110" t="str">
        <f>"R_" &amp; INDEX(Sched!A:V, MATCH(ABT!$E51, Sched!$A:$A, 0), 20)</f>
        <v>R_225</v>
      </c>
      <c r="AJ51" s="110" t="str">
        <f>INDEX(Sched!A:V, MATCH(ABT!$E51, Sched!$A:$A, 0), 20)</f>
        <v>225</v>
      </c>
      <c r="AK51" s="110" t="str">
        <f>"B_01'" &amp; "Flr_0" &amp; INDEX(Sched!$A:$Z, MATCH($E51, Sched!$A:$A, FALSE), 21)</f>
        <v>B_01'Flr_02</v>
      </c>
      <c r="AL51" s="110" t="str">
        <f>"RSegm_" &amp; INDEX(Joined!$A:$W, MATCH($A51, Joined!$H:$H, FALSE), 7)</f>
        <v>RSegm_VAV-225</v>
      </c>
      <c r="AM51" s="110" t="str">
        <f>INDEX(Joined!$A:$W, MATCH($A51, Joined!$H:$H, FALSE), 7)</f>
        <v>VAV-225</v>
      </c>
      <c r="AN51" s="110"/>
    </row>
    <row r="52" spans="1:40" x14ac:dyDescent="0.2">
      <c r="A52" s="109" t="s">
        <v>309</v>
      </c>
      <c r="B52" s="110" t="str">
        <f>"B_01'" &amp; "Flr_0" &amp;  INDEX(Sched!$A:$Z, MATCH($E52, Sched!$A:$A, FALSE), 21)</f>
        <v>B_01'Flr_02</v>
      </c>
      <c r="C52" s="110" t="str">
        <f>INDEX(Joined!$A:$W, MATCH(A52, Joined!$H:$H, FALSE), 7)</f>
        <v>VAV-226</v>
      </c>
      <c r="D52" s="110">
        <f>INDEX(Joined!$A:$W, MATCH(A52, Joined!$H:$H, FALSE), 5)</f>
        <v>10252</v>
      </c>
      <c r="E52" s="110" t="str">
        <f>INDEX(Joined!$A:$W, MATCH(A52, Joined!$H:$H, FALSE), 7)</f>
        <v>VAV-226</v>
      </c>
      <c r="F52" s="110" t="s">
        <v>43</v>
      </c>
      <c r="G52" s="110" t="str">
        <f>INDEX(PanelInstance!$B$21:$G$40,MATCH(ABT!$H52,PanelInstance!B$21:$B$40,0),2)</f>
        <v>15000_VAV_HW</v>
      </c>
      <c r="H52" s="110">
        <f>INDEX(Joined!$A:$W, MATCH($A52, Joined!$H:$H, FALSE), 6)</f>
        <v>15000</v>
      </c>
      <c r="I52" s="110">
        <f>INDEX(Joined!$A:$W, MATCH($A52, Joined!$H:$H, FALSE), 4)</f>
        <v>152</v>
      </c>
      <c r="J52" s="110" t="b">
        <v>0</v>
      </c>
      <c r="K52" s="110">
        <f>INDEX(Joined!$A:$W, MATCH($A52, Joined!$H:$H, FALSE), 3)</f>
        <v>14</v>
      </c>
      <c r="L52" s="110">
        <v>20</v>
      </c>
      <c r="M52" s="110">
        <v>76800</v>
      </c>
      <c r="N52" s="110">
        <f>INDEX(Sched!$A:$S, MATCH($E52, Sched!$A:$A, 0), 6)</f>
        <v>75</v>
      </c>
      <c r="O52" s="110">
        <f>INDEX(Sched!$A:$S, MATCH($E52, Sched!$A:$A, 0), 7)</f>
        <v>75</v>
      </c>
      <c r="P52" s="110">
        <f>INDEX(Sched!$A:$S, MATCH($E52, Sched!$A:$A, 0), 7)</f>
        <v>75</v>
      </c>
      <c r="Q52" s="110">
        <f>INDEX(Sched!$A:$S, MATCH($E52, Sched!$A:$A, 0), 7)</f>
        <v>75</v>
      </c>
      <c r="R52" s="111">
        <f>INDEX(Sched!$A:$S, MATCH($E52, Sched!$A:$A, 0), 8)^2*PI()/144</f>
        <v>0.3490658503988659</v>
      </c>
      <c r="S52" s="110">
        <f>INDEX(Sched!$A:$S, MATCH($E52, Sched!$A:$A, 0), 8)</f>
        <v>4</v>
      </c>
      <c r="T52" s="110">
        <f>INDEX(Sched!$A:$S, MATCH($E52, Sched!$A:$A, 0), 5)</f>
        <v>250</v>
      </c>
      <c r="U52" s="110">
        <f>INDEX(Sched!$A:$S, MATCH($E52, Sched!$A:$A, 0), 6)</f>
        <v>75</v>
      </c>
      <c r="V52" s="110">
        <f>INDEX(Sched!$A:$S, MATCH($E52, Sched!$A:$A, 0), 6)</f>
        <v>75</v>
      </c>
      <c r="W52" s="110">
        <f>INDEX(Sched!$A:$S, MATCH($E52, Sched!$A:$A, 0), 6)</f>
        <v>75</v>
      </c>
      <c r="X52" s="110">
        <f>INDEX(Sched!$A:$S, MATCH($E52, Sched!$A:$A, 0), 5)</f>
        <v>250</v>
      </c>
      <c r="Y52" s="110">
        <f>INDEX(Sched!$A:$S, MATCH($E52, Sched!$A:$A, 0), 6)</f>
        <v>75</v>
      </c>
      <c r="Z52" s="110">
        <v>74</v>
      </c>
      <c r="AA52" s="110">
        <v>0</v>
      </c>
      <c r="AB52" s="110">
        <v>80</v>
      </c>
      <c r="AC52" s="110">
        <v>69</v>
      </c>
      <c r="AD52" s="110">
        <f t="shared" si="0"/>
        <v>0</v>
      </c>
      <c r="AE52" s="110">
        <v>60</v>
      </c>
      <c r="AF52" s="110">
        <f>INDEX(Sched!$A:$S, MATCH($E52, Sched!$A:$A, 0), 17)</f>
        <v>0</v>
      </c>
      <c r="AG52" s="110">
        <v>0.63</v>
      </c>
      <c r="AH52" s="110" t="str">
        <f>"B_01'" &amp; "Flr_0" &amp; INDEX(Sched!$A:$Z, MATCH($E52, Sched!$A:$A, FALSE), 21)</f>
        <v>B_01'Flr_02</v>
      </c>
      <c r="AI52" s="110" t="str">
        <f>"R_" &amp; INDEX(Sched!A:V, MATCH(ABT!$E52, Sched!$A:$A, 0), 20)</f>
        <v>R_226</v>
      </c>
      <c r="AJ52" s="110" t="str">
        <f>INDEX(Sched!A:V, MATCH(ABT!$E52, Sched!$A:$A, 0), 20)</f>
        <v>226</v>
      </c>
      <c r="AK52" s="110" t="str">
        <f>"B_01'" &amp; "Flr_0" &amp; INDEX(Sched!$A:$Z, MATCH($E52, Sched!$A:$A, FALSE), 21)</f>
        <v>B_01'Flr_02</v>
      </c>
      <c r="AL52" s="110" t="str">
        <f>"RSegm_" &amp; INDEX(Joined!$A:$W, MATCH($A52, Joined!$H:$H, FALSE), 7)</f>
        <v>RSegm_VAV-226</v>
      </c>
      <c r="AM52" s="110" t="str">
        <f>INDEX(Joined!$A:$W, MATCH($A52, Joined!$H:$H, FALSE), 7)</f>
        <v>VAV-226</v>
      </c>
      <c r="AN52" s="110"/>
    </row>
    <row r="53" spans="1:40" x14ac:dyDescent="0.2">
      <c r="A53" s="109" t="s">
        <v>310</v>
      </c>
      <c r="B53" s="110" t="str">
        <f>"B_01'" &amp; "Flr_0" &amp;  INDEX(Sched!$A:$Z, MATCH($E53, Sched!$A:$A, FALSE), 21)</f>
        <v>B_01'Flr_02</v>
      </c>
      <c r="C53" s="110" t="str">
        <f>INDEX(Joined!$A:$W, MATCH(A53, Joined!$H:$H, FALSE), 7)</f>
        <v>VAV-227</v>
      </c>
      <c r="D53" s="110">
        <f>INDEX(Joined!$A:$W, MATCH(A53, Joined!$H:$H, FALSE), 5)</f>
        <v>10253</v>
      </c>
      <c r="E53" s="110" t="str">
        <f>INDEX(Joined!$A:$W, MATCH(A53, Joined!$H:$H, FALSE), 7)</f>
        <v>VAV-227</v>
      </c>
      <c r="F53" s="110" t="s">
        <v>43</v>
      </c>
      <c r="G53" s="110" t="str">
        <f>INDEX(PanelInstance!$B$21:$G$40,MATCH(ABT!$H53,PanelInstance!B$21:$B$40,0),2)</f>
        <v>15000_VAV_HW</v>
      </c>
      <c r="H53" s="110">
        <f>INDEX(Joined!$A:$W, MATCH($A53, Joined!$H:$H, FALSE), 6)</f>
        <v>15000</v>
      </c>
      <c r="I53" s="110">
        <f>INDEX(Joined!$A:$W, MATCH($A53, Joined!$H:$H, FALSE), 4)</f>
        <v>152</v>
      </c>
      <c r="J53" s="110" t="b">
        <v>0</v>
      </c>
      <c r="K53" s="110">
        <f>INDEX(Joined!$A:$W, MATCH($A53, Joined!$H:$H, FALSE), 3)</f>
        <v>15</v>
      </c>
      <c r="L53" s="110">
        <v>20</v>
      </c>
      <c r="M53" s="110">
        <v>76800</v>
      </c>
      <c r="N53" s="110">
        <f>INDEX(Sched!$A:$S, MATCH($E53, Sched!$A:$A, 0), 6)</f>
        <v>75</v>
      </c>
      <c r="O53" s="110">
        <f>INDEX(Sched!$A:$S, MATCH($E53, Sched!$A:$A, 0), 7)</f>
        <v>75</v>
      </c>
      <c r="P53" s="110">
        <f>INDEX(Sched!$A:$S, MATCH($E53, Sched!$A:$A, 0), 7)</f>
        <v>75</v>
      </c>
      <c r="Q53" s="110">
        <f>INDEX(Sched!$A:$S, MATCH($E53, Sched!$A:$A, 0), 7)</f>
        <v>75</v>
      </c>
      <c r="R53" s="111">
        <f>INDEX(Sched!$A:$S, MATCH($E53, Sched!$A:$A, 0), 8)^2*PI()/144</f>
        <v>0.3490658503988659</v>
      </c>
      <c r="S53" s="110">
        <f>INDEX(Sched!$A:$S, MATCH($E53, Sched!$A:$A, 0), 8)</f>
        <v>4</v>
      </c>
      <c r="T53" s="110">
        <f>INDEX(Sched!$A:$S, MATCH($E53, Sched!$A:$A, 0), 5)</f>
        <v>250</v>
      </c>
      <c r="U53" s="110">
        <f>INDEX(Sched!$A:$S, MATCH($E53, Sched!$A:$A, 0), 6)</f>
        <v>75</v>
      </c>
      <c r="V53" s="110">
        <f>INDEX(Sched!$A:$S, MATCH($E53, Sched!$A:$A, 0), 6)</f>
        <v>75</v>
      </c>
      <c r="W53" s="110">
        <f>INDEX(Sched!$A:$S, MATCH($E53, Sched!$A:$A, 0), 6)</f>
        <v>75</v>
      </c>
      <c r="X53" s="110">
        <f>INDEX(Sched!$A:$S, MATCH($E53, Sched!$A:$A, 0), 5)</f>
        <v>250</v>
      </c>
      <c r="Y53" s="110">
        <f>INDEX(Sched!$A:$S, MATCH($E53, Sched!$A:$A, 0), 6)</f>
        <v>75</v>
      </c>
      <c r="Z53" s="110">
        <v>74</v>
      </c>
      <c r="AA53" s="110">
        <v>0</v>
      </c>
      <c r="AB53" s="110">
        <v>80</v>
      </c>
      <c r="AC53" s="110">
        <v>69</v>
      </c>
      <c r="AD53" s="110">
        <f t="shared" si="0"/>
        <v>0</v>
      </c>
      <c r="AE53" s="110">
        <v>60</v>
      </c>
      <c r="AF53" s="110">
        <f>INDEX(Sched!$A:$S, MATCH($E53, Sched!$A:$A, 0), 17)</f>
        <v>0</v>
      </c>
      <c r="AG53" s="110">
        <v>0.63</v>
      </c>
      <c r="AH53" s="110" t="str">
        <f>"B_01'" &amp; "Flr_0" &amp; INDEX(Sched!$A:$Z, MATCH($E53, Sched!$A:$A, FALSE), 21)</f>
        <v>B_01'Flr_02</v>
      </c>
      <c r="AI53" s="110" t="str">
        <f>"R_" &amp; INDEX(Sched!A:V, MATCH(ABT!$E53, Sched!$A:$A, 0), 20)</f>
        <v>R_227</v>
      </c>
      <c r="AJ53" s="110" t="str">
        <f>INDEX(Sched!A:V, MATCH(ABT!$E53, Sched!$A:$A, 0), 20)</f>
        <v>227</v>
      </c>
      <c r="AK53" s="110" t="str">
        <f>"B_01'" &amp; "Flr_0" &amp; INDEX(Sched!$A:$Z, MATCH($E53, Sched!$A:$A, FALSE), 21)</f>
        <v>B_01'Flr_02</v>
      </c>
      <c r="AL53" s="110" t="str">
        <f>"RSegm_" &amp; INDEX(Joined!$A:$W, MATCH($A53, Joined!$H:$H, FALSE), 7)</f>
        <v>RSegm_VAV-227</v>
      </c>
      <c r="AM53" s="110" t="str">
        <f>INDEX(Joined!$A:$W, MATCH($A53, Joined!$H:$H, FALSE), 7)</f>
        <v>VAV-227</v>
      </c>
      <c r="AN53" s="110"/>
    </row>
    <row r="54" spans="1:40" x14ac:dyDescent="0.2">
      <c r="A54" s="109" t="s">
        <v>311</v>
      </c>
      <c r="B54" s="110" t="str">
        <f>"B_01'" &amp; "Flr_0" &amp;  INDEX(Sched!$A:$Z, MATCH($E54, Sched!$A:$A, FALSE), 21)</f>
        <v>B_01'Flr_02</v>
      </c>
      <c r="C54" s="110" t="str">
        <f>INDEX(Joined!$A:$W, MATCH(A54, Joined!$H:$H, FALSE), 7)</f>
        <v>VAV-228</v>
      </c>
      <c r="D54" s="110">
        <f>INDEX(Joined!$A:$W, MATCH(A54, Joined!$H:$H, FALSE), 5)</f>
        <v>10254</v>
      </c>
      <c r="E54" s="110" t="str">
        <f>INDEX(Joined!$A:$W, MATCH(A54, Joined!$H:$H, FALSE), 7)</f>
        <v>VAV-228</v>
      </c>
      <c r="F54" s="110" t="s">
        <v>43</v>
      </c>
      <c r="G54" s="110" t="str">
        <f>INDEX(PanelInstance!$B$21:$G$40,MATCH(ABT!$H54,PanelInstance!B$21:$B$40,0),2)</f>
        <v>15000_VAV_HW</v>
      </c>
      <c r="H54" s="110">
        <f>INDEX(Joined!$A:$W, MATCH($A54, Joined!$H:$H, FALSE), 6)</f>
        <v>15000</v>
      </c>
      <c r="I54" s="110">
        <f>INDEX(Joined!$A:$W, MATCH($A54, Joined!$H:$H, FALSE), 4)</f>
        <v>152</v>
      </c>
      <c r="J54" s="110" t="b">
        <v>0</v>
      </c>
      <c r="K54" s="110">
        <f>INDEX(Joined!$A:$W, MATCH($A54, Joined!$H:$H, FALSE), 3)</f>
        <v>16</v>
      </c>
      <c r="L54" s="110">
        <v>20</v>
      </c>
      <c r="M54" s="110">
        <v>76800</v>
      </c>
      <c r="N54" s="110">
        <f>INDEX(Sched!$A:$S, MATCH($E54, Sched!$A:$A, 0), 6)</f>
        <v>75</v>
      </c>
      <c r="O54" s="110">
        <f>INDEX(Sched!$A:$S, MATCH($E54, Sched!$A:$A, 0), 7)</f>
        <v>75</v>
      </c>
      <c r="P54" s="110">
        <f>INDEX(Sched!$A:$S, MATCH($E54, Sched!$A:$A, 0), 7)</f>
        <v>75</v>
      </c>
      <c r="Q54" s="110">
        <f>INDEX(Sched!$A:$S, MATCH($E54, Sched!$A:$A, 0), 7)</f>
        <v>75</v>
      </c>
      <c r="R54" s="111">
        <f>INDEX(Sched!$A:$S, MATCH($E54, Sched!$A:$A, 0), 8)^2*PI()/144</f>
        <v>0.3490658503988659</v>
      </c>
      <c r="S54" s="110">
        <f>INDEX(Sched!$A:$S, MATCH($E54, Sched!$A:$A, 0), 8)</f>
        <v>4</v>
      </c>
      <c r="T54" s="110">
        <f>INDEX(Sched!$A:$S, MATCH($E54, Sched!$A:$A, 0), 5)</f>
        <v>250</v>
      </c>
      <c r="U54" s="110">
        <f>INDEX(Sched!$A:$S, MATCH($E54, Sched!$A:$A, 0), 6)</f>
        <v>75</v>
      </c>
      <c r="V54" s="110">
        <f>INDEX(Sched!$A:$S, MATCH($E54, Sched!$A:$A, 0), 6)</f>
        <v>75</v>
      </c>
      <c r="W54" s="110">
        <f>INDEX(Sched!$A:$S, MATCH($E54, Sched!$A:$A, 0), 6)</f>
        <v>75</v>
      </c>
      <c r="X54" s="110">
        <f>INDEX(Sched!$A:$S, MATCH($E54, Sched!$A:$A, 0), 5)</f>
        <v>250</v>
      </c>
      <c r="Y54" s="110">
        <f>INDEX(Sched!$A:$S, MATCH($E54, Sched!$A:$A, 0), 6)</f>
        <v>75</v>
      </c>
      <c r="Z54" s="110">
        <v>74</v>
      </c>
      <c r="AA54" s="110">
        <v>0</v>
      </c>
      <c r="AB54" s="110">
        <v>80</v>
      </c>
      <c r="AC54" s="110">
        <v>69</v>
      </c>
      <c r="AD54" s="110">
        <f t="shared" si="0"/>
        <v>0</v>
      </c>
      <c r="AE54" s="110">
        <v>60</v>
      </c>
      <c r="AF54" s="110">
        <f>INDEX(Sched!$A:$S, MATCH($E54, Sched!$A:$A, 0), 17)</f>
        <v>0</v>
      </c>
      <c r="AG54" s="110">
        <v>0.63</v>
      </c>
      <c r="AH54" s="110" t="str">
        <f>"B_01'" &amp; "Flr_0" &amp; INDEX(Sched!$A:$Z, MATCH($E54, Sched!$A:$A, FALSE), 21)</f>
        <v>B_01'Flr_02</v>
      </c>
      <c r="AI54" s="110" t="str">
        <f>"R_" &amp; INDEX(Sched!A:V, MATCH(ABT!$E54, Sched!$A:$A, 0), 20)</f>
        <v>R_228</v>
      </c>
      <c r="AJ54" s="110" t="str">
        <f>INDEX(Sched!A:V, MATCH(ABT!$E54, Sched!$A:$A, 0), 20)</f>
        <v>228</v>
      </c>
      <c r="AK54" s="110" t="str">
        <f>"B_01'" &amp; "Flr_0" &amp; INDEX(Sched!$A:$Z, MATCH($E54, Sched!$A:$A, FALSE), 21)</f>
        <v>B_01'Flr_02</v>
      </c>
      <c r="AL54" s="110" t="str">
        <f>"RSegm_" &amp; INDEX(Joined!$A:$W, MATCH($A54, Joined!$H:$H, FALSE), 7)</f>
        <v>RSegm_VAV-228</v>
      </c>
      <c r="AM54" s="110" t="str">
        <f>INDEX(Joined!$A:$W, MATCH($A54, Joined!$H:$H, FALSE), 7)</f>
        <v>VAV-228</v>
      </c>
      <c r="AN54" s="110"/>
    </row>
    <row r="55" spans="1:40" x14ac:dyDescent="0.2">
      <c r="A55" s="109" t="s">
        <v>327</v>
      </c>
      <c r="B55" s="110" t="str">
        <f>"B_01'" &amp; "Flr_0" &amp;  INDEX(Sched!$A:$Z, MATCH($E55, Sched!$A:$A, FALSE), 21)</f>
        <v>B_01'Flr_02</v>
      </c>
      <c r="C55" s="110" t="str">
        <f>INDEX(Joined!$A:$W, MATCH(A55, Joined!$H:$H, FALSE), 7)</f>
        <v>VAV-229</v>
      </c>
      <c r="D55" s="110">
        <f>INDEX(Joined!$A:$W, MATCH(A55, Joined!$H:$H, FALSE), 5)</f>
        <v>10255</v>
      </c>
      <c r="E55" s="110" t="str">
        <f>INDEX(Joined!$A:$W, MATCH(A55, Joined!$H:$H, FALSE), 7)</f>
        <v>VAV-229</v>
      </c>
      <c r="F55" s="110" t="s">
        <v>43</v>
      </c>
      <c r="G55" s="110" t="str">
        <f>INDEX(PanelInstance!$B$21:$G$40,MATCH(ABT!$H55,PanelInstance!B$21:$B$40,0),2)</f>
        <v>15000_VAV_HW</v>
      </c>
      <c r="H55" s="110">
        <f>INDEX(Joined!$A:$W, MATCH($A55, Joined!$H:$H, FALSE), 6)</f>
        <v>15000</v>
      </c>
      <c r="I55" s="110">
        <f>INDEX(Joined!$A:$W, MATCH($A55, Joined!$H:$H, FALSE), 4)</f>
        <v>152</v>
      </c>
      <c r="J55" s="110" t="b">
        <v>0</v>
      </c>
      <c r="K55" s="110">
        <f>INDEX(Joined!$A:$W, MATCH($A55, Joined!$H:$H, FALSE), 3)</f>
        <v>17</v>
      </c>
      <c r="L55" s="110">
        <v>20</v>
      </c>
      <c r="M55" s="110">
        <v>76800</v>
      </c>
      <c r="N55" s="110">
        <f>INDEX(Sched!$A:$S, MATCH($E55, Sched!$A:$A, 0), 6)</f>
        <v>350</v>
      </c>
      <c r="O55" s="110">
        <f>INDEX(Sched!$A:$S, MATCH($E55, Sched!$A:$A, 0), 7)</f>
        <v>350</v>
      </c>
      <c r="P55" s="110">
        <f>INDEX(Sched!$A:$S, MATCH($E55, Sched!$A:$A, 0), 7)</f>
        <v>350</v>
      </c>
      <c r="Q55" s="110">
        <f>INDEX(Sched!$A:$S, MATCH($E55, Sched!$A:$A, 0), 7)</f>
        <v>350</v>
      </c>
      <c r="R55" s="111">
        <f>INDEX(Sched!$A:$S, MATCH($E55, Sched!$A:$A, 0), 8)^2*PI()/144</f>
        <v>3.1415926535897931</v>
      </c>
      <c r="S55" s="110">
        <f>INDEX(Sched!$A:$S, MATCH($E55, Sched!$A:$A, 0), 8)</f>
        <v>12</v>
      </c>
      <c r="T55" s="110">
        <f>INDEX(Sched!$A:$S, MATCH($E55, Sched!$A:$A, 0), 5)</f>
        <v>1800</v>
      </c>
      <c r="U55" s="110">
        <f>INDEX(Sched!$A:$S, MATCH($E55, Sched!$A:$A, 0), 6)</f>
        <v>350</v>
      </c>
      <c r="V55" s="110">
        <f>INDEX(Sched!$A:$S, MATCH($E55, Sched!$A:$A, 0), 6)</f>
        <v>350</v>
      </c>
      <c r="W55" s="110">
        <f>INDEX(Sched!$A:$S, MATCH($E55, Sched!$A:$A, 0), 6)</f>
        <v>350</v>
      </c>
      <c r="X55" s="110">
        <f>INDEX(Sched!$A:$S, MATCH($E55, Sched!$A:$A, 0), 5)</f>
        <v>1800</v>
      </c>
      <c r="Y55" s="110">
        <f>INDEX(Sched!$A:$S, MATCH($E55, Sched!$A:$A, 0), 6)</f>
        <v>350</v>
      </c>
      <c r="Z55" s="110">
        <v>74</v>
      </c>
      <c r="AA55" s="110">
        <v>0</v>
      </c>
      <c r="AB55" s="110">
        <v>80</v>
      </c>
      <c r="AC55" s="110">
        <v>69</v>
      </c>
      <c r="AD55" s="110">
        <f t="shared" si="0"/>
        <v>0</v>
      </c>
      <c r="AE55" s="110">
        <v>60</v>
      </c>
      <c r="AF55" s="110">
        <f>INDEX(Sched!$A:$S, MATCH($E55, Sched!$A:$A, 0), 17)</f>
        <v>0</v>
      </c>
      <c r="AG55" s="110">
        <v>0.63</v>
      </c>
      <c r="AH55" s="110" t="str">
        <f>"B_01'" &amp; "Flr_0" &amp; INDEX(Sched!$A:$Z, MATCH($E55, Sched!$A:$A, FALSE), 21)</f>
        <v>B_01'Flr_02</v>
      </c>
      <c r="AI55" s="110" t="str">
        <f>"R_" &amp; INDEX(Sched!A:V, MATCH(ABT!$E55, Sched!$A:$A, 0), 20)</f>
        <v>R_229</v>
      </c>
      <c r="AJ55" s="110" t="str">
        <f>INDEX(Sched!A:V, MATCH(ABT!$E55, Sched!$A:$A, 0), 20)</f>
        <v>229</v>
      </c>
      <c r="AK55" s="110" t="str">
        <f>"B_01'" &amp; "Flr_0" &amp; INDEX(Sched!$A:$Z, MATCH($E55, Sched!$A:$A, FALSE), 21)</f>
        <v>B_01'Flr_02</v>
      </c>
      <c r="AL55" s="110" t="str">
        <f>"RSegm_" &amp; INDEX(Joined!$A:$W, MATCH($A55, Joined!$H:$H, FALSE), 7)</f>
        <v>RSegm_VAV-229</v>
      </c>
      <c r="AM55" s="110" t="str">
        <f>INDEX(Joined!$A:$W, MATCH($A55, Joined!$H:$H, FALSE), 7)</f>
        <v>VAV-229</v>
      </c>
      <c r="AN55" s="110"/>
    </row>
    <row r="56" spans="1:40" x14ac:dyDescent="0.2">
      <c r="A56" s="109" t="s">
        <v>316</v>
      </c>
      <c r="B56" s="110" t="str">
        <f>"B_01'" &amp; "Flr_0" &amp;  INDEX(Sched!$A:$Z, MATCH($E56, Sched!$A:$A, FALSE), 21)</f>
        <v>B_01'Flr_02</v>
      </c>
      <c r="C56" s="110" t="str">
        <f>INDEX(Joined!$A:$W, MATCH(A56, Joined!$H:$H, FALSE), 7)</f>
        <v>VAV-230</v>
      </c>
      <c r="D56" s="110">
        <f>INDEX(Joined!$A:$W, MATCH(A56, Joined!$H:$H, FALSE), 5)</f>
        <v>10256</v>
      </c>
      <c r="E56" s="110" t="str">
        <f>INDEX(Joined!$A:$W, MATCH(A56, Joined!$H:$H, FALSE), 7)</f>
        <v>VAV-230</v>
      </c>
      <c r="F56" s="110" t="s">
        <v>43</v>
      </c>
      <c r="G56" s="110" t="str">
        <f>INDEX(PanelInstance!$B$21:$G$40,MATCH(ABT!$H56,PanelInstance!B$21:$B$40,0),2)</f>
        <v>15000_VAV_HW</v>
      </c>
      <c r="H56" s="110">
        <f>INDEX(Joined!$A:$W, MATCH($A56, Joined!$H:$H, FALSE), 6)</f>
        <v>15000</v>
      </c>
      <c r="I56" s="110">
        <f>INDEX(Joined!$A:$W, MATCH($A56, Joined!$H:$H, FALSE), 4)</f>
        <v>152</v>
      </c>
      <c r="J56" s="110" t="b">
        <v>0</v>
      </c>
      <c r="K56" s="110">
        <f>INDEX(Joined!$A:$W, MATCH($A56, Joined!$H:$H, FALSE), 3)</f>
        <v>18</v>
      </c>
      <c r="L56" s="110">
        <v>20</v>
      </c>
      <c r="M56" s="110">
        <v>76800</v>
      </c>
      <c r="N56" s="110">
        <f>INDEX(Sched!$A:$S, MATCH($E56, Sched!$A:$A, 0), 6)</f>
        <v>350</v>
      </c>
      <c r="O56" s="110">
        <f>INDEX(Sched!$A:$S, MATCH($E56, Sched!$A:$A, 0), 7)</f>
        <v>350</v>
      </c>
      <c r="P56" s="110">
        <f>INDEX(Sched!$A:$S, MATCH($E56, Sched!$A:$A, 0), 7)</f>
        <v>350</v>
      </c>
      <c r="Q56" s="110">
        <f>INDEX(Sched!$A:$S, MATCH($E56, Sched!$A:$A, 0), 7)</f>
        <v>350</v>
      </c>
      <c r="R56" s="111">
        <f>INDEX(Sched!$A:$S, MATCH($E56, Sched!$A:$A, 0), 8)^2*PI()/144</f>
        <v>2.1816615649929121</v>
      </c>
      <c r="S56" s="110">
        <f>INDEX(Sched!$A:$S, MATCH($E56, Sched!$A:$A, 0), 8)</f>
        <v>10</v>
      </c>
      <c r="T56" s="110">
        <f>INDEX(Sched!$A:$S, MATCH($E56, Sched!$A:$A, 0), 5)</f>
        <v>400</v>
      </c>
      <c r="U56" s="110">
        <f>INDEX(Sched!$A:$S, MATCH($E56, Sched!$A:$A, 0), 6)</f>
        <v>350</v>
      </c>
      <c r="V56" s="110">
        <f>INDEX(Sched!$A:$S, MATCH($E56, Sched!$A:$A, 0), 6)</f>
        <v>350</v>
      </c>
      <c r="W56" s="110">
        <f>INDEX(Sched!$A:$S, MATCH($E56, Sched!$A:$A, 0), 6)</f>
        <v>350</v>
      </c>
      <c r="X56" s="110">
        <f>INDEX(Sched!$A:$S, MATCH($E56, Sched!$A:$A, 0), 5)</f>
        <v>400</v>
      </c>
      <c r="Y56" s="110">
        <f>INDEX(Sched!$A:$S, MATCH($E56, Sched!$A:$A, 0), 6)</f>
        <v>350</v>
      </c>
      <c r="Z56" s="110">
        <v>74</v>
      </c>
      <c r="AA56" s="110">
        <v>0</v>
      </c>
      <c r="AB56" s="110">
        <v>80</v>
      </c>
      <c r="AC56" s="110">
        <v>69</v>
      </c>
      <c r="AD56" s="110">
        <f t="shared" si="0"/>
        <v>0</v>
      </c>
      <c r="AE56" s="110">
        <v>60</v>
      </c>
      <c r="AF56" s="110">
        <f>INDEX(Sched!$A:$S, MATCH($E56, Sched!$A:$A, 0), 17)</f>
        <v>0</v>
      </c>
      <c r="AG56" s="110">
        <v>0.63</v>
      </c>
      <c r="AH56" s="110" t="str">
        <f>"B_01'" &amp; "Flr_0" &amp; INDEX(Sched!$A:$Z, MATCH($E56, Sched!$A:$A, FALSE), 21)</f>
        <v>B_01'Flr_02</v>
      </c>
      <c r="AI56" s="110" t="str">
        <f>"R_" &amp; INDEX(Sched!A:V, MATCH(ABT!$E56, Sched!$A:$A, 0), 20)</f>
        <v>R_230</v>
      </c>
      <c r="AJ56" s="110" t="str">
        <f>INDEX(Sched!A:V, MATCH(ABT!$E56, Sched!$A:$A, 0), 20)</f>
        <v>230</v>
      </c>
      <c r="AK56" s="110" t="str">
        <f>"B_01'" &amp; "Flr_0" &amp; INDEX(Sched!$A:$Z, MATCH($E56, Sched!$A:$A, FALSE), 21)</f>
        <v>B_01'Flr_02</v>
      </c>
      <c r="AL56" s="110" t="str">
        <f>"RSegm_" &amp; INDEX(Joined!$A:$W, MATCH($A56, Joined!$H:$H, FALSE), 7)</f>
        <v>RSegm_VAV-230</v>
      </c>
      <c r="AM56" s="110" t="str">
        <f>INDEX(Joined!$A:$W, MATCH($A56, Joined!$H:$H, FALSE), 7)</f>
        <v>VAV-230</v>
      </c>
      <c r="AN56" s="110"/>
    </row>
    <row r="57" spans="1:40" x14ac:dyDescent="0.2">
      <c r="A57" s="109" t="s">
        <v>330</v>
      </c>
      <c r="B57" s="110" t="str">
        <f>"B_01'" &amp; "Flr_0" &amp;  INDEX(Sched!$A:$Z, MATCH($E57, Sched!$A:$A, FALSE), 21)</f>
        <v>B_01'Flr_02</v>
      </c>
      <c r="C57" s="110" t="str">
        <f>INDEX(Joined!$A:$W, MATCH(A57, Joined!$H:$H, FALSE), 7)</f>
        <v>VAV-231</v>
      </c>
      <c r="D57" s="110">
        <f>INDEX(Joined!$A:$W, MATCH(A57, Joined!$H:$H, FALSE), 5)</f>
        <v>10257</v>
      </c>
      <c r="E57" s="110" t="str">
        <f>INDEX(Joined!$A:$W, MATCH(A57, Joined!$H:$H, FALSE), 7)</f>
        <v>VAV-231</v>
      </c>
      <c r="F57" s="110" t="s">
        <v>43</v>
      </c>
      <c r="G57" s="110" t="str">
        <f>INDEX(PanelInstance!$B$21:$G$40,MATCH(ABT!$H57,PanelInstance!B$21:$B$40,0),2)</f>
        <v>15000_VAV_HW</v>
      </c>
      <c r="H57" s="110">
        <f>INDEX(Joined!$A:$W, MATCH($A57, Joined!$H:$H, FALSE), 6)</f>
        <v>15000</v>
      </c>
      <c r="I57" s="110">
        <f>INDEX(Joined!$A:$W, MATCH($A57, Joined!$H:$H, FALSE), 4)</f>
        <v>152</v>
      </c>
      <c r="J57" s="110" t="b">
        <v>0</v>
      </c>
      <c r="K57" s="110">
        <f>INDEX(Joined!$A:$W, MATCH($A57, Joined!$H:$H, FALSE), 3)</f>
        <v>19</v>
      </c>
      <c r="L57" s="110">
        <v>20</v>
      </c>
      <c r="M57" s="110">
        <v>76800</v>
      </c>
      <c r="N57" s="110">
        <f>INDEX(Sched!$A:$S, MATCH($E57, Sched!$A:$A, 0), 6)</f>
        <v>300</v>
      </c>
      <c r="O57" s="110">
        <f>INDEX(Sched!$A:$S, MATCH($E57, Sched!$A:$A, 0), 7)</f>
        <v>300</v>
      </c>
      <c r="P57" s="110">
        <f>INDEX(Sched!$A:$S, MATCH($E57, Sched!$A:$A, 0), 7)</f>
        <v>300</v>
      </c>
      <c r="Q57" s="110">
        <f>INDEX(Sched!$A:$S, MATCH($E57, Sched!$A:$A, 0), 7)</f>
        <v>300</v>
      </c>
      <c r="R57" s="111">
        <f>INDEX(Sched!$A:$S, MATCH($E57, Sched!$A:$A, 0), 8)^2*PI()/144</f>
        <v>3.1415926535897931</v>
      </c>
      <c r="S57" s="110">
        <f>INDEX(Sched!$A:$S, MATCH($E57, Sched!$A:$A, 0), 8)</f>
        <v>12</v>
      </c>
      <c r="T57" s="110">
        <f>INDEX(Sched!$A:$S, MATCH($E57, Sched!$A:$A, 0), 5)</f>
        <v>2000</v>
      </c>
      <c r="U57" s="110">
        <f>INDEX(Sched!$A:$S, MATCH($E57, Sched!$A:$A, 0), 6)</f>
        <v>300</v>
      </c>
      <c r="V57" s="110">
        <f>INDEX(Sched!$A:$S, MATCH($E57, Sched!$A:$A, 0), 6)</f>
        <v>300</v>
      </c>
      <c r="W57" s="110">
        <f>INDEX(Sched!$A:$S, MATCH($E57, Sched!$A:$A, 0), 6)</f>
        <v>300</v>
      </c>
      <c r="X57" s="110">
        <f>INDEX(Sched!$A:$S, MATCH($E57, Sched!$A:$A, 0), 5)</f>
        <v>2000</v>
      </c>
      <c r="Y57" s="110">
        <f>INDEX(Sched!$A:$S, MATCH($E57, Sched!$A:$A, 0), 6)</f>
        <v>300</v>
      </c>
      <c r="Z57" s="110">
        <v>74</v>
      </c>
      <c r="AA57" s="110">
        <v>0</v>
      </c>
      <c r="AB57" s="110">
        <v>80</v>
      </c>
      <c r="AC57" s="110">
        <v>69</v>
      </c>
      <c r="AD57" s="110">
        <f t="shared" si="0"/>
        <v>0</v>
      </c>
      <c r="AE57" s="110">
        <v>60</v>
      </c>
      <c r="AF57" s="110">
        <f>INDEX(Sched!$A:$S, MATCH($E57, Sched!$A:$A, 0), 17)</f>
        <v>0</v>
      </c>
      <c r="AG57" s="110">
        <v>0.63</v>
      </c>
      <c r="AH57" s="110" t="str">
        <f>"B_01'" &amp; "Flr_0" &amp; INDEX(Sched!$A:$Z, MATCH($E57, Sched!$A:$A, FALSE), 21)</f>
        <v>B_01'Flr_02</v>
      </c>
      <c r="AI57" s="110" t="str">
        <f>"R_" &amp; INDEX(Sched!A:V, MATCH(ABT!$E57, Sched!$A:$A, 0), 20)</f>
        <v>R_231</v>
      </c>
      <c r="AJ57" s="110" t="str">
        <f>INDEX(Sched!A:V, MATCH(ABT!$E57, Sched!$A:$A, 0), 20)</f>
        <v>231</v>
      </c>
      <c r="AK57" s="110" t="str">
        <f>"B_01'" &amp; "Flr_0" &amp; INDEX(Sched!$A:$Z, MATCH($E57, Sched!$A:$A, FALSE), 21)</f>
        <v>B_01'Flr_02</v>
      </c>
      <c r="AL57" s="110" t="str">
        <f>"RSegm_" &amp; INDEX(Joined!$A:$W, MATCH($A57, Joined!$H:$H, FALSE), 7)</f>
        <v>RSegm_VAV-231</v>
      </c>
      <c r="AM57" s="110" t="str">
        <f>INDEX(Joined!$A:$W, MATCH($A57, Joined!$H:$H, FALSE), 7)</f>
        <v>VAV-231</v>
      </c>
      <c r="AN57" s="110"/>
    </row>
    <row r="58" spans="1:40" x14ac:dyDescent="0.2">
      <c r="A58" s="109" t="s">
        <v>326</v>
      </c>
      <c r="B58" s="110" t="str">
        <f>"B_01'" &amp; "Flr_0" &amp;  INDEX(Sched!$A:$Z, MATCH($E58, Sched!$A:$A, FALSE), 21)</f>
        <v>B_01'Flr_02</v>
      </c>
      <c r="C58" s="110" t="str">
        <f>INDEX(Joined!$A:$W, MATCH(A58, Joined!$H:$H, FALSE), 7)</f>
        <v>VAV-232</v>
      </c>
      <c r="D58" s="110">
        <f>INDEX(Joined!$A:$W, MATCH(A58, Joined!$H:$H, FALSE), 5)</f>
        <v>10258</v>
      </c>
      <c r="E58" s="110" t="str">
        <f>INDEX(Joined!$A:$W, MATCH(A58, Joined!$H:$H, FALSE), 7)</f>
        <v>VAV-232</v>
      </c>
      <c r="F58" s="110" t="s">
        <v>43</v>
      </c>
      <c r="G58" s="110" t="str">
        <f>INDEX(PanelInstance!$B$21:$G$40,MATCH(ABT!$H58,PanelInstance!B$21:$B$40,0),2)</f>
        <v>15000_VAV_HW</v>
      </c>
      <c r="H58" s="110">
        <f>INDEX(Joined!$A:$W, MATCH($A58, Joined!$H:$H, FALSE), 6)</f>
        <v>15000</v>
      </c>
      <c r="I58" s="110">
        <f>INDEX(Joined!$A:$W, MATCH($A58, Joined!$H:$H, FALSE), 4)</f>
        <v>152</v>
      </c>
      <c r="J58" s="110" t="b">
        <v>0</v>
      </c>
      <c r="K58" s="110">
        <f>INDEX(Joined!$A:$W, MATCH($A58, Joined!$H:$H, FALSE), 3)</f>
        <v>20</v>
      </c>
      <c r="L58" s="110">
        <v>20</v>
      </c>
      <c r="M58" s="110">
        <v>76800</v>
      </c>
      <c r="N58" s="110">
        <f>INDEX(Sched!$A:$S, MATCH($E58, Sched!$A:$A, 0), 6)</f>
        <v>300</v>
      </c>
      <c r="O58" s="110">
        <f>INDEX(Sched!$A:$S, MATCH($E58, Sched!$A:$A, 0), 7)</f>
        <v>300</v>
      </c>
      <c r="P58" s="110">
        <f>INDEX(Sched!$A:$S, MATCH($E58, Sched!$A:$A, 0), 7)</f>
        <v>300</v>
      </c>
      <c r="Q58" s="110">
        <f>INDEX(Sched!$A:$S, MATCH($E58, Sched!$A:$A, 0), 7)</f>
        <v>300</v>
      </c>
      <c r="R58" s="111">
        <f>INDEX(Sched!$A:$S, MATCH($E58, Sched!$A:$A, 0), 8)^2*PI()/144</f>
        <v>3.1415926535897931</v>
      </c>
      <c r="S58" s="110">
        <f>INDEX(Sched!$A:$S, MATCH($E58, Sched!$A:$A, 0), 8)</f>
        <v>12</v>
      </c>
      <c r="T58" s="110">
        <f>INDEX(Sched!$A:$S, MATCH($E58, Sched!$A:$A, 0), 5)</f>
        <v>1600</v>
      </c>
      <c r="U58" s="110">
        <f>INDEX(Sched!$A:$S, MATCH($E58, Sched!$A:$A, 0), 6)</f>
        <v>300</v>
      </c>
      <c r="V58" s="110">
        <f>INDEX(Sched!$A:$S, MATCH($E58, Sched!$A:$A, 0), 6)</f>
        <v>300</v>
      </c>
      <c r="W58" s="110">
        <f>INDEX(Sched!$A:$S, MATCH($E58, Sched!$A:$A, 0), 6)</f>
        <v>300</v>
      </c>
      <c r="X58" s="110">
        <f>INDEX(Sched!$A:$S, MATCH($E58, Sched!$A:$A, 0), 5)</f>
        <v>1600</v>
      </c>
      <c r="Y58" s="110">
        <f>INDEX(Sched!$A:$S, MATCH($E58, Sched!$A:$A, 0), 6)</f>
        <v>300</v>
      </c>
      <c r="Z58" s="110">
        <v>74</v>
      </c>
      <c r="AA58" s="110">
        <v>0</v>
      </c>
      <c r="AB58" s="110">
        <v>80</v>
      </c>
      <c r="AC58" s="110">
        <v>69</v>
      </c>
      <c r="AD58" s="110">
        <f t="shared" si="0"/>
        <v>0</v>
      </c>
      <c r="AE58" s="110">
        <v>60</v>
      </c>
      <c r="AF58" s="110">
        <f>INDEX(Sched!$A:$S, MATCH($E58, Sched!$A:$A, 0), 17)</f>
        <v>0</v>
      </c>
      <c r="AG58" s="110">
        <v>0.63</v>
      </c>
      <c r="AH58" s="110" t="str">
        <f>"B_01'" &amp; "Flr_0" &amp; INDEX(Sched!$A:$Z, MATCH($E58, Sched!$A:$A, FALSE), 21)</f>
        <v>B_01'Flr_02</v>
      </c>
      <c r="AI58" s="110" t="str">
        <f>"R_" &amp; INDEX(Sched!A:V, MATCH(ABT!$E58, Sched!$A:$A, 0), 20)</f>
        <v>R_232</v>
      </c>
      <c r="AJ58" s="110" t="str">
        <f>INDEX(Sched!A:V, MATCH(ABT!$E58, Sched!$A:$A, 0), 20)</f>
        <v>232</v>
      </c>
      <c r="AK58" s="110" t="str">
        <f>"B_01'" &amp; "Flr_0" &amp; INDEX(Sched!$A:$Z, MATCH($E58, Sched!$A:$A, FALSE), 21)</f>
        <v>B_01'Flr_02</v>
      </c>
      <c r="AL58" s="110" t="str">
        <f>"RSegm_" &amp; INDEX(Joined!$A:$W, MATCH($A58, Joined!$H:$H, FALSE), 7)</f>
        <v>RSegm_VAV-232</v>
      </c>
      <c r="AM58" s="110" t="str">
        <f>INDEX(Joined!$A:$W, MATCH($A58, Joined!$H:$H, FALSE), 7)</f>
        <v>VAV-232</v>
      </c>
      <c r="AN58" s="110"/>
    </row>
    <row r="59" spans="1:40" x14ac:dyDescent="0.2">
      <c r="A59" s="109" t="s">
        <v>314</v>
      </c>
      <c r="B59" s="110" t="str">
        <f>"B_01'" &amp; "Flr_0" &amp;  INDEX(Sched!$A:$Z, MATCH($E59, Sched!$A:$A, FALSE), 21)</f>
        <v>B_01'Flr_02</v>
      </c>
      <c r="C59" s="110" t="str">
        <f>INDEX(Joined!$A:$W, MATCH(A59, Joined!$H:$H, FALSE), 7)</f>
        <v>VAV-C216</v>
      </c>
      <c r="D59" s="110">
        <f>INDEX(Joined!$A:$W, MATCH(A59, Joined!$H:$H, FALSE), 5)</f>
        <v>10259</v>
      </c>
      <c r="E59" s="110" t="str">
        <f>INDEX(Joined!$A:$W, MATCH(A59, Joined!$H:$H, FALSE), 7)</f>
        <v>VAV-C216</v>
      </c>
      <c r="F59" s="110" t="s">
        <v>43</v>
      </c>
      <c r="G59" s="110" t="str">
        <f>INDEX(PanelInstance!$B$21:$G$40,MATCH(ABT!$H59,PanelInstance!B$21:$B$40,0),2)</f>
        <v>15000_VAV_HW</v>
      </c>
      <c r="H59" s="110">
        <f>INDEX(Joined!$A:$W, MATCH($A59, Joined!$H:$H, FALSE), 6)</f>
        <v>15000</v>
      </c>
      <c r="I59" s="110">
        <f>INDEX(Joined!$A:$W, MATCH($A59, Joined!$H:$H, FALSE), 4)</f>
        <v>152</v>
      </c>
      <c r="J59" s="110" t="b">
        <v>0</v>
      </c>
      <c r="K59" s="110">
        <f>INDEX(Joined!$A:$W, MATCH($A59, Joined!$H:$H, FALSE), 3)</f>
        <v>21</v>
      </c>
      <c r="L59" s="110">
        <v>20</v>
      </c>
      <c r="M59" s="110">
        <v>76800</v>
      </c>
      <c r="N59" s="110">
        <f>INDEX(Sched!$A:$S, MATCH($E59, Sched!$A:$A, 0), 6)</f>
        <v>350</v>
      </c>
      <c r="O59" s="110">
        <f>INDEX(Sched!$A:$S, MATCH($E59, Sched!$A:$A, 0), 7)</f>
        <v>350</v>
      </c>
      <c r="P59" s="110">
        <f>INDEX(Sched!$A:$S, MATCH($E59, Sched!$A:$A, 0), 7)</f>
        <v>350</v>
      </c>
      <c r="Q59" s="110">
        <f>INDEX(Sched!$A:$S, MATCH($E59, Sched!$A:$A, 0), 7)</f>
        <v>350</v>
      </c>
      <c r="R59" s="111">
        <f>INDEX(Sched!$A:$S, MATCH($E59, Sched!$A:$A, 0), 8)^2*PI()/144</f>
        <v>2.1816615649929121</v>
      </c>
      <c r="S59" s="110">
        <f>INDEX(Sched!$A:$S, MATCH($E59, Sched!$A:$A, 0), 8)</f>
        <v>10</v>
      </c>
      <c r="T59" s="110">
        <f>INDEX(Sched!$A:$S, MATCH($E59, Sched!$A:$A, 0), 5)</f>
        <v>400</v>
      </c>
      <c r="U59" s="110">
        <f>INDEX(Sched!$A:$S, MATCH($E59, Sched!$A:$A, 0), 6)</f>
        <v>350</v>
      </c>
      <c r="V59" s="110">
        <f>INDEX(Sched!$A:$S, MATCH($E59, Sched!$A:$A, 0), 6)</f>
        <v>350</v>
      </c>
      <c r="W59" s="110">
        <f>INDEX(Sched!$A:$S, MATCH($E59, Sched!$A:$A, 0), 6)</f>
        <v>350</v>
      </c>
      <c r="X59" s="110">
        <f>INDEX(Sched!$A:$S, MATCH($E59, Sched!$A:$A, 0), 5)</f>
        <v>400</v>
      </c>
      <c r="Y59" s="110">
        <f>INDEX(Sched!$A:$S, MATCH($E59, Sched!$A:$A, 0), 6)</f>
        <v>350</v>
      </c>
      <c r="Z59" s="110">
        <v>74</v>
      </c>
      <c r="AA59" s="110">
        <v>0</v>
      </c>
      <c r="AB59" s="110">
        <v>80</v>
      </c>
      <c r="AC59" s="110">
        <v>69</v>
      </c>
      <c r="AD59" s="110">
        <f t="shared" si="0"/>
        <v>0</v>
      </c>
      <c r="AE59" s="110">
        <v>60</v>
      </c>
      <c r="AF59" s="110">
        <f>INDEX(Sched!$A:$S, MATCH($E59, Sched!$A:$A, 0), 17)</f>
        <v>0</v>
      </c>
      <c r="AG59" s="110">
        <v>0.63</v>
      </c>
      <c r="AH59" s="110" t="str">
        <f>"B_01'" &amp; "Flr_0" &amp; INDEX(Sched!$A:$Z, MATCH($E59, Sched!$A:$A, FALSE), 21)</f>
        <v>B_01'Flr_02</v>
      </c>
      <c r="AI59" s="110" t="str">
        <f>"R_" &amp; INDEX(Sched!A:V, MATCH(ABT!$E59, Sched!$A:$A, 0), 20)</f>
        <v>R_C216</v>
      </c>
      <c r="AJ59" s="110" t="str">
        <f>INDEX(Sched!A:V, MATCH(ABT!$E59, Sched!$A:$A, 0), 20)</f>
        <v>C216</v>
      </c>
      <c r="AK59" s="110" t="str">
        <f>"B_01'" &amp; "Flr_0" &amp; INDEX(Sched!$A:$Z, MATCH($E59, Sched!$A:$A, FALSE), 21)</f>
        <v>B_01'Flr_02</v>
      </c>
      <c r="AL59" s="110" t="str">
        <f>"RSegm_" &amp; INDEX(Joined!$A:$W, MATCH($A59, Joined!$H:$H, FALSE), 7)</f>
        <v>RSegm_VAV-C216</v>
      </c>
      <c r="AM59" s="110" t="str">
        <f>INDEX(Joined!$A:$W, MATCH($A59, Joined!$H:$H, FALSE), 7)</f>
        <v>VAV-C216</v>
      </c>
      <c r="AN59" s="110"/>
    </row>
    <row r="60" spans="1:40" x14ac:dyDescent="0.2">
      <c r="A60" s="109" t="s">
        <v>328</v>
      </c>
      <c r="B60" s="110" t="str">
        <f>"B_01'" &amp; "Flr_0" &amp;  INDEX(Sched!$A:$Z, MATCH($E60, Sched!$A:$A, FALSE), 21)</f>
        <v>B_01'Flr_02</v>
      </c>
      <c r="C60" s="110" t="str">
        <f>INDEX(Joined!$A:$W, MATCH(A60, Joined!$H:$H, FALSE), 7)</f>
        <v>VAV-233</v>
      </c>
      <c r="D60" s="110">
        <f>INDEX(Joined!$A:$W, MATCH(A60, Joined!$H:$H, FALSE), 5)</f>
        <v>10260</v>
      </c>
      <c r="E60" s="110" t="str">
        <f>INDEX(Joined!$A:$W, MATCH(A60, Joined!$H:$H, FALSE), 7)</f>
        <v>VAV-233</v>
      </c>
      <c r="F60" s="110" t="s">
        <v>43</v>
      </c>
      <c r="G60" s="110" t="str">
        <f>INDEX(PanelInstance!$B$21:$G$40,MATCH(ABT!$H60,PanelInstance!B$21:$B$40,0),2)</f>
        <v>15000_VAV_HW</v>
      </c>
      <c r="H60" s="110">
        <f>INDEX(Joined!$A:$W, MATCH($A60, Joined!$H:$H, FALSE), 6)</f>
        <v>15000</v>
      </c>
      <c r="I60" s="110">
        <f>INDEX(Joined!$A:$W, MATCH($A60, Joined!$H:$H, FALSE), 4)</f>
        <v>152</v>
      </c>
      <c r="J60" s="110" t="b">
        <v>0</v>
      </c>
      <c r="K60" s="110">
        <f>INDEX(Joined!$A:$W, MATCH($A60, Joined!$H:$H, FALSE), 3)</f>
        <v>22</v>
      </c>
      <c r="L60" s="110">
        <v>20</v>
      </c>
      <c r="M60" s="110">
        <v>76800</v>
      </c>
      <c r="N60" s="110">
        <f>INDEX(Sched!$A:$S, MATCH($E60, Sched!$A:$A, 0), 6)</f>
        <v>350</v>
      </c>
      <c r="O60" s="110">
        <f>INDEX(Sched!$A:$S, MATCH($E60, Sched!$A:$A, 0), 7)</f>
        <v>350</v>
      </c>
      <c r="P60" s="110">
        <f>INDEX(Sched!$A:$S, MATCH($E60, Sched!$A:$A, 0), 7)</f>
        <v>350</v>
      </c>
      <c r="Q60" s="110">
        <f>INDEX(Sched!$A:$S, MATCH($E60, Sched!$A:$A, 0), 7)</f>
        <v>350</v>
      </c>
      <c r="R60" s="111">
        <f>INDEX(Sched!$A:$S, MATCH($E60, Sched!$A:$A, 0), 8)^2*PI()/144</f>
        <v>3.1415926535897931</v>
      </c>
      <c r="S60" s="110">
        <f>INDEX(Sched!$A:$S, MATCH($E60, Sched!$A:$A, 0), 8)</f>
        <v>12</v>
      </c>
      <c r="T60" s="110">
        <f>INDEX(Sched!$A:$S, MATCH($E60, Sched!$A:$A, 0), 5)</f>
        <v>1800</v>
      </c>
      <c r="U60" s="110">
        <f>INDEX(Sched!$A:$S, MATCH($E60, Sched!$A:$A, 0), 6)</f>
        <v>350</v>
      </c>
      <c r="V60" s="110">
        <f>INDEX(Sched!$A:$S, MATCH($E60, Sched!$A:$A, 0), 6)</f>
        <v>350</v>
      </c>
      <c r="W60" s="110">
        <f>INDEX(Sched!$A:$S, MATCH($E60, Sched!$A:$A, 0), 6)</f>
        <v>350</v>
      </c>
      <c r="X60" s="110">
        <f>INDEX(Sched!$A:$S, MATCH($E60, Sched!$A:$A, 0), 5)</f>
        <v>1800</v>
      </c>
      <c r="Y60" s="110">
        <f>INDEX(Sched!$A:$S, MATCH($E60, Sched!$A:$A, 0), 6)</f>
        <v>350</v>
      </c>
      <c r="Z60" s="110">
        <v>74</v>
      </c>
      <c r="AA60" s="110">
        <v>0</v>
      </c>
      <c r="AB60" s="110">
        <v>80</v>
      </c>
      <c r="AC60" s="110">
        <v>69</v>
      </c>
      <c r="AD60" s="110">
        <f t="shared" si="0"/>
        <v>0</v>
      </c>
      <c r="AE60" s="110">
        <v>60</v>
      </c>
      <c r="AF60" s="110">
        <f>INDEX(Sched!$A:$S, MATCH($E60, Sched!$A:$A, 0), 17)</f>
        <v>0</v>
      </c>
      <c r="AG60" s="110">
        <v>0.63</v>
      </c>
      <c r="AH60" s="110" t="str">
        <f>"B_01'" &amp; "Flr_0" &amp; INDEX(Sched!$A:$Z, MATCH($E60, Sched!$A:$A, FALSE), 21)</f>
        <v>B_01'Flr_02</v>
      </c>
      <c r="AI60" s="110" t="str">
        <f>"R_" &amp; INDEX(Sched!A:V, MATCH(ABT!$E60, Sched!$A:$A, 0), 20)</f>
        <v>R_233</v>
      </c>
      <c r="AJ60" s="110" t="str">
        <f>INDEX(Sched!A:V, MATCH(ABT!$E60, Sched!$A:$A, 0), 20)</f>
        <v>233</v>
      </c>
      <c r="AK60" s="110" t="str">
        <f>"B_01'" &amp; "Flr_0" &amp; INDEX(Sched!$A:$Z, MATCH($E60, Sched!$A:$A, FALSE), 21)</f>
        <v>B_01'Flr_02</v>
      </c>
      <c r="AL60" s="110" t="str">
        <f>"RSegm_" &amp; INDEX(Joined!$A:$W, MATCH($A60, Joined!$H:$H, FALSE), 7)</f>
        <v>RSegm_VAV-233</v>
      </c>
      <c r="AM60" s="110" t="str">
        <f>INDEX(Joined!$A:$W, MATCH($A60, Joined!$H:$H, FALSE), 7)</f>
        <v>VAV-233</v>
      </c>
      <c r="AN60" s="110"/>
    </row>
    <row r="61" spans="1:40" x14ac:dyDescent="0.2">
      <c r="A61" s="109" t="s">
        <v>323</v>
      </c>
      <c r="B61" s="110" t="str">
        <f>"B_01'" &amp; "Flr_0" &amp;  INDEX(Sched!$A:$Z, MATCH($E61, Sched!$A:$A, FALSE), 21)</f>
        <v>B_01'Flr_02</v>
      </c>
      <c r="C61" s="110" t="str">
        <f>INDEX(Joined!$A:$W, MATCH(A61, Joined!$H:$H, FALSE), 7)</f>
        <v>VAV-235</v>
      </c>
      <c r="D61" s="110">
        <f>INDEX(Joined!$A:$W, MATCH(A61, Joined!$H:$H, FALSE), 5)</f>
        <v>10261</v>
      </c>
      <c r="E61" s="110" t="str">
        <f>INDEX(Joined!$A:$W, MATCH(A61, Joined!$H:$H, FALSE), 7)</f>
        <v>VAV-235</v>
      </c>
      <c r="F61" s="110" t="s">
        <v>43</v>
      </c>
      <c r="G61" s="110" t="str">
        <f>INDEX(PanelInstance!$B$21:$G$40,MATCH(ABT!$H61,PanelInstance!B$21:$B$40,0),2)</f>
        <v>15000_VAV_HW</v>
      </c>
      <c r="H61" s="110">
        <f>INDEX(Joined!$A:$W, MATCH($A61, Joined!$H:$H, FALSE), 6)</f>
        <v>15000</v>
      </c>
      <c r="I61" s="110">
        <f>INDEX(Joined!$A:$W, MATCH($A61, Joined!$H:$H, FALSE), 4)</f>
        <v>152</v>
      </c>
      <c r="J61" s="110" t="b">
        <v>0</v>
      </c>
      <c r="K61" s="110">
        <f>INDEX(Joined!$A:$W, MATCH($A61, Joined!$H:$H, FALSE), 3)</f>
        <v>23</v>
      </c>
      <c r="L61" s="110">
        <v>20</v>
      </c>
      <c r="M61" s="110">
        <v>76800</v>
      </c>
      <c r="N61" s="110">
        <f>INDEX(Sched!$A:$S, MATCH($E61, Sched!$A:$A, 0), 6)</f>
        <v>350</v>
      </c>
      <c r="O61" s="110">
        <f>INDEX(Sched!$A:$S, MATCH($E61, Sched!$A:$A, 0), 7)</f>
        <v>350</v>
      </c>
      <c r="P61" s="110">
        <f>INDEX(Sched!$A:$S, MATCH($E61, Sched!$A:$A, 0), 7)</f>
        <v>350</v>
      </c>
      <c r="Q61" s="110">
        <f>INDEX(Sched!$A:$S, MATCH($E61, Sched!$A:$A, 0), 7)</f>
        <v>350</v>
      </c>
      <c r="R61" s="111">
        <f>INDEX(Sched!$A:$S, MATCH($E61, Sched!$A:$A, 0), 8)^2*PI()/144</f>
        <v>1.3962634015954636</v>
      </c>
      <c r="S61" s="110">
        <f>INDEX(Sched!$A:$S, MATCH($E61, Sched!$A:$A, 0), 8)</f>
        <v>8</v>
      </c>
      <c r="T61" s="110">
        <f>INDEX(Sched!$A:$S, MATCH($E61, Sched!$A:$A, 0), 5)</f>
        <v>600</v>
      </c>
      <c r="U61" s="110">
        <f>INDEX(Sched!$A:$S, MATCH($E61, Sched!$A:$A, 0), 6)</f>
        <v>350</v>
      </c>
      <c r="V61" s="110">
        <f>INDEX(Sched!$A:$S, MATCH($E61, Sched!$A:$A, 0), 6)</f>
        <v>350</v>
      </c>
      <c r="W61" s="110">
        <f>INDEX(Sched!$A:$S, MATCH($E61, Sched!$A:$A, 0), 6)</f>
        <v>350</v>
      </c>
      <c r="X61" s="110">
        <f>INDEX(Sched!$A:$S, MATCH($E61, Sched!$A:$A, 0), 5)</f>
        <v>600</v>
      </c>
      <c r="Y61" s="110">
        <f>INDEX(Sched!$A:$S, MATCH($E61, Sched!$A:$A, 0), 6)</f>
        <v>350</v>
      </c>
      <c r="Z61" s="110">
        <v>74</v>
      </c>
      <c r="AA61" s="110">
        <v>0</v>
      </c>
      <c r="AB61" s="110">
        <v>80</v>
      </c>
      <c r="AC61" s="110">
        <v>69</v>
      </c>
      <c r="AD61" s="110">
        <f t="shared" si="0"/>
        <v>0</v>
      </c>
      <c r="AE61" s="110">
        <v>60</v>
      </c>
      <c r="AF61" s="110">
        <f>INDEX(Sched!$A:$S, MATCH($E61, Sched!$A:$A, 0), 17)</f>
        <v>0</v>
      </c>
      <c r="AG61" s="110">
        <v>0.63</v>
      </c>
      <c r="AH61" s="110" t="str">
        <f>"B_01'" &amp; "Flr_0" &amp; INDEX(Sched!$A:$Z, MATCH($E61, Sched!$A:$A, FALSE), 21)</f>
        <v>B_01'Flr_02</v>
      </c>
      <c r="AI61" s="110" t="str">
        <f>"R_" &amp; INDEX(Sched!A:V, MATCH(ABT!$E61, Sched!$A:$A, 0), 20)</f>
        <v>R_235</v>
      </c>
      <c r="AJ61" s="110" t="str">
        <f>INDEX(Sched!A:V, MATCH(ABT!$E61, Sched!$A:$A, 0), 20)</f>
        <v>235</v>
      </c>
      <c r="AK61" s="110" t="str">
        <f>"B_01'" &amp; "Flr_0" &amp; INDEX(Sched!$A:$Z, MATCH($E61, Sched!$A:$A, FALSE), 21)</f>
        <v>B_01'Flr_02</v>
      </c>
      <c r="AL61" s="110" t="str">
        <f>"RSegm_" &amp; INDEX(Joined!$A:$W, MATCH($A61, Joined!$H:$H, FALSE), 7)</f>
        <v>RSegm_VAV-235</v>
      </c>
      <c r="AM61" s="110" t="str">
        <f>INDEX(Joined!$A:$W, MATCH($A61, Joined!$H:$H, FALSE), 7)</f>
        <v>VAV-235</v>
      </c>
      <c r="AN61" s="1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2C5EC-0A8F-4FAD-9704-D22C09CA7811}">
  <dimension ref="A1:W247"/>
  <sheetViews>
    <sheetView zoomScale="115" zoomScaleNormal="115" workbookViewId="0">
      <selection activeCell="H6" sqref="H6"/>
    </sheetView>
  </sheetViews>
  <sheetFormatPr defaultColWidth="21.5703125" defaultRowHeight="11.25" x14ac:dyDescent="0.2"/>
  <cols>
    <col min="1" max="1" width="26.28515625" style="39" bestFit="1" customWidth="1"/>
    <col min="2" max="2" width="6.140625" style="39" bestFit="1" customWidth="1"/>
    <col min="3" max="3" width="8.42578125" style="39" bestFit="1" customWidth="1"/>
    <col min="4" max="4" width="16.42578125" style="39" bestFit="1" customWidth="1"/>
    <col min="5" max="5" width="11" style="39" bestFit="1" customWidth="1"/>
    <col min="6" max="6" width="8.85546875" style="39" bestFit="1" customWidth="1"/>
    <col min="7" max="7" width="7" style="39" bestFit="1" customWidth="1"/>
    <col min="8" max="8" width="8.85546875" style="39" bestFit="1" customWidth="1"/>
    <col min="9" max="9" width="7.5703125" style="39" customWidth="1"/>
    <col min="10" max="10" width="14.28515625" style="39" customWidth="1"/>
    <col min="11" max="11" width="23.42578125" style="39" customWidth="1"/>
    <col min="12" max="12" width="7.5703125" style="39" customWidth="1"/>
    <col min="13" max="13" width="7" style="39" customWidth="1"/>
    <col min="14" max="14" width="16.7109375" style="39" customWidth="1"/>
    <col min="15" max="15" width="16.140625" style="39" customWidth="1"/>
    <col min="16" max="17" width="4.5703125" style="39" customWidth="1"/>
    <col min="18" max="18" width="9.5703125" style="39" customWidth="1"/>
    <col min="19" max="19" width="8.42578125" style="39" customWidth="1"/>
    <col min="20" max="21" width="8.85546875" style="39" customWidth="1"/>
    <col min="22" max="22" width="10.140625" style="39" bestFit="1" customWidth="1"/>
    <col min="23" max="23" width="10" style="39" customWidth="1"/>
    <col min="24" max="24" width="6" style="39" bestFit="1" customWidth="1"/>
    <col min="25" max="16384" width="21.5703125" style="39"/>
  </cols>
  <sheetData>
    <row r="1" spans="1:22" s="36" customFormat="1" ht="26.25" customHeight="1" x14ac:dyDescent="0.2">
      <c r="A1" s="62" t="s">
        <v>72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4"/>
      <c r="T1" s="65"/>
      <c r="U1" s="65"/>
    </row>
    <row r="2" spans="1:22" s="36" customFormat="1" ht="12.75" customHeight="1" thickBot="1" x14ac:dyDescent="0.25">
      <c r="A2" s="66" t="s">
        <v>69</v>
      </c>
      <c r="B2" s="66" t="s">
        <v>70</v>
      </c>
      <c r="C2" s="67" t="s">
        <v>52</v>
      </c>
      <c r="D2" s="67" t="s">
        <v>53</v>
      </c>
      <c r="E2" s="101" t="s">
        <v>54</v>
      </c>
      <c r="F2" s="102"/>
      <c r="G2" s="103"/>
      <c r="H2" s="103"/>
      <c r="I2" s="103"/>
      <c r="J2" s="104" t="s">
        <v>58</v>
      </c>
      <c r="K2" s="105"/>
      <c r="L2" s="105"/>
      <c r="M2" s="105"/>
      <c r="N2" s="105"/>
      <c r="O2" s="105"/>
      <c r="P2" s="105"/>
      <c r="Q2" s="105"/>
      <c r="R2" s="106"/>
      <c r="T2" s="65"/>
      <c r="U2" s="65"/>
    </row>
    <row r="3" spans="1:22" s="36" customFormat="1" x14ac:dyDescent="0.2">
      <c r="A3" s="76"/>
      <c r="B3" s="76"/>
      <c r="C3" s="77"/>
      <c r="D3" s="77"/>
      <c r="E3" s="68" t="s">
        <v>59</v>
      </c>
      <c r="F3" s="68" t="s">
        <v>60</v>
      </c>
      <c r="G3" s="68" t="s">
        <v>55</v>
      </c>
      <c r="H3" s="68" t="s">
        <v>56</v>
      </c>
      <c r="I3" s="68" t="s">
        <v>57</v>
      </c>
      <c r="J3" s="66" t="s">
        <v>333</v>
      </c>
      <c r="K3" s="68" t="s">
        <v>61</v>
      </c>
      <c r="L3" s="68" t="s">
        <v>62</v>
      </c>
      <c r="M3" s="66" t="s">
        <v>63</v>
      </c>
      <c r="N3" s="68" t="s">
        <v>64</v>
      </c>
      <c r="O3" s="68" t="s">
        <v>65</v>
      </c>
      <c r="P3" s="66" t="s">
        <v>66</v>
      </c>
      <c r="Q3" s="66" t="s">
        <v>51</v>
      </c>
      <c r="R3" s="67" t="s">
        <v>67</v>
      </c>
      <c r="S3" s="66" t="s">
        <v>71</v>
      </c>
      <c r="T3" s="69" t="s">
        <v>68</v>
      </c>
      <c r="U3" s="69" t="s">
        <v>222</v>
      </c>
      <c r="V3" s="37" t="s">
        <v>73</v>
      </c>
    </row>
    <row r="4" spans="1:22" s="44" customFormat="1" x14ac:dyDescent="0.2">
      <c r="A4" s="70" t="s">
        <v>100</v>
      </c>
      <c r="B4" s="43">
        <v>1</v>
      </c>
      <c r="C4" s="70" t="s">
        <v>287</v>
      </c>
      <c r="D4" s="43"/>
      <c r="E4" s="71">
        <f>INDEX(PanelInstance!$I$20:$M$34, MATCH(Sched!$C4, PanelInstance!$I$20:$I$34, 0), MATCH(E$3, PanelInstance!$I$20:$M$20, 0))</f>
        <v>1300</v>
      </c>
      <c r="F4" s="71">
        <f>INDEX(PanelInstance!$I$20:$M$34, MATCH(Sched!$C4, PanelInstance!$I$20:$I$34, 0), MATCH(F$3, PanelInstance!$I$20:$M$20, 0))</f>
        <v>200</v>
      </c>
      <c r="G4" s="71">
        <v>200</v>
      </c>
      <c r="H4" s="71">
        <f>INDEX(PanelInstance!$I$20:$M$34, MATCH(Sched!$C4, PanelInstance!$I$20:$I$34, 0), MATCH(H$3, PanelInstance!$I$20:$M$20, 0))</f>
        <v>10</v>
      </c>
      <c r="I4" s="70"/>
      <c r="J4" s="71">
        <f>INDEX(PanelInstance!$I$20:$M$34, MATCH(Sched!$C4, PanelInstance!$I$20:$I$34, 0), MATCH(J$3, PanelInstance!$I$20:$M$20, 0))</f>
        <v>200</v>
      </c>
      <c r="K4" s="43"/>
      <c r="L4" s="43"/>
      <c r="M4" s="43"/>
      <c r="N4" s="43"/>
      <c r="O4" s="43"/>
      <c r="P4" s="43"/>
      <c r="Q4" s="72"/>
      <c r="R4" s="43"/>
      <c r="S4" s="70"/>
      <c r="T4" s="44" t="s">
        <v>334</v>
      </c>
      <c r="U4" s="44">
        <v>1</v>
      </c>
      <c r="V4" s="44">
        <v>15000</v>
      </c>
    </row>
    <row r="5" spans="1:22" s="44" customFormat="1" x14ac:dyDescent="0.2">
      <c r="A5" s="70" t="s">
        <v>101</v>
      </c>
      <c r="B5" s="43">
        <v>1</v>
      </c>
      <c r="C5" s="70" t="s">
        <v>288</v>
      </c>
      <c r="D5" s="43"/>
      <c r="E5" s="71">
        <f>INDEX(PanelInstance!$I$20:$M$34, MATCH(Sched!$C5, PanelInstance!$I$20:$I$34, 0), MATCH(E$3, PanelInstance!$I$20:$M$20, 0))</f>
        <v>1600</v>
      </c>
      <c r="F5" s="71">
        <f>INDEX(PanelInstance!$I$20:$M$34, MATCH(Sched!$C5, PanelInstance!$I$20:$I$34, 0), MATCH(F$3, PanelInstance!$I$20:$M$20, 0))</f>
        <v>300</v>
      </c>
      <c r="G5" s="71">
        <v>300</v>
      </c>
      <c r="H5" s="71">
        <f>INDEX(PanelInstance!$I$20:$M$34, MATCH(Sched!$C5, PanelInstance!$I$20:$I$34, 0), MATCH(H$3, PanelInstance!$I$20:$M$20, 0))</f>
        <v>12</v>
      </c>
      <c r="I5" s="70"/>
      <c r="J5" s="71">
        <f>INDEX(PanelInstance!$I$20:$M$34, MATCH(Sched!$C5, PanelInstance!$I$20:$I$34, 0), MATCH(J$3, PanelInstance!$I$20:$M$20, 0))</f>
        <v>500</v>
      </c>
      <c r="K5" s="43"/>
      <c r="L5" s="73"/>
      <c r="M5" s="12"/>
      <c r="N5" s="73"/>
      <c r="O5" s="73"/>
      <c r="P5" s="12"/>
      <c r="Q5" s="72"/>
      <c r="R5" s="43"/>
      <c r="S5" s="70"/>
      <c r="T5" s="74" t="s">
        <v>229</v>
      </c>
      <c r="U5" s="44">
        <v>1</v>
      </c>
      <c r="V5" s="44">
        <v>15000</v>
      </c>
    </row>
    <row r="6" spans="1:22" s="44" customFormat="1" x14ac:dyDescent="0.2">
      <c r="A6" s="70" t="s">
        <v>102</v>
      </c>
      <c r="B6" s="43">
        <v>1</v>
      </c>
      <c r="C6" s="70" t="s">
        <v>288</v>
      </c>
      <c r="D6" s="43"/>
      <c r="E6" s="71">
        <f>INDEX(PanelInstance!$I$20:$M$34, MATCH(Sched!$C6, PanelInstance!$I$20:$I$34, 0), MATCH(E$3, PanelInstance!$I$20:$M$20, 0))</f>
        <v>1600</v>
      </c>
      <c r="F6" s="71">
        <f>INDEX(PanelInstance!$I$20:$M$34, MATCH(Sched!$C6, PanelInstance!$I$20:$I$34, 0), MATCH(F$3, PanelInstance!$I$20:$M$20, 0))</f>
        <v>300</v>
      </c>
      <c r="G6" s="71">
        <v>300</v>
      </c>
      <c r="H6" s="71">
        <f>INDEX(PanelInstance!$I$20:$M$34, MATCH(Sched!$C6, PanelInstance!$I$20:$I$34, 0), MATCH(H$3, PanelInstance!$I$20:$M$20, 0))</f>
        <v>12</v>
      </c>
      <c r="I6" s="70"/>
      <c r="J6" s="71">
        <f>INDEX(PanelInstance!$I$20:$M$34, MATCH(Sched!$C6, PanelInstance!$I$20:$I$34, 0), MATCH(J$3, PanelInstance!$I$20:$M$20, 0))</f>
        <v>500</v>
      </c>
      <c r="K6" s="43"/>
      <c r="L6" s="15"/>
      <c r="M6" s="15"/>
      <c r="N6" s="15"/>
      <c r="O6" s="15"/>
      <c r="P6" s="19"/>
      <c r="Q6" s="72"/>
      <c r="R6" s="78"/>
      <c r="S6" s="70"/>
      <c r="T6" s="75" t="s">
        <v>230</v>
      </c>
      <c r="U6" s="44">
        <v>1</v>
      </c>
      <c r="V6" s="44">
        <v>15000</v>
      </c>
    </row>
    <row r="7" spans="1:22" s="44" customFormat="1" x14ac:dyDescent="0.2">
      <c r="A7" s="70" t="s">
        <v>103</v>
      </c>
      <c r="B7" s="43">
        <v>1</v>
      </c>
      <c r="C7" s="70" t="s">
        <v>288</v>
      </c>
      <c r="D7" s="43"/>
      <c r="E7" s="71">
        <f>INDEX(PanelInstance!$I$20:$M$34, MATCH(Sched!$C7, PanelInstance!$I$20:$I$34, 0), MATCH(E$3, PanelInstance!$I$20:$M$20, 0))</f>
        <v>1600</v>
      </c>
      <c r="F7" s="71">
        <f>INDEX(PanelInstance!$I$20:$M$34, MATCH(Sched!$C7, PanelInstance!$I$20:$I$34, 0), MATCH(F$3, PanelInstance!$I$20:$M$20, 0))</f>
        <v>300</v>
      </c>
      <c r="G7" s="71">
        <v>300</v>
      </c>
      <c r="H7" s="71">
        <f>INDEX(PanelInstance!$I$20:$M$34, MATCH(Sched!$C7, PanelInstance!$I$20:$I$34, 0), MATCH(H$3, PanelInstance!$I$20:$M$20, 0))</f>
        <v>12</v>
      </c>
      <c r="I7" s="70"/>
      <c r="J7" s="71">
        <f>INDEX(PanelInstance!$I$20:$M$34, MATCH(Sched!$C7, PanelInstance!$I$20:$I$34, 0), MATCH(J$3, PanelInstance!$I$20:$M$20, 0))</f>
        <v>500</v>
      </c>
      <c r="K7" s="43"/>
      <c r="L7" s="15"/>
      <c r="M7" s="19"/>
      <c r="N7" s="15"/>
      <c r="O7" s="15"/>
      <c r="P7" s="19"/>
      <c r="Q7" s="72"/>
      <c r="R7" s="78"/>
      <c r="S7" s="70"/>
      <c r="T7" s="75" t="s">
        <v>231</v>
      </c>
      <c r="U7" s="44">
        <v>1</v>
      </c>
      <c r="V7" s="44">
        <v>15000</v>
      </c>
    </row>
    <row r="8" spans="1:22" s="44" customFormat="1" x14ac:dyDescent="0.2">
      <c r="A8" s="70" t="s">
        <v>104</v>
      </c>
      <c r="B8" s="43">
        <v>1</v>
      </c>
      <c r="C8" s="70" t="s">
        <v>280</v>
      </c>
      <c r="D8" s="43"/>
      <c r="E8" s="71">
        <f>INDEX(PanelInstance!$I$20:$M$34, MATCH(Sched!$C8, PanelInstance!$I$20:$I$34, 0), MATCH(E$3, PanelInstance!$I$20:$M$20, 0))</f>
        <v>240</v>
      </c>
      <c r="F8" s="71">
        <f>INDEX(PanelInstance!$I$20:$M$34, MATCH(Sched!$C8, PanelInstance!$I$20:$I$34, 0), MATCH(F$3, PanelInstance!$I$20:$M$20, 0))</f>
        <v>65</v>
      </c>
      <c r="G8" s="71">
        <v>65</v>
      </c>
      <c r="H8" s="71">
        <f>INDEX(PanelInstance!$I$20:$M$34, MATCH(Sched!$C8, PanelInstance!$I$20:$I$34, 0), MATCH(H$3, PanelInstance!$I$20:$M$20, 0))</f>
        <v>4</v>
      </c>
      <c r="I8" s="70"/>
      <c r="J8" s="71">
        <f>INDEX(PanelInstance!$I$20:$M$34, MATCH(Sched!$C8, PanelInstance!$I$20:$I$34, 0), MATCH(J$3, PanelInstance!$I$20:$M$20, 0))</f>
        <v>65</v>
      </c>
      <c r="K8" s="43"/>
      <c r="L8" s="15"/>
      <c r="M8" s="15"/>
      <c r="N8" s="15"/>
      <c r="O8" s="15"/>
      <c r="P8" s="19"/>
      <c r="Q8" s="72"/>
      <c r="R8" s="78"/>
      <c r="S8" s="70"/>
      <c r="T8" s="75" t="s">
        <v>232</v>
      </c>
      <c r="U8" s="44">
        <v>1</v>
      </c>
      <c r="V8" s="44">
        <v>15000</v>
      </c>
    </row>
    <row r="9" spans="1:22" s="44" customFormat="1" x14ac:dyDescent="0.2">
      <c r="A9" s="70" t="s">
        <v>105</v>
      </c>
      <c r="B9" s="43">
        <v>1</v>
      </c>
      <c r="C9" s="70" t="s">
        <v>280</v>
      </c>
      <c r="D9" s="43"/>
      <c r="E9" s="71">
        <f>INDEX(PanelInstance!$I$20:$M$34, MATCH(Sched!$C9, PanelInstance!$I$20:$I$34, 0), MATCH(E$3, PanelInstance!$I$20:$M$20, 0))</f>
        <v>240</v>
      </c>
      <c r="F9" s="71">
        <f>INDEX(PanelInstance!$I$20:$M$34, MATCH(Sched!$C9, PanelInstance!$I$20:$I$34, 0), MATCH(F$3, PanelInstance!$I$20:$M$20, 0))</f>
        <v>65</v>
      </c>
      <c r="G9" s="71">
        <v>65</v>
      </c>
      <c r="H9" s="71">
        <f>INDEX(PanelInstance!$I$20:$M$34, MATCH(Sched!$C9, PanelInstance!$I$20:$I$34, 0), MATCH(H$3, PanelInstance!$I$20:$M$20, 0))</f>
        <v>4</v>
      </c>
      <c r="I9" s="70"/>
      <c r="J9" s="71">
        <f>INDEX(PanelInstance!$I$20:$M$34, MATCH(Sched!$C9, PanelInstance!$I$20:$I$34, 0), MATCH(J$3, PanelInstance!$I$20:$M$20, 0))</f>
        <v>65</v>
      </c>
      <c r="K9" s="43"/>
      <c r="L9" s="15"/>
      <c r="M9" s="15"/>
      <c r="N9" s="15"/>
      <c r="O9" s="15"/>
      <c r="P9" s="19"/>
      <c r="Q9" s="72"/>
      <c r="R9" s="78"/>
      <c r="S9" s="70"/>
      <c r="T9" s="75" t="s">
        <v>233</v>
      </c>
      <c r="U9" s="44">
        <v>1</v>
      </c>
      <c r="V9" s="44">
        <v>15000</v>
      </c>
    </row>
    <row r="10" spans="1:22" s="44" customFormat="1" x14ac:dyDescent="0.2">
      <c r="A10" s="70" t="s">
        <v>106</v>
      </c>
      <c r="B10" s="43">
        <v>1</v>
      </c>
      <c r="C10" s="70" t="s">
        <v>278</v>
      </c>
      <c r="D10" s="43"/>
      <c r="E10" s="71">
        <f>INDEX(PanelInstance!$I$20:$M$34, MATCH(Sched!$C10, PanelInstance!$I$20:$I$34, 0), MATCH(E$3, PanelInstance!$I$20:$M$20, 0))</f>
        <v>320</v>
      </c>
      <c r="F10" s="71">
        <f>INDEX(PanelInstance!$I$20:$M$34, MATCH(Sched!$C10, PanelInstance!$I$20:$I$34, 0), MATCH(F$3, PanelInstance!$I$20:$M$20, 0))</f>
        <v>100</v>
      </c>
      <c r="G10" s="71">
        <v>100</v>
      </c>
      <c r="H10" s="71">
        <f>INDEX(PanelInstance!$I$20:$M$34, MATCH(Sched!$C10, PanelInstance!$I$20:$I$34, 0), MATCH(H$3, PanelInstance!$I$20:$M$20, 0))</f>
        <v>5</v>
      </c>
      <c r="I10" s="70"/>
      <c r="J10" s="71">
        <f>INDEX(PanelInstance!$I$20:$M$34, MATCH(Sched!$C10, PanelInstance!$I$20:$I$34, 0), MATCH(J$3, PanelInstance!$I$20:$M$20, 0))</f>
        <v>100</v>
      </c>
      <c r="K10" s="43"/>
      <c r="L10" s="15"/>
      <c r="M10" s="15"/>
      <c r="N10" s="15"/>
      <c r="O10" s="15"/>
      <c r="P10" s="19"/>
      <c r="Q10" s="72"/>
      <c r="R10" s="78"/>
      <c r="S10" s="70"/>
      <c r="T10" s="75" t="s">
        <v>234</v>
      </c>
      <c r="U10" s="44">
        <v>1</v>
      </c>
      <c r="V10" s="44">
        <v>15000</v>
      </c>
    </row>
    <row r="11" spans="1:22" s="44" customFormat="1" x14ac:dyDescent="0.2">
      <c r="A11" s="70" t="s">
        <v>107</v>
      </c>
      <c r="B11" s="43">
        <v>1</v>
      </c>
      <c r="C11" s="70" t="s">
        <v>284</v>
      </c>
      <c r="D11" s="43"/>
      <c r="E11" s="71">
        <f>INDEX(PanelInstance!$I$20:$M$34, MATCH(Sched!$C11, PanelInstance!$I$20:$I$34, 0), MATCH(E$3, PanelInstance!$I$20:$M$20, 0))</f>
        <v>600</v>
      </c>
      <c r="F11" s="71">
        <f>INDEX(PanelInstance!$I$20:$M$34, MATCH(Sched!$C11, PanelInstance!$I$20:$I$34, 0), MATCH(F$3, PanelInstance!$I$20:$M$20, 0))</f>
        <v>350</v>
      </c>
      <c r="G11" s="71">
        <v>350</v>
      </c>
      <c r="H11" s="71">
        <f>INDEX(PanelInstance!$I$20:$M$34, MATCH(Sched!$C11, PanelInstance!$I$20:$I$34, 0), MATCH(H$3, PanelInstance!$I$20:$M$20, 0))</f>
        <v>8</v>
      </c>
      <c r="I11" s="70"/>
      <c r="J11" s="71">
        <f>INDEX(PanelInstance!$I$20:$M$34, MATCH(Sched!$C11, PanelInstance!$I$20:$I$34, 0), MATCH(J$3, PanelInstance!$I$20:$M$20, 0))</f>
        <v>350</v>
      </c>
      <c r="K11" s="43"/>
      <c r="L11" s="15"/>
      <c r="M11" s="15"/>
      <c r="N11" s="15"/>
      <c r="O11" s="15"/>
      <c r="P11" s="19"/>
      <c r="Q11" s="72"/>
      <c r="R11" s="78"/>
      <c r="S11" s="70"/>
      <c r="T11" s="75" t="s">
        <v>223</v>
      </c>
      <c r="U11" s="44">
        <v>1</v>
      </c>
      <c r="V11" s="44">
        <v>15000</v>
      </c>
    </row>
    <row r="12" spans="1:22" s="44" customFormat="1" x14ac:dyDescent="0.2">
      <c r="A12" s="20" t="s">
        <v>108</v>
      </c>
      <c r="B12" s="43">
        <v>1</v>
      </c>
      <c r="C12" s="70" t="s">
        <v>278</v>
      </c>
      <c r="D12" s="43"/>
      <c r="E12" s="71">
        <f>INDEX(PanelInstance!$I$20:$M$34, MATCH(Sched!$C12, PanelInstance!$I$20:$I$34, 0), MATCH(E$3, PanelInstance!$I$20:$M$20, 0))</f>
        <v>320</v>
      </c>
      <c r="F12" s="71">
        <f>INDEX(PanelInstance!$I$20:$M$34, MATCH(Sched!$C12, PanelInstance!$I$20:$I$34, 0), MATCH(F$3, PanelInstance!$I$20:$M$20, 0))</f>
        <v>100</v>
      </c>
      <c r="G12" s="71">
        <v>100</v>
      </c>
      <c r="H12" s="71">
        <f>INDEX(PanelInstance!$I$20:$M$34, MATCH(Sched!$C12, PanelInstance!$I$20:$I$34, 0), MATCH(H$3, PanelInstance!$I$20:$M$20, 0))</f>
        <v>5</v>
      </c>
      <c r="I12" s="70"/>
      <c r="J12" s="71">
        <f>INDEX(PanelInstance!$I$20:$M$34, MATCH(Sched!$C12, PanelInstance!$I$20:$I$34, 0), MATCH(J$3, PanelInstance!$I$20:$M$20, 0))</f>
        <v>100</v>
      </c>
      <c r="K12" s="15"/>
      <c r="L12" s="15"/>
      <c r="M12" s="15"/>
      <c r="N12" s="15"/>
      <c r="O12" s="15"/>
      <c r="P12" s="19"/>
      <c r="Q12" s="19"/>
      <c r="R12" s="78"/>
      <c r="S12" s="43"/>
      <c r="T12" s="75" t="s">
        <v>235</v>
      </c>
      <c r="U12" s="44">
        <v>1</v>
      </c>
      <c r="V12" s="44">
        <v>15000</v>
      </c>
    </row>
    <row r="13" spans="1:22" s="44" customFormat="1" x14ac:dyDescent="0.2">
      <c r="A13" s="20" t="s">
        <v>109</v>
      </c>
      <c r="B13" s="43">
        <v>1</v>
      </c>
      <c r="C13" s="70" t="s">
        <v>282</v>
      </c>
      <c r="D13" s="43"/>
      <c r="E13" s="71">
        <f>INDEX(PanelInstance!$I$20:$M$34, MATCH(Sched!$C13, PanelInstance!$I$20:$I$34, 0), MATCH(E$3, PanelInstance!$I$20:$M$20, 0))</f>
        <v>400</v>
      </c>
      <c r="F13" s="71">
        <f>INDEX(PanelInstance!$I$20:$M$34, MATCH(Sched!$C13, PanelInstance!$I$20:$I$34, 0), MATCH(F$3, PanelInstance!$I$20:$M$20, 0))</f>
        <v>350</v>
      </c>
      <c r="G13" s="71">
        <v>350</v>
      </c>
      <c r="H13" s="71">
        <f>INDEX(PanelInstance!$I$20:$M$34, MATCH(Sched!$C13, PanelInstance!$I$20:$I$34, 0), MATCH(H$3, PanelInstance!$I$20:$M$20, 0))</f>
        <v>10</v>
      </c>
      <c r="I13" s="70"/>
      <c r="J13" s="71">
        <f>INDEX(PanelInstance!$I$20:$M$34, MATCH(Sched!$C13, PanelInstance!$I$20:$I$34, 0), MATCH(J$3, PanelInstance!$I$20:$M$20, 0))</f>
        <v>350</v>
      </c>
      <c r="K13" s="15"/>
      <c r="L13" s="15"/>
      <c r="M13" s="15"/>
      <c r="N13" s="15"/>
      <c r="O13" s="15"/>
      <c r="P13" s="19"/>
      <c r="Q13" s="19"/>
      <c r="R13" s="78"/>
      <c r="S13" s="43"/>
      <c r="T13" s="75" t="s">
        <v>224</v>
      </c>
      <c r="U13" s="44">
        <v>1</v>
      </c>
      <c r="V13" s="44">
        <v>15000</v>
      </c>
    </row>
    <row r="14" spans="1:22" s="44" customFormat="1" x14ac:dyDescent="0.2">
      <c r="A14" s="20" t="s">
        <v>110</v>
      </c>
      <c r="B14" s="43">
        <v>1</v>
      </c>
      <c r="C14" s="70" t="s">
        <v>288</v>
      </c>
      <c r="D14" s="43"/>
      <c r="E14" s="71">
        <f>INDEX(PanelInstance!$I$20:$M$34, MATCH(Sched!$C14, PanelInstance!$I$20:$I$34, 0), MATCH(E$3, PanelInstance!$I$20:$M$20, 0))</f>
        <v>1600</v>
      </c>
      <c r="F14" s="71">
        <f>INDEX(PanelInstance!$I$20:$M$34, MATCH(Sched!$C14, PanelInstance!$I$20:$I$34, 0), MATCH(F$3, PanelInstance!$I$20:$M$20, 0))</f>
        <v>300</v>
      </c>
      <c r="G14" s="71">
        <v>300</v>
      </c>
      <c r="H14" s="71">
        <f>INDEX(PanelInstance!$I$20:$M$34, MATCH(Sched!$C14, PanelInstance!$I$20:$I$34, 0), MATCH(H$3, PanelInstance!$I$20:$M$20, 0))</f>
        <v>12</v>
      </c>
      <c r="I14" s="70"/>
      <c r="J14" s="71">
        <f>INDEX(PanelInstance!$I$20:$M$34, MATCH(Sched!$C14, PanelInstance!$I$20:$I$34, 0), MATCH(J$3, PanelInstance!$I$20:$M$20, 0))</f>
        <v>500</v>
      </c>
      <c r="K14" s="15"/>
      <c r="L14" s="15"/>
      <c r="M14" s="19"/>
      <c r="N14" s="15"/>
      <c r="O14" s="15"/>
      <c r="P14" s="19"/>
      <c r="Q14" s="19"/>
      <c r="R14" s="78"/>
      <c r="S14" s="43"/>
      <c r="T14" s="75" t="s">
        <v>236</v>
      </c>
      <c r="U14" s="44">
        <v>1</v>
      </c>
      <c r="V14" s="44">
        <v>15000</v>
      </c>
    </row>
    <row r="15" spans="1:22" s="44" customFormat="1" x14ac:dyDescent="0.2">
      <c r="A15" s="20" t="s">
        <v>111</v>
      </c>
      <c r="B15" s="43">
        <v>1</v>
      </c>
      <c r="C15" s="70" t="s">
        <v>280</v>
      </c>
      <c r="D15" s="43"/>
      <c r="E15" s="71">
        <f>INDEX(PanelInstance!$I$20:$M$34, MATCH(Sched!$C15, PanelInstance!$I$20:$I$34, 0), MATCH(E$3, PanelInstance!$I$20:$M$20, 0))</f>
        <v>240</v>
      </c>
      <c r="F15" s="71">
        <f>INDEX(PanelInstance!$I$20:$M$34, MATCH(Sched!$C15, PanelInstance!$I$20:$I$34, 0), MATCH(F$3, PanelInstance!$I$20:$M$20, 0))</f>
        <v>65</v>
      </c>
      <c r="G15" s="71">
        <v>65</v>
      </c>
      <c r="H15" s="71">
        <f>INDEX(PanelInstance!$I$20:$M$34, MATCH(Sched!$C15, PanelInstance!$I$20:$I$34, 0), MATCH(H$3, PanelInstance!$I$20:$M$20, 0))</f>
        <v>4</v>
      </c>
      <c r="I15" s="70"/>
      <c r="J15" s="71">
        <f>INDEX(PanelInstance!$I$20:$M$34, MATCH(Sched!$C15, PanelInstance!$I$20:$I$34, 0), MATCH(J$3, PanelInstance!$I$20:$M$20, 0))</f>
        <v>65</v>
      </c>
      <c r="K15" s="15"/>
      <c r="L15" s="15"/>
      <c r="M15" s="19"/>
      <c r="N15" s="15"/>
      <c r="O15" s="15"/>
      <c r="P15" s="19"/>
      <c r="Q15" s="19"/>
      <c r="R15" s="78"/>
      <c r="S15" s="43"/>
      <c r="T15" s="75" t="s">
        <v>237</v>
      </c>
      <c r="U15" s="44">
        <v>1</v>
      </c>
      <c r="V15" s="44">
        <v>15000</v>
      </c>
    </row>
    <row r="16" spans="1:22" s="44" customFormat="1" x14ac:dyDescent="0.2">
      <c r="A16" s="20" t="s">
        <v>112</v>
      </c>
      <c r="B16" s="43">
        <v>1</v>
      </c>
      <c r="C16" s="70" t="s">
        <v>280</v>
      </c>
      <c r="D16" s="43"/>
      <c r="E16" s="71">
        <f>INDEX(PanelInstance!$I$20:$M$34, MATCH(Sched!$C16, PanelInstance!$I$20:$I$34, 0), MATCH(E$3, PanelInstance!$I$20:$M$20, 0))</f>
        <v>240</v>
      </c>
      <c r="F16" s="71">
        <f>INDEX(PanelInstance!$I$20:$M$34, MATCH(Sched!$C16, PanelInstance!$I$20:$I$34, 0), MATCH(F$3, PanelInstance!$I$20:$M$20, 0))</f>
        <v>65</v>
      </c>
      <c r="G16" s="71">
        <v>65</v>
      </c>
      <c r="H16" s="71">
        <f>INDEX(PanelInstance!$I$20:$M$34, MATCH(Sched!$C16, PanelInstance!$I$20:$I$34, 0), MATCH(H$3, PanelInstance!$I$20:$M$20, 0))</f>
        <v>4</v>
      </c>
      <c r="I16" s="70"/>
      <c r="J16" s="71">
        <f>INDEX(PanelInstance!$I$20:$M$34, MATCH(Sched!$C16, PanelInstance!$I$20:$I$34, 0), MATCH(J$3, PanelInstance!$I$20:$M$20, 0))</f>
        <v>65</v>
      </c>
      <c r="K16" s="15"/>
      <c r="L16" s="15"/>
      <c r="M16" s="19"/>
      <c r="N16" s="15"/>
      <c r="O16" s="15"/>
      <c r="P16" s="19"/>
      <c r="Q16" s="19"/>
      <c r="R16" s="78"/>
      <c r="S16" s="43"/>
      <c r="T16" s="75" t="s">
        <v>238</v>
      </c>
      <c r="U16" s="44">
        <v>1</v>
      </c>
      <c r="V16" s="44">
        <v>15000</v>
      </c>
    </row>
    <row r="17" spans="1:22" s="44" customFormat="1" x14ac:dyDescent="0.2">
      <c r="A17" s="20" t="s">
        <v>113</v>
      </c>
      <c r="B17" s="43">
        <v>1</v>
      </c>
      <c r="C17" s="70" t="s">
        <v>280</v>
      </c>
      <c r="D17" s="43"/>
      <c r="E17" s="71">
        <f>INDEX(PanelInstance!$I$20:$M$34, MATCH(Sched!$C17, PanelInstance!$I$20:$I$34, 0), MATCH(E$3, PanelInstance!$I$20:$M$20, 0))</f>
        <v>240</v>
      </c>
      <c r="F17" s="71">
        <f>INDEX(PanelInstance!$I$20:$M$34, MATCH(Sched!$C17, PanelInstance!$I$20:$I$34, 0), MATCH(F$3, PanelInstance!$I$20:$M$20, 0))</f>
        <v>65</v>
      </c>
      <c r="G17" s="71">
        <v>65</v>
      </c>
      <c r="H17" s="71">
        <f>INDEX(PanelInstance!$I$20:$M$34, MATCH(Sched!$C17, PanelInstance!$I$20:$I$34, 0), MATCH(H$3, PanelInstance!$I$20:$M$20, 0))</f>
        <v>4</v>
      </c>
      <c r="I17" s="70"/>
      <c r="J17" s="71">
        <f>INDEX(PanelInstance!$I$20:$M$34, MATCH(Sched!$C17, PanelInstance!$I$20:$I$34, 0), MATCH(J$3, PanelInstance!$I$20:$M$20, 0))</f>
        <v>65</v>
      </c>
      <c r="K17" s="15"/>
      <c r="L17" s="15"/>
      <c r="M17" s="19"/>
      <c r="N17" s="15"/>
      <c r="O17" s="15"/>
      <c r="P17" s="19"/>
      <c r="Q17" s="19"/>
      <c r="R17" s="78"/>
      <c r="S17" s="43"/>
      <c r="T17" s="75" t="s">
        <v>239</v>
      </c>
      <c r="U17" s="44">
        <v>1</v>
      </c>
      <c r="V17" s="44">
        <v>15000</v>
      </c>
    </row>
    <row r="18" spans="1:22" s="44" customFormat="1" x14ac:dyDescent="0.2">
      <c r="A18" s="20" t="s">
        <v>114</v>
      </c>
      <c r="B18" s="43">
        <v>1</v>
      </c>
      <c r="C18" s="70" t="s">
        <v>280</v>
      </c>
      <c r="D18" s="43"/>
      <c r="E18" s="71">
        <f>INDEX(PanelInstance!$I$20:$M$34, MATCH(Sched!$C18, PanelInstance!$I$20:$I$34, 0), MATCH(E$3, PanelInstance!$I$20:$M$20, 0))</f>
        <v>240</v>
      </c>
      <c r="F18" s="71">
        <f>INDEX(PanelInstance!$I$20:$M$34, MATCH(Sched!$C18, PanelInstance!$I$20:$I$34, 0), MATCH(F$3, PanelInstance!$I$20:$M$20, 0))</f>
        <v>65</v>
      </c>
      <c r="G18" s="71">
        <v>65</v>
      </c>
      <c r="H18" s="71">
        <f>INDEX(PanelInstance!$I$20:$M$34, MATCH(Sched!$C18, PanelInstance!$I$20:$I$34, 0), MATCH(H$3, PanelInstance!$I$20:$M$20, 0))</f>
        <v>4</v>
      </c>
      <c r="I18" s="70"/>
      <c r="J18" s="71">
        <f>INDEX(PanelInstance!$I$20:$M$34, MATCH(Sched!$C18, PanelInstance!$I$20:$I$34, 0), MATCH(J$3, PanelInstance!$I$20:$M$20, 0))</f>
        <v>65</v>
      </c>
      <c r="K18" s="15"/>
      <c r="L18" s="15"/>
      <c r="M18" s="19"/>
      <c r="N18" s="15"/>
      <c r="O18" s="15"/>
      <c r="P18" s="19"/>
      <c r="Q18" s="19"/>
      <c r="R18" s="78"/>
      <c r="S18" s="43"/>
      <c r="T18" s="75" t="s">
        <v>240</v>
      </c>
      <c r="U18" s="44">
        <v>1</v>
      </c>
      <c r="V18" s="44">
        <v>15000</v>
      </c>
    </row>
    <row r="19" spans="1:22" s="44" customFormat="1" x14ac:dyDescent="0.2">
      <c r="A19" s="20" t="s">
        <v>115</v>
      </c>
      <c r="B19" s="43">
        <v>1</v>
      </c>
      <c r="C19" s="70" t="s">
        <v>280</v>
      </c>
      <c r="D19" s="43"/>
      <c r="E19" s="71">
        <f>INDEX(PanelInstance!$I$20:$M$34, MATCH(Sched!$C19, PanelInstance!$I$20:$I$34, 0), MATCH(E$3, PanelInstance!$I$20:$M$20, 0))</f>
        <v>240</v>
      </c>
      <c r="F19" s="71">
        <f>INDEX(PanelInstance!$I$20:$M$34, MATCH(Sched!$C19, PanelInstance!$I$20:$I$34, 0), MATCH(F$3, PanelInstance!$I$20:$M$20, 0))</f>
        <v>65</v>
      </c>
      <c r="G19" s="71">
        <v>65</v>
      </c>
      <c r="H19" s="71">
        <f>INDEX(PanelInstance!$I$20:$M$34, MATCH(Sched!$C19, PanelInstance!$I$20:$I$34, 0), MATCH(H$3, PanelInstance!$I$20:$M$20, 0))</f>
        <v>4</v>
      </c>
      <c r="I19" s="70"/>
      <c r="J19" s="71">
        <f>INDEX(PanelInstance!$I$20:$M$34, MATCH(Sched!$C19, PanelInstance!$I$20:$I$34, 0), MATCH(J$3, PanelInstance!$I$20:$M$20, 0))</f>
        <v>65</v>
      </c>
      <c r="K19" s="15"/>
      <c r="L19" s="15"/>
      <c r="M19" s="15"/>
      <c r="N19" s="15"/>
      <c r="O19" s="15"/>
      <c r="P19" s="19"/>
      <c r="Q19" s="19"/>
      <c r="R19" s="78"/>
      <c r="S19" s="43"/>
      <c r="T19" s="75" t="s">
        <v>241</v>
      </c>
      <c r="U19" s="44">
        <v>1</v>
      </c>
      <c r="V19" s="44">
        <v>15000</v>
      </c>
    </row>
    <row r="20" spans="1:22" s="44" customFormat="1" x14ac:dyDescent="0.2">
      <c r="A20" s="20" t="s">
        <v>116</v>
      </c>
      <c r="B20" s="43">
        <v>1</v>
      </c>
      <c r="C20" s="70" t="s">
        <v>285</v>
      </c>
      <c r="D20" s="43"/>
      <c r="E20" s="71">
        <f>INDEX(PanelInstance!$I$20:$M$34, MATCH(Sched!$C20, PanelInstance!$I$20:$I$34, 0), MATCH(E$3, PanelInstance!$I$20:$M$20, 0))</f>
        <v>1000</v>
      </c>
      <c r="F20" s="71">
        <f>INDEX(PanelInstance!$I$20:$M$34, MATCH(Sched!$C20, PanelInstance!$I$20:$I$34, 0), MATCH(F$3, PanelInstance!$I$20:$M$20, 0))</f>
        <v>350</v>
      </c>
      <c r="G20" s="71">
        <v>350</v>
      </c>
      <c r="H20" s="71">
        <f>INDEX(PanelInstance!$I$20:$M$34, MATCH(Sched!$C20, PanelInstance!$I$20:$I$34, 0), MATCH(H$3, PanelInstance!$I$20:$M$20, 0))</f>
        <v>10</v>
      </c>
      <c r="I20" s="70"/>
      <c r="J20" s="71">
        <f>INDEX(PanelInstance!$I$20:$M$34, MATCH(Sched!$C20, PanelInstance!$I$20:$I$34, 0), MATCH(J$3, PanelInstance!$I$20:$M$20, 0))</f>
        <v>350</v>
      </c>
      <c r="K20" s="15"/>
      <c r="L20" s="15"/>
      <c r="M20" s="15"/>
      <c r="N20" s="15"/>
      <c r="O20" s="15"/>
      <c r="P20" s="19"/>
      <c r="Q20" s="19"/>
      <c r="R20" s="78"/>
      <c r="S20" s="43"/>
      <c r="T20" s="75" t="s">
        <v>242</v>
      </c>
      <c r="U20" s="44">
        <v>1</v>
      </c>
      <c r="V20" s="44">
        <v>15000</v>
      </c>
    </row>
    <row r="21" spans="1:22" s="44" customFormat="1" x14ac:dyDescent="0.2">
      <c r="A21" s="20" t="s">
        <v>117</v>
      </c>
      <c r="B21" s="43">
        <v>1</v>
      </c>
      <c r="C21" s="70" t="s">
        <v>284</v>
      </c>
      <c r="D21" s="43"/>
      <c r="E21" s="71">
        <f>INDEX(PanelInstance!$I$20:$M$34, MATCH(Sched!$C21, PanelInstance!$I$20:$I$34, 0), MATCH(E$3, PanelInstance!$I$20:$M$20, 0))</f>
        <v>600</v>
      </c>
      <c r="F21" s="71">
        <f>INDEX(PanelInstance!$I$20:$M$34, MATCH(Sched!$C21, PanelInstance!$I$20:$I$34, 0), MATCH(F$3, PanelInstance!$I$20:$M$20, 0))</f>
        <v>350</v>
      </c>
      <c r="G21" s="71">
        <v>350</v>
      </c>
      <c r="H21" s="71">
        <f>INDEX(PanelInstance!$I$20:$M$34, MATCH(Sched!$C21, PanelInstance!$I$20:$I$34, 0), MATCH(H$3, PanelInstance!$I$20:$M$20, 0))</f>
        <v>8</v>
      </c>
      <c r="I21" s="70"/>
      <c r="J21" s="71">
        <f>INDEX(PanelInstance!$I$20:$M$34, MATCH(Sched!$C21, PanelInstance!$I$20:$I$34, 0), MATCH(J$3, PanelInstance!$I$20:$M$20, 0))</f>
        <v>350</v>
      </c>
      <c r="K21" s="15"/>
      <c r="L21" s="15"/>
      <c r="M21" s="19"/>
      <c r="N21" s="15"/>
      <c r="O21" s="15"/>
      <c r="P21" s="19"/>
      <c r="Q21" s="19"/>
      <c r="R21" s="78"/>
      <c r="S21" s="43"/>
      <c r="T21" s="75" t="s">
        <v>341</v>
      </c>
      <c r="U21" s="44">
        <v>1</v>
      </c>
      <c r="V21" s="44">
        <v>15000</v>
      </c>
    </row>
    <row r="22" spans="1:22" s="44" customFormat="1" x14ac:dyDescent="0.2">
      <c r="A22" s="20" t="s">
        <v>118</v>
      </c>
      <c r="B22" s="43">
        <v>1</v>
      </c>
      <c r="C22" s="70" t="s">
        <v>288</v>
      </c>
      <c r="D22" s="43"/>
      <c r="E22" s="71">
        <f>INDEX(PanelInstance!$I$20:$M$34, MATCH(Sched!$C22, PanelInstance!$I$20:$I$34, 0), MATCH(E$3, PanelInstance!$I$20:$M$20, 0))</f>
        <v>1600</v>
      </c>
      <c r="F22" s="71">
        <f>INDEX(PanelInstance!$I$20:$M$34, MATCH(Sched!$C22, PanelInstance!$I$20:$I$34, 0), MATCH(F$3, PanelInstance!$I$20:$M$20, 0))</f>
        <v>300</v>
      </c>
      <c r="G22" s="71">
        <v>300</v>
      </c>
      <c r="H22" s="71">
        <f>INDEX(PanelInstance!$I$20:$M$34, MATCH(Sched!$C22, PanelInstance!$I$20:$I$34, 0), MATCH(H$3, PanelInstance!$I$20:$M$20, 0))</f>
        <v>12</v>
      </c>
      <c r="I22" s="70"/>
      <c r="J22" s="71">
        <f>INDEX(PanelInstance!$I$20:$M$34, MATCH(Sched!$C22, PanelInstance!$I$20:$I$34, 0), MATCH(J$3, PanelInstance!$I$20:$M$20, 0))</f>
        <v>500</v>
      </c>
      <c r="K22" s="15"/>
      <c r="L22" s="15"/>
      <c r="M22" s="73"/>
      <c r="N22" s="15"/>
      <c r="O22" s="15"/>
      <c r="P22" s="73"/>
      <c r="Q22" s="73"/>
      <c r="R22" s="78"/>
      <c r="S22" s="43"/>
      <c r="T22" s="75" t="s">
        <v>243</v>
      </c>
      <c r="U22" s="44">
        <v>1</v>
      </c>
      <c r="V22" s="44">
        <v>15000</v>
      </c>
    </row>
    <row r="23" spans="1:22" s="44" customFormat="1" x14ac:dyDescent="0.2">
      <c r="A23" s="20" t="s">
        <v>119</v>
      </c>
      <c r="B23" s="43">
        <v>1</v>
      </c>
      <c r="C23" s="70" t="s">
        <v>290</v>
      </c>
      <c r="D23" s="43"/>
      <c r="E23" s="71">
        <f>INDEX(PanelInstance!$I$20:$M$34, MATCH(Sched!$C23, PanelInstance!$I$20:$I$34, 0), MATCH(E$3, PanelInstance!$I$20:$M$20, 0))</f>
        <v>2000</v>
      </c>
      <c r="F23" s="71">
        <f>INDEX(PanelInstance!$I$20:$M$34, MATCH(Sched!$C23, PanelInstance!$I$20:$I$34, 0), MATCH(F$3, PanelInstance!$I$20:$M$20, 0))</f>
        <v>300</v>
      </c>
      <c r="G23" s="71">
        <v>300</v>
      </c>
      <c r="H23" s="71">
        <f>INDEX(PanelInstance!$I$20:$M$34, MATCH(Sched!$C23, PanelInstance!$I$20:$I$34, 0), MATCH(H$3, PanelInstance!$I$20:$M$20, 0))</f>
        <v>12</v>
      </c>
      <c r="I23" s="70"/>
      <c r="J23" s="71">
        <f>INDEX(PanelInstance!$I$20:$M$34, MATCH(Sched!$C23, PanelInstance!$I$20:$I$34, 0), MATCH(J$3, PanelInstance!$I$20:$M$20, 0))</f>
        <v>500</v>
      </c>
      <c r="K23" s="15"/>
      <c r="L23" s="15"/>
      <c r="M23" s="19"/>
      <c r="N23" s="15"/>
      <c r="O23" s="15"/>
      <c r="P23" s="19"/>
      <c r="Q23" s="19"/>
      <c r="R23" s="78"/>
      <c r="S23" s="43"/>
      <c r="T23" s="75" t="s">
        <v>244</v>
      </c>
      <c r="U23" s="44">
        <v>1</v>
      </c>
      <c r="V23" s="44">
        <v>15000</v>
      </c>
    </row>
    <row r="24" spans="1:22" s="44" customFormat="1" x14ac:dyDescent="0.2">
      <c r="A24" s="20" t="s">
        <v>120</v>
      </c>
      <c r="B24" s="43">
        <v>1</v>
      </c>
      <c r="C24" s="70" t="s">
        <v>286</v>
      </c>
      <c r="D24" s="43"/>
      <c r="E24" s="71">
        <f>INDEX(PanelInstance!$I$20:$M$34, MATCH(Sched!$C24, PanelInstance!$I$20:$I$34, 0), MATCH(E$3, PanelInstance!$I$20:$M$20, 0))</f>
        <v>1200</v>
      </c>
      <c r="F24" s="71">
        <f>INDEX(PanelInstance!$I$20:$M$34, MATCH(Sched!$C24, PanelInstance!$I$20:$I$34, 0), MATCH(F$3, PanelInstance!$I$20:$M$20, 0))</f>
        <v>200</v>
      </c>
      <c r="G24" s="71">
        <v>200</v>
      </c>
      <c r="H24" s="71">
        <f>INDEX(PanelInstance!$I$20:$M$34, MATCH(Sched!$C24, PanelInstance!$I$20:$I$34, 0), MATCH(H$3, PanelInstance!$I$20:$M$20, 0))</f>
        <v>10</v>
      </c>
      <c r="I24" s="70"/>
      <c r="J24" s="71">
        <f>INDEX(PanelInstance!$I$20:$M$34, MATCH(Sched!$C24, PanelInstance!$I$20:$I$34, 0), MATCH(J$3, PanelInstance!$I$20:$M$20, 0))</f>
        <v>200</v>
      </c>
      <c r="K24" s="15"/>
      <c r="L24" s="15"/>
      <c r="M24" s="15"/>
      <c r="N24" s="15"/>
      <c r="O24" s="15"/>
      <c r="P24" s="19"/>
      <c r="Q24" s="19"/>
      <c r="R24" s="78"/>
      <c r="S24" s="43"/>
      <c r="T24" s="75" t="s">
        <v>245</v>
      </c>
      <c r="U24" s="44">
        <v>1</v>
      </c>
      <c r="V24" s="44">
        <v>15000</v>
      </c>
    </row>
    <row r="25" spans="1:22" s="44" customFormat="1" x14ac:dyDescent="0.2">
      <c r="A25" s="20" t="s">
        <v>145</v>
      </c>
      <c r="B25" s="43">
        <v>2</v>
      </c>
      <c r="C25" s="70" t="s">
        <v>278</v>
      </c>
      <c r="D25" s="43"/>
      <c r="E25" s="71">
        <f>INDEX(PanelInstance!$I$20:$M$34, MATCH(Sched!$C25, PanelInstance!$I$20:$I$34, 0), MATCH(E$3, PanelInstance!$I$20:$M$20, 0))</f>
        <v>320</v>
      </c>
      <c r="F25" s="71">
        <f>INDEX(PanelInstance!$I$20:$M$34, MATCH(Sched!$C25, PanelInstance!$I$20:$I$34, 0), MATCH(F$3, PanelInstance!$I$20:$M$20, 0))</f>
        <v>100</v>
      </c>
      <c r="G25" s="71">
        <v>100</v>
      </c>
      <c r="H25" s="71">
        <f>INDEX(PanelInstance!$I$20:$M$34, MATCH(Sched!$C25, PanelInstance!$I$20:$I$34, 0), MATCH(H$3, PanelInstance!$I$20:$M$20, 0))</f>
        <v>5</v>
      </c>
      <c r="I25" s="70"/>
      <c r="J25" s="71">
        <f>INDEX(PanelInstance!$I$20:$M$34, MATCH(Sched!$C25, PanelInstance!$I$20:$I$34, 0), MATCH(J$3, PanelInstance!$I$20:$M$20, 0))</f>
        <v>100</v>
      </c>
      <c r="K25" s="15"/>
      <c r="L25" s="15"/>
      <c r="M25" s="15"/>
      <c r="N25" s="15"/>
      <c r="O25" s="15"/>
      <c r="P25" s="19"/>
      <c r="Q25" s="19"/>
      <c r="R25" s="78"/>
      <c r="S25" s="43"/>
      <c r="T25" s="75" t="s">
        <v>225</v>
      </c>
      <c r="U25" s="75" t="s">
        <v>340</v>
      </c>
      <c r="V25" s="44">
        <v>15000</v>
      </c>
    </row>
    <row r="26" spans="1:22" s="44" customFormat="1" x14ac:dyDescent="0.2">
      <c r="A26" s="20" t="s">
        <v>146</v>
      </c>
      <c r="B26" s="43">
        <v>2</v>
      </c>
      <c r="C26" s="70" t="s">
        <v>281</v>
      </c>
      <c r="D26" s="43"/>
      <c r="E26" s="71">
        <f>INDEX(PanelInstance!$I$20:$M$34, MATCH(Sched!$C26, PanelInstance!$I$20:$I$34, 0), MATCH(E$3, PanelInstance!$I$20:$M$20, 0))</f>
        <v>250</v>
      </c>
      <c r="F26" s="71">
        <f>INDEX(PanelInstance!$I$20:$M$34, MATCH(Sched!$C26, PanelInstance!$I$20:$I$34, 0), MATCH(F$3, PanelInstance!$I$20:$M$20, 0))</f>
        <v>75</v>
      </c>
      <c r="G26" s="71">
        <v>75</v>
      </c>
      <c r="H26" s="71">
        <f>INDEX(PanelInstance!$I$20:$M$34, MATCH(Sched!$C26, PanelInstance!$I$20:$I$34, 0), MATCH(H$3, PanelInstance!$I$20:$M$20, 0))</f>
        <v>4</v>
      </c>
      <c r="I26" s="70"/>
      <c r="J26" s="71">
        <f>INDEX(PanelInstance!$I$20:$M$34, MATCH(Sched!$C26, PanelInstance!$I$20:$I$34, 0), MATCH(J$3, PanelInstance!$I$20:$M$20, 0))</f>
        <v>75</v>
      </c>
      <c r="K26" s="73"/>
      <c r="L26" s="15"/>
      <c r="M26" s="15"/>
      <c r="N26" s="73"/>
      <c r="O26" s="15"/>
      <c r="P26" s="19"/>
      <c r="Q26" s="19"/>
      <c r="R26" s="43"/>
      <c r="S26" s="43"/>
      <c r="T26" s="75" t="s">
        <v>246</v>
      </c>
      <c r="U26" s="75" t="s">
        <v>340</v>
      </c>
      <c r="V26" s="44">
        <v>15000</v>
      </c>
    </row>
    <row r="27" spans="1:22" s="44" customFormat="1" x14ac:dyDescent="0.2">
      <c r="A27" s="20" t="s">
        <v>147</v>
      </c>
      <c r="B27" s="43">
        <v>2</v>
      </c>
      <c r="C27" s="70" t="s">
        <v>281</v>
      </c>
      <c r="D27" s="43"/>
      <c r="E27" s="71">
        <f>INDEX(PanelInstance!$I$20:$M$34, MATCH(Sched!$C27, PanelInstance!$I$20:$I$34, 0), MATCH(E$3, PanelInstance!$I$20:$M$20, 0))</f>
        <v>250</v>
      </c>
      <c r="F27" s="71">
        <f>INDEX(PanelInstance!$I$20:$M$34, MATCH(Sched!$C27, PanelInstance!$I$20:$I$34, 0), MATCH(F$3, PanelInstance!$I$20:$M$20, 0))</f>
        <v>75</v>
      </c>
      <c r="G27" s="71">
        <v>75</v>
      </c>
      <c r="H27" s="71">
        <f>INDEX(PanelInstance!$I$20:$M$34, MATCH(Sched!$C27, PanelInstance!$I$20:$I$34, 0), MATCH(H$3, PanelInstance!$I$20:$M$20, 0))</f>
        <v>4</v>
      </c>
      <c r="I27" s="70"/>
      <c r="J27" s="71">
        <f>INDEX(PanelInstance!$I$20:$M$34, MATCH(Sched!$C27, PanelInstance!$I$20:$I$34, 0), MATCH(J$3, PanelInstance!$I$20:$M$20, 0))</f>
        <v>75</v>
      </c>
      <c r="K27" s="15"/>
      <c r="L27" s="15"/>
      <c r="M27" s="19"/>
      <c r="N27" s="15"/>
      <c r="O27" s="15"/>
      <c r="P27" s="19"/>
      <c r="Q27" s="19"/>
      <c r="R27" s="78"/>
      <c r="S27" s="43"/>
      <c r="T27" s="75" t="s">
        <v>247</v>
      </c>
      <c r="U27" s="75" t="s">
        <v>340</v>
      </c>
      <c r="V27" s="44">
        <v>15000</v>
      </c>
    </row>
    <row r="28" spans="1:22" s="44" customFormat="1" x14ac:dyDescent="0.2">
      <c r="A28" s="20" t="s">
        <v>148</v>
      </c>
      <c r="B28" s="43">
        <v>2</v>
      </c>
      <c r="C28" s="70" t="s">
        <v>283</v>
      </c>
      <c r="D28" s="43"/>
      <c r="E28" s="71">
        <f>INDEX(PanelInstance!$I$20:$M$34, MATCH(Sched!$C28, PanelInstance!$I$20:$I$34, 0), MATCH(E$3, PanelInstance!$I$20:$M$20, 0))</f>
        <v>450</v>
      </c>
      <c r="F28" s="71">
        <f>INDEX(PanelInstance!$I$20:$M$34, MATCH(Sched!$C28, PanelInstance!$I$20:$I$34, 0), MATCH(F$3, PanelInstance!$I$20:$M$20, 0))</f>
        <v>55</v>
      </c>
      <c r="G28" s="71">
        <v>55</v>
      </c>
      <c r="H28" s="71">
        <f>INDEX(PanelInstance!$I$20:$M$34, MATCH(Sched!$C28, PanelInstance!$I$20:$I$34, 0), MATCH(H$3, PanelInstance!$I$20:$M$20, 0))</f>
        <v>6</v>
      </c>
      <c r="I28" s="70"/>
      <c r="J28" s="71">
        <f>INDEX(PanelInstance!$I$20:$M$34, MATCH(Sched!$C28, PanelInstance!$I$20:$I$34, 0), MATCH(J$3, PanelInstance!$I$20:$M$20, 0))</f>
        <v>100</v>
      </c>
      <c r="K28" s="15"/>
      <c r="L28" s="15"/>
      <c r="M28" s="19"/>
      <c r="N28" s="15"/>
      <c r="O28" s="15"/>
      <c r="P28" s="19"/>
      <c r="Q28" s="19"/>
      <c r="R28" s="78"/>
      <c r="S28" s="43"/>
      <c r="T28" s="75" t="s">
        <v>248</v>
      </c>
      <c r="U28" s="75" t="s">
        <v>340</v>
      </c>
      <c r="V28" s="44">
        <v>15000</v>
      </c>
    </row>
    <row r="29" spans="1:22" s="44" customFormat="1" x14ac:dyDescent="0.2">
      <c r="A29" s="20" t="s">
        <v>149</v>
      </c>
      <c r="B29" s="43">
        <v>2</v>
      </c>
      <c r="C29" s="70" t="s">
        <v>281</v>
      </c>
      <c r="D29" s="43"/>
      <c r="E29" s="71">
        <f>INDEX(PanelInstance!$I$20:$M$34, MATCH(Sched!$C29, PanelInstance!$I$20:$I$34, 0), MATCH(E$3, PanelInstance!$I$20:$M$20, 0))</f>
        <v>250</v>
      </c>
      <c r="F29" s="71">
        <f>INDEX(PanelInstance!$I$20:$M$34, MATCH(Sched!$C29, PanelInstance!$I$20:$I$34, 0), MATCH(F$3, PanelInstance!$I$20:$M$20, 0))</f>
        <v>75</v>
      </c>
      <c r="G29" s="71">
        <v>75</v>
      </c>
      <c r="H29" s="71">
        <f>INDEX(PanelInstance!$I$20:$M$34, MATCH(Sched!$C29, PanelInstance!$I$20:$I$34, 0), MATCH(H$3, PanelInstance!$I$20:$M$20, 0))</f>
        <v>4</v>
      </c>
      <c r="I29" s="70"/>
      <c r="J29" s="71">
        <f>INDEX(PanelInstance!$I$20:$M$34, MATCH(Sched!$C29, PanelInstance!$I$20:$I$34, 0), MATCH(J$3, PanelInstance!$I$20:$M$20, 0))</f>
        <v>75</v>
      </c>
      <c r="K29" s="15"/>
      <c r="L29" s="15"/>
      <c r="M29" s="19"/>
      <c r="N29" s="15"/>
      <c r="O29" s="15"/>
      <c r="P29" s="19"/>
      <c r="Q29" s="19"/>
      <c r="R29" s="78"/>
      <c r="S29" s="43"/>
      <c r="T29" s="75" t="s">
        <v>249</v>
      </c>
      <c r="U29" s="75" t="s">
        <v>340</v>
      </c>
      <c r="V29" s="44">
        <v>15000</v>
      </c>
    </row>
    <row r="30" spans="1:22" s="44" customFormat="1" x14ac:dyDescent="0.2">
      <c r="A30" s="20" t="s">
        <v>342</v>
      </c>
      <c r="B30" s="43">
        <v>2</v>
      </c>
      <c r="C30" s="70" t="s">
        <v>278</v>
      </c>
      <c r="D30" s="43"/>
      <c r="E30" s="71">
        <f>INDEX(PanelInstance!$I$20:$M$34, MATCH(Sched!$C30, PanelInstance!$I$20:$I$34, 0), MATCH(E$3, PanelInstance!$I$20:$M$20, 0))</f>
        <v>320</v>
      </c>
      <c r="F30" s="71">
        <f>INDEX(PanelInstance!$I$20:$M$34, MATCH(Sched!$C30, PanelInstance!$I$20:$I$34, 0), MATCH(F$3, PanelInstance!$I$20:$M$20, 0))</f>
        <v>100</v>
      </c>
      <c r="G30" s="71">
        <v>100</v>
      </c>
      <c r="H30" s="71">
        <f>INDEX(PanelInstance!$I$20:$M$34, MATCH(Sched!$C30, PanelInstance!$I$20:$I$34, 0), MATCH(H$3, PanelInstance!$I$20:$M$20, 0))</f>
        <v>5</v>
      </c>
      <c r="I30" s="70"/>
      <c r="J30" s="71">
        <f>INDEX(PanelInstance!$I$20:$M$34, MATCH(Sched!$C30, PanelInstance!$I$20:$I$34, 0), MATCH(J$3, PanelInstance!$I$20:$M$20, 0))</f>
        <v>100</v>
      </c>
      <c r="K30" s="15"/>
      <c r="L30" s="15"/>
      <c r="M30" s="15"/>
      <c r="N30" s="15"/>
      <c r="O30" s="15"/>
      <c r="P30" s="19"/>
      <c r="Q30" s="19"/>
      <c r="R30" s="78"/>
      <c r="S30" s="43"/>
      <c r="T30" s="75" t="s">
        <v>250</v>
      </c>
      <c r="U30" s="75" t="s">
        <v>340</v>
      </c>
      <c r="V30" s="44">
        <v>15000</v>
      </c>
    </row>
    <row r="31" spans="1:22" s="44" customFormat="1" x14ac:dyDescent="0.2">
      <c r="A31" s="20" t="s">
        <v>150</v>
      </c>
      <c r="B31" s="43">
        <v>2</v>
      </c>
      <c r="C31" s="70" t="s">
        <v>281</v>
      </c>
      <c r="D31" s="43"/>
      <c r="E31" s="71">
        <f>INDEX(PanelInstance!$I$20:$M$34, MATCH(Sched!$C31, PanelInstance!$I$20:$I$34, 0), MATCH(E$3, PanelInstance!$I$20:$M$20, 0))</f>
        <v>250</v>
      </c>
      <c r="F31" s="71">
        <f>INDEX(PanelInstance!$I$20:$M$34, MATCH(Sched!$C31, PanelInstance!$I$20:$I$34, 0), MATCH(F$3, PanelInstance!$I$20:$M$20, 0))</f>
        <v>75</v>
      </c>
      <c r="G31" s="71">
        <v>75</v>
      </c>
      <c r="H31" s="71">
        <f>INDEX(PanelInstance!$I$20:$M$34, MATCH(Sched!$C31, PanelInstance!$I$20:$I$34, 0), MATCH(H$3, PanelInstance!$I$20:$M$20, 0))</f>
        <v>4</v>
      </c>
      <c r="I31" s="70"/>
      <c r="J31" s="71">
        <f>INDEX(PanelInstance!$I$20:$M$34, MATCH(Sched!$C31, PanelInstance!$I$20:$I$34, 0), MATCH(J$3, PanelInstance!$I$20:$M$20, 0))</f>
        <v>75</v>
      </c>
      <c r="K31" s="15"/>
      <c r="L31" s="15"/>
      <c r="M31" s="15"/>
      <c r="N31" s="15"/>
      <c r="O31" s="15"/>
      <c r="P31" s="19"/>
      <c r="Q31" s="19"/>
      <c r="R31" s="78"/>
      <c r="S31" s="43"/>
      <c r="T31" s="75" t="s">
        <v>251</v>
      </c>
      <c r="U31" s="75" t="s">
        <v>340</v>
      </c>
      <c r="V31" s="44">
        <v>15000</v>
      </c>
    </row>
    <row r="32" spans="1:22" s="44" customFormat="1" x14ac:dyDescent="0.2">
      <c r="A32" s="20" t="s">
        <v>151</v>
      </c>
      <c r="B32" s="43">
        <v>2</v>
      </c>
      <c r="C32" s="70" t="s">
        <v>281</v>
      </c>
      <c r="D32" s="43"/>
      <c r="E32" s="71">
        <f>INDEX(PanelInstance!$I$20:$M$34, MATCH(Sched!$C32, PanelInstance!$I$20:$I$34, 0), MATCH(E$3, PanelInstance!$I$20:$M$20, 0))</f>
        <v>250</v>
      </c>
      <c r="F32" s="71">
        <f>INDEX(PanelInstance!$I$20:$M$34, MATCH(Sched!$C32, PanelInstance!$I$20:$I$34, 0), MATCH(F$3, PanelInstance!$I$20:$M$20, 0))</f>
        <v>75</v>
      </c>
      <c r="G32" s="71">
        <v>75</v>
      </c>
      <c r="H32" s="71">
        <f>INDEX(PanelInstance!$I$20:$M$34, MATCH(Sched!$C32, PanelInstance!$I$20:$I$34, 0), MATCH(H$3, PanelInstance!$I$20:$M$20, 0))</f>
        <v>4</v>
      </c>
      <c r="I32" s="70"/>
      <c r="J32" s="71">
        <f>INDEX(PanelInstance!$I$20:$M$34, MATCH(Sched!$C32, PanelInstance!$I$20:$I$34, 0), MATCH(J$3, PanelInstance!$I$20:$M$20, 0))</f>
        <v>75</v>
      </c>
      <c r="K32" s="15"/>
      <c r="L32" s="15"/>
      <c r="M32" s="15"/>
      <c r="N32" s="15"/>
      <c r="O32" s="15"/>
      <c r="P32" s="19"/>
      <c r="Q32" s="19"/>
      <c r="R32" s="78"/>
      <c r="S32" s="43"/>
      <c r="T32" s="75" t="s">
        <v>252</v>
      </c>
      <c r="U32" s="75" t="s">
        <v>340</v>
      </c>
      <c r="V32" s="44">
        <v>15000</v>
      </c>
    </row>
    <row r="33" spans="1:22" s="44" customFormat="1" x14ac:dyDescent="0.2">
      <c r="A33" s="20" t="s">
        <v>152</v>
      </c>
      <c r="B33" s="43">
        <v>2</v>
      </c>
      <c r="C33" s="70" t="s">
        <v>281</v>
      </c>
      <c r="D33" s="43"/>
      <c r="E33" s="71">
        <f>INDEX(PanelInstance!$I$20:$M$34, MATCH(Sched!$C33, PanelInstance!$I$20:$I$34, 0), MATCH(E$3, PanelInstance!$I$20:$M$20, 0))</f>
        <v>250</v>
      </c>
      <c r="F33" s="71">
        <f>INDEX(PanelInstance!$I$20:$M$34, MATCH(Sched!$C33, PanelInstance!$I$20:$I$34, 0), MATCH(F$3, PanelInstance!$I$20:$M$20, 0))</f>
        <v>75</v>
      </c>
      <c r="G33" s="71">
        <v>75</v>
      </c>
      <c r="H33" s="71">
        <f>INDEX(PanelInstance!$I$20:$M$34, MATCH(Sched!$C33, PanelInstance!$I$20:$I$34, 0), MATCH(H$3, PanelInstance!$I$20:$M$20, 0))</f>
        <v>4</v>
      </c>
      <c r="I33" s="70"/>
      <c r="J33" s="71">
        <f>INDEX(PanelInstance!$I$20:$M$34, MATCH(Sched!$C33, PanelInstance!$I$20:$I$34, 0), MATCH(J$3, PanelInstance!$I$20:$M$20, 0))</f>
        <v>75</v>
      </c>
      <c r="K33" s="15"/>
      <c r="L33" s="15"/>
      <c r="M33" s="19"/>
      <c r="N33" s="15"/>
      <c r="O33" s="15"/>
      <c r="P33" s="19"/>
      <c r="Q33" s="19"/>
      <c r="R33" s="78"/>
      <c r="S33" s="43"/>
      <c r="T33" s="75" t="s">
        <v>253</v>
      </c>
      <c r="U33" s="75" t="s">
        <v>340</v>
      </c>
      <c r="V33" s="44">
        <v>15000</v>
      </c>
    </row>
    <row r="34" spans="1:22" s="44" customFormat="1" x14ac:dyDescent="0.2">
      <c r="A34" s="20" t="s">
        <v>153</v>
      </c>
      <c r="B34" s="43">
        <v>2</v>
      </c>
      <c r="C34" s="70" t="s">
        <v>283</v>
      </c>
      <c r="D34" s="43"/>
      <c r="E34" s="71">
        <f>INDEX(PanelInstance!$I$20:$M$34, MATCH(Sched!$C34, PanelInstance!$I$20:$I$34, 0), MATCH(E$3, PanelInstance!$I$20:$M$20, 0))</f>
        <v>450</v>
      </c>
      <c r="F34" s="71">
        <f>INDEX(PanelInstance!$I$20:$M$34, MATCH(Sched!$C34, PanelInstance!$I$20:$I$34, 0), MATCH(F$3, PanelInstance!$I$20:$M$20, 0))</f>
        <v>55</v>
      </c>
      <c r="G34" s="71">
        <v>55</v>
      </c>
      <c r="H34" s="71">
        <f>INDEX(PanelInstance!$I$20:$M$34, MATCH(Sched!$C34, PanelInstance!$I$20:$I$34, 0), MATCH(H$3, PanelInstance!$I$20:$M$20, 0))</f>
        <v>6</v>
      </c>
      <c r="I34" s="70"/>
      <c r="J34" s="71">
        <f>INDEX(PanelInstance!$I$20:$M$34, MATCH(Sched!$C34, PanelInstance!$I$20:$I$34, 0), MATCH(J$3, PanelInstance!$I$20:$M$20, 0))</f>
        <v>100</v>
      </c>
      <c r="K34" s="15"/>
      <c r="L34" s="15"/>
      <c r="M34" s="19"/>
      <c r="N34" s="15"/>
      <c r="O34" s="15"/>
      <c r="P34" s="19"/>
      <c r="Q34" s="19"/>
      <c r="R34" s="78"/>
      <c r="S34" s="43"/>
      <c r="T34" s="75" t="s">
        <v>254</v>
      </c>
      <c r="U34" s="75" t="s">
        <v>340</v>
      </c>
      <c r="V34" s="44">
        <v>15000</v>
      </c>
    </row>
    <row r="35" spans="1:22" s="44" customFormat="1" x14ac:dyDescent="0.2">
      <c r="A35" s="20" t="s">
        <v>154</v>
      </c>
      <c r="B35" s="43">
        <v>2</v>
      </c>
      <c r="C35" s="70" t="s">
        <v>283</v>
      </c>
      <c r="D35" s="43"/>
      <c r="E35" s="71">
        <f>INDEX(PanelInstance!$I$20:$M$34, MATCH(Sched!$C35, PanelInstance!$I$20:$I$34, 0), MATCH(E$3, PanelInstance!$I$20:$M$20, 0))</f>
        <v>450</v>
      </c>
      <c r="F35" s="71">
        <f>INDEX(PanelInstance!$I$20:$M$34, MATCH(Sched!$C35, PanelInstance!$I$20:$I$34, 0), MATCH(F$3, PanelInstance!$I$20:$M$20, 0))</f>
        <v>55</v>
      </c>
      <c r="G35" s="71">
        <v>55</v>
      </c>
      <c r="H35" s="71">
        <f>INDEX(PanelInstance!$I$20:$M$34, MATCH(Sched!$C35, PanelInstance!$I$20:$I$34, 0), MATCH(H$3, PanelInstance!$I$20:$M$20, 0))</f>
        <v>6</v>
      </c>
      <c r="I35" s="70"/>
      <c r="J35" s="71">
        <f>INDEX(PanelInstance!$I$20:$M$34, MATCH(Sched!$C35, PanelInstance!$I$20:$I$34, 0), MATCH(J$3, PanelInstance!$I$20:$M$20, 0))</f>
        <v>100</v>
      </c>
      <c r="K35" s="15"/>
      <c r="L35" s="15"/>
      <c r="M35" s="19"/>
      <c r="N35" s="15"/>
      <c r="O35" s="15"/>
      <c r="P35" s="19"/>
      <c r="Q35" s="19"/>
      <c r="R35" s="78"/>
      <c r="S35" s="43"/>
      <c r="T35" s="75" t="s">
        <v>255</v>
      </c>
      <c r="U35" s="75" t="s">
        <v>340</v>
      </c>
      <c r="V35" s="44">
        <v>15000</v>
      </c>
    </row>
    <row r="36" spans="1:22" s="44" customFormat="1" x14ac:dyDescent="0.2">
      <c r="A36" s="20" t="s">
        <v>155</v>
      </c>
      <c r="B36" s="43">
        <v>2</v>
      </c>
      <c r="C36" s="70" t="s">
        <v>288</v>
      </c>
      <c r="D36" s="43"/>
      <c r="E36" s="71">
        <f>INDEX(PanelInstance!$I$20:$M$34, MATCH(Sched!$C36, PanelInstance!$I$20:$I$34, 0), MATCH(E$3, PanelInstance!$I$20:$M$20, 0))</f>
        <v>1600</v>
      </c>
      <c r="F36" s="71">
        <f>INDEX(PanelInstance!$I$20:$M$34, MATCH(Sched!$C36, PanelInstance!$I$20:$I$34, 0), MATCH(F$3, PanelInstance!$I$20:$M$20, 0))</f>
        <v>300</v>
      </c>
      <c r="G36" s="71">
        <v>300</v>
      </c>
      <c r="H36" s="71">
        <f>INDEX(PanelInstance!$I$20:$M$34, MATCH(Sched!$C36, PanelInstance!$I$20:$I$34, 0), MATCH(H$3, PanelInstance!$I$20:$M$20, 0))</f>
        <v>12</v>
      </c>
      <c r="I36" s="70"/>
      <c r="J36" s="71">
        <f>INDEX(PanelInstance!$I$20:$M$34, MATCH(Sched!$C36, PanelInstance!$I$20:$I$34, 0), MATCH(J$3, PanelInstance!$I$20:$M$20, 0))</f>
        <v>500</v>
      </c>
      <c r="K36" s="15"/>
      <c r="L36" s="15"/>
      <c r="M36" s="19"/>
      <c r="N36" s="15"/>
      <c r="O36" s="15"/>
      <c r="P36" s="19"/>
      <c r="Q36" s="19"/>
      <c r="R36" s="78"/>
      <c r="S36" s="43"/>
      <c r="T36" s="75" t="s">
        <v>335</v>
      </c>
      <c r="U36" s="75" t="s">
        <v>340</v>
      </c>
      <c r="V36" s="44">
        <v>15000</v>
      </c>
    </row>
    <row r="37" spans="1:22" s="44" customFormat="1" x14ac:dyDescent="0.2">
      <c r="A37" s="20" t="s">
        <v>156</v>
      </c>
      <c r="B37" s="43">
        <v>2</v>
      </c>
      <c r="C37" s="70" t="s">
        <v>283</v>
      </c>
      <c r="D37" s="43"/>
      <c r="E37" s="71">
        <f>INDEX(PanelInstance!$I$20:$M$34, MATCH(Sched!$C37, PanelInstance!$I$20:$I$34, 0), MATCH(E$3, PanelInstance!$I$20:$M$20, 0))</f>
        <v>450</v>
      </c>
      <c r="F37" s="71">
        <f>INDEX(PanelInstance!$I$20:$M$34, MATCH(Sched!$C37, PanelInstance!$I$20:$I$34, 0), MATCH(F$3, PanelInstance!$I$20:$M$20, 0))</f>
        <v>55</v>
      </c>
      <c r="G37" s="71">
        <v>55</v>
      </c>
      <c r="H37" s="71">
        <f>INDEX(PanelInstance!$I$20:$M$34, MATCH(Sched!$C37, PanelInstance!$I$20:$I$34, 0), MATCH(H$3, PanelInstance!$I$20:$M$20, 0))</f>
        <v>6</v>
      </c>
      <c r="I37" s="70"/>
      <c r="J37" s="71">
        <f>INDEX(PanelInstance!$I$20:$M$34, MATCH(Sched!$C37, PanelInstance!$I$20:$I$34, 0), MATCH(J$3, PanelInstance!$I$20:$M$20, 0))</f>
        <v>100</v>
      </c>
      <c r="K37" s="15"/>
      <c r="L37" s="15"/>
      <c r="M37" s="15"/>
      <c r="N37" s="15"/>
      <c r="O37" s="15"/>
      <c r="P37" s="19"/>
      <c r="Q37" s="19"/>
      <c r="R37" s="78"/>
      <c r="S37" s="43"/>
      <c r="T37" s="75" t="s">
        <v>336</v>
      </c>
      <c r="U37" s="75" t="s">
        <v>340</v>
      </c>
      <c r="V37" s="44">
        <v>15000</v>
      </c>
    </row>
    <row r="38" spans="1:22" s="44" customFormat="1" x14ac:dyDescent="0.2">
      <c r="A38" s="20" t="s">
        <v>157</v>
      </c>
      <c r="B38" s="43">
        <v>2</v>
      </c>
      <c r="C38" s="70" t="s">
        <v>281</v>
      </c>
      <c r="D38" s="43"/>
      <c r="E38" s="71">
        <f>INDEX(PanelInstance!$I$20:$M$34, MATCH(Sched!$C38, PanelInstance!$I$20:$I$34, 0), MATCH(E$3, PanelInstance!$I$20:$M$20, 0))</f>
        <v>250</v>
      </c>
      <c r="F38" s="71">
        <f>INDEX(PanelInstance!$I$20:$M$34, MATCH(Sched!$C38, PanelInstance!$I$20:$I$34, 0), MATCH(F$3, PanelInstance!$I$20:$M$20, 0))</f>
        <v>75</v>
      </c>
      <c r="G38" s="71">
        <v>75</v>
      </c>
      <c r="H38" s="71">
        <f>INDEX(PanelInstance!$I$20:$M$34, MATCH(Sched!$C38, PanelInstance!$I$20:$I$34, 0), MATCH(H$3, PanelInstance!$I$20:$M$20, 0))</f>
        <v>4</v>
      </c>
      <c r="I38" s="70"/>
      <c r="J38" s="71">
        <f>INDEX(PanelInstance!$I$20:$M$34, MATCH(Sched!$C38, PanelInstance!$I$20:$I$34, 0), MATCH(J$3, PanelInstance!$I$20:$M$20, 0))</f>
        <v>75</v>
      </c>
      <c r="K38" s="15"/>
      <c r="L38" s="15"/>
      <c r="M38" s="19"/>
      <c r="N38" s="15"/>
      <c r="O38" s="15"/>
      <c r="P38" s="19"/>
      <c r="Q38" s="19"/>
      <c r="R38" s="78"/>
      <c r="S38" s="43"/>
      <c r="T38" s="75" t="s">
        <v>256</v>
      </c>
      <c r="U38" s="75" t="s">
        <v>340</v>
      </c>
      <c r="V38" s="44">
        <v>15000</v>
      </c>
    </row>
    <row r="39" spans="1:22" s="44" customFormat="1" x14ac:dyDescent="0.2">
      <c r="A39" s="20" t="s">
        <v>158</v>
      </c>
      <c r="B39" s="43">
        <v>2</v>
      </c>
      <c r="C39" s="70" t="s">
        <v>281</v>
      </c>
      <c r="D39" s="43"/>
      <c r="E39" s="71">
        <f>INDEX(PanelInstance!$I$20:$M$34, MATCH(Sched!$C39, PanelInstance!$I$20:$I$34, 0), MATCH(E$3, PanelInstance!$I$20:$M$20, 0))</f>
        <v>250</v>
      </c>
      <c r="F39" s="71">
        <f>INDEX(PanelInstance!$I$20:$M$34, MATCH(Sched!$C39, PanelInstance!$I$20:$I$34, 0), MATCH(F$3, PanelInstance!$I$20:$M$20, 0))</f>
        <v>75</v>
      </c>
      <c r="G39" s="71">
        <v>75</v>
      </c>
      <c r="H39" s="71">
        <f>INDEX(PanelInstance!$I$20:$M$34, MATCH(Sched!$C39, PanelInstance!$I$20:$I$34, 0), MATCH(H$3, PanelInstance!$I$20:$M$20, 0))</f>
        <v>4</v>
      </c>
      <c r="I39" s="70"/>
      <c r="J39" s="71">
        <f>INDEX(PanelInstance!$I$20:$M$34, MATCH(Sched!$C39, PanelInstance!$I$20:$I$34, 0), MATCH(J$3, PanelInstance!$I$20:$M$20, 0))</f>
        <v>75</v>
      </c>
      <c r="K39" s="15"/>
      <c r="L39" s="15"/>
      <c r="M39" s="15"/>
      <c r="N39" s="15"/>
      <c r="O39" s="15"/>
      <c r="P39" s="19"/>
      <c r="Q39" s="19"/>
      <c r="R39" s="78"/>
      <c r="S39" s="43"/>
      <c r="T39" s="75" t="s">
        <v>257</v>
      </c>
      <c r="U39" s="75" t="s">
        <v>340</v>
      </c>
      <c r="V39" s="44">
        <v>15000</v>
      </c>
    </row>
    <row r="40" spans="1:22" s="44" customFormat="1" x14ac:dyDescent="0.2">
      <c r="A40" s="20" t="s">
        <v>159</v>
      </c>
      <c r="B40" s="43">
        <v>2</v>
      </c>
      <c r="C40" s="70" t="s">
        <v>281</v>
      </c>
      <c r="D40" s="43"/>
      <c r="E40" s="71">
        <f>INDEX(PanelInstance!$I$20:$M$34, MATCH(Sched!$C40, PanelInstance!$I$20:$I$34, 0), MATCH(E$3, PanelInstance!$I$20:$M$20, 0))</f>
        <v>250</v>
      </c>
      <c r="F40" s="71">
        <f>INDEX(PanelInstance!$I$20:$M$34, MATCH(Sched!$C40, PanelInstance!$I$20:$I$34, 0), MATCH(F$3, PanelInstance!$I$20:$M$20, 0))</f>
        <v>75</v>
      </c>
      <c r="G40" s="71">
        <v>75</v>
      </c>
      <c r="H40" s="71">
        <f>INDEX(PanelInstance!$I$20:$M$34, MATCH(Sched!$C40, PanelInstance!$I$20:$I$34, 0), MATCH(H$3, PanelInstance!$I$20:$M$20, 0))</f>
        <v>4</v>
      </c>
      <c r="I40" s="70"/>
      <c r="J40" s="71">
        <f>INDEX(PanelInstance!$I$20:$M$34, MATCH(Sched!$C40, PanelInstance!$I$20:$I$34, 0), MATCH(J$3, PanelInstance!$I$20:$M$20, 0))</f>
        <v>75</v>
      </c>
      <c r="K40" s="15"/>
      <c r="L40" s="15"/>
      <c r="M40" s="15"/>
      <c r="N40" s="15"/>
      <c r="O40" s="15"/>
      <c r="P40" s="19"/>
      <c r="Q40" s="19"/>
      <c r="R40" s="78"/>
      <c r="S40" s="43"/>
      <c r="T40" s="75" t="s">
        <v>258</v>
      </c>
      <c r="U40" s="75" t="s">
        <v>340</v>
      </c>
      <c r="V40" s="44">
        <v>15000</v>
      </c>
    </row>
    <row r="41" spans="1:22" s="44" customFormat="1" x14ac:dyDescent="0.2">
      <c r="A41" s="20" t="s">
        <v>176</v>
      </c>
      <c r="B41" s="43">
        <v>2</v>
      </c>
      <c r="C41" s="70" t="s">
        <v>282</v>
      </c>
      <c r="D41" s="43"/>
      <c r="E41" s="71">
        <f>INDEX(PanelInstance!$I$20:$M$34, MATCH(Sched!$C41, PanelInstance!$I$20:$I$34, 0), MATCH(E$3, PanelInstance!$I$20:$M$20, 0))</f>
        <v>400</v>
      </c>
      <c r="F41" s="71">
        <f>INDEX(PanelInstance!$I$20:$M$34, MATCH(Sched!$C41, PanelInstance!$I$20:$I$34, 0), MATCH(F$3, PanelInstance!$I$20:$M$20, 0))</f>
        <v>350</v>
      </c>
      <c r="G41" s="71">
        <v>350</v>
      </c>
      <c r="H41" s="71">
        <f>INDEX(PanelInstance!$I$20:$M$34, MATCH(Sched!$C41, PanelInstance!$I$20:$I$34, 0), MATCH(H$3, PanelInstance!$I$20:$M$20, 0))</f>
        <v>10</v>
      </c>
      <c r="I41" s="70"/>
      <c r="J41" s="71">
        <f>INDEX(PanelInstance!$I$20:$M$34, MATCH(Sched!$C41, PanelInstance!$I$20:$I$34, 0), MATCH(J$3, PanelInstance!$I$20:$M$20, 0))</f>
        <v>350</v>
      </c>
      <c r="K41" s="15"/>
      <c r="L41" s="15"/>
      <c r="M41" s="19"/>
      <c r="N41" s="15"/>
      <c r="O41" s="15"/>
      <c r="P41" s="19"/>
      <c r="Q41" s="19"/>
      <c r="R41" s="78"/>
      <c r="S41" s="43"/>
      <c r="T41" s="75" t="s">
        <v>259</v>
      </c>
      <c r="U41" s="75" t="s">
        <v>340</v>
      </c>
      <c r="V41" s="44">
        <v>15000</v>
      </c>
    </row>
    <row r="42" spans="1:22" s="44" customFormat="1" x14ac:dyDescent="0.2">
      <c r="A42" s="20" t="s">
        <v>177</v>
      </c>
      <c r="B42" s="43">
        <v>2</v>
      </c>
      <c r="C42" s="70" t="s">
        <v>292</v>
      </c>
      <c r="D42" s="43"/>
      <c r="E42" s="71">
        <f>INDEX(PanelInstance!$I$20:$M$34, MATCH(Sched!$C42, PanelInstance!$I$20:$I$34, 0), MATCH(E$3, PanelInstance!$I$20:$M$20, 0))</f>
        <v>2400</v>
      </c>
      <c r="F42" s="71">
        <f>INDEX(PanelInstance!$I$20:$M$34, MATCH(Sched!$C42, PanelInstance!$I$20:$I$34, 0), MATCH(F$3, PanelInstance!$I$20:$M$20, 0))</f>
        <v>400</v>
      </c>
      <c r="G42" s="71">
        <v>400</v>
      </c>
      <c r="H42" s="71">
        <f>INDEX(PanelInstance!$I$20:$M$34, MATCH(Sched!$C42, PanelInstance!$I$20:$I$34, 0), MATCH(H$3, PanelInstance!$I$20:$M$20, 0))</f>
        <v>14</v>
      </c>
      <c r="I42" s="70"/>
      <c r="J42" s="71">
        <f>INDEX(PanelInstance!$I$20:$M$34, MATCH(Sched!$C42, PanelInstance!$I$20:$I$34, 0), MATCH(J$3, PanelInstance!$I$20:$M$20, 0))</f>
        <v>400</v>
      </c>
      <c r="K42" s="15"/>
      <c r="L42" s="15"/>
      <c r="M42" s="19"/>
      <c r="N42" s="15"/>
      <c r="O42" s="15"/>
      <c r="P42" s="19"/>
      <c r="Q42" s="19"/>
      <c r="R42" s="78"/>
      <c r="S42" s="43"/>
      <c r="T42" s="75" t="s">
        <v>260</v>
      </c>
      <c r="U42" s="75" t="s">
        <v>340</v>
      </c>
      <c r="V42" s="44">
        <v>15000</v>
      </c>
    </row>
    <row r="43" spans="1:22" s="44" customFormat="1" x14ac:dyDescent="0.2">
      <c r="A43" s="20" t="s">
        <v>178</v>
      </c>
      <c r="B43" s="43">
        <v>2</v>
      </c>
      <c r="C43" s="70" t="s">
        <v>284</v>
      </c>
      <c r="D43" s="43"/>
      <c r="E43" s="71">
        <f>INDEX(PanelInstance!$I$20:$M$34, MATCH(Sched!$C43, PanelInstance!$I$20:$I$34, 0), MATCH(E$3, PanelInstance!$I$20:$M$20, 0))</f>
        <v>600</v>
      </c>
      <c r="F43" s="71">
        <f>INDEX(PanelInstance!$I$20:$M$34, MATCH(Sched!$C43, PanelInstance!$I$20:$I$34, 0), MATCH(F$3, PanelInstance!$I$20:$M$20, 0))</f>
        <v>350</v>
      </c>
      <c r="G43" s="71">
        <v>350</v>
      </c>
      <c r="H43" s="71">
        <f>INDEX(PanelInstance!$I$20:$M$34, MATCH(Sched!$C43, PanelInstance!$I$20:$I$34, 0), MATCH(H$3, PanelInstance!$I$20:$M$20, 0))</f>
        <v>8</v>
      </c>
      <c r="I43" s="70"/>
      <c r="J43" s="71">
        <f>INDEX(PanelInstance!$I$20:$M$34, MATCH(Sched!$C43, PanelInstance!$I$20:$I$34, 0), MATCH(J$3, PanelInstance!$I$20:$M$20, 0))</f>
        <v>350</v>
      </c>
      <c r="K43" s="15"/>
      <c r="L43" s="15"/>
      <c r="M43" s="15"/>
      <c r="N43" s="15"/>
      <c r="O43" s="15"/>
      <c r="P43" s="19"/>
      <c r="Q43" s="19"/>
      <c r="R43" s="78"/>
      <c r="S43" s="43"/>
      <c r="T43" s="75" t="s">
        <v>226</v>
      </c>
      <c r="U43" s="75" t="s">
        <v>340</v>
      </c>
      <c r="V43" s="44">
        <v>15000</v>
      </c>
    </row>
    <row r="44" spans="1:22" s="44" customFormat="1" x14ac:dyDescent="0.2">
      <c r="A44" s="20" t="s">
        <v>179</v>
      </c>
      <c r="B44" s="43">
        <v>2</v>
      </c>
      <c r="C44" s="70" t="s">
        <v>288</v>
      </c>
      <c r="D44" s="43"/>
      <c r="E44" s="71">
        <f>INDEX(PanelInstance!$I$20:$M$34, MATCH(Sched!$C44, PanelInstance!$I$20:$I$34, 0), MATCH(E$3, PanelInstance!$I$20:$M$20, 0))</f>
        <v>1600</v>
      </c>
      <c r="F44" s="71">
        <f>INDEX(PanelInstance!$I$20:$M$34, MATCH(Sched!$C44, PanelInstance!$I$20:$I$34, 0), MATCH(F$3, PanelInstance!$I$20:$M$20, 0))</f>
        <v>300</v>
      </c>
      <c r="G44" s="71">
        <v>300</v>
      </c>
      <c r="H44" s="71">
        <f>INDEX(PanelInstance!$I$20:$M$34, MATCH(Sched!$C44, PanelInstance!$I$20:$I$34, 0), MATCH(H$3, PanelInstance!$I$20:$M$20, 0))</f>
        <v>12</v>
      </c>
      <c r="I44" s="70"/>
      <c r="J44" s="71">
        <f>INDEX(PanelInstance!$I$20:$M$34, MATCH(Sched!$C44, PanelInstance!$I$20:$I$34, 0), MATCH(J$3, PanelInstance!$I$20:$M$20, 0))</f>
        <v>500</v>
      </c>
      <c r="K44" s="15"/>
      <c r="L44" s="15"/>
      <c r="M44" s="15"/>
      <c r="N44" s="15"/>
      <c r="O44" s="15"/>
      <c r="P44" s="19"/>
      <c r="Q44" s="19"/>
      <c r="R44" s="78"/>
      <c r="S44" s="43"/>
      <c r="T44" s="75" t="s">
        <v>261</v>
      </c>
      <c r="U44" s="75" t="s">
        <v>340</v>
      </c>
      <c r="V44" s="44">
        <v>15000</v>
      </c>
    </row>
    <row r="45" spans="1:22" s="44" customFormat="1" x14ac:dyDescent="0.2">
      <c r="A45" s="20" t="s">
        <v>180</v>
      </c>
      <c r="B45" s="43">
        <v>2</v>
      </c>
      <c r="C45" s="70" t="s">
        <v>291</v>
      </c>
      <c r="D45" s="43"/>
      <c r="E45" s="71">
        <f>INDEX(PanelInstance!$I$20:$M$34, MATCH(Sched!$C45, PanelInstance!$I$20:$I$34, 0), MATCH(E$3, PanelInstance!$I$20:$M$20, 0))</f>
        <v>2200</v>
      </c>
      <c r="F45" s="71">
        <f>INDEX(PanelInstance!$I$20:$M$34, MATCH(Sched!$C45, PanelInstance!$I$20:$I$34, 0), MATCH(F$3, PanelInstance!$I$20:$M$20, 0))</f>
        <v>300</v>
      </c>
      <c r="G45" s="71">
        <v>300</v>
      </c>
      <c r="H45" s="71">
        <f>INDEX(PanelInstance!$I$20:$M$34, MATCH(Sched!$C45, PanelInstance!$I$20:$I$34, 0), MATCH(H$3, PanelInstance!$I$20:$M$20, 0))</f>
        <v>12</v>
      </c>
      <c r="I45" s="70"/>
      <c r="J45" s="71">
        <f>INDEX(PanelInstance!$I$20:$M$34, MATCH(Sched!$C45, PanelInstance!$I$20:$I$34, 0), MATCH(J$3, PanelInstance!$I$20:$M$20, 0))</f>
        <v>300</v>
      </c>
      <c r="K45" s="15"/>
      <c r="L45" s="15"/>
      <c r="M45" s="19"/>
      <c r="N45" s="15"/>
      <c r="O45" s="15"/>
      <c r="P45" s="19"/>
      <c r="Q45" s="19"/>
      <c r="R45" s="78"/>
      <c r="S45" s="43"/>
      <c r="T45" s="75" t="s">
        <v>262</v>
      </c>
      <c r="U45" s="75" t="s">
        <v>340</v>
      </c>
      <c r="V45" s="44">
        <v>15000</v>
      </c>
    </row>
    <row r="46" spans="1:22" s="44" customFormat="1" x14ac:dyDescent="0.2">
      <c r="A46" s="20" t="s">
        <v>181</v>
      </c>
      <c r="B46" s="43">
        <v>2</v>
      </c>
      <c r="C46" s="70" t="s">
        <v>284</v>
      </c>
      <c r="D46" s="43"/>
      <c r="E46" s="71">
        <f>INDEX(PanelInstance!$I$20:$M$34, MATCH(Sched!$C46, PanelInstance!$I$20:$I$34, 0), MATCH(E$3, PanelInstance!$I$20:$M$20, 0))</f>
        <v>600</v>
      </c>
      <c r="F46" s="71">
        <f>INDEX(PanelInstance!$I$20:$M$34, MATCH(Sched!$C46, PanelInstance!$I$20:$I$34, 0), MATCH(F$3, PanelInstance!$I$20:$M$20, 0))</f>
        <v>350</v>
      </c>
      <c r="G46" s="71">
        <v>350</v>
      </c>
      <c r="H46" s="71">
        <f>INDEX(PanelInstance!$I$20:$M$34, MATCH(Sched!$C46, PanelInstance!$I$20:$I$34, 0), MATCH(H$3, PanelInstance!$I$20:$M$20, 0))</f>
        <v>8</v>
      </c>
      <c r="I46" s="70"/>
      <c r="J46" s="71">
        <f>INDEX(PanelInstance!$I$20:$M$34, MATCH(Sched!$C46, PanelInstance!$I$20:$I$34, 0), MATCH(J$3, PanelInstance!$I$20:$M$20, 0))</f>
        <v>350</v>
      </c>
      <c r="K46" s="15"/>
      <c r="L46" s="15"/>
      <c r="M46" s="19"/>
      <c r="N46" s="15"/>
      <c r="O46" s="15"/>
      <c r="P46" s="19"/>
      <c r="Q46" s="19"/>
      <c r="R46" s="78"/>
      <c r="S46" s="43"/>
      <c r="T46" s="75" t="s">
        <v>263</v>
      </c>
      <c r="U46" s="75" t="s">
        <v>340</v>
      </c>
      <c r="V46" s="44">
        <v>15000</v>
      </c>
    </row>
    <row r="47" spans="1:22" s="44" customFormat="1" x14ac:dyDescent="0.2">
      <c r="A47" s="20" t="s">
        <v>182</v>
      </c>
      <c r="B47" s="43">
        <v>2</v>
      </c>
      <c r="C47" s="70" t="s">
        <v>281</v>
      </c>
      <c r="D47" s="43"/>
      <c r="E47" s="71">
        <f>INDEX(PanelInstance!$I$20:$M$34, MATCH(Sched!$C47, PanelInstance!$I$20:$I$34, 0), MATCH(E$3, PanelInstance!$I$20:$M$20, 0))</f>
        <v>250</v>
      </c>
      <c r="F47" s="71">
        <f>INDEX(PanelInstance!$I$20:$M$34, MATCH(Sched!$C47, PanelInstance!$I$20:$I$34, 0), MATCH(F$3, PanelInstance!$I$20:$M$20, 0))</f>
        <v>75</v>
      </c>
      <c r="G47" s="71">
        <v>75</v>
      </c>
      <c r="H47" s="71">
        <f>INDEX(PanelInstance!$I$20:$M$34, MATCH(Sched!$C47, PanelInstance!$I$20:$I$34, 0), MATCH(H$3, PanelInstance!$I$20:$M$20, 0))</f>
        <v>4</v>
      </c>
      <c r="I47" s="70"/>
      <c r="J47" s="71">
        <f>INDEX(PanelInstance!$I$20:$M$34, MATCH(Sched!$C47, PanelInstance!$I$20:$I$34, 0), MATCH(J$3, PanelInstance!$I$20:$M$20, 0))</f>
        <v>75</v>
      </c>
      <c r="K47" s="15"/>
      <c r="L47" s="15"/>
      <c r="M47" s="19"/>
      <c r="N47" s="15"/>
      <c r="O47" s="15"/>
      <c r="P47" s="19"/>
      <c r="Q47" s="19"/>
      <c r="R47" s="78"/>
      <c r="S47" s="43"/>
      <c r="T47" s="75" t="s">
        <v>264</v>
      </c>
      <c r="U47" s="75" t="s">
        <v>340</v>
      </c>
      <c r="V47" s="44">
        <v>15000</v>
      </c>
    </row>
    <row r="48" spans="1:22" s="44" customFormat="1" x14ac:dyDescent="0.2">
      <c r="A48" s="20" t="s">
        <v>183</v>
      </c>
      <c r="B48" s="43">
        <v>2</v>
      </c>
      <c r="C48" s="70" t="s">
        <v>290</v>
      </c>
      <c r="D48" s="43"/>
      <c r="E48" s="71">
        <f>INDEX(PanelInstance!$I$20:$M$34, MATCH(Sched!$C48, PanelInstance!$I$20:$I$34, 0), MATCH(E$3, PanelInstance!$I$20:$M$20, 0))</f>
        <v>2000</v>
      </c>
      <c r="F48" s="71">
        <f>INDEX(PanelInstance!$I$20:$M$34, MATCH(Sched!$C48, PanelInstance!$I$20:$I$34, 0), MATCH(F$3, PanelInstance!$I$20:$M$20, 0))</f>
        <v>300</v>
      </c>
      <c r="G48" s="71">
        <v>300</v>
      </c>
      <c r="H48" s="71">
        <f>INDEX(PanelInstance!$I$20:$M$34, MATCH(Sched!$C48, PanelInstance!$I$20:$I$34, 0), MATCH(H$3, PanelInstance!$I$20:$M$20, 0))</f>
        <v>12</v>
      </c>
      <c r="I48" s="70"/>
      <c r="J48" s="71">
        <f>INDEX(PanelInstance!$I$20:$M$34, MATCH(Sched!$C48, PanelInstance!$I$20:$I$34, 0), MATCH(J$3, PanelInstance!$I$20:$M$20, 0))</f>
        <v>500</v>
      </c>
      <c r="K48" s="15"/>
      <c r="L48" s="15"/>
      <c r="M48" s="19"/>
      <c r="N48" s="15"/>
      <c r="O48" s="15"/>
      <c r="P48" s="19"/>
      <c r="Q48" s="19"/>
      <c r="R48" s="78"/>
      <c r="S48" s="43"/>
      <c r="T48" s="75" t="s">
        <v>265</v>
      </c>
      <c r="U48" s="75" t="s">
        <v>340</v>
      </c>
      <c r="V48" s="44">
        <v>15000</v>
      </c>
    </row>
    <row r="49" spans="1:22" s="44" customFormat="1" x14ac:dyDescent="0.2">
      <c r="A49" s="20" t="s">
        <v>184</v>
      </c>
      <c r="B49" s="43">
        <v>2</v>
      </c>
      <c r="C49" s="70" t="s">
        <v>281</v>
      </c>
      <c r="D49" s="43"/>
      <c r="E49" s="71">
        <f>INDEX(PanelInstance!$I$20:$M$34, MATCH(Sched!$C49, PanelInstance!$I$20:$I$34, 0), MATCH(E$3, PanelInstance!$I$20:$M$20, 0))</f>
        <v>250</v>
      </c>
      <c r="F49" s="71">
        <f>INDEX(PanelInstance!$I$20:$M$34, MATCH(Sched!$C49, PanelInstance!$I$20:$I$34, 0), MATCH(F$3, PanelInstance!$I$20:$M$20, 0))</f>
        <v>75</v>
      </c>
      <c r="G49" s="71">
        <v>75</v>
      </c>
      <c r="H49" s="71">
        <f>INDEX(PanelInstance!$I$20:$M$34, MATCH(Sched!$C49, PanelInstance!$I$20:$I$34, 0), MATCH(H$3, PanelInstance!$I$20:$M$20, 0))</f>
        <v>4</v>
      </c>
      <c r="I49" s="70"/>
      <c r="J49" s="71">
        <f>INDEX(PanelInstance!$I$20:$M$34, MATCH(Sched!$C49, PanelInstance!$I$20:$I$34, 0), MATCH(J$3, PanelInstance!$I$20:$M$20, 0))</f>
        <v>75</v>
      </c>
      <c r="K49" s="15"/>
      <c r="L49" s="15"/>
      <c r="M49" s="19"/>
      <c r="N49" s="15"/>
      <c r="O49" s="15"/>
      <c r="P49" s="19"/>
      <c r="Q49" s="19"/>
      <c r="R49" s="78"/>
      <c r="S49" s="43"/>
      <c r="T49" s="75" t="s">
        <v>266</v>
      </c>
      <c r="U49" s="75" t="s">
        <v>340</v>
      </c>
      <c r="V49" s="44">
        <v>15000</v>
      </c>
    </row>
    <row r="50" spans="1:22" s="44" customFormat="1" x14ac:dyDescent="0.2">
      <c r="A50" s="20" t="s">
        <v>185</v>
      </c>
      <c r="B50" s="43">
        <v>2</v>
      </c>
      <c r="C50" s="70" t="s">
        <v>281</v>
      </c>
      <c r="D50" s="43"/>
      <c r="E50" s="71">
        <f>INDEX(PanelInstance!$I$20:$M$34, MATCH(Sched!$C50, PanelInstance!$I$20:$I$34, 0), MATCH(E$3, PanelInstance!$I$20:$M$20, 0))</f>
        <v>250</v>
      </c>
      <c r="F50" s="71">
        <f>INDEX(PanelInstance!$I$20:$M$34, MATCH(Sched!$C50, PanelInstance!$I$20:$I$34, 0), MATCH(F$3, PanelInstance!$I$20:$M$20, 0))</f>
        <v>75</v>
      </c>
      <c r="G50" s="71">
        <v>75</v>
      </c>
      <c r="H50" s="71">
        <f>INDEX(PanelInstance!$I$20:$M$34, MATCH(Sched!$C50, PanelInstance!$I$20:$I$34, 0), MATCH(H$3, PanelInstance!$I$20:$M$20, 0))</f>
        <v>4</v>
      </c>
      <c r="I50" s="70"/>
      <c r="J50" s="71">
        <f>INDEX(PanelInstance!$I$20:$M$34, MATCH(Sched!$C50, PanelInstance!$I$20:$I$34, 0), MATCH(J$3, PanelInstance!$I$20:$M$20, 0))</f>
        <v>75</v>
      </c>
      <c r="K50" s="15"/>
      <c r="L50" s="15"/>
      <c r="M50" s="19"/>
      <c r="N50" s="15"/>
      <c r="O50" s="15"/>
      <c r="P50" s="19"/>
      <c r="Q50" s="19"/>
      <c r="R50" s="78"/>
      <c r="S50" s="43"/>
      <c r="T50" s="75" t="s">
        <v>267</v>
      </c>
      <c r="U50" s="75" t="s">
        <v>340</v>
      </c>
      <c r="V50" s="44">
        <v>15000</v>
      </c>
    </row>
    <row r="51" spans="1:22" s="44" customFormat="1" x14ac:dyDescent="0.2">
      <c r="A51" s="20" t="s">
        <v>186</v>
      </c>
      <c r="B51" s="43">
        <v>2</v>
      </c>
      <c r="C51" s="70" t="s">
        <v>281</v>
      </c>
      <c r="D51" s="43"/>
      <c r="E51" s="71">
        <f>INDEX(PanelInstance!$I$20:$M$34, MATCH(Sched!$C51, PanelInstance!$I$20:$I$34, 0), MATCH(E$3, PanelInstance!$I$20:$M$20, 0))</f>
        <v>250</v>
      </c>
      <c r="F51" s="71">
        <f>INDEX(PanelInstance!$I$20:$M$34, MATCH(Sched!$C51, PanelInstance!$I$20:$I$34, 0), MATCH(F$3, PanelInstance!$I$20:$M$20, 0))</f>
        <v>75</v>
      </c>
      <c r="G51" s="71">
        <v>75</v>
      </c>
      <c r="H51" s="71">
        <f>INDEX(PanelInstance!$I$20:$M$34, MATCH(Sched!$C51, PanelInstance!$I$20:$I$34, 0), MATCH(H$3, PanelInstance!$I$20:$M$20, 0))</f>
        <v>4</v>
      </c>
      <c r="I51" s="70"/>
      <c r="J51" s="71">
        <f>INDEX(PanelInstance!$I$20:$M$34, MATCH(Sched!$C51, PanelInstance!$I$20:$I$34, 0), MATCH(J$3, PanelInstance!$I$20:$M$20, 0))</f>
        <v>75</v>
      </c>
      <c r="K51" s="15"/>
      <c r="L51" s="15"/>
      <c r="M51" s="19"/>
      <c r="N51" s="15"/>
      <c r="O51" s="15"/>
      <c r="P51" s="19"/>
      <c r="Q51" s="19"/>
      <c r="R51" s="78"/>
      <c r="S51" s="43"/>
      <c r="T51" s="75" t="s">
        <v>227</v>
      </c>
      <c r="U51" s="75" t="s">
        <v>340</v>
      </c>
      <c r="V51" s="44">
        <v>15000</v>
      </c>
    </row>
    <row r="52" spans="1:22" s="44" customFormat="1" x14ac:dyDescent="0.2">
      <c r="A52" s="20" t="s">
        <v>187</v>
      </c>
      <c r="B52" s="43">
        <v>2</v>
      </c>
      <c r="C52" s="70" t="s">
        <v>281</v>
      </c>
      <c r="D52" s="43"/>
      <c r="E52" s="71">
        <f>INDEX(PanelInstance!$I$20:$M$34, MATCH(Sched!$C52, PanelInstance!$I$20:$I$34, 0), MATCH(E$3, PanelInstance!$I$20:$M$20, 0))</f>
        <v>250</v>
      </c>
      <c r="F52" s="71">
        <f>INDEX(PanelInstance!$I$20:$M$34, MATCH(Sched!$C52, PanelInstance!$I$20:$I$34, 0), MATCH(F$3, PanelInstance!$I$20:$M$20, 0))</f>
        <v>75</v>
      </c>
      <c r="G52" s="71">
        <v>75</v>
      </c>
      <c r="H52" s="71">
        <f>INDEX(PanelInstance!$I$20:$M$34, MATCH(Sched!$C52, PanelInstance!$I$20:$I$34, 0), MATCH(H$3, PanelInstance!$I$20:$M$20, 0))</f>
        <v>4</v>
      </c>
      <c r="I52" s="70"/>
      <c r="J52" s="71">
        <f>INDEX(PanelInstance!$I$20:$M$34, MATCH(Sched!$C52, PanelInstance!$I$20:$I$34, 0), MATCH(J$3, PanelInstance!$I$20:$M$20, 0))</f>
        <v>75</v>
      </c>
      <c r="K52" s="15"/>
      <c r="L52" s="15"/>
      <c r="M52" s="19"/>
      <c r="N52" s="15"/>
      <c r="O52" s="15"/>
      <c r="P52" s="19"/>
      <c r="Q52" s="19"/>
      <c r="R52" s="78"/>
      <c r="S52" s="43"/>
      <c r="T52" s="75" t="s">
        <v>268</v>
      </c>
      <c r="U52" s="75" t="s">
        <v>340</v>
      </c>
      <c r="V52" s="44">
        <v>15000</v>
      </c>
    </row>
    <row r="53" spans="1:22" s="44" customFormat="1" x14ac:dyDescent="0.2">
      <c r="A53" s="20" t="s">
        <v>188</v>
      </c>
      <c r="B53" s="43">
        <v>2</v>
      </c>
      <c r="C53" s="70" t="s">
        <v>281</v>
      </c>
      <c r="D53" s="43"/>
      <c r="E53" s="71">
        <f>INDEX(PanelInstance!$I$20:$M$34, MATCH(Sched!$C53, PanelInstance!$I$20:$I$34, 0), MATCH(E$3, PanelInstance!$I$20:$M$20, 0))</f>
        <v>250</v>
      </c>
      <c r="F53" s="71">
        <f>INDEX(PanelInstance!$I$20:$M$34, MATCH(Sched!$C53, PanelInstance!$I$20:$I$34, 0), MATCH(F$3, PanelInstance!$I$20:$M$20, 0))</f>
        <v>75</v>
      </c>
      <c r="G53" s="71">
        <v>75</v>
      </c>
      <c r="H53" s="71">
        <f>INDEX(PanelInstance!$I$20:$M$34, MATCH(Sched!$C53, PanelInstance!$I$20:$I$34, 0), MATCH(H$3, PanelInstance!$I$20:$M$20, 0))</f>
        <v>4</v>
      </c>
      <c r="I53" s="70"/>
      <c r="J53" s="71">
        <f>INDEX(PanelInstance!$I$20:$M$34, MATCH(Sched!$C53, PanelInstance!$I$20:$I$34, 0), MATCH(J$3, PanelInstance!$I$20:$M$20, 0))</f>
        <v>75</v>
      </c>
      <c r="K53" s="15"/>
      <c r="L53" s="15"/>
      <c r="M53" s="15"/>
      <c r="N53" s="15"/>
      <c r="O53" s="15"/>
      <c r="P53" s="19"/>
      <c r="Q53" s="19"/>
      <c r="R53" s="78"/>
      <c r="S53" s="43"/>
      <c r="T53" s="75" t="s">
        <v>269</v>
      </c>
      <c r="U53" s="75" t="s">
        <v>340</v>
      </c>
      <c r="V53" s="44">
        <v>15000</v>
      </c>
    </row>
    <row r="54" spans="1:22" s="44" customFormat="1" x14ac:dyDescent="0.2">
      <c r="A54" s="20" t="s">
        <v>189</v>
      </c>
      <c r="B54" s="43">
        <v>2</v>
      </c>
      <c r="C54" s="70" t="s">
        <v>281</v>
      </c>
      <c r="D54" s="43"/>
      <c r="E54" s="71">
        <f>INDEX(PanelInstance!$I$20:$M$34, MATCH(Sched!$C54, PanelInstance!$I$20:$I$34, 0), MATCH(E$3, PanelInstance!$I$20:$M$20, 0))</f>
        <v>250</v>
      </c>
      <c r="F54" s="71">
        <f>INDEX(PanelInstance!$I$20:$M$34, MATCH(Sched!$C54, PanelInstance!$I$20:$I$34, 0), MATCH(F$3, PanelInstance!$I$20:$M$20, 0))</f>
        <v>75</v>
      </c>
      <c r="G54" s="71">
        <v>75</v>
      </c>
      <c r="H54" s="71">
        <f>INDEX(PanelInstance!$I$20:$M$34, MATCH(Sched!$C54, PanelInstance!$I$20:$I$34, 0), MATCH(H$3, PanelInstance!$I$20:$M$20, 0))</f>
        <v>4</v>
      </c>
      <c r="I54" s="70"/>
      <c r="J54" s="71">
        <f>INDEX(PanelInstance!$I$20:$M$34, MATCH(Sched!$C54, PanelInstance!$I$20:$I$34, 0), MATCH(J$3, PanelInstance!$I$20:$M$20, 0))</f>
        <v>75</v>
      </c>
      <c r="K54" s="15"/>
      <c r="L54" s="15"/>
      <c r="M54" s="15"/>
      <c r="N54" s="15"/>
      <c r="O54" s="15"/>
      <c r="P54" s="19"/>
      <c r="Q54" s="19"/>
      <c r="R54" s="78"/>
      <c r="S54" s="43"/>
      <c r="T54" s="75" t="s">
        <v>270</v>
      </c>
      <c r="U54" s="75" t="s">
        <v>340</v>
      </c>
      <c r="V54" s="44">
        <v>15000</v>
      </c>
    </row>
    <row r="55" spans="1:22" s="44" customFormat="1" x14ac:dyDescent="0.2">
      <c r="A55" s="20" t="s">
        <v>190</v>
      </c>
      <c r="B55" s="43">
        <v>2</v>
      </c>
      <c r="C55" s="70" t="s">
        <v>281</v>
      </c>
      <c r="D55" s="43"/>
      <c r="E55" s="71">
        <f>INDEX(PanelInstance!$I$20:$M$34, MATCH(Sched!$C55, PanelInstance!$I$20:$I$34, 0), MATCH(E$3, PanelInstance!$I$20:$M$20, 0))</f>
        <v>250</v>
      </c>
      <c r="F55" s="71">
        <f>INDEX(PanelInstance!$I$20:$M$34, MATCH(Sched!$C55, PanelInstance!$I$20:$I$34, 0), MATCH(F$3, PanelInstance!$I$20:$M$20, 0))</f>
        <v>75</v>
      </c>
      <c r="G55" s="71">
        <v>75</v>
      </c>
      <c r="H55" s="71">
        <f>INDEX(PanelInstance!$I$20:$M$34, MATCH(Sched!$C55, PanelInstance!$I$20:$I$34, 0), MATCH(H$3, PanelInstance!$I$20:$M$20, 0))</f>
        <v>4</v>
      </c>
      <c r="I55" s="70"/>
      <c r="J55" s="71">
        <f>INDEX(PanelInstance!$I$20:$M$34, MATCH(Sched!$C55, PanelInstance!$I$20:$I$34, 0), MATCH(J$3, PanelInstance!$I$20:$M$20, 0))</f>
        <v>75</v>
      </c>
      <c r="K55" s="73"/>
      <c r="L55" s="73"/>
      <c r="M55" s="73"/>
      <c r="N55" s="73"/>
      <c r="O55" s="73"/>
      <c r="P55" s="73"/>
      <c r="Q55" s="73"/>
      <c r="R55" s="43"/>
      <c r="S55" s="43"/>
      <c r="T55" s="107" t="s">
        <v>271</v>
      </c>
      <c r="U55" s="75" t="s">
        <v>340</v>
      </c>
      <c r="V55" s="44">
        <v>15000</v>
      </c>
    </row>
    <row r="56" spans="1:22" s="44" customFormat="1" x14ac:dyDescent="0.2">
      <c r="A56" s="20" t="s">
        <v>191</v>
      </c>
      <c r="B56" s="43">
        <v>2</v>
      </c>
      <c r="C56" s="70" t="s">
        <v>281</v>
      </c>
      <c r="D56" s="43"/>
      <c r="E56" s="71">
        <f>INDEX(PanelInstance!$I$20:$M$34, MATCH(Sched!$C56, PanelInstance!$I$20:$I$34, 0), MATCH(E$3, PanelInstance!$I$20:$M$20, 0))</f>
        <v>250</v>
      </c>
      <c r="F56" s="71">
        <f>INDEX(PanelInstance!$I$20:$M$34, MATCH(Sched!$C56, PanelInstance!$I$20:$I$34, 0), MATCH(F$3, PanelInstance!$I$20:$M$20, 0))</f>
        <v>75</v>
      </c>
      <c r="G56" s="71">
        <v>75</v>
      </c>
      <c r="H56" s="71">
        <f>INDEX(PanelInstance!$I$20:$M$34, MATCH(Sched!$C56, PanelInstance!$I$20:$I$34, 0), MATCH(H$3, PanelInstance!$I$20:$M$20, 0))</f>
        <v>4</v>
      </c>
      <c r="I56" s="70"/>
      <c r="J56" s="71">
        <f>INDEX(PanelInstance!$I$20:$M$34, MATCH(Sched!$C56, PanelInstance!$I$20:$I$34, 0), MATCH(J$3, PanelInstance!$I$20:$M$20, 0))</f>
        <v>75</v>
      </c>
      <c r="K56" s="73"/>
      <c r="L56" s="73"/>
      <c r="M56" s="73"/>
      <c r="N56" s="73"/>
      <c r="O56" s="73"/>
      <c r="P56" s="73"/>
      <c r="Q56" s="73"/>
      <c r="R56" s="43"/>
      <c r="S56" s="43"/>
      <c r="T56" s="75" t="s">
        <v>272</v>
      </c>
      <c r="U56" s="75" t="s">
        <v>340</v>
      </c>
      <c r="V56" s="44">
        <v>15000</v>
      </c>
    </row>
    <row r="57" spans="1:22" s="44" customFormat="1" x14ac:dyDescent="0.2">
      <c r="A57" s="20" t="s">
        <v>192</v>
      </c>
      <c r="B57" s="43">
        <v>2</v>
      </c>
      <c r="C57" s="70" t="s">
        <v>289</v>
      </c>
      <c r="D57" s="43"/>
      <c r="E57" s="71">
        <f>INDEX(PanelInstance!$I$20:$M$34, MATCH(Sched!$C57, PanelInstance!$I$20:$I$34, 0), MATCH(E$3, PanelInstance!$I$20:$M$20, 0))</f>
        <v>1800</v>
      </c>
      <c r="F57" s="71">
        <f>INDEX(PanelInstance!$I$20:$M$34, MATCH(Sched!$C57, PanelInstance!$I$20:$I$34, 0), MATCH(F$3, PanelInstance!$I$20:$M$20, 0))</f>
        <v>350</v>
      </c>
      <c r="G57" s="71">
        <v>350</v>
      </c>
      <c r="H57" s="71">
        <f>INDEX(PanelInstance!$I$20:$M$34, MATCH(Sched!$C57, PanelInstance!$I$20:$I$34, 0), MATCH(H$3, PanelInstance!$I$20:$M$20, 0))</f>
        <v>12</v>
      </c>
      <c r="I57" s="70"/>
      <c r="J57" s="71">
        <f>INDEX(PanelInstance!$I$20:$M$34, MATCH(Sched!$C57, PanelInstance!$I$20:$I$34, 0), MATCH(J$3, PanelInstance!$I$20:$M$20, 0))</f>
        <v>350</v>
      </c>
      <c r="K57" s="73"/>
      <c r="L57" s="73"/>
      <c r="M57" s="73"/>
      <c r="N57" s="73"/>
      <c r="O57" s="73"/>
      <c r="P57" s="73"/>
      <c r="Q57" s="73"/>
      <c r="R57" s="43"/>
      <c r="S57" s="43"/>
      <c r="T57" s="75" t="s">
        <v>273</v>
      </c>
      <c r="U57" s="75" t="s">
        <v>340</v>
      </c>
      <c r="V57" s="44">
        <v>15000</v>
      </c>
    </row>
    <row r="58" spans="1:22" s="44" customFormat="1" x14ac:dyDescent="0.2">
      <c r="A58" s="20" t="s">
        <v>193</v>
      </c>
      <c r="B58" s="43">
        <v>2</v>
      </c>
      <c r="C58" s="70" t="s">
        <v>282</v>
      </c>
      <c r="D58" s="43"/>
      <c r="E58" s="71">
        <f>INDEX(PanelInstance!$I$20:$M$34, MATCH(Sched!$C58, PanelInstance!$I$20:$I$34, 0), MATCH(E$3, PanelInstance!$I$20:$M$20, 0))</f>
        <v>400</v>
      </c>
      <c r="F58" s="71">
        <f>INDEX(PanelInstance!$I$20:$M$34, MATCH(Sched!$C58, PanelInstance!$I$20:$I$34, 0), MATCH(F$3, PanelInstance!$I$20:$M$20, 0))</f>
        <v>350</v>
      </c>
      <c r="G58" s="71">
        <v>350</v>
      </c>
      <c r="H58" s="71">
        <f>INDEX(PanelInstance!$I$20:$M$34, MATCH(Sched!$C58, PanelInstance!$I$20:$I$34, 0), MATCH(H$3, PanelInstance!$I$20:$M$20, 0))</f>
        <v>10</v>
      </c>
      <c r="I58" s="70"/>
      <c r="J58" s="71">
        <f>INDEX(PanelInstance!$I$20:$M$34, MATCH(Sched!$C58, PanelInstance!$I$20:$I$34, 0), MATCH(J$3, PanelInstance!$I$20:$M$20, 0))</f>
        <v>350</v>
      </c>
      <c r="K58" s="15"/>
      <c r="L58" s="15"/>
      <c r="M58" s="19"/>
      <c r="N58" s="15"/>
      <c r="O58" s="15"/>
      <c r="P58" s="19"/>
      <c r="Q58" s="19"/>
      <c r="R58" s="78"/>
      <c r="S58" s="43"/>
      <c r="T58" s="75" t="s">
        <v>274</v>
      </c>
      <c r="U58" s="75" t="s">
        <v>340</v>
      </c>
      <c r="V58" s="44">
        <v>15000</v>
      </c>
    </row>
    <row r="59" spans="1:22" s="44" customFormat="1" x14ac:dyDescent="0.2">
      <c r="A59" s="20" t="s">
        <v>194</v>
      </c>
      <c r="B59" s="43">
        <v>2</v>
      </c>
      <c r="C59" s="70" t="s">
        <v>290</v>
      </c>
      <c r="D59" s="43"/>
      <c r="E59" s="71">
        <f>INDEX(PanelInstance!$I$20:$M$34, MATCH(Sched!$C59, PanelInstance!$I$20:$I$34, 0), MATCH(E$3, PanelInstance!$I$20:$M$20, 0))</f>
        <v>2000</v>
      </c>
      <c r="F59" s="71">
        <f>INDEX(PanelInstance!$I$20:$M$34, MATCH(Sched!$C59, PanelInstance!$I$20:$I$34, 0), MATCH(F$3, PanelInstance!$I$20:$M$20, 0))</f>
        <v>300</v>
      </c>
      <c r="G59" s="71">
        <v>300</v>
      </c>
      <c r="H59" s="71">
        <f>INDEX(PanelInstance!$I$20:$M$34, MATCH(Sched!$C59, PanelInstance!$I$20:$I$34, 0), MATCH(H$3, PanelInstance!$I$20:$M$20, 0))</f>
        <v>12</v>
      </c>
      <c r="I59" s="70"/>
      <c r="J59" s="71">
        <f>INDEX(PanelInstance!$I$20:$M$34, MATCH(Sched!$C59, PanelInstance!$I$20:$I$34, 0), MATCH(J$3, PanelInstance!$I$20:$M$20, 0))</f>
        <v>500</v>
      </c>
      <c r="K59" s="15"/>
      <c r="L59" s="15"/>
      <c r="M59" s="15"/>
      <c r="N59" s="15"/>
      <c r="O59" s="15"/>
      <c r="P59" s="19"/>
      <c r="Q59" s="19"/>
      <c r="R59" s="78"/>
      <c r="S59" s="43"/>
      <c r="T59" s="75" t="s">
        <v>275</v>
      </c>
      <c r="U59" s="75" t="s">
        <v>340</v>
      </c>
      <c r="V59" s="44">
        <v>15000</v>
      </c>
    </row>
    <row r="60" spans="1:22" s="44" customFormat="1" x14ac:dyDescent="0.2">
      <c r="A60" s="20" t="s">
        <v>195</v>
      </c>
      <c r="B60" s="43">
        <v>2</v>
      </c>
      <c r="C60" s="70" t="s">
        <v>288</v>
      </c>
      <c r="D60" s="43"/>
      <c r="E60" s="71">
        <f>INDEX(PanelInstance!$I$20:$M$34, MATCH(Sched!$C60, PanelInstance!$I$20:$I$34, 0), MATCH(E$3, PanelInstance!$I$20:$M$20, 0))</f>
        <v>1600</v>
      </c>
      <c r="F60" s="71">
        <f>INDEX(PanelInstance!$I$20:$M$34, MATCH(Sched!$C60, PanelInstance!$I$20:$I$34, 0), MATCH(F$3, PanelInstance!$I$20:$M$20, 0))</f>
        <v>300</v>
      </c>
      <c r="G60" s="71">
        <v>300</v>
      </c>
      <c r="H60" s="71">
        <f>INDEX(PanelInstance!$I$20:$M$34, MATCH(Sched!$C60, PanelInstance!$I$20:$I$34, 0), MATCH(H$3, PanelInstance!$I$20:$M$20, 0))</f>
        <v>12</v>
      </c>
      <c r="I60" s="70"/>
      <c r="J60" s="71">
        <f>INDEX(PanelInstance!$I$20:$M$34, MATCH(Sched!$C60, PanelInstance!$I$20:$I$34, 0), MATCH(J$3, PanelInstance!$I$20:$M$20, 0))</f>
        <v>500</v>
      </c>
      <c r="K60" s="15"/>
      <c r="L60" s="15"/>
      <c r="M60" s="19"/>
      <c r="N60" s="15"/>
      <c r="O60" s="15"/>
      <c r="P60" s="19"/>
      <c r="Q60" s="19"/>
      <c r="R60" s="78"/>
      <c r="S60" s="43"/>
      <c r="T60" s="75" t="s">
        <v>276</v>
      </c>
      <c r="U60" s="75" t="s">
        <v>340</v>
      </c>
      <c r="V60" s="44">
        <v>15000</v>
      </c>
    </row>
    <row r="61" spans="1:22" s="44" customFormat="1" x14ac:dyDescent="0.2">
      <c r="A61" s="20" t="s">
        <v>196</v>
      </c>
      <c r="B61" s="43">
        <v>2</v>
      </c>
      <c r="C61" s="70" t="s">
        <v>282</v>
      </c>
      <c r="D61" s="43"/>
      <c r="E61" s="71">
        <f>INDEX(PanelInstance!$I$20:$M$34, MATCH(Sched!$C61, PanelInstance!$I$20:$I$34, 0), MATCH(E$3, PanelInstance!$I$20:$M$20, 0))</f>
        <v>400</v>
      </c>
      <c r="F61" s="71">
        <f>INDEX(PanelInstance!$I$20:$M$34, MATCH(Sched!$C61, PanelInstance!$I$20:$I$34, 0), MATCH(F$3, PanelInstance!$I$20:$M$20, 0))</f>
        <v>350</v>
      </c>
      <c r="G61" s="71">
        <v>350</v>
      </c>
      <c r="H61" s="71">
        <f>INDEX(PanelInstance!$I$20:$M$34, MATCH(Sched!$C61, PanelInstance!$I$20:$I$34, 0), MATCH(H$3, PanelInstance!$I$20:$M$20, 0))</f>
        <v>10</v>
      </c>
      <c r="I61" s="70"/>
      <c r="J61" s="71">
        <f>INDEX(PanelInstance!$I$20:$M$34, MATCH(Sched!$C61, PanelInstance!$I$20:$I$34, 0), MATCH(J$3, PanelInstance!$I$20:$M$20, 0))</f>
        <v>350</v>
      </c>
      <c r="K61" s="15"/>
      <c r="L61" s="15"/>
      <c r="M61" s="15"/>
      <c r="N61" s="15"/>
      <c r="O61" s="15"/>
      <c r="P61" s="19"/>
      <c r="Q61" s="19"/>
      <c r="R61" s="78"/>
      <c r="S61" s="43"/>
      <c r="T61" s="75" t="s">
        <v>228</v>
      </c>
      <c r="U61" s="75" t="s">
        <v>340</v>
      </c>
      <c r="V61" s="44">
        <v>15000</v>
      </c>
    </row>
    <row r="62" spans="1:22" s="44" customFormat="1" x14ac:dyDescent="0.2">
      <c r="A62" s="20" t="s">
        <v>197</v>
      </c>
      <c r="B62" s="43">
        <v>2</v>
      </c>
      <c r="C62" s="70" t="s">
        <v>289</v>
      </c>
      <c r="D62" s="43"/>
      <c r="E62" s="71">
        <f>INDEX(PanelInstance!$I$20:$M$34, MATCH(Sched!$C62, PanelInstance!$I$20:$I$34, 0), MATCH(E$3, PanelInstance!$I$20:$M$20, 0))</f>
        <v>1800</v>
      </c>
      <c r="F62" s="71">
        <f>INDEX(PanelInstance!$I$20:$M$34, MATCH(Sched!$C62, PanelInstance!$I$20:$I$34, 0), MATCH(F$3, PanelInstance!$I$20:$M$20, 0))</f>
        <v>350</v>
      </c>
      <c r="G62" s="71">
        <v>350</v>
      </c>
      <c r="H62" s="71">
        <f>INDEX(PanelInstance!$I$20:$M$34, MATCH(Sched!$C62, PanelInstance!$I$20:$I$34, 0), MATCH(H$3, PanelInstance!$I$20:$M$20, 0))</f>
        <v>12</v>
      </c>
      <c r="I62" s="70"/>
      <c r="J62" s="71">
        <f>INDEX(PanelInstance!$I$20:$M$34, MATCH(Sched!$C62, PanelInstance!$I$20:$I$34, 0), MATCH(J$3, PanelInstance!$I$20:$M$20, 0))</f>
        <v>350</v>
      </c>
      <c r="K62" s="15"/>
      <c r="L62" s="15"/>
      <c r="M62" s="15"/>
      <c r="N62" s="15"/>
      <c r="O62" s="15"/>
      <c r="P62" s="19"/>
      <c r="Q62" s="19"/>
      <c r="R62" s="78"/>
      <c r="S62" s="43"/>
      <c r="T62" s="75" t="s">
        <v>277</v>
      </c>
      <c r="U62" s="75" t="s">
        <v>340</v>
      </c>
      <c r="V62" s="44">
        <v>15000</v>
      </c>
    </row>
    <row r="63" spans="1:22" s="44" customFormat="1" x14ac:dyDescent="0.2">
      <c r="A63" s="20" t="s">
        <v>198</v>
      </c>
      <c r="B63" s="43">
        <v>2</v>
      </c>
      <c r="C63" s="70" t="s">
        <v>284</v>
      </c>
      <c r="D63" s="43"/>
      <c r="E63" s="71">
        <f>INDEX(PanelInstance!$I$20:$M$34, MATCH(Sched!$C63, PanelInstance!$I$20:$I$34, 0), MATCH(E$3, PanelInstance!$I$20:$M$20, 0))</f>
        <v>600</v>
      </c>
      <c r="F63" s="71">
        <f>INDEX(PanelInstance!$I$20:$M$34, MATCH(Sched!$C63, PanelInstance!$I$20:$I$34, 0), MATCH(F$3, PanelInstance!$I$20:$M$20, 0))</f>
        <v>350</v>
      </c>
      <c r="G63" s="71">
        <v>350</v>
      </c>
      <c r="H63" s="71">
        <f>INDEX(PanelInstance!$I$20:$M$34, MATCH(Sched!$C63, PanelInstance!$I$20:$I$34, 0), MATCH(H$3, PanelInstance!$I$20:$M$20, 0))</f>
        <v>8</v>
      </c>
      <c r="I63" s="70"/>
      <c r="J63" s="71">
        <f>INDEX(PanelInstance!$I$20:$M$34, MATCH(Sched!$C63, PanelInstance!$I$20:$I$34, 0), MATCH(J$3, PanelInstance!$I$20:$M$20, 0))</f>
        <v>350</v>
      </c>
      <c r="K63" s="15"/>
      <c r="L63" s="15"/>
      <c r="M63" s="15"/>
      <c r="N63" s="15"/>
      <c r="O63" s="15"/>
      <c r="P63" s="19"/>
      <c r="Q63" s="19"/>
      <c r="R63" s="78"/>
      <c r="S63" s="43"/>
      <c r="T63" s="75" t="s">
        <v>337</v>
      </c>
      <c r="U63" s="75" t="s">
        <v>340</v>
      </c>
      <c r="V63" s="44">
        <v>15000</v>
      </c>
    </row>
    <row r="64" spans="1:22" x14ac:dyDescent="0.2">
      <c r="A64" s="21"/>
      <c r="B64" s="44"/>
      <c r="C64" s="21"/>
      <c r="D64" s="21"/>
      <c r="E64" s="16"/>
      <c r="F64" s="16"/>
      <c r="G64" s="16"/>
      <c r="H64" s="16"/>
      <c r="I64" s="22"/>
      <c r="J64" s="16"/>
      <c r="K64" s="16"/>
      <c r="L64" s="16"/>
      <c r="M64" s="17"/>
      <c r="N64" s="16"/>
      <c r="O64" s="16"/>
      <c r="P64" s="17"/>
      <c r="Q64" s="17"/>
      <c r="R64" s="18"/>
      <c r="S64" s="41"/>
      <c r="T64" s="42"/>
      <c r="U64" s="42"/>
      <c r="V64" s="41"/>
    </row>
    <row r="65" spans="1:22" x14ac:dyDescent="0.2">
      <c r="A65" s="21"/>
      <c r="B65" s="44"/>
      <c r="C65" s="21"/>
      <c r="D65" s="21"/>
      <c r="E65" s="16"/>
      <c r="F65" s="16"/>
      <c r="G65" s="16"/>
      <c r="H65" s="16"/>
      <c r="I65" s="22"/>
      <c r="J65" s="16"/>
      <c r="K65" s="16"/>
      <c r="L65" s="16"/>
      <c r="M65" s="16"/>
      <c r="N65" s="16"/>
      <c r="O65" s="16"/>
      <c r="P65" s="17"/>
      <c r="Q65" s="17"/>
      <c r="R65" s="18"/>
      <c r="S65" s="41"/>
      <c r="T65" s="42"/>
      <c r="U65" s="42"/>
      <c r="V65" s="41"/>
    </row>
    <row r="66" spans="1:22" x14ac:dyDescent="0.2">
      <c r="A66" s="21"/>
      <c r="B66" s="44"/>
      <c r="C66" s="21"/>
      <c r="D66" s="21"/>
      <c r="E66" s="16"/>
      <c r="F66" s="16"/>
      <c r="G66" s="16"/>
      <c r="H66" s="16"/>
      <c r="I66" s="22"/>
      <c r="J66" s="16"/>
      <c r="K66" s="16"/>
      <c r="L66" s="16"/>
      <c r="M66" s="16"/>
      <c r="N66" s="16"/>
      <c r="O66" s="16"/>
      <c r="P66" s="17"/>
      <c r="Q66" s="17"/>
      <c r="R66" s="18"/>
      <c r="S66" s="41"/>
      <c r="T66" s="42"/>
      <c r="U66" s="42"/>
      <c r="V66" s="41"/>
    </row>
    <row r="67" spans="1:22" x14ac:dyDescent="0.2">
      <c r="A67" s="21"/>
      <c r="B67" s="44"/>
      <c r="C67" s="21"/>
      <c r="D67" s="21"/>
      <c r="E67" s="16"/>
      <c r="F67" s="16"/>
      <c r="G67" s="16"/>
      <c r="H67" s="16"/>
      <c r="I67" s="22"/>
      <c r="J67" s="16"/>
      <c r="K67" s="16"/>
      <c r="L67" s="16"/>
      <c r="M67" s="17"/>
      <c r="N67" s="16"/>
      <c r="O67" s="16"/>
      <c r="P67" s="17"/>
      <c r="Q67" s="17"/>
      <c r="R67" s="18"/>
      <c r="S67" s="41"/>
      <c r="T67" s="42"/>
      <c r="U67" s="42"/>
      <c r="V67" s="41"/>
    </row>
    <row r="68" spans="1:22" x14ac:dyDescent="0.2">
      <c r="A68" s="21"/>
      <c r="B68" s="44"/>
      <c r="C68" s="21"/>
      <c r="D68" s="21"/>
      <c r="E68" s="16"/>
      <c r="F68" s="16"/>
      <c r="G68" s="16"/>
      <c r="H68" s="16"/>
      <c r="I68" s="22"/>
      <c r="J68" s="16"/>
      <c r="K68" s="16"/>
      <c r="L68" s="16"/>
      <c r="M68" s="17"/>
      <c r="N68" s="16"/>
      <c r="O68" s="16"/>
      <c r="P68" s="17"/>
      <c r="Q68" s="17"/>
      <c r="R68" s="18"/>
      <c r="S68" s="41"/>
      <c r="T68" s="42"/>
      <c r="U68" s="42"/>
      <c r="V68" s="41"/>
    </row>
    <row r="69" spans="1:22" x14ac:dyDescent="0.2">
      <c r="A69" s="21"/>
      <c r="B69" s="44"/>
      <c r="C69" s="21"/>
      <c r="D69" s="21"/>
      <c r="E69" s="16"/>
      <c r="F69" s="16"/>
      <c r="G69" s="16"/>
      <c r="H69" s="16"/>
      <c r="I69" s="22"/>
      <c r="J69" s="16"/>
      <c r="K69" s="16"/>
      <c r="L69" s="16"/>
      <c r="M69" s="16"/>
      <c r="N69" s="16"/>
      <c r="O69" s="16"/>
      <c r="P69" s="17"/>
      <c r="Q69" s="17"/>
      <c r="R69" s="18"/>
      <c r="S69" s="41"/>
      <c r="T69" s="42"/>
      <c r="U69" s="42"/>
      <c r="V69" s="41"/>
    </row>
    <row r="70" spans="1:22" x14ac:dyDescent="0.2">
      <c r="A70" s="21"/>
      <c r="B70" s="44"/>
      <c r="C70" s="21"/>
      <c r="D70" s="21"/>
      <c r="E70" s="16"/>
      <c r="F70" s="16"/>
      <c r="G70" s="16"/>
      <c r="H70" s="16"/>
      <c r="I70" s="22"/>
      <c r="J70" s="16"/>
      <c r="K70" s="16"/>
      <c r="L70" s="16"/>
      <c r="M70" s="16"/>
      <c r="N70" s="16"/>
      <c r="O70" s="16"/>
      <c r="P70" s="17"/>
      <c r="Q70" s="17"/>
      <c r="R70" s="18"/>
      <c r="S70" s="41"/>
      <c r="T70" s="42"/>
      <c r="U70" s="42"/>
      <c r="V70" s="41"/>
    </row>
    <row r="71" spans="1:22" x14ac:dyDescent="0.2">
      <c r="A71" s="21"/>
      <c r="B71" s="44"/>
      <c r="C71" s="21"/>
      <c r="D71" s="21"/>
      <c r="E71" s="16"/>
      <c r="F71" s="16"/>
      <c r="G71" s="16"/>
      <c r="H71" s="16"/>
      <c r="I71" s="22"/>
      <c r="J71" s="16"/>
      <c r="K71" s="16"/>
      <c r="L71" s="16"/>
      <c r="M71" s="16"/>
      <c r="N71" s="16"/>
      <c r="O71" s="16"/>
      <c r="P71" s="17"/>
      <c r="Q71" s="17"/>
      <c r="R71" s="18"/>
      <c r="S71" s="41"/>
      <c r="T71" s="42"/>
      <c r="U71" s="42"/>
      <c r="V71" s="41"/>
    </row>
    <row r="72" spans="1:22" x14ac:dyDescent="0.2">
      <c r="A72" s="21"/>
      <c r="B72" s="44"/>
      <c r="C72" s="21"/>
      <c r="D72" s="21"/>
      <c r="E72" s="16"/>
      <c r="F72" s="16"/>
      <c r="G72" s="16"/>
      <c r="H72" s="16"/>
      <c r="I72" s="22"/>
      <c r="J72" s="16"/>
      <c r="K72" s="16"/>
      <c r="L72" s="16"/>
      <c r="M72" s="17"/>
      <c r="N72" s="16"/>
      <c r="O72" s="16"/>
      <c r="P72" s="17"/>
      <c r="Q72" s="17"/>
      <c r="R72" s="18"/>
      <c r="S72" s="41"/>
      <c r="T72" s="42"/>
      <c r="U72" s="42"/>
      <c r="V72" s="41"/>
    </row>
    <row r="73" spans="1:22" x14ac:dyDescent="0.2">
      <c r="A73" s="21"/>
      <c r="B73" s="44"/>
      <c r="C73" s="21"/>
      <c r="D73" s="21"/>
      <c r="E73" s="16"/>
      <c r="F73" s="16"/>
      <c r="G73" s="16"/>
      <c r="H73" s="16"/>
      <c r="I73" s="22"/>
      <c r="J73" s="16"/>
      <c r="K73" s="16"/>
      <c r="L73" s="16"/>
      <c r="M73" s="16"/>
      <c r="N73" s="16"/>
      <c r="O73" s="16"/>
      <c r="P73" s="17"/>
      <c r="Q73" s="17"/>
      <c r="R73" s="18"/>
      <c r="S73" s="41"/>
      <c r="T73" s="42"/>
      <c r="U73" s="42"/>
      <c r="V73" s="41"/>
    </row>
    <row r="74" spans="1:22" x14ac:dyDescent="0.2">
      <c r="A74" s="21"/>
      <c r="B74" s="44"/>
      <c r="C74" s="21"/>
      <c r="D74" s="21"/>
      <c r="E74" s="16"/>
      <c r="F74" s="16"/>
      <c r="G74" s="16"/>
      <c r="H74" s="16"/>
      <c r="I74" s="22"/>
      <c r="J74" s="16"/>
      <c r="K74" s="16"/>
      <c r="L74" s="16"/>
      <c r="M74" s="17"/>
      <c r="N74" s="16"/>
      <c r="O74" s="16"/>
      <c r="P74" s="17"/>
      <c r="Q74" s="17"/>
      <c r="R74" s="18"/>
      <c r="S74" s="41"/>
      <c r="T74" s="42"/>
      <c r="U74" s="42"/>
      <c r="V74" s="41"/>
    </row>
    <row r="75" spans="1:22" x14ac:dyDescent="0.2">
      <c r="A75" s="21"/>
      <c r="B75" s="44"/>
      <c r="C75" s="21"/>
      <c r="D75" s="21"/>
      <c r="E75" s="16"/>
      <c r="F75" s="16"/>
      <c r="G75" s="16"/>
      <c r="H75" s="16"/>
      <c r="I75" s="22"/>
      <c r="J75" s="16"/>
      <c r="K75" s="16"/>
      <c r="L75" s="16"/>
      <c r="M75" s="17"/>
      <c r="N75" s="16"/>
      <c r="O75" s="16"/>
      <c r="P75" s="17"/>
      <c r="Q75" s="17"/>
      <c r="R75" s="18"/>
      <c r="S75" s="41"/>
      <c r="T75" s="42"/>
      <c r="U75" s="42"/>
      <c r="V75" s="41"/>
    </row>
    <row r="76" spans="1:22" x14ac:dyDescent="0.2">
      <c r="A76" s="21"/>
      <c r="B76" s="44"/>
      <c r="C76" s="21"/>
      <c r="D76" s="21"/>
      <c r="E76" s="16"/>
      <c r="F76" s="16"/>
      <c r="G76" s="16"/>
      <c r="H76" s="16"/>
      <c r="I76" s="22"/>
      <c r="J76" s="16"/>
      <c r="K76" s="16"/>
      <c r="L76" s="16"/>
      <c r="M76" s="17"/>
      <c r="N76" s="16"/>
      <c r="O76" s="16"/>
      <c r="P76" s="17"/>
      <c r="Q76" s="17"/>
      <c r="R76" s="18"/>
      <c r="S76" s="41"/>
      <c r="T76" s="42"/>
      <c r="U76" s="42"/>
      <c r="V76" s="41"/>
    </row>
    <row r="77" spans="1:22" x14ac:dyDescent="0.2">
      <c r="A77" s="21"/>
      <c r="B77" s="44"/>
      <c r="C77" s="21"/>
      <c r="D77" s="21"/>
      <c r="E77" s="16"/>
      <c r="F77" s="16"/>
      <c r="G77" s="16"/>
      <c r="H77" s="16"/>
      <c r="I77" s="22"/>
      <c r="J77" s="16"/>
      <c r="K77" s="16"/>
      <c r="L77" s="16"/>
      <c r="M77" s="17"/>
      <c r="N77" s="16"/>
      <c r="O77" s="16"/>
      <c r="P77" s="17"/>
      <c r="Q77" s="17"/>
      <c r="R77" s="18"/>
      <c r="S77" s="41"/>
      <c r="T77" s="42"/>
      <c r="U77" s="42"/>
      <c r="V77" s="41"/>
    </row>
    <row r="78" spans="1:22" x14ac:dyDescent="0.2">
      <c r="A78" s="21"/>
      <c r="B78" s="44"/>
      <c r="C78" s="21"/>
      <c r="D78" s="21"/>
      <c r="E78" s="16"/>
      <c r="F78" s="16"/>
      <c r="G78" s="16"/>
      <c r="H78" s="16"/>
      <c r="I78" s="22"/>
      <c r="J78" s="16"/>
      <c r="K78" s="16"/>
      <c r="L78" s="16"/>
      <c r="M78" s="17"/>
      <c r="N78" s="16"/>
      <c r="O78" s="16"/>
      <c r="P78" s="17"/>
      <c r="Q78" s="17"/>
      <c r="R78" s="18"/>
      <c r="S78" s="41"/>
      <c r="T78" s="42"/>
      <c r="U78" s="42"/>
      <c r="V78" s="41"/>
    </row>
    <row r="79" spans="1:22" x14ac:dyDescent="0.2">
      <c r="A79" s="21"/>
      <c r="B79" s="44"/>
      <c r="C79" s="21"/>
      <c r="D79" s="21"/>
      <c r="E79" s="16"/>
      <c r="F79" s="16"/>
      <c r="G79" s="16"/>
      <c r="H79" s="16"/>
      <c r="I79" s="22"/>
      <c r="J79" s="16"/>
      <c r="K79" s="16"/>
      <c r="L79" s="16"/>
      <c r="M79" s="16"/>
      <c r="N79" s="16"/>
      <c r="O79" s="16"/>
      <c r="P79" s="17"/>
      <c r="Q79" s="17"/>
      <c r="R79" s="18"/>
      <c r="S79" s="41"/>
      <c r="T79" s="42"/>
      <c r="U79" s="42"/>
      <c r="V79" s="41"/>
    </row>
    <row r="80" spans="1:22" x14ac:dyDescent="0.2">
      <c r="A80" s="21"/>
      <c r="B80" s="44"/>
      <c r="C80" s="21"/>
      <c r="D80" s="21"/>
      <c r="E80" s="16"/>
      <c r="F80" s="16"/>
      <c r="G80" s="16"/>
      <c r="H80" s="16"/>
      <c r="I80" s="22"/>
      <c r="J80" s="16"/>
      <c r="K80" s="16"/>
      <c r="L80" s="16"/>
      <c r="M80" s="17"/>
      <c r="N80" s="16"/>
      <c r="O80" s="16"/>
      <c r="P80" s="17"/>
      <c r="Q80" s="17"/>
      <c r="R80" s="18"/>
      <c r="S80" s="41"/>
      <c r="T80" s="42"/>
      <c r="U80" s="42"/>
      <c r="V80" s="41"/>
    </row>
    <row r="81" spans="1:22" x14ac:dyDescent="0.2">
      <c r="A81" s="21"/>
      <c r="B81" s="44"/>
      <c r="C81" s="21"/>
      <c r="D81" s="21"/>
      <c r="E81" s="16"/>
      <c r="F81" s="16"/>
      <c r="G81" s="16"/>
      <c r="H81" s="16"/>
      <c r="I81" s="22"/>
      <c r="J81" s="16"/>
      <c r="K81" s="16"/>
      <c r="L81" s="16"/>
      <c r="M81" s="17"/>
      <c r="N81" s="16"/>
      <c r="O81" s="16"/>
      <c r="P81" s="17"/>
      <c r="Q81" s="17"/>
      <c r="R81" s="18"/>
      <c r="S81" s="41"/>
      <c r="T81" s="42"/>
      <c r="U81" s="42"/>
      <c r="V81" s="41"/>
    </row>
    <row r="82" spans="1:22" x14ac:dyDescent="0.2">
      <c r="A82" s="21"/>
      <c r="B82" s="44"/>
      <c r="C82" s="21"/>
      <c r="D82" s="21"/>
      <c r="E82" s="16"/>
      <c r="F82" s="16"/>
      <c r="G82" s="16"/>
      <c r="H82" s="16"/>
      <c r="I82" s="22"/>
      <c r="J82" s="16"/>
      <c r="K82" s="16"/>
      <c r="L82" s="16"/>
      <c r="M82" s="17"/>
      <c r="N82" s="16"/>
      <c r="O82" s="16"/>
      <c r="P82" s="17"/>
      <c r="Q82" s="17"/>
      <c r="R82" s="18"/>
      <c r="S82" s="41"/>
      <c r="T82" s="42"/>
      <c r="U82" s="42"/>
      <c r="V82" s="41"/>
    </row>
    <row r="83" spans="1:22" x14ac:dyDescent="0.2">
      <c r="A83" s="21"/>
      <c r="B83" s="44"/>
      <c r="C83" s="21"/>
      <c r="D83" s="21"/>
      <c r="E83" s="16"/>
      <c r="F83" s="16"/>
      <c r="G83" s="16"/>
      <c r="H83" s="16"/>
      <c r="I83" s="22"/>
      <c r="J83" s="16"/>
      <c r="K83" s="16"/>
      <c r="L83" s="16"/>
      <c r="M83" s="17"/>
      <c r="N83" s="16"/>
      <c r="O83" s="16"/>
      <c r="P83" s="17"/>
      <c r="Q83" s="17"/>
      <c r="R83" s="18"/>
      <c r="S83" s="41"/>
      <c r="T83" s="42"/>
      <c r="U83" s="42"/>
      <c r="V83" s="41"/>
    </row>
    <row r="84" spans="1:22" x14ac:dyDescent="0.2">
      <c r="A84" s="21"/>
      <c r="B84" s="44"/>
      <c r="C84" s="21"/>
      <c r="D84" s="21"/>
      <c r="E84" s="16"/>
      <c r="F84" s="16"/>
      <c r="G84" s="16"/>
      <c r="H84" s="16"/>
      <c r="I84" s="22"/>
      <c r="J84" s="16"/>
      <c r="K84" s="16"/>
      <c r="L84" s="16"/>
      <c r="M84" s="16"/>
      <c r="N84" s="16"/>
      <c r="O84" s="16"/>
      <c r="P84" s="17"/>
      <c r="Q84" s="17"/>
      <c r="R84" s="18"/>
      <c r="S84" s="41"/>
      <c r="T84" s="42"/>
      <c r="U84" s="42"/>
      <c r="V84" s="41"/>
    </row>
    <row r="85" spans="1:22" x14ac:dyDescent="0.2">
      <c r="A85" s="21"/>
      <c r="B85" s="44"/>
      <c r="C85" s="21"/>
      <c r="D85" s="21"/>
      <c r="E85" s="16"/>
      <c r="F85" s="16"/>
      <c r="G85" s="16"/>
      <c r="H85" s="16"/>
      <c r="I85" s="22"/>
      <c r="J85" s="16"/>
      <c r="K85" s="16"/>
      <c r="L85" s="16"/>
      <c r="M85" s="16"/>
      <c r="N85" s="16"/>
      <c r="O85" s="16"/>
      <c r="P85" s="17"/>
      <c r="Q85" s="17"/>
      <c r="R85" s="18"/>
      <c r="S85" s="41"/>
      <c r="T85" s="42"/>
      <c r="U85" s="42"/>
      <c r="V85" s="41"/>
    </row>
    <row r="86" spans="1:22" x14ac:dyDescent="0.2">
      <c r="A86" s="21"/>
      <c r="B86" s="44"/>
      <c r="C86" s="21"/>
      <c r="D86" s="21"/>
      <c r="E86" s="16"/>
      <c r="F86" s="16"/>
      <c r="G86" s="16"/>
      <c r="H86" s="16"/>
      <c r="I86" s="22"/>
      <c r="J86" s="16"/>
      <c r="K86" s="16"/>
      <c r="L86" s="16"/>
      <c r="M86" s="16"/>
      <c r="N86" s="16"/>
      <c r="O86" s="16"/>
      <c r="P86" s="17"/>
      <c r="Q86" s="17"/>
      <c r="R86" s="18"/>
      <c r="S86" s="41"/>
      <c r="T86" s="42"/>
      <c r="U86" s="42"/>
      <c r="V86" s="41"/>
    </row>
    <row r="87" spans="1:22" x14ac:dyDescent="0.2">
      <c r="A87" s="21"/>
      <c r="B87" s="44"/>
      <c r="C87" s="21"/>
      <c r="D87" s="21"/>
      <c r="E87" s="16"/>
      <c r="F87" s="16"/>
      <c r="G87" s="16"/>
      <c r="H87" s="16"/>
      <c r="I87" s="22"/>
      <c r="J87" s="16"/>
      <c r="K87" s="16"/>
      <c r="L87" s="16"/>
      <c r="M87" s="17"/>
      <c r="N87" s="16"/>
      <c r="O87" s="16"/>
      <c r="P87" s="17"/>
      <c r="Q87" s="17"/>
      <c r="R87" s="18"/>
      <c r="S87" s="41"/>
      <c r="T87" s="42"/>
      <c r="U87" s="42"/>
      <c r="V87" s="41"/>
    </row>
    <row r="88" spans="1:22" x14ac:dyDescent="0.2">
      <c r="A88" s="21"/>
      <c r="B88" s="44"/>
      <c r="C88" s="21"/>
      <c r="D88" s="21"/>
      <c r="E88" s="16"/>
      <c r="F88" s="16"/>
      <c r="G88" s="16"/>
      <c r="H88" s="16"/>
      <c r="I88" s="22"/>
      <c r="J88" s="16"/>
      <c r="K88" s="16"/>
      <c r="L88" s="16"/>
      <c r="M88" s="16"/>
      <c r="N88" s="16"/>
      <c r="O88" s="16"/>
      <c r="P88" s="17"/>
      <c r="Q88" s="17"/>
      <c r="R88" s="18"/>
      <c r="S88" s="41"/>
      <c r="T88" s="42"/>
      <c r="U88" s="42"/>
      <c r="V88" s="41"/>
    </row>
    <row r="89" spans="1:22" x14ac:dyDescent="0.2">
      <c r="A89" s="21"/>
      <c r="B89" s="44"/>
      <c r="C89" s="21"/>
      <c r="D89" s="21"/>
      <c r="E89" s="16"/>
      <c r="F89" s="16"/>
      <c r="G89" s="16"/>
      <c r="H89" s="16"/>
      <c r="I89" s="22"/>
      <c r="J89" s="16"/>
      <c r="K89" s="16"/>
      <c r="L89" s="16"/>
      <c r="M89" s="17"/>
      <c r="N89" s="16"/>
      <c r="O89" s="16"/>
      <c r="P89" s="17"/>
      <c r="Q89" s="17"/>
      <c r="R89" s="18"/>
      <c r="S89" s="41"/>
      <c r="T89" s="42"/>
      <c r="U89" s="42"/>
      <c r="V89" s="41"/>
    </row>
    <row r="90" spans="1:22" x14ac:dyDescent="0.2">
      <c r="A90" s="21"/>
      <c r="B90" s="44"/>
      <c r="C90" s="21"/>
      <c r="D90" s="21"/>
      <c r="E90" s="16"/>
      <c r="F90" s="16"/>
      <c r="G90" s="16"/>
      <c r="H90" s="16"/>
      <c r="I90" s="22"/>
      <c r="J90" s="16"/>
      <c r="K90" s="16"/>
      <c r="L90" s="16"/>
      <c r="M90" s="17"/>
      <c r="N90" s="16"/>
      <c r="O90" s="16"/>
      <c r="P90" s="17"/>
      <c r="Q90" s="17"/>
      <c r="R90" s="18"/>
      <c r="S90" s="41"/>
      <c r="T90" s="42"/>
      <c r="U90" s="42"/>
      <c r="V90" s="41"/>
    </row>
    <row r="91" spans="1:22" x14ac:dyDescent="0.2">
      <c r="A91" s="21"/>
      <c r="B91" s="44"/>
      <c r="C91" s="21"/>
      <c r="D91" s="21"/>
      <c r="E91" s="16"/>
      <c r="F91" s="16"/>
      <c r="G91" s="16"/>
      <c r="H91" s="16"/>
      <c r="I91" s="22"/>
      <c r="J91" s="16"/>
      <c r="K91" s="16"/>
      <c r="L91" s="16"/>
      <c r="M91" s="16"/>
      <c r="N91" s="16"/>
      <c r="O91" s="16"/>
      <c r="P91" s="17"/>
      <c r="Q91" s="17"/>
      <c r="R91" s="18"/>
      <c r="S91" s="41"/>
      <c r="T91" s="42"/>
      <c r="U91" s="42"/>
      <c r="V91" s="41"/>
    </row>
    <row r="92" spans="1:22" x14ac:dyDescent="0.2">
      <c r="A92" s="21"/>
      <c r="B92" s="44"/>
      <c r="C92" s="21"/>
      <c r="D92" s="21"/>
      <c r="E92" s="16"/>
      <c r="F92" s="16"/>
      <c r="G92" s="16"/>
      <c r="H92" s="16"/>
      <c r="I92" s="22"/>
      <c r="J92" s="16"/>
      <c r="K92" s="16"/>
      <c r="L92" s="16"/>
      <c r="M92" s="16"/>
      <c r="N92" s="16"/>
      <c r="O92" s="16"/>
      <c r="P92" s="17"/>
      <c r="Q92" s="17"/>
      <c r="R92" s="18"/>
      <c r="S92" s="41"/>
      <c r="T92" s="42"/>
      <c r="U92" s="42"/>
      <c r="V92" s="41"/>
    </row>
    <row r="93" spans="1:22" x14ac:dyDescent="0.2">
      <c r="A93" s="21"/>
      <c r="B93" s="44"/>
      <c r="C93" s="21"/>
      <c r="D93" s="21"/>
      <c r="E93" s="16"/>
      <c r="F93" s="16"/>
      <c r="G93" s="16"/>
      <c r="H93" s="16"/>
      <c r="I93" s="17"/>
      <c r="J93" s="45"/>
      <c r="K93" s="45"/>
      <c r="L93" s="45"/>
      <c r="M93" s="45"/>
      <c r="N93" s="45"/>
      <c r="O93" s="45"/>
      <c r="P93" s="45"/>
      <c r="Q93" s="45"/>
      <c r="R93" s="44"/>
      <c r="S93" s="48"/>
      <c r="T93" s="47"/>
      <c r="U93" s="47"/>
    </row>
    <row r="94" spans="1:22" x14ac:dyDescent="0.2">
      <c r="A94" s="21"/>
      <c r="B94" s="44"/>
      <c r="C94" s="21"/>
      <c r="D94" s="21"/>
      <c r="E94" s="16"/>
      <c r="F94" s="16"/>
      <c r="G94" s="16"/>
      <c r="H94" s="16"/>
      <c r="I94" s="17"/>
      <c r="J94" s="45"/>
      <c r="K94" s="45"/>
      <c r="L94" s="45"/>
      <c r="M94" s="45"/>
      <c r="N94" s="45"/>
      <c r="O94" s="45"/>
      <c r="P94" s="45"/>
      <c r="Q94" s="45"/>
      <c r="R94" s="44"/>
      <c r="S94" s="48"/>
      <c r="T94" s="47"/>
      <c r="U94" s="47"/>
    </row>
    <row r="95" spans="1:22" x14ac:dyDescent="0.2">
      <c r="A95" s="21"/>
      <c r="B95" s="44"/>
      <c r="C95" s="21"/>
      <c r="D95" s="21"/>
      <c r="E95" s="16"/>
      <c r="F95" s="16"/>
      <c r="G95" s="16"/>
      <c r="H95" s="16"/>
      <c r="I95" s="22"/>
      <c r="J95" s="16"/>
      <c r="K95" s="16"/>
      <c r="L95" s="16"/>
      <c r="M95" s="16"/>
      <c r="N95" s="16"/>
      <c r="O95" s="16"/>
      <c r="P95" s="17"/>
      <c r="Q95" s="17"/>
      <c r="R95" s="18"/>
      <c r="S95" s="41"/>
      <c r="T95" s="42"/>
      <c r="U95" s="42"/>
      <c r="V95" s="41"/>
    </row>
    <row r="96" spans="1:22" x14ac:dyDescent="0.2">
      <c r="A96" s="21"/>
      <c r="B96" s="44"/>
      <c r="C96" s="21"/>
      <c r="D96" s="21"/>
      <c r="E96" s="16"/>
      <c r="F96" s="16"/>
      <c r="G96" s="16"/>
      <c r="H96" s="16"/>
      <c r="I96" s="22"/>
      <c r="J96" s="16"/>
      <c r="K96" s="16"/>
      <c r="L96" s="16"/>
      <c r="M96" s="16"/>
      <c r="N96" s="16"/>
      <c r="O96" s="16"/>
      <c r="P96" s="17"/>
      <c r="Q96" s="17"/>
      <c r="R96" s="18"/>
      <c r="S96" s="41"/>
      <c r="T96" s="42"/>
      <c r="U96" s="42"/>
      <c r="V96" s="41"/>
    </row>
    <row r="97" spans="1:22" x14ac:dyDescent="0.2">
      <c r="A97" s="21"/>
      <c r="B97" s="44"/>
      <c r="C97" s="21"/>
      <c r="D97" s="21"/>
      <c r="E97" s="16"/>
      <c r="F97" s="16"/>
      <c r="G97" s="16"/>
      <c r="H97" s="16"/>
      <c r="I97" s="22"/>
      <c r="J97" s="16"/>
      <c r="K97" s="16"/>
      <c r="L97" s="16"/>
      <c r="M97" s="17"/>
      <c r="N97" s="16"/>
      <c r="O97" s="16"/>
      <c r="P97" s="17"/>
      <c r="Q97" s="17"/>
      <c r="R97" s="18"/>
      <c r="S97" s="41"/>
      <c r="T97" s="42"/>
      <c r="U97" s="42"/>
      <c r="V97" s="41"/>
    </row>
    <row r="98" spans="1:22" x14ac:dyDescent="0.2">
      <c r="A98" s="21"/>
      <c r="B98" s="44"/>
      <c r="C98" s="21"/>
      <c r="D98" s="21"/>
      <c r="E98" s="16"/>
      <c r="F98" s="16"/>
      <c r="G98" s="16"/>
      <c r="H98" s="16"/>
      <c r="I98" s="22"/>
      <c r="J98" s="16"/>
      <c r="K98" s="16"/>
      <c r="L98" s="16"/>
      <c r="M98" s="16"/>
      <c r="N98" s="16"/>
      <c r="O98" s="16"/>
      <c r="P98" s="17"/>
      <c r="Q98" s="17"/>
      <c r="R98" s="18"/>
      <c r="S98" s="41"/>
      <c r="T98" s="42"/>
      <c r="U98" s="42"/>
      <c r="V98" s="41"/>
    </row>
    <row r="99" spans="1:22" x14ac:dyDescent="0.2">
      <c r="A99" s="21"/>
      <c r="B99" s="44"/>
      <c r="C99" s="21"/>
      <c r="D99" s="21"/>
      <c r="E99" s="16"/>
      <c r="F99" s="16"/>
      <c r="G99" s="16"/>
      <c r="H99" s="16"/>
      <c r="I99" s="22"/>
      <c r="J99" s="16"/>
      <c r="K99" s="16"/>
      <c r="L99" s="16"/>
      <c r="M99" s="16"/>
      <c r="N99" s="16"/>
      <c r="O99" s="16"/>
      <c r="P99" s="17"/>
      <c r="Q99" s="17"/>
      <c r="R99" s="18"/>
      <c r="S99" s="41"/>
      <c r="T99" s="42"/>
      <c r="U99" s="42"/>
      <c r="V99" s="41"/>
    </row>
    <row r="100" spans="1:22" x14ac:dyDescent="0.2">
      <c r="A100" s="21"/>
      <c r="B100" s="44"/>
      <c r="C100" s="21"/>
      <c r="D100" s="21"/>
      <c r="E100" s="16"/>
      <c r="F100" s="16"/>
      <c r="G100" s="16"/>
      <c r="H100" s="16"/>
      <c r="I100" s="22"/>
      <c r="J100" s="16"/>
      <c r="K100" s="16"/>
      <c r="L100" s="16"/>
      <c r="M100" s="16"/>
      <c r="N100" s="16"/>
      <c r="O100" s="16"/>
      <c r="P100" s="17"/>
      <c r="Q100" s="17"/>
      <c r="R100" s="18"/>
      <c r="S100" s="41"/>
      <c r="T100" s="42"/>
      <c r="U100" s="42"/>
      <c r="V100" s="41"/>
    </row>
    <row r="101" spans="1:22" x14ac:dyDescent="0.2">
      <c r="A101" s="21"/>
      <c r="B101" s="44"/>
      <c r="C101" s="21"/>
      <c r="D101" s="21"/>
      <c r="E101" s="16"/>
      <c r="F101" s="16"/>
      <c r="G101" s="16"/>
      <c r="H101" s="16"/>
      <c r="I101" s="22"/>
      <c r="J101" s="16"/>
      <c r="K101" s="16"/>
      <c r="L101" s="16"/>
      <c r="M101" s="17"/>
      <c r="N101" s="16"/>
      <c r="O101" s="16"/>
      <c r="P101" s="17"/>
      <c r="Q101" s="17"/>
      <c r="R101" s="18"/>
      <c r="S101" s="41"/>
      <c r="T101" s="42"/>
      <c r="U101" s="42"/>
      <c r="V101" s="41"/>
    </row>
    <row r="102" spans="1:22" x14ac:dyDescent="0.2">
      <c r="A102" s="21"/>
      <c r="B102" s="44"/>
      <c r="C102" s="21"/>
      <c r="D102" s="21"/>
      <c r="E102" s="16"/>
      <c r="F102" s="16"/>
      <c r="G102" s="16"/>
      <c r="H102" s="16"/>
      <c r="I102" s="22"/>
      <c r="J102" s="16"/>
      <c r="K102" s="16"/>
      <c r="L102" s="16"/>
      <c r="M102" s="16"/>
      <c r="N102" s="16"/>
      <c r="O102" s="16"/>
      <c r="P102" s="17"/>
      <c r="Q102" s="17"/>
      <c r="R102" s="18"/>
      <c r="S102" s="41"/>
      <c r="T102" s="42"/>
      <c r="U102" s="42"/>
      <c r="V102" s="41"/>
    </row>
    <row r="103" spans="1:22" x14ac:dyDescent="0.2">
      <c r="A103" s="21"/>
      <c r="B103" s="44"/>
      <c r="C103" s="21"/>
      <c r="D103" s="21"/>
      <c r="E103" s="16"/>
      <c r="F103" s="16"/>
      <c r="G103" s="16"/>
      <c r="H103" s="16"/>
      <c r="I103" s="22"/>
      <c r="J103" s="16"/>
      <c r="K103" s="16"/>
      <c r="L103" s="16"/>
      <c r="M103" s="16"/>
      <c r="N103" s="16"/>
      <c r="O103" s="16"/>
      <c r="P103" s="17"/>
      <c r="Q103" s="17"/>
      <c r="R103" s="18"/>
      <c r="S103" s="41"/>
      <c r="T103" s="42"/>
      <c r="U103" s="42"/>
      <c r="V103" s="41"/>
    </row>
    <row r="104" spans="1:22" x14ac:dyDescent="0.2">
      <c r="A104" s="21"/>
      <c r="B104" s="44"/>
      <c r="C104" s="21"/>
      <c r="D104" s="21"/>
      <c r="E104" s="16"/>
      <c r="F104" s="16"/>
      <c r="G104" s="16"/>
      <c r="H104" s="16"/>
      <c r="I104" s="22"/>
      <c r="J104" s="16"/>
      <c r="K104" s="16"/>
      <c r="L104" s="16"/>
      <c r="M104" s="16"/>
      <c r="N104" s="16"/>
      <c r="O104" s="16"/>
      <c r="P104" s="17"/>
      <c r="Q104" s="17"/>
      <c r="R104" s="18"/>
      <c r="S104" s="41"/>
      <c r="T104" s="42"/>
      <c r="U104" s="42"/>
      <c r="V104" s="41"/>
    </row>
    <row r="105" spans="1:22" x14ac:dyDescent="0.2">
      <c r="A105" s="21"/>
      <c r="B105" s="44"/>
      <c r="C105" s="21"/>
      <c r="D105" s="21"/>
      <c r="E105" s="16"/>
      <c r="F105" s="16"/>
      <c r="G105" s="16"/>
      <c r="H105" s="16"/>
      <c r="I105" s="22"/>
      <c r="J105" s="16"/>
      <c r="K105" s="16"/>
      <c r="L105" s="16"/>
      <c r="M105" s="16"/>
      <c r="N105" s="16"/>
      <c r="O105" s="16"/>
      <c r="P105" s="17"/>
      <c r="Q105" s="17"/>
      <c r="R105" s="18"/>
      <c r="S105" s="41"/>
      <c r="T105" s="42"/>
      <c r="U105" s="42"/>
      <c r="V105" s="41"/>
    </row>
    <row r="106" spans="1:22" x14ac:dyDescent="0.2">
      <c r="A106" s="21"/>
      <c r="B106" s="44"/>
      <c r="C106" s="21"/>
      <c r="D106" s="21"/>
      <c r="E106" s="16"/>
      <c r="F106" s="16"/>
      <c r="G106" s="16"/>
      <c r="H106" s="16"/>
      <c r="I106" s="22"/>
      <c r="J106" s="16"/>
      <c r="K106" s="16"/>
      <c r="L106" s="16"/>
      <c r="M106" s="16"/>
      <c r="N106" s="16"/>
      <c r="O106" s="16"/>
      <c r="P106" s="17"/>
      <c r="Q106" s="17"/>
      <c r="R106" s="18"/>
      <c r="S106" s="41"/>
      <c r="T106" s="42"/>
      <c r="U106" s="42"/>
      <c r="V106" s="41"/>
    </row>
    <row r="107" spans="1:22" x14ac:dyDescent="0.2">
      <c r="A107" s="21"/>
      <c r="B107" s="44"/>
      <c r="C107" s="21"/>
      <c r="D107" s="21"/>
      <c r="E107" s="16"/>
      <c r="F107" s="16"/>
      <c r="G107" s="16"/>
      <c r="H107" s="16"/>
      <c r="I107" s="22"/>
      <c r="J107" s="16"/>
      <c r="K107" s="16"/>
      <c r="L107" s="16"/>
      <c r="M107" s="17"/>
      <c r="N107" s="16"/>
      <c r="O107" s="16"/>
      <c r="P107" s="17"/>
      <c r="Q107" s="17"/>
      <c r="R107" s="18"/>
      <c r="S107" s="41"/>
      <c r="T107" s="42"/>
      <c r="U107" s="42"/>
      <c r="V107" s="41"/>
    </row>
    <row r="108" spans="1:22" x14ac:dyDescent="0.2">
      <c r="A108" s="21"/>
      <c r="B108" s="44"/>
      <c r="C108" s="21"/>
      <c r="D108" s="21"/>
      <c r="E108" s="16"/>
      <c r="F108" s="16"/>
      <c r="G108" s="16"/>
      <c r="H108" s="16"/>
      <c r="I108" s="22"/>
      <c r="J108" s="16"/>
      <c r="K108" s="16"/>
      <c r="L108" s="16"/>
      <c r="M108" s="16"/>
      <c r="N108" s="16"/>
      <c r="O108" s="16"/>
      <c r="P108" s="17"/>
      <c r="Q108" s="17"/>
      <c r="R108" s="18"/>
      <c r="S108" s="41"/>
      <c r="T108" s="42"/>
      <c r="U108" s="42"/>
      <c r="V108" s="41"/>
    </row>
    <row r="109" spans="1:22" x14ac:dyDescent="0.2">
      <c r="A109" s="21"/>
      <c r="B109" s="44"/>
      <c r="C109" s="21"/>
      <c r="D109" s="21"/>
      <c r="E109" s="16"/>
      <c r="F109" s="16"/>
      <c r="G109" s="16"/>
      <c r="H109" s="16"/>
      <c r="I109" s="22"/>
      <c r="J109" s="16"/>
      <c r="K109" s="16"/>
      <c r="L109" s="16"/>
      <c r="M109" s="16"/>
      <c r="N109" s="16"/>
      <c r="O109" s="16"/>
      <c r="P109" s="17"/>
      <c r="Q109" s="17"/>
      <c r="R109" s="18"/>
      <c r="S109" s="41"/>
      <c r="T109" s="42"/>
      <c r="U109" s="42"/>
      <c r="V109" s="41"/>
    </row>
    <row r="110" spans="1:22" x14ac:dyDescent="0.2">
      <c r="A110" s="21"/>
      <c r="B110" s="44"/>
      <c r="C110" s="21"/>
      <c r="D110" s="21"/>
      <c r="E110" s="16"/>
      <c r="F110" s="16"/>
      <c r="G110" s="16"/>
      <c r="H110" s="16"/>
      <c r="I110" s="22"/>
      <c r="J110" s="16"/>
      <c r="K110" s="16"/>
      <c r="L110" s="16"/>
      <c r="M110" s="16"/>
      <c r="N110" s="16"/>
      <c r="O110" s="16"/>
      <c r="P110" s="17"/>
      <c r="Q110" s="17"/>
      <c r="R110" s="18"/>
      <c r="S110" s="41"/>
      <c r="T110" s="42"/>
      <c r="U110" s="42"/>
      <c r="V110" s="41"/>
    </row>
    <row r="111" spans="1:22" x14ac:dyDescent="0.2">
      <c r="A111" s="21"/>
      <c r="B111" s="44"/>
      <c r="C111" s="21"/>
      <c r="D111" s="21"/>
      <c r="E111" s="16"/>
      <c r="F111" s="16"/>
      <c r="G111" s="16"/>
      <c r="H111" s="16"/>
      <c r="I111" s="22"/>
      <c r="J111" s="16"/>
      <c r="K111" s="16"/>
      <c r="L111" s="16"/>
      <c r="M111" s="16"/>
      <c r="N111" s="16"/>
      <c r="O111" s="16"/>
      <c r="P111" s="17"/>
      <c r="Q111" s="17"/>
      <c r="R111" s="18"/>
      <c r="S111" s="41"/>
      <c r="T111" s="42"/>
      <c r="U111" s="42"/>
      <c r="V111" s="41"/>
    </row>
    <row r="112" spans="1:22" x14ac:dyDescent="0.2">
      <c r="A112" s="21"/>
      <c r="B112" s="44"/>
      <c r="C112" s="21"/>
      <c r="D112" s="21"/>
      <c r="E112" s="16"/>
      <c r="F112" s="16"/>
      <c r="G112" s="16"/>
      <c r="H112" s="16"/>
      <c r="I112" s="22"/>
      <c r="J112" s="16"/>
      <c r="K112" s="16"/>
      <c r="L112" s="16"/>
      <c r="M112" s="17"/>
      <c r="N112" s="16"/>
      <c r="O112" s="16"/>
      <c r="P112" s="17"/>
      <c r="Q112" s="17"/>
      <c r="R112" s="18"/>
      <c r="S112" s="41"/>
      <c r="T112" s="42"/>
      <c r="U112" s="42"/>
      <c r="V112" s="41"/>
    </row>
    <row r="113" spans="1:22" x14ac:dyDescent="0.2">
      <c r="A113" s="21"/>
      <c r="B113" s="44"/>
      <c r="C113" s="21"/>
      <c r="D113" s="21"/>
      <c r="E113" s="16"/>
      <c r="F113" s="16"/>
      <c r="G113" s="16"/>
      <c r="H113" s="16"/>
      <c r="I113" s="22"/>
      <c r="J113" s="16"/>
      <c r="K113" s="16"/>
      <c r="L113" s="16"/>
      <c r="M113" s="16"/>
      <c r="N113" s="16"/>
      <c r="O113" s="16"/>
      <c r="P113" s="17"/>
      <c r="Q113" s="17"/>
      <c r="R113" s="18"/>
      <c r="S113" s="41"/>
      <c r="T113" s="42"/>
      <c r="U113" s="42"/>
      <c r="V113" s="41"/>
    </row>
    <row r="114" spans="1:22" x14ac:dyDescent="0.2">
      <c r="A114" s="21"/>
      <c r="B114" s="44"/>
      <c r="C114" s="21"/>
      <c r="D114" s="21"/>
      <c r="E114" s="16"/>
      <c r="F114" s="16"/>
      <c r="G114" s="16"/>
      <c r="H114" s="16"/>
      <c r="I114" s="22"/>
      <c r="J114" s="16"/>
      <c r="K114" s="16"/>
      <c r="L114" s="16"/>
      <c r="M114" s="16"/>
      <c r="N114" s="16"/>
      <c r="O114" s="16"/>
      <c r="P114" s="17"/>
      <c r="Q114" s="17"/>
      <c r="R114" s="18"/>
      <c r="S114" s="41"/>
      <c r="T114" s="42"/>
      <c r="U114" s="42"/>
      <c r="V114" s="41"/>
    </row>
    <row r="115" spans="1:22" x14ac:dyDescent="0.2">
      <c r="A115" s="21"/>
      <c r="B115" s="44"/>
      <c r="C115" s="21"/>
      <c r="D115" s="21"/>
      <c r="E115" s="16"/>
      <c r="F115" s="16"/>
      <c r="G115" s="16"/>
      <c r="H115" s="16"/>
      <c r="I115" s="22"/>
      <c r="J115" s="16"/>
      <c r="K115" s="16"/>
      <c r="L115" s="16"/>
      <c r="M115" s="16"/>
      <c r="N115" s="16"/>
      <c r="O115" s="16"/>
      <c r="P115" s="17"/>
      <c r="Q115" s="17"/>
      <c r="R115" s="18"/>
      <c r="S115" s="41"/>
      <c r="T115" s="42"/>
      <c r="U115" s="42"/>
      <c r="V115" s="41"/>
    </row>
    <row r="116" spans="1:22" x14ac:dyDescent="0.2">
      <c r="A116" s="21"/>
      <c r="B116" s="44"/>
      <c r="C116" s="21"/>
      <c r="D116" s="21"/>
      <c r="E116" s="16"/>
      <c r="F116" s="16"/>
      <c r="G116" s="16"/>
      <c r="H116" s="16"/>
      <c r="I116" s="22"/>
      <c r="J116" s="16"/>
      <c r="K116" s="16"/>
      <c r="L116" s="16"/>
      <c r="M116" s="17"/>
      <c r="N116" s="16"/>
      <c r="O116" s="16"/>
      <c r="P116" s="17"/>
      <c r="Q116" s="17"/>
      <c r="R116" s="18"/>
      <c r="S116" s="41"/>
      <c r="T116" s="42"/>
      <c r="U116" s="42"/>
      <c r="V116" s="41"/>
    </row>
    <row r="117" spans="1:22" x14ac:dyDescent="0.2">
      <c r="A117" s="21"/>
      <c r="B117" s="44"/>
      <c r="C117" s="21"/>
      <c r="D117" s="21"/>
      <c r="E117" s="16"/>
      <c r="F117" s="16"/>
      <c r="G117" s="16"/>
      <c r="H117" s="16"/>
      <c r="I117" s="22"/>
      <c r="J117" s="16"/>
      <c r="K117" s="16"/>
      <c r="L117" s="16"/>
      <c r="M117" s="16"/>
      <c r="N117" s="16"/>
      <c r="O117" s="16"/>
      <c r="P117" s="17"/>
      <c r="Q117" s="17"/>
      <c r="R117" s="18"/>
      <c r="S117" s="41"/>
      <c r="T117" s="42"/>
      <c r="U117" s="42"/>
      <c r="V117" s="41"/>
    </row>
    <row r="118" spans="1:22" x14ac:dyDescent="0.2">
      <c r="A118" s="21"/>
      <c r="B118" s="44"/>
      <c r="C118" s="21"/>
      <c r="D118" s="21"/>
      <c r="E118" s="16"/>
      <c r="F118" s="16"/>
      <c r="G118" s="16"/>
      <c r="H118" s="16"/>
      <c r="I118" s="22"/>
      <c r="J118" s="16"/>
      <c r="K118" s="16"/>
      <c r="L118" s="16"/>
      <c r="M118" s="16"/>
      <c r="N118" s="16"/>
      <c r="O118" s="16"/>
      <c r="P118" s="17"/>
      <c r="Q118" s="17"/>
      <c r="R118" s="18"/>
      <c r="S118" s="41"/>
      <c r="T118" s="42"/>
      <c r="U118" s="42"/>
      <c r="V118" s="41"/>
    </row>
    <row r="119" spans="1:22" x14ac:dyDescent="0.2">
      <c r="A119" s="21"/>
      <c r="B119" s="44"/>
      <c r="C119" s="21"/>
      <c r="D119" s="21"/>
      <c r="E119" s="16"/>
      <c r="F119" s="16"/>
      <c r="G119" s="16"/>
      <c r="H119" s="16"/>
      <c r="I119" s="22"/>
      <c r="J119" s="16"/>
      <c r="K119" s="16"/>
      <c r="L119" s="16"/>
      <c r="M119" s="17"/>
      <c r="N119" s="16"/>
      <c r="O119" s="16"/>
      <c r="P119" s="17"/>
      <c r="Q119" s="17"/>
      <c r="R119" s="18"/>
      <c r="S119" s="41"/>
      <c r="T119" s="42"/>
      <c r="U119" s="42"/>
      <c r="V119" s="41"/>
    </row>
    <row r="120" spans="1:22" x14ac:dyDescent="0.2">
      <c r="A120" s="21"/>
      <c r="B120" s="44"/>
      <c r="C120" s="21"/>
      <c r="D120" s="21"/>
      <c r="E120" s="16"/>
      <c r="F120" s="16"/>
      <c r="G120" s="16"/>
      <c r="H120" s="16"/>
      <c r="I120" s="22"/>
      <c r="J120" s="16"/>
      <c r="K120" s="16"/>
      <c r="L120" s="16"/>
      <c r="M120" s="17"/>
      <c r="N120" s="16"/>
      <c r="O120" s="16"/>
      <c r="P120" s="17"/>
      <c r="Q120" s="17"/>
      <c r="R120" s="18"/>
      <c r="S120" s="41"/>
      <c r="T120" s="42"/>
      <c r="U120" s="42"/>
      <c r="V120" s="41"/>
    </row>
    <row r="121" spans="1:22" x14ac:dyDescent="0.2">
      <c r="A121" s="21"/>
      <c r="B121" s="44"/>
      <c r="C121" s="21"/>
      <c r="D121" s="21"/>
      <c r="E121" s="16"/>
      <c r="F121" s="16"/>
      <c r="G121" s="16"/>
      <c r="H121" s="16"/>
      <c r="I121" s="22"/>
      <c r="J121" s="16"/>
      <c r="K121" s="16"/>
      <c r="L121" s="16"/>
      <c r="M121" s="16"/>
      <c r="N121" s="16"/>
      <c r="O121" s="16"/>
      <c r="P121" s="17"/>
      <c r="Q121" s="17"/>
      <c r="R121" s="18"/>
      <c r="S121" s="41"/>
      <c r="T121" s="42"/>
      <c r="U121" s="42"/>
      <c r="V121" s="41"/>
    </row>
    <row r="122" spans="1:22" x14ac:dyDescent="0.2">
      <c r="A122" s="21"/>
      <c r="B122" s="44"/>
      <c r="C122" s="21"/>
      <c r="D122" s="21"/>
      <c r="E122" s="16"/>
      <c r="F122" s="16"/>
      <c r="G122" s="16"/>
      <c r="H122" s="16"/>
      <c r="I122" s="22"/>
      <c r="J122" s="16"/>
      <c r="K122" s="16"/>
      <c r="L122" s="16"/>
      <c r="M122" s="17"/>
      <c r="N122" s="16"/>
      <c r="O122" s="16"/>
      <c r="P122" s="17"/>
      <c r="Q122" s="17"/>
      <c r="R122" s="18"/>
      <c r="S122" s="41"/>
      <c r="T122" s="42"/>
      <c r="U122" s="42"/>
      <c r="V122" s="41"/>
    </row>
    <row r="123" spans="1:22" x14ac:dyDescent="0.2">
      <c r="A123" s="21"/>
      <c r="B123" s="44"/>
      <c r="C123" s="21"/>
      <c r="D123" s="21"/>
      <c r="E123" s="16"/>
      <c r="F123" s="16"/>
      <c r="G123" s="16"/>
      <c r="H123" s="16"/>
      <c r="I123" s="22"/>
      <c r="J123" s="16"/>
      <c r="K123" s="16"/>
      <c r="L123" s="16"/>
      <c r="M123" s="17"/>
      <c r="N123" s="16"/>
      <c r="O123" s="16"/>
      <c r="P123" s="17"/>
      <c r="Q123" s="17"/>
      <c r="R123" s="18"/>
      <c r="S123" s="41"/>
      <c r="T123" s="42"/>
      <c r="U123" s="42"/>
      <c r="V123" s="41"/>
    </row>
    <row r="124" spans="1:22" x14ac:dyDescent="0.2">
      <c r="A124" s="21"/>
      <c r="B124" s="44"/>
      <c r="C124" s="21"/>
      <c r="D124" s="21"/>
      <c r="E124" s="16"/>
      <c r="F124" s="16"/>
      <c r="G124" s="16"/>
      <c r="H124" s="16"/>
      <c r="I124" s="22"/>
      <c r="J124" s="16"/>
      <c r="K124" s="16"/>
      <c r="L124" s="16"/>
      <c r="M124" s="16"/>
      <c r="N124" s="16"/>
      <c r="O124" s="16"/>
      <c r="P124" s="17"/>
      <c r="Q124" s="17"/>
      <c r="R124" s="18"/>
      <c r="S124" s="41"/>
      <c r="T124" s="42"/>
      <c r="U124" s="42"/>
      <c r="V124" s="41"/>
    </row>
    <row r="125" spans="1:22" x14ac:dyDescent="0.2">
      <c r="A125" s="21"/>
      <c r="B125" s="44"/>
      <c r="C125" s="21"/>
      <c r="D125" s="21"/>
      <c r="E125" s="16"/>
      <c r="F125" s="16"/>
      <c r="G125" s="16"/>
      <c r="H125" s="16"/>
      <c r="I125" s="22"/>
      <c r="J125" s="16"/>
      <c r="K125" s="16"/>
      <c r="L125" s="16"/>
      <c r="M125" s="17"/>
      <c r="N125" s="16"/>
      <c r="O125" s="16"/>
      <c r="P125" s="17"/>
      <c r="Q125" s="17"/>
      <c r="R125" s="18"/>
      <c r="S125" s="41"/>
      <c r="T125" s="42"/>
      <c r="U125" s="42"/>
      <c r="V125" s="41"/>
    </row>
    <row r="126" spans="1:22" x14ac:dyDescent="0.2">
      <c r="A126" s="21"/>
      <c r="B126" s="44"/>
      <c r="C126" s="21"/>
      <c r="D126" s="21"/>
      <c r="E126" s="16"/>
      <c r="F126" s="16"/>
      <c r="G126" s="16"/>
      <c r="H126" s="16"/>
      <c r="I126" s="22"/>
      <c r="J126" s="16"/>
      <c r="K126" s="16"/>
      <c r="L126" s="16"/>
      <c r="M126" s="16"/>
      <c r="N126" s="16"/>
      <c r="O126" s="16"/>
      <c r="P126" s="17"/>
      <c r="Q126" s="17"/>
      <c r="R126" s="18"/>
      <c r="S126" s="41"/>
      <c r="T126" s="42"/>
      <c r="U126" s="42"/>
      <c r="V126" s="41"/>
    </row>
    <row r="127" spans="1:22" x14ac:dyDescent="0.2">
      <c r="A127" s="21"/>
      <c r="B127" s="44"/>
      <c r="C127" s="21"/>
      <c r="D127" s="21"/>
      <c r="E127" s="16"/>
      <c r="F127" s="16"/>
      <c r="G127" s="16"/>
      <c r="H127" s="16"/>
      <c r="I127" s="22"/>
      <c r="J127" s="16"/>
      <c r="K127" s="16"/>
      <c r="L127" s="16"/>
      <c r="M127" s="16"/>
      <c r="N127" s="16"/>
      <c r="O127" s="16"/>
      <c r="P127" s="17"/>
      <c r="Q127" s="17"/>
      <c r="R127" s="18"/>
      <c r="S127" s="41"/>
      <c r="T127" s="42"/>
      <c r="U127" s="42"/>
      <c r="V127" s="41"/>
    </row>
    <row r="128" spans="1:22" x14ac:dyDescent="0.2">
      <c r="A128" s="21"/>
      <c r="B128" s="44"/>
      <c r="C128" s="21"/>
      <c r="D128" s="21"/>
      <c r="E128" s="16"/>
      <c r="F128" s="16"/>
      <c r="G128" s="16"/>
      <c r="H128" s="16"/>
      <c r="I128" s="22"/>
      <c r="J128" s="16"/>
      <c r="K128" s="16"/>
      <c r="L128" s="16"/>
      <c r="M128" s="16"/>
      <c r="N128" s="16"/>
      <c r="O128" s="16"/>
      <c r="P128" s="17"/>
      <c r="Q128" s="17"/>
      <c r="R128" s="18"/>
      <c r="S128" s="41"/>
      <c r="T128" s="42"/>
      <c r="U128" s="42"/>
      <c r="V128" s="41"/>
    </row>
    <row r="129" spans="1:23" x14ac:dyDescent="0.2">
      <c r="A129" s="21"/>
      <c r="B129" s="44"/>
      <c r="C129" s="21"/>
      <c r="D129" s="21"/>
      <c r="E129" s="45"/>
      <c r="F129" s="16"/>
      <c r="G129" s="16"/>
      <c r="H129" s="16"/>
      <c r="I129" s="22"/>
      <c r="J129" s="16"/>
      <c r="K129" s="16"/>
      <c r="L129" s="16"/>
      <c r="M129" s="17"/>
      <c r="N129" s="16"/>
      <c r="O129" s="16"/>
      <c r="P129" s="17"/>
      <c r="Q129" s="17"/>
      <c r="R129" s="18"/>
      <c r="S129" s="41"/>
      <c r="T129" s="42"/>
      <c r="U129" s="42"/>
      <c r="V129" s="41"/>
    </row>
    <row r="130" spans="1:23" x14ac:dyDescent="0.2">
      <c r="A130" s="21"/>
      <c r="B130" s="44"/>
      <c r="C130" s="21"/>
      <c r="D130" s="21"/>
      <c r="E130" s="16"/>
      <c r="F130" s="16"/>
      <c r="G130" s="16"/>
      <c r="H130" s="16"/>
      <c r="I130" s="22"/>
      <c r="J130" s="16"/>
      <c r="K130" s="16"/>
      <c r="L130" s="16"/>
      <c r="M130" s="17"/>
      <c r="N130" s="16"/>
      <c r="O130" s="16"/>
      <c r="P130" s="17"/>
      <c r="Q130" s="17"/>
      <c r="R130" s="18"/>
      <c r="S130" s="41"/>
      <c r="T130" s="42"/>
      <c r="U130" s="42"/>
      <c r="V130" s="41"/>
    </row>
    <row r="131" spans="1:23" x14ac:dyDescent="0.2">
      <c r="A131" s="21"/>
      <c r="B131" s="44"/>
      <c r="C131" s="21"/>
      <c r="D131" s="21"/>
      <c r="E131" s="16"/>
      <c r="F131" s="16"/>
      <c r="G131" s="16"/>
      <c r="H131" s="16"/>
      <c r="I131" s="22"/>
      <c r="J131" s="16"/>
      <c r="K131" s="16"/>
      <c r="L131" s="16"/>
      <c r="M131" s="17"/>
      <c r="N131" s="16"/>
      <c r="O131" s="16"/>
      <c r="P131" s="17"/>
      <c r="Q131" s="17"/>
      <c r="R131" s="18"/>
      <c r="S131" s="41"/>
      <c r="T131" s="49"/>
      <c r="U131" s="49"/>
      <c r="V131" s="40"/>
      <c r="W131" s="46"/>
    </row>
    <row r="132" spans="1:23" x14ac:dyDescent="0.2">
      <c r="A132" s="21"/>
      <c r="B132" s="44"/>
      <c r="C132" s="21"/>
      <c r="D132" s="21"/>
      <c r="E132" s="16"/>
      <c r="F132" s="16"/>
      <c r="G132" s="16"/>
      <c r="H132" s="16"/>
      <c r="I132" s="22"/>
      <c r="J132" s="16"/>
      <c r="K132" s="16"/>
      <c r="L132" s="16"/>
      <c r="M132" s="17"/>
      <c r="N132" s="16"/>
      <c r="O132" s="16"/>
      <c r="P132" s="17"/>
      <c r="Q132" s="17"/>
      <c r="R132" s="18"/>
      <c r="S132" s="41"/>
      <c r="T132" s="42"/>
      <c r="U132" s="42"/>
      <c r="V132" s="41"/>
      <c r="W132" s="46"/>
    </row>
    <row r="133" spans="1:23" x14ac:dyDescent="0.2">
      <c r="A133" s="21"/>
      <c r="B133" s="44"/>
      <c r="C133" s="21"/>
      <c r="D133" s="21"/>
      <c r="E133" s="16"/>
      <c r="F133" s="16"/>
      <c r="G133" s="16"/>
      <c r="H133" s="16"/>
      <c r="I133" s="22"/>
      <c r="J133" s="16"/>
      <c r="K133" s="16"/>
      <c r="L133" s="16"/>
      <c r="M133" s="16"/>
      <c r="N133" s="16"/>
      <c r="O133" s="16"/>
      <c r="P133" s="17"/>
      <c r="Q133" s="17"/>
      <c r="R133" s="18"/>
      <c r="S133" s="41"/>
      <c r="T133" s="42"/>
      <c r="U133" s="42"/>
      <c r="V133" s="41"/>
    </row>
    <row r="134" spans="1:23" x14ac:dyDescent="0.2">
      <c r="A134" s="21"/>
      <c r="B134" s="44"/>
      <c r="C134" s="21"/>
      <c r="D134" s="21"/>
      <c r="E134" s="16"/>
      <c r="F134" s="16"/>
      <c r="G134" s="16"/>
      <c r="H134" s="16"/>
      <c r="I134" s="22"/>
      <c r="J134" s="16"/>
      <c r="K134" s="16"/>
      <c r="L134" s="16"/>
      <c r="M134" s="17"/>
      <c r="N134" s="16"/>
      <c r="O134" s="16"/>
      <c r="P134" s="17"/>
      <c r="Q134" s="17"/>
      <c r="R134" s="18"/>
      <c r="S134" s="41"/>
      <c r="T134" s="42"/>
      <c r="U134" s="42"/>
      <c r="V134" s="41"/>
    </row>
    <row r="135" spans="1:23" x14ac:dyDescent="0.2">
      <c r="A135" s="21"/>
      <c r="B135" s="44"/>
      <c r="C135" s="21"/>
      <c r="D135" s="21"/>
      <c r="E135" s="16"/>
      <c r="F135" s="16"/>
      <c r="G135" s="45"/>
      <c r="H135" s="16"/>
      <c r="I135" s="22"/>
      <c r="J135" s="16"/>
      <c r="K135" s="45"/>
      <c r="L135" s="16"/>
      <c r="M135" s="16"/>
      <c r="N135" s="45"/>
      <c r="O135" s="16"/>
      <c r="P135" s="17"/>
      <c r="Q135" s="17"/>
      <c r="R135" s="44"/>
      <c r="S135" s="41"/>
      <c r="T135" s="42"/>
      <c r="U135" s="42"/>
      <c r="V135" s="41"/>
    </row>
    <row r="136" spans="1:23" x14ac:dyDescent="0.2">
      <c r="A136" s="21"/>
      <c r="B136" s="44"/>
      <c r="C136" s="21"/>
      <c r="D136" s="21"/>
      <c r="E136" s="16"/>
      <c r="F136" s="16"/>
      <c r="G136" s="16"/>
      <c r="H136" s="16"/>
      <c r="I136" s="17"/>
      <c r="J136" s="45"/>
      <c r="K136" s="45"/>
      <c r="L136" s="45"/>
      <c r="M136" s="45"/>
      <c r="N136" s="45"/>
      <c r="O136" s="45"/>
      <c r="P136" s="45"/>
      <c r="Q136" s="45"/>
      <c r="R136" s="44"/>
      <c r="S136" s="48"/>
      <c r="T136" s="47"/>
      <c r="U136" s="47"/>
    </row>
    <row r="137" spans="1:23" x14ac:dyDescent="0.2">
      <c r="A137" s="21"/>
      <c r="B137" s="44"/>
      <c r="C137" s="21"/>
      <c r="D137" s="21"/>
      <c r="E137" s="16"/>
      <c r="F137" s="16"/>
      <c r="G137" s="16"/>
      <c r="H137" s="16"/>
      <c r="I137" s="17"/>
      <c r="J137" s="45"/>
      <c r="K137" s="45"/>
      <c r="L137" s="45"/>
      <c r="M137" s="45"/>
      <c r="N137" s="45"/>
      <c r="O137" s="45"/>
      <c r="P137" s="45"/>
      <c r="Q137" s="45"/>
      <c r="R137" s="44"/>
      <c r="S137" s="48"/>
      <c r="T137" s="47"/>
      <c r="U137" s="47"/>
    </row>
    <row r="138" spans="1:23" x14ac:dyDescent="0.2">
      <c r="V138" s="41"/>
      <c r="W138" s="41"/>
    </row>
    <row r="140" spans="1:23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</row>
    <row r="141" spans="1:23" x14ac:dyDescent="0.2">
      <c r="A141" s="11"/>
      <c r="B141" s="11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11"/>
    </row>
    <row r="142" spans="1:23" x14ac:dyDescent="0.2">
      <c r="A142" s="11"/>
      <c r="B142" s="11"/>
      <c r="E142" s="41"/>
      <c r="F142" s="41"/>
      <c r="G142" s="44"/>
      <c r="H142" s="38"/>
      <c r="I142" s="38"/>
      <c r="J142" s="23"/>
      <c r="K142" s="41"/>
      <c r="L142" s="41"/>
      <c r="M142" s="13"/>
      <c r="N142" s="41"/>
      <c r="O142" s="41"/>
      <c r="P142" s="13"/>
      <c r="Q142" s="13"/>
      <c r="R142" s="41"/>
      <c r="S142" s="11"/>
      <c r="T142" s="14"/>
      <c r="U142" s="14"/>
      <c r="V142" s="41"/>
    </row>
    <row r="143" spans="1:23" x14ac:dyDescent="0.2">
      <c r="A143" s="21"/>
      <c r="B143" s="44"/>
      <c r="C143" s="21"/>
      <c r="D143" s="21"/>
      <c r="E143" s="18"/>
      <c r="F143" s="18"/>
      <c r="G143" s="18"/>
      <c r="H143" s="25"/>
      <c r="I143" s="26"/>
      <c r="J143" s="18"/>
      <c r="K143" s="18"/>
      <c r="L143" s="18"/>
      <c r="M143" s="27"/>
      <c r="N143" s="18"/>
      <c r="O143" s="18"/>
      <c r="P143" s="27"/>
      <c r="Q143" s="27"/>
      <c r="R143" s="18"/>
      <c r="S143" s="44"/>
      <c r="T143" s="50"/>
      <c r="U143" s="50"/>
      <c r="V143" s="41"/>
    </row>
    <row r="144" spans="1:23" x14ac:dyDescent="0.2">
      <c r="A144" s="21"/>
      <c r="B144" s="44"/>
      <c r="C144" s="21"/>
      <c r="D144" s="21"/>
      <c r="E144" s="18"/>
      <c r="F144" s="18"/>
      <c r="G144" s="18"/>
      <c r="H144" s="25"/>
      <c r="I144" s="26"/>
      <c r="J144" s="18"/>
      <c r="K144" s="18"/>
      <c r="L144" s="18"/>
      <c r="M144" s="27"/>
      <c r="N144" s="18"/>
      <c r="O144" s="18"/>
      <c r="P144" s="27"/>
      <c r="Q144" s="27"/>
      <c r="R144" s="18"/>
      <c r="S144" s="44"/>
      <c r="T144" s="50"/>
      <c r="U144" s="50"/>
      <c r="V144" s="41"/>
    </row>
    <row r="145" spans="1:22" x14ac:dyDescent="0.2">
      <c r="A145" s="21"/>
      <c r="B145" s="44"/>
      <c r="C145" s="21"/>
      <c r="D145" s="21"/>
      <c r="E145" s="18"/>
      <c r="F145" s="18"/>
      <c r="G145" s="18"/>
      <c r="H145" s="25"/>
      <c r="I145" s="26"/>
      <c r="J145" s="18"/>
      <c r="K145" s="18"/>
      <c r="L145" s="18"/>
      <c r="M145" s="18"/>
      <c r="N145" s="18"/>
      <c r="O145" s="18"/>
      <c r="P145" s="27"/>
      <c r="Q145" s="27"/>
      <c r="R145" s="18"/>
      <c r="S145" s="44"/>
      <c r="T145" s="50"/>
      <c r="U145" s="50"/>
      <c r="V145" s="41"/>
    </row>
    <row r="146" spans="1:22" x14ac:dyDescent="0.2">
      <c r="A146" s="21"/>
      <c r="B146" s="44"/>
      <c r="C146" s="21"/>
      <c r="D146" s="21"/>
      <c r="E146" s="18"/>
      <c r="F146" s="44"/>
      <c r="G146" s="18"/>
      <c r="H146" s="25"/>
      <c r="I146" s="26"/>
      <c r="J146" s="18"/>
      <c r="K146" s="18"/>
      <c r="L146" s="18"/>
      <c r="M146" s="18"/>
      <c r="N146" s="18"/>
      <c r="O146" s="18"/>
      <c r="P146" s="27"/>
      <c r="Q146" s="27"/>
      <c r="R146" s="18"/>
      <c r="S146" s="44"/>
      <c r="T146" s="50"/>
      <c r="U146" s="50"/>
      <c r="V146" s="41"/>
    </row>
    <row r="147" spans="1:22" x14ac:dyDescent="0.2">
      <c r="A147" s="21"/>
      <c r="B147" s="44"/>
      <c r="C147" s="21"/>
      <c r="D147" s="21"/>
      <c r="E147" s="18"/>
      <c r="F147" s="18"/>
      <c r="G147" s="18"/>
      <c r="H147" s="25"/>
      <c r="I147" s="26"/>
      <c r="J147" s="18"/>
      <c r="K147" s="18"/>
      <c r="L147" s="18"/>
      <c r="M147" s="18"/>
      <c r="N147" s="18"/>
      <c r="O147" s="18"/>
      <c r="P147" s="27"/>
      <c r="Q147" s="27"/>
      <c r="R147" s="18"/>
      <c r="S147" s="44"/>
      <c r="T147" s="50"/>
      <c r="U147" s="50"/>
      <c r="V147" s="41"/>
    </row>
    <row r="148" spans="1:22" x14ac:dyDescent="0.2">
      <c r="A148" s="21"/>
      <c r="B148" s="44"/>
      <c r="C148" s="21"/>
      <c r="D148" s="21"/>
      <c r="E148" s="18"/>
      <c r="F148" s="18"/>
      <c r="G148" s="18"/>
      <c r="H148" s="25"/>
      <c r="I148" s="26"/>
      <c r="J148" s="18"/>
      <c r="K148" s="18"/>
      <c r="L148" s="18"/>
      <c r="M148" s="27"/>
      <c r="N148" s="18"/>
      <c r="O148" s="18"/>
      <c r="P148" s="27"/>
      <c r="Q148" s="27"/>
      <c r="R148" s="18"/>
      <c r="S148" s="44"/>
      <c r="T148" s="50"/>
      <c r="U148" s="50"/>
      <c r="V148" s="41"/>
    </row>
    <row r="149" spans="1:22" x14ac:dyDescent="0.2">
      <c r="A149" s="21"/>
      <c r="B149" s="44"/>
      <c r="C149" s="21"/>
      <c r="D149" s="21"/>
      <c r="E149" s="18"/>
      <c r="F149" s="18"/>
      <c r="G149" s="18"/>
      <c r="H149" s="25"/>
      <c r="I149" s="26"/>
      <c r="J149" s="18"/>
      <c r="K149" s="18"/>
      <c r="L149" s="18"/>
      <c r="M149" s="27"/>
      <c r="N149" s="18"/>
      <c r="O149" s="18"/>
      <c r="P149" s="27"/>
      <c r="Q149" s="27"/>
      <c r="R149" s="18"/>
      <c r="S149" s="44"/>
      <c r="T149" s="50"/>
      <c r="U149" s="50"/>
      <c r="V149" s="41"/>
    </row>
    <row r="150" spans="1:22" x14ac:dyDescent="0.2">
      <c r="A150" s="21"/>
      <c r="B150" s="44"/>
      <c r="C150" s="21"/>
      <c r="D150" s="21"/>
      <c r="E150" s="18"/>
      <c r="F150" s="18"/>
      <c r="G150" s="18"/>
      <c r="H150" s="25"/>
      <c r="I150" s="27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50"/>
      <c r="U150" s="50"/>
      <c r="V150" s="41"/>
    </row>
    <row r="151" spans="1:22" x14ac:dyDescent="0.2">
      <c r="A151" s="21"/>
      <c r="B151" s="44"/>
      <c r="C151" s="21"/>
      <c r="D151" s="21"/>
      <c r="E151" s="18"/>
      <c r="F151" s="18"/>
      <c r="G151" s="18"/>
      <c r="H151" s="25"/>
      <c r="I151" s="26"/>
      <c r="J151" s="18"/>
      <c r="K151" s="18"/>
      <c r="L151" s="18"/>
      <c r="M151" s="27"/>
      <c r="N151" s="18"/>
      <c r="O151" s="18"/>
      <c r="P151" s="27"/>
      <c r="Q151" s="27"/>
      <c r="R151" s="18"/>
      <c r="S151" s="44"/>
      <c r="T151" s="50"/>
      <c r="U151" s="50"/>
      <c r="V151" s="41"/>
    </row>
    <row r="152" spans="1:22" x14ac:dyDescent="0.2">
      <c r="A152" s="21"/>
      <c r="B152" s="44"/>
      <c r="C152" s="21"/>
      <c r="D152" s="21"/>
      <c r="E152" s="18"/>
      <c r="F152" s="18"/>
      <c r="G152" s="18"/>
      <c r="H152" s="25"/>
      <c r="I152" s="26"/>
      <c r="J152" s="18"/>
      <c r="K152" s="18"/>
      <c r="L152" s="18"/>
      <c r="M152" s="18"/>
      <c r="N152" s="18"/>
      <c r="O152" s="18"/>
      <c r="P152" s="27"/>
      <c r="Q152" s="27"/>
      <c r="R152" s="18"/>
      <c r="S152" s="44"/>
      <c r="T152" s="50"/>
      <c r="U152" s="50"/>
      <c r="V152" s="41"/>
    </row>
    <row r="153" spans="1:22" x14ac:dyDescent="0.2">
      <c r="A153" s="21"/>
      <c r="B153" s="44"/>
      <c r="C153" s="21"/>
      <c r="D153" s="21"/>
      <c r="E153" s="18"/>
      <c r="F153" s="44"/>
      <c r="G153" s="18"/>
      <c r="H153" s="25"/>
      <c r="I153" s="26"/>
      <c r="J153" s="18"/>
      <c r="K153" s="18"/>
      <c r="L153" s="18"/>
      <c r="M153" s="27"/>
      <c r="N153" s="18"/>
      <c r="O153" s="18"/>
      <c r="P153" s="27"/>
      <c r="Q153" s="27"/>
      <c r="R153" s="18"/>
      <c r="S153" s="44"/>
      <c r="T153" s="50"/>
      <c r="U153" s="50"/>
      <c r="V153" s="41"/>
    </row>
    <row r="154" spans="1:22" x14ac:dyDescent="0.2">
      <c r="A154" s="21"/>
      <c r="B154" s="44"/>
      <c r="C154" s="21"/>
      <c r="D154" s="21"/>
      <c r="E154" s="18"/>
      <c r="F154" s="18"/>
      <c r="G154" s="18"/>
      <c r="H154" s="25"/>
      <c r="I154" s="26"/>
      <c r="J154" s="18"/>
      <c r="K154" s="18"/>
      <c r="L154" s="18"/>
      <c r="M154" s="18"/>
      <c r="N154" s="18"/>
      <c r="O154" s="18"/>
      <c r="P154" s="27"/>
      <c r="Q154" s="27"/>
      <c r="R154" s="18"/>
      <c r="S154" s="44"/>
      <c r="T154" s="50"/>
      <c r="U154" s="50"/>
      <c r="V154" s="41"/>
    </row>
    <row r="155" spans="1:22" x14ac:dyDescent="0.2">
      <c r="A155" s="21"/>
      <c r="B155" s="44"/>
      <c r="C155" s="21"/>
      <c r="D155" s="21"/>
      <c r="E155" s="18"/>
      <c r="F155" s="18"/>
      <c r="G155" s="18"/>
      <c r="H155" s="25"/>
      <c r="I155" s="26"/>
      <c r="J155" s="18"/>
      <c r="K155" s="18"/>
      <c r="L155" s="18"/>
      <c r="M155" s="18"/>
      <c r="N155" s="18"/>
      <c r="O155" s="18"/>
      <c r="P155" s="27"/>
      <c r="Q155" s="27"/>
      <c r="R155" s="18"/>
      <c r="S155" s="44"/>
      <c r="T155" s="50"/>
      <c r="U155" s="50"/>
      <c r="V155" s="41"/>
    </row>
    <row r="156" spans="1:22" x14ac:dyDescent="0.2">
      <c r="A156" s="21"/>
      <c r="B156" s="44"/>
      <c r="C156" s="21"/>
      <c r="D156" s="21"/>
      <c r="E156" s="18"/>
      <c r="F156" s="44"/>
      <c r="G156" s="18"/>
      <c r="H156" s="25"/>
      <c r="I156" s="27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50"/>
      <c r="U156" s="50"/>
      <c r="V156" s="41"/>
    </row>
    <row r="157" spans="1:22" x14ac:dyDescent="0.2">
      <c r="A157" s="21"/>
      <c r="B157" s="44"/>
      <c r="C157" s="21"/>
      <c r="D157" s="21"/>
      <c r="E157" s="18"/>
      <c r="F157" s="18"/>
      <c r="G157" s="18"/>
      <c r="H157" s="25"/>
      <c r="I157" s="26"/>
      <c r="J157" s="18"/>
      <c r="K157" s="18"/>
      <c r="L157" s="18"/>
      <c r="M157" s="18"/>
      <c r="N157" s="18"/>
      <c r="O157" s="18"/>
      <c r="P157" s="27"/>
      <c r="Q157" s="27"/>
      <c r="R157" s="18"/>
      <c r="S157" s="44"/>
      <c r="T157" s="50"/>
      <c r="U157" s="50"/>
      <c r="V157" s="41"/>
    </row>
    <row r="158" spans="1:22" x14ac:dyDescent="0.2">
      <c r="A158" s="21"/>
      <c r="B158" s="44"/>
      <c r="C158" s="21"/>
      <c r="D158" s="21"/>
      <c r="E158" s="18"/>
      <c r="F158" s="18"/>
      <c r="G158" s="18"/>
      <c r="H158" s="25"/>
      <c r="I158" s="26"/>
      <c r="J158" s="18"/>
      <c r="K158" s="18"/>
      <c r="L158" s="18"/>
      <c r="M158" s="18"/>
      <c r="N158" s="18"/>
      <c r="O158" s="18"/>
      <c r="P158" s="27"/>
      <c r="Q158" s="27"/>
      <c r="R158" s="18"/>
      <c r="S158" s="44"/>
      <c r="T158" s="50"/>
      <c r="U158" s="50"/>
      <c r="V158" s="41"/>
    </row>
    <row r="159" spans="1:22" x14ac:dyDescent="0.2">
      <c r="A159" s="21"/>
      <c r="B159" s="44"/>
      <c r="C159" s="21"/>
      <c r="D159" s="21"/>
      <c r="E159" s="18"/>
      <c r="F159" s="18"/>
      <c r="G159" s="18"/>
      <c r="H159" s="25"/>
      <c r="I159" s="26"/>
      <c r="J159" s="18"/>
      <c r="K159" s="18"/>
      <c r="L159" s="18"/>
      <c r="M159" s="18"/>
      <c r="N159" s="18"/>
      <c r="O159" s="18"/>
      <c r="P159" s="27"/>
      <c r="Q159" s="27"/>
      <c r="R159" s="18"/>
      <c r="S159" s="44"/>
      <c r="T159" s="50"/>
      <c r="U159" s="50"/>
      <c r="V159" s="41"/>
    </row>
    <row r="160" spans="1:22" x14ac:dyDescent="0.2">
      <c r="A160" s="21"/>
      <c r="B160" s="44"/>
      <c r="C160" s="21"/>
      <c r="D160" s="21"/>
      <c r="E160" s="44"/>
      <c r="F160" s="18"/>
      <c r="G160" s="18"/>
      <c r="H160" s="25"/>
      <c r="I160" s="26"/>
      <c r="J160" s="18"/>
      <c r="K160" s="18"/>
      <c r="L160" s="18"/>
      <c r="M160" s="18"/>
      <c r="N160" s="18"/>
      <c r="O160" s="18"/>
      <c r="P160" s="27"/>
      <c r="Q160" s="27"/>
      <c r="R160" s="18"/>
      <c r="S160" s="44"/>
      <c r="T160" s="50"/>
      <c r="U160" s="50"/>
      <c r="V160" s="41"/>
    </row>
    <row r="161" spans="1:22" x14ac:dyDescent="0.2">
      <c r="A161" s="21"/>
      <c r="B161" s="44"/>
      <c r="C161" s="21"/>
      <c r="D161" s="21"/>
      <c r="E161" s="18"/>
      <c r="F161" s="18"/>
      <c r="G161" s="18"/>
      <c r="H161" s="25"/>
      <c r="I161" s="26"/>
      <c r="J161" s="18"/>
      <c r="K161" s="18"/>
      <c r="L161" s="18"/>
      <c r="M161" s="18"/>
      <c r="N161" s="18"/>
      <c r="O161" s="18"/>
      <c r="P161" s="27"/>
      <c r="Q161" s="27"/>
      <c r="R161" s="18"/>
      <c r="S161" s="44"/>
      <c r="T161" s="50"/>
      <c r="U161" s="50"/>
      <c r="V161" s="41"/>
    </row>
    <row r="162" spans="1:22" x14ac:dyDescent="0.2">
      <c r="A162" s="21"/>
      <c r="B162" s="44"/>
      <c r="C162" s="21"/>
      <c r="D162" s="21"/>
      <c r="E162" s="18"/>
      <c r="F162" s="44"/>
      <c r="G162" s="18"/>
      <c r="H162" s="25"/>
      <c r="I162" s="27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50"/>
      <c r="U162" s="50"/>
      <c r="V162" s="41"/>
    </row>
    <row r="163" spans="1:22" x14ac:dyDescent="0.2">
      <c r="A163" s="21"/>
      <c r="B163" s="44"/>
      <c r="C163" s="21"/>
      <c r="D163" s="21"/>
      <c r="E163" s="18"/>
      <c r="F163" s="18"/>
      <c r="G163" s="18"/>
      <c r="H163" s="25"/>
      <c r="I163" s="26"/>
      <c r="J163" s="18"/>
      <c r="K163" s="18"/>
      <c r="L163" s="18"/>
      <c r="M163" s="27"/>
      <c r="N163" s="18"/>
      <c r="O163" s="18"/>
      <c r="P163" s="27"/>
      <c r="Q163" s="27"/>
      <c r="R163" s="18"/>
      <c r="S163" s="44"/>
      <c r="T163" s="50"/>
      <c r="U163" s="50"/>
      <c r="V163" s="41"/>
    </row>
    <row r="164" spans="1:22" x14ac:dyDescent="0.2">
      <c r="A164" s="21"/>
      <c r="B164" s="44"/>
      <c r="C164" s="21"/>
      <c r="D164" s="21"/>
      <c r="E164" s="18"/>
      <c r="F164" s="18"/>
      <c r="G164" s="18"/>
      <c r="H164" s="25"/>
      <c r="I164" s="26"/>
      <c r="J164" s="18"/>
      <c r="K164" s="18"/>
      <c r="L164" s="18"/>
      <c r="M164" s="18"/>
      <c r="N164" s="18"/>
      <c r="O164" s="18"/>
      <c r="P164" s="27"/>
      <c r="Q164" s="27"/>
      <c r="R164" s="18"/>
      <c r="S164" s="44"/>
      <c r="T164" s="50"/>
      <c r="U164" s="50"/>
      <c r="V164" s="41"/>
    </row>
    <row r="165" spans="1:22" x14ac:dyDescent="0.2">
      <c r="A165" s="21"/>
      <c r="B165" s="44"/>
      <c r="C165" s="21"/>
      <c r="D165" s="21"/>
      <c r="E165" s="18"/>
      <c r="F165" s="18"/>
      <c r="G165" s="18"/>
      <c r="H165" s="25"/>
      <c r="I165" s="27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50"/>
      <c r="U165" s="50"/>
      <c r="V165" s="41"/>
    </row>
    <row r="166" spans="1:22" x14ac:dyDescent="0.2">
      <c r="A166" s="21"/>
      <c r="B166" s="44"/>
      <c r="C166" s="21"/>
      <c r="D166" s="21"/>
      <c r="E166" s="44"/>
      <c r="F166" s="44"/>
      <c r="G166" s="18"/>
      <c r="H166" s="25"/>
      <c r="I166" s="27"/>
      <c r="J166" s="18"/>
      <c r="K166" s="44"/>
      <c r="L166" s="44"/>
      <c r="M166" s="44"/>
      <c r="N166" s="44"/>
      <c r="O166" s="44"/>
      <c r="P166" s="44"/>
      <c r="Q166" s="44"/>
      <c r="R166" s="44"/>
      <c r="S166" s="44"/>
      <c r="T166" s="50"/>
      <c r="U166" s="50"/>
      <c r="V166" s="41"/>
    </row>
    <row r="167" spans="1:22" x14ac:dyDescent="0.2">
      <c r="A167" s="28"/>
      <c r="B167" s="44"/>
      <c r="C167" s="21"/>
      <c r="D167" s="21"/>
      <c r="E167" s="18"/>
      <c r="F167" s="44"/>
      <c r="G167" s="18"/>
      <c r="H167" s="25"/>
      <c r="I167" s="26"/>
      <c r="J167" s="18"/>
      <c r="K167" s="18"/>
      <c r="L167" s="18"/>
      <c r="M167" s="18"/>
      <c r="N167" s="18"/>
      <c r="O167" s="18"/>
      <c r="P167" s="27"/>
      <c r="Q167" s="27"/>
      <c r="R167" s="18"/>
      <c r="S167" s="44"/>
      <c r="T167" s="50"/>
      <c r="U167" s="50"/>
      <c r="V167" s="41"/>
    </row>
    <row r="168" spans="1:22" x14ac:dyDescent="0.2">
      <c r="A168" s="21"/>
      <c r="B168" s="44"/>
      <c r="C168" s="21"/>
      <c r="D168" s="21"/>
      <c r="E168" s="18"/>
      <c r="F168" s="18"/>
      <c r="G168" s="18"/>
      <c r="H168" s="25"/>
      <c r="I168" s="26"/>
      <c r="J168" s="18"/>
      <c r="K168" s="18"/>
      <c r="L168" s="18"/>
      <c r="M168" s="18"/>
      <c r="N168" s="18"/>
      <c r="O168" s="18"/>
      <c r="P168" s="27"/>
      <c r="Q168" s="27"/>
      <c r="R168" s="18"/>
      <c r="S168" s="44"/>
      <c r="T168" s="50"/>
      <c r="U168" s="50"/>
      <c r="V168" s="41"/>
    </row>
    <row r="169" spans="1:22" x14ac:dyDescent="0.2">
      <c r="A169" s="21"/>
      <c r="B169" s="44"/>
      <c r="C169" s="21"/>
      <c r="D169" s="21"/>
      <c r="E169" s="18"/>
      <c r="F169" s="18"/>
      <c r="G169" s="18"/>
      <c r="H169" s="25"/>
      <c r="I169" s="26"/>
      <c r="J169" s="18"/>
      <c r="K169" s="18"/>
      <c r="L169" s="18"/>
      <c r="M169" s="18"/>
      <c r="N169" s="18"/>
      <c r="O169" s="18"/>
      <c r="P169" s="27"/>
      <c r="Q169" s="27"/>
      <c r="R169" s="18"/>
      <c r="S169" s="44"/>
      <c r="T169" s="50"/>
      <c r="U169" s="50"/>
      <c r="V169" s="41"/>
    </row>
    <row r="170" spans="1:22" x14ac:dyDescent="0.2">
      <c r="A170" s="21"/>
      <c r="B170" s="44"/>
      <c r="C170" s="21"/>
      <c r="D170" s="21"/>
      <c r="E170" s="18"/>
      <c r="F170" s="18"/>
      <c r="G170" s="18"/>
      <c r="H170" s="25"/>
      <c r="I170" s="27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50"/>
      <c r="U170" s="50"/>
      <c r="V170" s="41"/>
    </row>
    <row r="171" spans="1:22" x14ac:dyDescent="0.2">
      <c r="A171" s="21"/>
      <c r="B171" s="44"/>
      <c r="C171" s="21"/>
      <c r="D171" s="21"/>
      <c r="E171" s="18"/>
      <c r="F171" s="18"/>
      <c r="G171" s="18"/>
      <c r="H171" s="25"/>
      <c r="I171" s="27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50"/>
      <c r="U171" s="50"/>
      <c r="V171" s="41"/>
    </row>
    <row r="172" spans="1:22" x14ac:dyDescent="0.2">
      <c r="A172" s="21"/>
      <c r="B172" s="44"/>
      <c r="C172" s="21"/>
      <c r="D172" s="21"/>
      <c r="E172" s="18"/>
      <c r="F172" s="18"/>
      <c r="G172" s="18"/>
      <c r="H172" s="25"/>
      <c r="I172" s="27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50"/>
      <c r="U172" s="50"/>
      <c r="V172" s="41"/>
    </row>
    <row r="173" spans="1:22" x14ac:dyDescent="0.2">
      <c r="A173" s="21"/>
      <c r="B173" s="44"/>
      <c r="C173" s="21"/>
      <c r="D173" s="21"/>
      <c r="E173" s="18"/>
      <c r="F173" s="18"/>
      <c r="G173" s="18"/>
      <c r="H173" s="25"/>
      <c r="I173" s="27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50"/>
      <c r="U173" s="50"/>
      <c r="V173" s="41"/>
    </row>
    <row r="174" spans="1:22" x14ac:dyDescent="0.2">
      <c r="A174" s="21"/>
      <c r="B174" s="44"/>
      <c r="C174" s="21"/>
      <c r="D174" s="21"/>
      <c r="E174" s="18"/>
      <c r="F174" s="18"/>
      <c r="G174" s="18"/>
      <c r="H174" s="25"/>
      <c r="I174" s="26"/>
      <c r="J174" s="18"/>
      <c r="K174" s="18"/>
      <c r="L174" s="18"/>
      <c r="M174" s="27"/>
      <c r="N174" s="18"/>
      <c r="O174" s="18"/>
      <c r="P174" s="27"/>
      <c r="Q174" s="27"/>
      <c r="R174" s="18"/>
      <c r="S174" s="44"/>
      <c r="T174" s="50"/>
      <c r="U174" s="50"/>
      <c r="V174" s="41"/>
    </row>
    <row r="175" spans="1:22" x14ac:dyDescent="0.2">
      <c r="A175" s="21"/>
      <c r="B175" s="44"/>
      <c r="C175" s="21"/>
      <c r="D175" s="21"/>
      <c r="E175" s="18"/>
      <c r="F175" s="18"/>
      <c r="G175" s="18"/>
      <c r="H175" s="25"/>
      <c r="I175" s="26"/>
      <c r="J175" s="18"/>
      <c r="K175" s="18"/>
      <c r="L175" s="18"/>
      <c r="M175" s="27"/>
      <c r="N175" s="18"/>
      <c r="O175" s="18"/>
      <c r="P175" s="27"/>
      <c r="Q175" s="27"/>
      <c r="R175" s="18"/>
      <c r="S175" s="44"/>
      <c r="T175" s="50"/>
      <c r="U175" s="50"/>
      <c r="V175" s="41"/>
    </row>
    <row r="176" spans="1:22" x14ac:dyDescent="0.2">
      <c r="A176" s="21"/>
      <c r="B176" s="44"/>
      <c r="C176" s="21"/>
      <c r="D176" s="21"/>
      <c r="E176" s="18"/>
      <c r="F176" s="18"/>
      <c r="G176" s="18"/>
      <c r="H176" s="25"/>
      <c r="I176" s="27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50"/>
      <c r="U176" s="50"/>
      <c r="V176" s="41"/>
    </row>
    <row r="177" spans="1:22" x14ac:dyDescent="0.2">
      <c r="A177" s="21"/>
      <c r="B177" s="44"/>
      <c r="C177" s="21"/>
      <c r="D177" s="21"/>
      <c r="E177" s="18"/>
      <c r="F177" s="18"/>
      <c r="G177" s="18"/>
      <c r="H177" s="25"/>
      <c r="I177" s="27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50"/>
      <c r="U177" s="50"/>
      <c r="V177" s="41"/>
    </row>
    <row r="178" spans="1:22" x14ac:dyDescent="0.2">
      <c r="A178" s="21"/>
      <c r="B178" s="44"/>
      <c r="C178" s="21"/>
      <c r="D178" s="21"/>
      <c r="E178" s="18"/>
      <c r="F178" s="18"/>
      <c r="G178" s="18"/>
      <c r="H178" s="25"/>
      <c r="I178" s="27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50"/>
      <c r="U178" s="50"/>
      <c r="V178" s="41"/>
    </row>
    <row r="179" spans="1:22" x14ac:dyDescent="0.2">
      <c r="A179" s="21"/>
      <c r="B179" s="44"/>
      <c r="C179" s="21"/>
      <c r="D179" s="21"/>
      <c r="E179" s="18"/>
      <c r="F179" s="44"/>
      <c r="G179" s="18"/>
      <c r="H179" s="25"/>
      <c r="I179" s="27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50"/>
      <c r="U179" s="50"/>
      <c r="V179" s="41"/>
    </row>
    <row r="180" spans="1:22" x14ac:dyDescent="0.2">
      <c r="A180" s="21"/>
      <c r="B180" s="44"/>
      <c r="C180" s="21"/>
      <c r="D180" s="21"/>
      <c r="E180" s="18"/>
      <c r="F180" s="18"/>
      <c r="G180" s="18"/>
      <c r="H180" s="25"/>
      <c r="I180" s="26"/>
      <c r="J180" s="18"/>
      <c r="K180" s="18"/>
      <c r="L180" s="18"/>
      <c r="M180" s="18"/>
      <c r="N180" s="18"/>
      <c r="O180" s="18"/>
      <c r="P180" s="27"/>
      <c r="Q180" s="27"/>
      <c r="R180" s="18"/>
      <c r="S180" s="44"/>
      <c r="T180" s="50"/>
      <c r="U180" s="50"/>
      <c r="V180" s="41"/>
    </row>
    <row r="181" spans="1:22" x14ac:dyDescent="0.2">
      <c r="A181" s="21"/>
      <c r="B181" s="44"/>
      <c r="C181" s="21"/>
      <c r="D181" s="21"/>
      <c r="E181" s="18"/>
      <c r="F181" s="18"/>
      <c r="G181" s="18"/>
      <c r="H181" s="25"/>
      <c r="I181" s="27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50"/>
      <c r="U181" s="50"/>
      <c r="V181" s="41"/>
    </row>
    <row r="182" spans="1:22" x14ac:dyDescent="0.2">
      <c r="A182" s="21"/>
      <c r="B182" s="44"/>
      <c r="C182" s="21"/>
      <c r="D182" s="21"/>
      <c r="E182" s="18"/>
      <c r="F182" s="18"/>
      <c r="G182" s="18"/>
      <c r="H182" s="25"/>
      <c r="I182" s="27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50"/>
      <c r="U182" s="50"/>
      <c r="V182" s="41"/>
    </row>
    <row r="184" spans="1:22" x14ac:dyDescent="0.2">
      <c r="V184" s="41"/>
    </row>
    <row r="185" spans="1:22" x14ac:dyDescent="0.2">
      <c r="A185" s="51"/>
      <c r="B185" s="51"/>
      <c r="C185" s="52"/>
      <c r="D185" s="52"/>
      <c r="E185" s="53"/>
      <c r="F185" s="53"/>
      <c r="G185" s="53"/>
      <c r="H185" s="52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</row>
    <row r="186" spans="1:22" x14ac:dyDescent="0.2">
      <c r="A186" s="51"/>
      <c r="B186" s="51"/>
      <c r="C186" s="52"/>
      <c r="D186" s="52"/>
      <c r="E186" s="53"/>
      <c r="F186" s="54"/>
      <c r="G186" s="55"/>
      <c r="H186" s="52"/>
      <c r="I186" s="54"/>
      <c r="J186" s="55"/>
      <c r="K186" s="53"/>
      <c r="L186" s="56"/>
      <c r="M186" s="57"/>
      <c r="N186" s="57"/>
      <c r="O186" s="58"/>
      <c r="P186" s="59"/>
      <c r="Q186" s="59"/>
      <c r="R186" s="57"/>
      <c r="S186" s="58"/>
      <c r="T186" s="24"/>
      <c r="U186" s="24"/>
      <c r="V186" s="41"/>
    </row>
    <row r="187" spans="1:22" x14ac:dyDescent="0.2">
      <c r="A187" s="60"/>
      <c r="B187" s="59"/>
      <c r="C187" s="60"/>
      <c r="D187" s="60"/>
      <c r="E187" s="29"/>
      <c r="F187" s="29"/>
      <c r="G187" s="29"/>
      <c r="H187" s="30"/>
      <c r="I187" s="31"/>
      <c r="J187" s="29"/>
      <c r="K187" s="29"/>
      <c r="L187" s="32"/>
      <c r="M187" s="29"/>
      <c r="N187" s="29"/>
      <c r="O187" s="29"/>
      <c r="P187" s="30"/>
      <c r="Q187" s="30"/>
      <c r="R187" s="29"/>
      <c r="S187" s="31"/>
    </row>
    <row r="188" spans="1:22" x14ac:dyDescent="0.2">
      <c r="A188" s="60"/>
      <c r="B188" s="59"/>
      <c r="C188" s="60"/>
      <c r="D188" s="60"/>
      <c r="E188" s="29"/>
      <c r="F188" s="29"/>
      <c r="G188" s="29"/>
      <c r="H188" s="30"/>
      <c r="I188" s="31"/>
      <c r="J188" s="29"/>
      <c r="K188" s="29"/>
      <c r="L188" s="32"/>
      <c r="M188" s="29"/>
      <c r="N188" s="29"/>
      <c r="O188" s="29"/>
      <c r="P188" s="30"/>
      <c r="Q188" s="30"/>
      <c r="R188" s="29"/>
      <c r="S188" s="31"/>
    </row>
    <row r="189" spans="1:22" x14ac:dyDescent="0.2">
      <c r="A189" s="60"/>
      <c r="B189" s="59"/>
      <c r="C189" s="60"/>
      <c r="D189" s="60"/>
      <c r="E189" s="29"/>
      <c r="F189" s="29"/>
      <c r="G189" s="29"/>
      <c r="H189" s="30"/>
      <c r="I189" s="31"/>
      <c r="J189" s="29"/>
      <c r="K189" s="29"/>
      <c r="L189" s="32"/>
      <c r="M189" s="29"/>
      <c r="N189" s="29"/>
      <c r="O189" s="29"/>
      <c r="P189" s="30"/>
      <c r="Q189" s="30"/>
      <c r="R189" s="29"/>
      <c r="S189" s="31"/>
    </row>
    <row r="190" spans="1:22" x14ac:dyDescent="0.2">
      <c r="A190" s="60"/>
      <c r="B190" s="59"/>
      <c r="C190" s="60"/>
      <c r="D190" s="60"/>
      <c r="E190" s="29"/>
      <c r="F190" s="29"/>
      <c r="G190" s="29"/>
      <c r="H190" s="30"/>
      <c r="I190" s="31"/>
      <c r="J190" s="29"/>
      <c r="K190" s="29"/>
      <c r="L190" s="32"/>
      <c r="M190" s="29"/>
      <c r="N190" s="29"/>
      <c r="O190" s="29"/>
      <c r="P190" s="30"/>
      <c r="Q190" s="30"/>
      <c r="R190" s="29"/>
      <c r="S190" s="31"/>
    </row>
    <row r="191" spans="1:22" x14ac:dyDescent="0.2">
      <c r="A191" s="60"/>
      <c r="B191" s="59"/>
      <c r="C191" s="60"/>
      <c r="D191" s="60"/>
      <c r="E191" s="29"/>
      <c r="F191" s="29"/>
      <c r="G191" s="29"/>
      <c r="H191" s="30"/>
      <c r="I191" s="31"/>
      <c r="J191" s="29"/>
      <c r="K191" s="29"/>
      <c r="L191" s="32"/>
      <c r="M191" s="29"/>
      <c r="N191" s="29"/>
      <c r="O191" s="29"/>
      <c r="P191" s="30"/>
      <c r="Q191" s="30"/>
      <c r="R191" s="29"/>
      <c r="S191" s="31"/>
    </row>
    <row r="192" spans="1:22" x14ac:dyDescent="0.2">
      <c r="A192" s="60"/>
      <c r="B192" s="59"/>
      <c r="C192" s="60"/>
      <c r="D192" s="60"/>
      <c r="E192" s="29"/>
      <c r="F192" s="29"/>
      <c r="G192" s="29"/>
      <c r="H192" s="30"/>
      <c r="I192" s="31"/>
      <c r="J192" s="29"/>
      <c r="K192" s="29"/>
      <c r="L192" s="32"/>
      <c r="M192" s="29"/>
      <c r="N192" s="29"/>
      <c r="O192" s="29"/>
      <c r="P192" s="30"/>
      <c r="Q192" s="30"/>
      <c r="R192" s="29"/>
      <c r="S192" s="31"/>
    </row>
    <row r="193" spans="1:19" x14ac:dyDescent="0.2">
      <c r="A193" s="60"/>
      <c r="B193" s="59"/>
      <c r="C193" s="60"/>
      <c r="D193" s="60"/>
      <c r="E193" s="29"/>
      <c r="F193" s="29"/>
      <c r="G193" s="29"/>
      <c r="H193" s="30"/>
      <c r="I193" s="31"/>
      <c r="J193" s="29"/>
      <c r="K193" s="29"/>
      <c r="L193" s="32"/>
      <c r="M193" s="29"/>
      <c r="N193" s="29"/>
      <c r="O193" s="29"/>
      <c r="P193" s="30"/>
      <c r="Q193" s="30"/>
      <c r="R193" s="29"/>
      <c r="S193" s="31"/>
    </row>
    <row r="194" spans="1:19" x14ac:dyDescent="0.2">
      <c r="A194" s="60"/>
      <c r="B194" s="59"/>
      <c r="C194" s="60"/>
      <c r="D194" s="60"/>
      <c r="E194" s="29"/>
      <c r="F194" s="29"/>
      <c r="G194" s="29"/>
      <c r="H194" s="30"/>
      <c r="I194" s="31"/>
      <c r="J194" s="29"/>
      <c r="K194" s="29"/>
      <c r="L194" s="32"/>
      <c r="M194" s="29"/>
      <c r="N194" s="29"/>
      <c r="O194" s="29"/>
      <c r="P194" s="30"/>
      <c r="Q194" s="30"/>
      <c r="R194" s="29"/>
      <c r="S194" s="31"/>
    </row>
    <row r="195" spans="1:19" x14ac:dyDescent="0.2">
      <c r="A195" s="60"/>
      <c r="B195" s="59"/>
      <c r="C195" s="60"/>
      <c r="D195" s="60"/>
      <c r="E195" s="29"/>
      <c r="F195" s="29"/>
      <c r="G195" s="29"/>
      <c r="H195" s="30"/>
      <c r="I195" s="31"/>
      <c r="J195" s="29"/>
      <c r="K195" s="29"/>
      <c r="L195" s="32"/>
      <c r="M195" s="29"/>
      <c r="N195" s="29"/>
      <c r="O195" s="29"/>
      <c r="P195" s="30"/>
      <c r="Q195" s="30"/>
      <c r="R195" s="29"/>
      <c r="S195" s="31"/>
    </row>
    <row r="196" spans="1:19" x14ac:dyDescent="0.2">
      <c r="A196" s="60"/>
      <c r="B196" s="59"/>
      <c r="C196" s="60"/>
      <c r="D196" s="60"/>
      <c r="E196" s="29"/>
      <c r="F196" s="29"/>
      <c r="G196" s="29"/>
      <c r="H196" s="30"/>
      <c r="I196" s="31"/>
      <c r="J196" s="29"/>
      <c r="K196" s="29"/>
      <c r="L196" s="32"/>
      <c r="M196" s="29"/>
      <c r="N196" s="29"/>
      <c r="O196" s="29"/>
      <c r="P196" s="30"/>
      <c r="Q196" s="30"/>
      <c r="R196" s="29"/>
      <c r="S196" s="31"/>
    </row>
    <row r="197" spans="1:19" x14ac:dyDescent="0.2">
      <c r="A197" s="60"/>
      <c r="B197" s="59"/>
      <c r="C197" s="60"/>
      <c r="D197" s="60"/>
      <c r="E197" s="29"/>
      <c r="F197" s="29"/>
      <c r="G197" s="29"/>
      <c r="H197" s="30"/>
      <c r="I197" s="31"/>
      <c r="J197" s="29"/>
      <c r="K197" s="29"/>
      <c r="L197" s="32"/>
      <c r="M197" s="29"/>
      <c r="N197" s="29"/>
      <c r="O197" s="29"/>
      <c r="P197" s="30"/>
      <c r="Q197" s="30"/>
      <c r="R197" s="29"/>
      <c r="S197" s="31"/>
    </row>
    <row r="198" spans="1:19" x14ac:dyDescent="0.2">
      <c r="A198" s="60"/>
      <c r="B198" s="59"/>
      <c r="C198" s="60"/>
      <c r="D198" s="60"/>
      <c r="E198" s="29"/>
      <c r="F198" s="29"/>
      <c r="G198" s="29"/>
      <c r="H198" s="30"/>
      <c r="I198" s="31"/>
      <c r="J198" s="29"/>
      <c r="K198" s="29"/>
      <c r="L198" s="32"/>
      <c r="M198" s="29"/>
      <c r="N198" s="29"/>
      <c r="O198" s="29"/>
      <c r="P198" s="30"/>
      <c r="Q198" s="30"/>
      <c r="R198" s="29"/>
      <c r="S198" s="31"/>
    </row>
    <row r="199" spans="1:19" x14ac:dyDescent="0.2">
      <c r="A199" s="60"/>
      <c r="B199" s="59"/>
      <c r="C199" s="60"/>
      <c r="D199" s="60"/>
      <c r="E199" s="29"/>
      <c r="F199" s="29"/>
      <c r="G199" s="29"/>
      <c r="H199" s="30"/>
      <c r="I199" s="31"/>
      <c r="J199" s="29"/>
      <c r="K199" s="29"/>
      <c r="L199" s="32"/>
      <c r="M199" s="29"/>
      <c r="N199" s="29"/>
      <c r="O199" s="29"/>
      <c r="P199" s="30"/>
      <c r="Q199" s="30"/>
      <c r="R199" s="29"/>
      <c r="S199" s="31"/>
    </row>
    <row r="200" spans="1:19" x14ac:dyDescent="0.2">
      <c r="A200" s="60"/>
      <c r="B200" s="59"/>
      <c r="C200" s="60"/>
      <c r="D200" s="60"/>
      <c r="E200" s="29"/>
      <c r="F200" s="29"/>
      <c r="G200" s="29"/>
      <c r="H200" s="30"/>
      <c r="I200" s="31"/>
      <c r="J200" s="29"/>
      <c r="K200" s="29"/>
      <c r="L200" s="32"/>
      <c r="M200" s="29"/>
      <c r="N200" s="29"/>
      <c r="O200" s="29"/>
      <c r="P200" s="30"/>
      <c r="Q200" s="30"/>
      <c r="R200" s="29"/>
      <c r="S200" s="31"/>
    </row>
    <row r="201" spans="1:19" x14ac:dyDescent="0.2">
      <c r="A201" s="60"/>
      <c r="B201" s="59"/>
      <c r="C201" s="60"/>
      <c r="D201" s="60"/>
      <c r="E201" s="29"/>
      <c r="F201" s="29"/>
      <c r="G201" s="29"/>
      <c r="H201" s="30"/>
      <c r="I201" s="31"/>
      <c r="J201" s="29"/>
      <c r="K201" s="29"/>
      <c r="L201" s="32"/>
      <c r="M201" s="29"/>
      <c r="N201" s="29"/>
      <c r="O201" s="31"/>
      <c r="P201" s="30"/>
      <c r="Q201" s="30"/>
      <c r="R201" s="29"/>
      <c r="S201" s="31"/>
    </row>
    <row r="202" spans="1:19" x14ac:dyDescent="0.2">
      <c r="A202" s="60"/>
      <c r="B202" s="59"/>
      <c r="C202" s="60"/>
      <c r="D202" s="60"/>
      <c r="E202" s="29"/>
      <c r="F202" s="29"/>
      <c r="G202" s="29"/>
      <c r="H202" s="30"/>
      <c r="I202" s="31"/>
      <c r="J202" s="29"/>
      <c r="K202" s="29"/>
      <c r="L202" s="32"/>
      <c r="M202" s="29"/>
      <c r="N202" s="29"/>
      <c r="O202" s="29"/>
      <c r="P202" s="30"/>
      <c r="Q202" s="30"/>
      <c r="R202" s="29"/>
      <c r="S202" s="31"/>
    </row>
    <row r="204" spans="1:19" x14ac:dyDescent="0.2">
      <c r="A204" s="61"/>
    </row>
    <row r="205" spans="1:19" x14ac:dyDescent="0.2">
      <c r="A205" s="61"/>
    </row>
    <row r="207" spans="1:19" x14ac:dyDescent="0.2">
      <c r="A207" s="33"/>
    </row>
    <row r="208" spans="1:19" x14ac:dyDescent="0.2">
      <c r="A208" s="33"/>
    </row>
    <row r="209" spans="1:15" x14ac:dyDescent="0.2">
      <c r="A209" s="33"/>
    </row>
    <row r="210" spans="1:15" x14ac:dyDescent="0.2">
      <c r="A210" s="33"/>
    </row>
    <row r="211" spans="1:15" x14ac:dyDescent="0.2">
      <c r="A211" s="33"/>
    </row>
    <row r="212" spans="1:15" x14ac:dyDescent="0.2">
      <c r="A212" s="33"/>
    </row>
    <row r="213" spans="1:15" x14ac:dyDescent="0.2">
      <c r="A213" s="33"/>
    </row>
    <row r="214" spans="1:15" x14ac:dyDescent="0.2">
      <c r="A214" s="33"/>
    </row>
    <row r="215" spans="1:15" x14ac:dyDescent="0.2">
      <c r="A215" s="33"/>
      <c r="J215" s="61"/>
      <c r="K215" s="61"/>
      <c r="L215" s="61"/>
      <c r="M215" s="61"/>
    </row>
    <row r="216" spans="1:15" x14ac:dyDescent="0.2">
      <c r="A216" s="33"/>
      <c r="J216" s="61"/>
      <c r="K216" s="61"/>
      <c r="L216" s="61"/>
      <c r="N216" s="61"/>
      <c r="O216" s="61"/>
    </row>
    <row r="217" spans="1:15" x14ac:dyDescent="0.2">
      <c r="A217" s="33"/>
      <c r="J217" s="61"/>
      <c r="K217" s="61"/>
      <c r="L217" s="61"/>
      <c r="N217" s="61"/>
      <c r="O217" s="61"/>
    </row>
    <row r="218" spans="1:15" x14ac:dyDescent="0.2">
      <c r="A218" s="33"/>
      <c r="J218" s="61"/>
      <c r="K218" s="61"/>
      <c r="L218" s="61"/>
      <c r="N218" s="61"/>
      <c r="O218" s="61"/>
    </row>
    <row r="219" spans="1:15" x14ac:dyDescent="0.2">
      <c r="A219" s="33"/>
      <c r="J219" s="61"/>
      <c r="K219" s="61"/>
      <c r="L219" s="61"/>
      <c r="N219" s="61"/>
      <c r="O219" s="61"/>
    </row>
    <row r="220" spans="1:15" x14ac:dyDescent="0.2">
      <c r="A220" s="33"/>
      <c r="J220" s="61"/>
      <c r="K220" s="61"/>
      <c r="L220" s="61"/>
      <c r="N220" s="61"/>
      <c r="O220" s="61"/>
    </row>
    <row r="221" spans="1:15" x14ac:dyDescent="0.2">
      <c r="A221" s="33"/>
      <c r="J221" s="61"/>
      <c r="K221" s="61"/>
      <c r="L221" s="61"/>
      <c r="N221" s="61"/>
      <c r="O221" s="61"/>
    </row>
    <row r="222" spans="1:15" x14ac:dyDescent="0.2">
      <c r="A222" s="33"/>
      <c r="J222" s="61"/>
      <c r="K222" s="61"/>
      <c r="L222" s="61"/>
      <c r="N222" s="61"/>
      <c r="O222" s="61"/>
    </row>
    <row r="223" spans="1:15" x14ac:dyDescent="0.2">
      <c r="A223" s="33"/>
      <c r="J223" s="61"/>
      <c r="K223" s="61"/>
      <c r="L223" s="61"/>
      <c r="N223" s="61"/>
      <c r="O223" s="61"/>
    </row>
    <row r="224" spans="1:15" x14ac:dyDescent="0.2">
      <c r="A224" s="33"/>
      <c r="J224" s="61"/>
      <c r="K224" s="61"/>
      <c r="L224" s="61"/>
      <c r="N224" s="61"/>
      <c r="O224" s="61"/>
    </row>
    <row r="225" spans="1:15" x14ac:dyDescent="0.2">
      <c r="A225" s="33"/>
      <c r="J225" s="61"/>
      <c r="K225" s="61"/>
      <c r="L225" s="61"/>
      <c r="N225" s="61"/>
      <c r="O225" s="61"/>
    </row>
    <row r="226" spans="1:15" x14ac:dyDescent="0.2">
      <c r="A226" s="33"/>
    </row>
    <row r="227" spans="1:15" x14ac:dyDescent="0.2">
      <c r="A227" s="33"/>
    </row>
    <row r="228" spans="1:15" x14ac:dyDescent="0.2">
      <c r="A228" s="33"/>
    </row>
    <row r="229" spans="1:15" x14ac:dyDescent="0.2">
      <c r="A229" s="33"/>
    </row>
    <row r="230" spans="1:15" x14ac:dyDescent="0.2">
      <c r="A230" s="33"/>
    </row>
    <row r="231" spans="1:15" x14ac:dyDescent="0.2">
      <c r="A231" s="33"/>
    </row>
    <row r="232" spans="1:15" x14ac:dyDescent="0.2">
      <c r="A232" s="33"/>
    </row>
    <row r="233" spans="1:15" x14ac:dyDescent="0.2">
      <c r="A233" s="33"/>
    </row>
    <row r="234" spans="1:15" x14ac:dyDescent="0.2">
      <c r="A234" s="33"/>
    </row>
    <row r="235" spans="1:15" x14ac:dyDescent="0.2">
      <c r="A235" s="33"/>
    </row>
    <row r="236" spans="1:15" x14ac:dyDescent="0.2">
      <c r="A236" s="33"/>
    </row>
    <row r="237" spans="1:15" x14ac:dyDescent="0.2">
      <c r="A237" s="34"/>
    </row>
    <row r="238" spans="1:15" x14ac:dyDescent="0.2">
      <c r="A238" s="34"/>
    </row>
    <row r="239" spans="1:15" x14ac:dyDescent="0.2">
      <c r="A239" s="34"/>
    </row>
    <row r="240" spans="1:15" x14ac:dyDescent="0.2">
      <c r="A240" s="35"/>
    </row>
    <row r="241" spans="1:1" x14ac:dyDescent="0.2">
      <c r="A241" s="35"/>
    </row>
    <row r="242" spans="1:1" x14ac:dyDescent="0.2">
      <c r="A242" s="35"/>
    </row>
    <row r="243" spans="1:1" x14ac:dyDescent="0.2">
      <c r="A243" s="35"/>
    </row>
    <row r="244" spans="1:1" x14ac:dyDescent="0.2">
      <c r="A244" s="35"/>
    </row>
    <row r="245" spans="1:1" x14ac:dyDescent="0.2">
      <c r="A245" s="35"/>
    </row>
    <row r="246" spans="1:1" x14ac:dyDescent="0.2">
      <c r="A246" s="35"/>
    </row>
    <row r="247" spans="1:1" x14ac:dyDescent="0.2">
      <c r="A247" s="3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C49F0-E6AE-489A-9A26-8440B3CC94ED}">
  <dimension ref="B1:M106"/>
  <sheetViews>
    <sheetView workbookViewId="0">
      <selection activeCell="B22" sqref="B22"/>
    </sheetView>
  </sheetViews>
  <sheetFormatPr defaultRowHeight="12.75" x14ac:dyDescent="0.2"/>
  <cols>
    <col min="2" max="2" width="21.85546875" bestFit="1" customWidth="1"/>
    <col min="3" max="3" width="25.28515625" bestFit="1" customWidth="1"/>
    <col min="9" max="9" width="17.7109375" bestFit="1" customWidth="1"/>
    <col min="12" max="12" width="10.85546875" bestFit="1" customWidth="1"/>
  </cols>
  <sheetData>
    <row r="1" spans="2:7" x14ac:dyDescent="0.2">
      <c r="B1" s="88" t="s">
        <v>46</v>
      </c>
      <c r="C1" s="89" t="s">
        <v>47</v>
      </c>
      <c r="D1" s="89" t="s">
        <v>49</v>
      </c>
      <c r="E1" s="89" t="s">
        <v>48</v>
      </c>
      <c r="F1" s="89" t="s">
        <v>50</v>
      </c>
      <c r="G1" s="90" t="s">
        <v>48</v>
      </c>
    </row>
    <row r="2" spans="2:7" x14ac:dyDescent="0.2">
      <c r="B2" s="91" t="s">
        <v>143</v>
      </c>
      <c r="C2" s="5">
        <v>10100</v>
      </c>
      <c r="D2" s="5">
        <v>1</v>
      </c>
      <c r="E2" s="5">
        <v>101</v>
      </c>
      <c r="F2" s="5">
        <v>2</v>
      </c>
      <c r="G2" s="92">
        <v>151</v>
      </c>
    </row>
    <row r="3" spans="2:7" x14ac:dyDescent="0.2">
      <c r="B3" s="91" t="s">
        <v>144</v>
      </c>
      <c r="C3" s="5">
        <v>10200</v>
      </c>
      <c r="D3" s="5">
        <v>1</v>
      </c>
      <c r="E3" s="5">
        <v>102</v>
      </c>
      <c r="F3" s="5">
        <v>2</v>
      </c>
      <c r="G3" s="92">
        <v>152</v>
      </c>
    </row>
    <row r="4" spans="2:7" x14ac:dyDescent="0.2">
      <c r="B4" s="91"/>
      <c r="C4" s="5"/>
      <c r="D4" s="5"/>
      <c r="E4" s="5"/>
      <c r="F4" s="5"/>
      <c r="G4" s="92"/>
    </row>
    <row r="5" spans="2:7" x14ac:dyDescent="0.2">
      <c r="B5" s="91"/>
      <c r="C5" s="5"/>
      <c r="D5" s="5"/>
      <c r="E5" s="5"/>
      <c r="F5" s="5"/>
      <c r="G5" s="92"/>
    </row>
    <row r="6" spans="2:7" x14ac:dyDescent="0.2">
      <c r="B6" s="91"/>
      <c r="C6" s="5"/>
      <c r="D6" s="5"/>
      <c r="E6" s="5"/>
      <c r="F6" s="5"/>
      <c r="G6" s="92"/>
    </row>
    <row r="7" spans="2:7" x14ac:dyDescent="0.2">
      <c r="B7" s="91"/>
      <c r="C7" s="5"/>
      <c r="D7" s="5"/>
      <c r="E7" s="5"/>
      <c r="F7" s="5"/>
      <c r="G7" s="92"/>
    </row>
    <row r="8" spans="2:7" x14ac:dyDescent="0.2">
      <c r="B8" s="91"/>
      <c r="C8" s="5"/>
      <c r="D8" s="5"/>
      <c r="E8" s="5"/>
      <c r="F8" s="5"/>
      <c r="G8" s="92"/>
    </row>
    <row r="9" spans="2:7" x14ac:dyDescent="0.2">
      <c r="B9" s="91"/>
      <c r="C9" s="5"/>
      <c r="D9" s="5"/>
      <c r="E9" s="5"/>
      <c r="F9" s="5"/>
      <c r="G9" s="92"/>
    </row>
    <row r="10" spans="2:7" x14ac:dyDescent="0.2">
      <c r="B10" s="91"/>
      <c r="C10" s="5"/>
      <c r="D10" s="5"/>
      <c r="E10" s="5"/>
      <c r="F10" s="5"/>
      <c r="G10" s="92"/>
    </row>
    <row r="11" spans="2:7" x14ac:dyDescent="0.2">
      <c r="B11" s="91"/>
      <c r="C11" s="5"/>
      <c r="D11" s="5"/>
      <c r="E11" s="5"/>
      <c r="F11" s="5"/>
      <c r="G11" s="92"/>
    </row>
    <row r="12" spans="2:7" x14ac:dyDescent="0.2">
      <c r="B12" s="91"/>
      <c r="C12" s="5"/>
      <c r="D12" s="5"/>
      <c r="E12" s="5"/>
      <c r="F12" s="5"/>
      <c r="G12" s="92"/>
    </row>
    <row r="13" spans="2:7" x14ac:dyDescent="0.2">
      <c r="B13" s="91"/>
      <c r="C13" s="5"/>
      <c r="D13" s="5"/>
      <c r="E13" s="5"/>
      <c r="F13" s="5"/>
      <c r="G13" s="92"/>
    </row>
    <row r="14" spans="2:7" x14ac:dyDescent="0.2">
      <c r="B14" s="91"/>
      <c r="C14" s="5"/>
      <c r="D14" s="5"/>
      <c r="E14" s="5"/>
      <c r="F14" s="5"/>
      <c r="G14" s="92"/>
    </row>
    <row r="15" spans="2:7" x14ac:dyDescent="0.2">
      <c r="B15" s="91"/>
      <c r="C15" s="5"/>
      <c r="D15" s="5"/>
      <c r="E15" s="5"/>
      <c r="F15" s="5"/>
      <c r="G15" s="92"/>
    </row>
    <row r="16" spans="2:7" x14ac:dyDescent="0.2">
      <c r="B16" s="91"/>
      <c r="C16" s="5"/>
      <c r="D16" s="5"/>
      <c r="E16" s="5"/>
      <c r="F16" s="5"/>
      <c r="G16" s="92"/>
    </row>
    <row r="17" spans="2:13" ht="13.5" thickBot="1" x14ac:dyDescent="0.25">
      <c r="B17" s="93"/>
      <c r="C17" s="94"/>
      <c r="D17" s="94"/>
      <c r="E17" s="94"/>
      <c r="F17" s="94"/>
      <c r="G17" s="95"/>
    </row>
    <row r="19" spans="2:13" ht="13.5" thickBot="1" x14ac:dyDescent="0.25"/>
    <row r="20" spans="2:13" x14ac:dyDescent="0.2">
      <c r="B20" s="88" t="s">
        <v>74</v>
      </c>
      <c r="C20" s="89" t="s">
        <v>75</v>
      </c>
      <c r="D20" s="89"/>
      <c r="E20" s="89"/>
      <c r="F20" s="89"/>
      <c r="G20" s="90"/>
      <c r="I20" t="s">
        <v>279</v>
      </c>
      <c r="J20" s="68" t="s">
        <v>59</v>
      </c>
      <c r="K20" s="68" t="s">
        <v>60</v>
      </c>
      <c r="L20" s="66" t="s">
        <v>333</v>
      </c>
      <c r="M20" s="68" t="s">
        <v>56</v>
      </c>
    </row>
    <row r="21" spans="2:13" x14ac:dyDescent="0.2">
      <c r="B21" s="91">
        <v>15000</v>
      </c>
      <c r="C21" s="5" t="s">
        <v>338</v>
      </c>
      <c r="D21" s="5"/>
      <c r="E21" s="5"/>
      <c r="F21" s="5"/>
      <c r="G21" s="92"/>
      <c r="I21" t="s">
        <v>280</v>
      </c>
      <c r="J21">
        <v>240</v>
      </c>
      <c r="K21">
        <v>65</v>
      </c>
      <c r="L21">
        <v>65</v>
      </c>
      <c r="M21">
        <v>4</v>
      </c>
    </row>
    <row r="22" spans="2:13" x14ac:dyDescent="0.2">
      <c r="B22" s="91"/>
      <c r="C22" s="5"/>
      <c r="D22" s="5"/>
      <c r="E22" s="5"/>
      <c r="F22" s="5"/>
      <c r="G22" s="92"/>
      <c r="I22" t="s">
        <v>281</v>
      </c>
      <c r="J22">
        <v>250</v>
      </c>
      <c r="K22">
        <v>75</v>
      </c>
      <c r="L22">
        <v>75</v>
      </c>
      <c r="M22">
        <v>4</v>
      </c>
    </row>
    <row r="23" spans="2:13" x14ac:dyDescent="0.2">
      <c r="B23" s="91"/>
      <c r="C23" s="5"/>
      <c r="D23" s="5"/>
      <c r="E23" s="5"/>
      <c r="F23" s="5"/>
      <c r="G23" s="92"/>
      <c r="I23" t="s">
        <v>278</v>
      </c>
      <c r="J23">
        <v>320</v>
      </c>
      <c r="K23">
        <v>100</v>
      </c>
      <c r="L23">
        <v>100</v>
      </c>
      <c r="M23">
        <v>5</v>
      </c>
    </row>
    <row r="24" spans="2:13" x14ac:dyDescent="0.2">
      <c r="B24" s="91"/>
      <c r="C24" s="5"/>
      <c r="D24" s="5"/>
      <c r="E24" s="5"/>
      <c r="F24" s="5"/>
      <c r="G24" s="92"/>
      <c r="I24" t="s">
        <v>282</v>
      </c>
      <c r="J24">
        <v>400</v>
      </c>
      <c r="K24">
        <v>350</v>
      </c>
      <c r="L24">
        <v>350</v>
      </c>
      <c r="M24">
        <v>10</v>
      </c>
    </row>
    <row r="25" spans="2:13" x14ac:dyDescent="0.2">
      <c r="B25" s="91"/>
      <c r="C25" s="5"/>
      <c r="D25" s="5"/>
      <c r="E25" s="5"/>
      <c r="F25" s="5"/>
      <c r="G25" s="92"/>
      <c r="I25" t="s">
        <v>283</v>
      </c>
      <c r="J25">
        <v>450</v>
      </c>
      <c r="K25">
        <v>55</v>
      </c>
      <c r="L25">
        <v>100</v>
      </c>
      <c r="M25">
        <v>6</v>
      </c>
    </row>
    <row r="26" spans="2:13" x14ac:dyDescent="0.2">
      <c r="B26" s="91"/>
      <c r="C26" s="5"/>
      <c r="D26" s="5"/>
      <c r="E26" s="5"/>
      <c r="F26" s="5"/>
      <c r="G26" s="92"/>
      <c r="I26" t="s">
        <v>284</v>
      </c>
      <c r="J26">
        <v>600</v>
      </c>
      <c r="K26">
        <v>350</v>
      </c>
      <c r="L26">
        <v>350</v>
      </c>
      <c r="M26">
        <v>8</v>
      </c>
    </row>
    <row r="27" spans="2:13" x14ac:dyDescent="0.2">
      <c r="B27" s="91"/>
      <c r="C27" s="5"/>
      <c r="D27" s="5"/>
      <c r="E27" s="5"/>
      <c r="F27" s="5"/>
      <c r="G27" s="92"/>
      <c r="I27" t="s">
        <v>285</v>
      </c>
      <c r="J27">
        <v>1000</v>
      </c>
      <c r="K27">
        <v>350</v>
      </c>
      <c r="L27">
        <v>350</v>
      </c>
      <c r="M27">
        <v>10</v>
      </c>
    </row>
    <row r="28" spans="2:13" x14ac:dyDescent="0.2">
      <c r="B28" s="91"/>
      <c r="C28" s="5"/>
      <c r="D28" s="5"/>
      <c r="E28" s="5"/>
      <c r="F28" s="5"/>
      <c r="G28" s="92"/>
      <c r="I28" t="s">
        <v>286</v>
      </c>
      <c r="J28">
        <v>1200</v>
      </c>
      <c r="K28">
        <v>200</v>
      </c>
      <c r="L28">
        <v>200</v>
      </c>
      <c r="M28">
        <v>10</v>
      </c>
    </row>
    <row r="29" spans="2:13" x14ac:dyDescent="0.2">
      <c r="B29" s="91"/>
      <c r="C29" s="5"/>
      <c r="D29" s="5"/>
      <c r="E29" s="5"/>
      <c r="F29" s="5"/>
      <c r="G29" s="92"/>
      <c r="I29" t="s">
        <v>287</v>
      </c>
      <c r="J29">
        <v>1300</v>
      </c>
      <c r="K29">
        <v>200</v>
      </c>
      <c r="L29">
        <v>200</v>
      </c>
      <c r="M29">
        <v>10</v>
      </c>
    </row>
    <row r="30" spans="2:13" x14ac:dyDescent="0.2">
      <c r="B30" s="91"/>
      <c r="C30" s="5"/>
      <c r="D30" s="5"/>
      <c r="E30" s="5"/>
      <c r="F30" s="5"/>
      <c r="G30" s="92"/>
      <c r="I30" t="s">
        <v>288</v>
      </c>
      <c r="J30">
        <v>1600</v>
      </c>
      <c r="K30">
        <v>300</v>
      </c>
      <c r="L30">
        <v>500</v>
      </c>
      <c r="M30">
        <v>12</v>
      </c>
    </row>
    <row r="31" spans="2:13" x14ac:dyDescent="0.2">
      <c r="B31" s="91"/>
      <c r="C31" s="5"/>
      <c r="D31" s="5"/>
      <c r="E31" s="5"/>
      <c r="F31" s="5"/>
      <c r="G31" s="92"/>
      <c r="I31" t="s">
        <v>289</v>
      </c>
      <c r="J31">
        <v>1800</v>
      </c>
      <c r="K31">
        <v>350</v>
      </c>
      <c r="L31">
        <v>350</v>
      </c>
      <c r="M31">
        <v>12</v>
      </c>
    </row>
    <row r="32" spans="2:13" x14ac:dyDescent="0.2">
      <c r="B32" s="91"/>
      <c r="C32" s="5"/>
      <c r="D32" s="5"/>
      <c r="E32" s="5"/>
      <c r="F32" s="5"/>
      <c r="G32" s="92"/>
      <c r="I32" t="s">
        <v>290</v>
      </c>
      <c r="J32">
        <v>2000</v>
      </c>
      <c r="K32">
        <v>300</v>
      </c>
      <c r="L32">
        <v>500</v>
      </c>
      <c r="M32">
        <v>12</v>
      </c>
    </row>
    <row r="33" spans="2:13" x14ac:dyDescent="0.2">
      <c r="B33" s="91"/>
      <c r="C33" s="5"/>
      <c r="D33" s="5"/>
      <c r="E33" s="5"/>
      <c r="F33" s="5"/>
      <c r="G33" s="92"/>
      <c r="I33" t="s">
        <v>291</v>
      </c>
      <c r="J33">
        <v>2200</v>
      </c>
      <c r="K33">
        <v>300</v>
      </c>
      <c r="L33">
        <v>300</v>
      </c>
      <c r="M33">
        <v>12</v>
      </c>
    </row>
    <row r="34" spans="2:13" x14ac:dyDescent="0.2">
      <c r="B34" s="91"/>
      <c r="C34" s="5"/>
      <c r="D34" s="5"/>
      <c r="E34" s="5"/>
      <c r="F34" s="5"/>
      <c r="G34" s="92"/>
      <c r="I34" t="s">
        <v>292</v>
      </c>
      <c r="J34">
        <v>2400</v>
      </c>
      <c r="K34">
        <v>400</v>
      </c>
      <c r="L34">
        <v>400</v>
      </c>
      <c r="M34">
        <v>14</v>
      </c>
    </row>
    <row r="35" spans="2:13" x14ac:dyDescent="0.2">
      <c r="B35" s="91"/>
      <c r="C35" s="5"/>
      <c r="D35" s="5"/>
      <c r="E35" s="5"/>
      <c r="F35" s="5"/>
      <c r="G35" s="92"/>
    </row>
    <row r="36" spans="2:13" x14ac:dyDescent="0.2">
      <c r="B36" s="91"/>
      <c r="C36" s="5"/>
      <c r="D36" s="5"/>
      <c r="E36" s="5"/>
      <c r="F36" s="5"/>
      <c r="G36" s="92"/>
    </row>
    <row r="37" spans="2:13" x14ac:dyDescent="0.2">
      <c r="B37" s="91"/>
      <c r="C37" s="5"/>
      <c r="D37" s="5"/>
      <c r="E37" s="5"/>
      <c r="F37" s="5"/>
      <c r="G37" s="92"/>
    </row>
    <row r="38" spans="2:13" x14ac:dyDescent="0.2">
      <c r="B38" s="91"/>
      <c r="C38" s="5"/>
      <c r="D38" s="5"/>
      <c r="E38" s="5"/>
      <c r="F38" s="5"/>
      <c r="G38" s="92"/>
    </row>
    <row r="39" spans="2:13" x14ac:dyDescent="0.2">
      <c r="B39" s="91"/>
      <c r="C39" s="5"/>
      <c r="D39" s="5"/>
      <c r="E39" s="5"/>
      <c r="F39" s="5"/>
      <c r="G39" s="92"/>
    </row>
    <row r="40" spans="2:13" ht="13.5" thickBot="1" x14ac:dyDescent="0.25">
      <c r="B40" s="93"/>
      <c r="C40" s="94"/>
      <c r="D40" s="94"/>
      <c r="E40" s="94"/>
      <c r="F40" s="94"/>
      <c r="G40" s="95"/>
    </row>
    <row r="46" spans="2:13" x14ac:dyDescent="0.2">
      <c r="H46" t="str">
        <f t="shared" ref="H46:H50" si="0">RIGHT(I46, LEN(I46) - FIND("VAV", I46) + 1)</f>
        <v>VAV-106</v>
      </c>
      <c r="I46" t="s">
        <v>89</v>
      </c>
      <c r="J46" t="s">
        <v>280</v>
      </c>
    </row>
    <row r="47" spans="2:13" x14ac:dyDescent="0.2">
      <c r="H47" t="str">
        <f t="shared" si="0"/>
        <v>VAV-107</v>
      </c>
      <c r="I47" t="s">
        <v>93</v>
      </c>
      <c r="J47" t="s">
        <v>280</v>
      </c>
    </row>
    <row r="48" spans="2:13" x14ac:dyDescent="0.2">
      <c r="H48" t="str">
        <f t="shared" si="0"/>
        <v>VAV-108</v>
      </c>
      <c r="I48" t="s">
        <v>90</v>
      </c>
      <c r="J48" t="s">
        <v>280</v>
      </c>
    </row>
    <row r="49" spans="8:10" x14ac:dyDescent="0.2">
      <c r="H49" t="str">
        <f t="shared" si="0"/>
        <v>VAV-109</v>
      </c>
      <c r="I49" t="s">
        <v>92</v>
      </c>
      <c r="J49" t="s">
        <v>280</v>
      </c>
    </row>
    <row r="50" spans="8:10" x14ac:dyDescent="0.2">
      <c r="H50" t="str">
        <f t="shared" si="0"/>
        <v>VAV-110</v>
      </c>
      <c r="I50" t="s">
        <v>83</v>
      </c>
      <c r="J50" t="s">
        <v>280</v>
      </c>
    </row>
    <row r="51" spans="8:10" x14ac:dyDescent="0.2">
      <c r="H51" t="str">
        <f>RIGHT(I51, LEN(I51) - FIND("VAV", I51) + 1)</f>
        <v>VAV-111</v>
      </c>
      <c r="I51" t="s">
        <v>91</v>
      </c>
      <c r="J51" t="s">
        <v>280</v>
      </c>
    </row>
    <row r="52" spans="8:10" x14ac:dyDescent="0.2">
      <c r="H52" t="str">
        <f t="shared" ref="H52:H106" si="1">RIGHT(I52, LEN(I52) - FIND("VAV", I52) + 1)</f>
        <v>VAV-113</v>
      </c>
      <c r="I52" t="s">
        <v>82</v>
      </c>
      <c r="J52" t="s">
        <v>280</v>
      </c>
    </row>
    <row r="53" spans="8:10" x14ac:dyDescent="0.2">
      <c r="H53" t="str">
        <f t="shared" si="1"/>
        <v>VAV-114</v>
      </c>
      <c r="I53" t="s">
        <v>293</v>
      </c>
      <c r="J53" t="s">
        <v>280</v>
      </c>
    </row>
    <row r="54" spans="8:10" x14ac:dyDescent="0.2">
      <c r="H54" t="str">
        <f t="shared" si="1"/>
        <v>VAV-202</v>
      </c>
      <c r="I54" t="s">
        <v>294</v>
      </c>
      <c r="J54" t="s">
        <v>281</v>
      </c>
    </row>
    <row r="55" spans="8:10" x14ac:dyDescent="0.2">
      <c r="H55" t="str">
        <f t="shared" si="1"/>
        <v>VAV-203</v>
      </c>
      <c r="I55" t="s">
        <v>295</v>
      </c>
      <c r="J55" t="s">
        <v>281</v>
      </c>
    </row>
    <row r="56" spans="8:10" x14ac:dyDescent="0.2">
      <c r="H56" t="str">
        <f t="shared" si="1"/>
        <v>VAV-204</v>
      </c>
      <c r="I56" t="s">
        <v>296</v>
      </c>
      <c r="J56" t="s">
        <v>281</v>
      </c>
    </row>
    <row r="57" spans="8:10" x14ac:dyDescent="0.2">
      <c r="H57" t="str">
        <f t="shared" si="1"/>
        <v>VAV-205</v>
      </c>
      <c r="I57" t="s">
        <v>297</v>
      </c>
      <c r="J57" t="s">
        <v>281</v>
      </c>
    </row>
    <row r="58" spans="8:10" x14ac:dyDescent="0.2">
      <c r="H58" t="str">
        <f t="shared" si="1"/>
        <v>VAV-207</v>
      </c>
      <c r="I58" t="s">
        <v>298</v>
      </c>
      <c r="J58" t="s">
        <v>281</v>
      </c>
    </row>
    <row r="59" spans="8:10" x14ac:dyDescent="0.2">
      <c r="H59" t="str">
        <f t="shared" si="1"/>
        <v>VAV-208</v>
      </c>
      <c r="I59" t="s">
        <v>299</v>
      </c>
      <c r="J59" t="s">
        <v>281</v>
      </c>
    </row>
    <row r="60" spans="8:10" x14ac:dyDescent="0.2">
      <c r="H60" t="str">
        <f t="shared" si="1"/>
        <v>VAV-211</v>
      </c>
      <c r="I60" t="s">
        <v>300</v>
      </c>
      <c r="J60" t="s">
        <v>281</v>
      </c>
    </row>
    <row r="61" spans="8:10" x14ac:dyDescent="0.2">
      <c r="H61" t="str">
        <f t="shared" si="1"/>
        <v>VAV-213</v>
      </c>
      <c r="I61" t="s">
        <v>301</v>
      </c>
      <c r="J61" t="s">
        <v>281</v>
      </c>
    </row>
    <row r="62" spans="8:10" x14ac:dyDescent="0.2">
      <c r="H62" t="str">
        <f t="shared" si="1"/>
        <v>VAV-214</v>
      </c>
      <c r="I62" t="s">
        <v>302</v>
      </c>
      <c r="J62" t="s">
        <v>281</v>
      </c>
    </row>
    <row r="63" spans="8:10" x14ac:dyDescent="0.2">
      <c r="H63" t="str">
        <f t="shared" si="1"/>
        <v>VAV-220</v>
      </c>
      <c r="I63" t="s">
        <v>303</v>
      </c>
      <c r="J63" t="s">
        <v>281</v>
      </c>
    </row>
    <row r="64" spans="8:10" x14ac:dyDescent="0.2">
      <c r="H64" t="str">
        <f t="shared" si="1"/>
        <v>VAV-222</v>
      </c>
      <c r="I64" t="s">
        <v>304</v>
      </c>
      <c r="J64" t="s">
        <v>281</v>
      </c>
    </row>
    <row r="65" spans="8:10" x14ac:dyDescent="0.2">
      <c r="H65" t="str">
        <f t="shared" si="1"/>
        <v>VAV-223</v>
      </c>
      <c r="I65" t="s">
        <v>305</v>
      </c>
      <c r="J65" t="s">
        <v>281</v>
      </c>
    </row>
    <row r="66" spans="8:10" x14ac:dyDescent="0.2">
      <c r="H66" t="str">
        <f t="shared" si="1"/>
        <v>VAV-223A</v>
      </c>
      <c r="I66" t="s">
        <v>306</v>
      </c>
      <c r="J66" t="s">
        <v>281</v>
      </c>
    </row>
    <row r="67" spans="8:10" x14ac:dyDescent="0.2">
      <c r="H67" t="str">
        <f t="shared" si="1"/>
        <v>VAV-224</v>
      </c>
      <c r="I67" t="s">
        <v>307</v>
      </c>
      <c r="J67" t="s">
        <v>281</v>
      </c>
    </row>
    <row r="68" spans="8:10" x14ac:dyDescent="0.2">
      <c r="H68" t="str">
        <f t="shared" si="1"/>
        <v>VAV-225</v>
      </c>
      <c r="I68" t="s">
        <v>308</v>
      </c>
      <c r="J68" t="s">
        <v>281</v>
      </c>
    </row>
    <row r="69" spans="8:10" x14ac:dyDescent="0.2">
      <c r="H69" t="str">
        <f t="shared" si="1"/>
        <v>VAV-226</v>
      </c>
      <c r="I69" t="s">
        <v>309</v>
      </c>
      <c r="J69" t="s">
        <v>281</v>
      </c>
    </row>
    <row r="70" spans="8:10" x14ac:dyDescent="0.2">
      <c r="H70" t="str">
        <f t="shared" si="1"/>
        <v>VAV-227</v>
      </c>
      <c r="I70" t="s">
        <v>310</v>
      </c>
      <c r="J70" t="s">
        <v>281</v>
      </c>
    </row>
    <row r="71" spans="8:10" x14ac:dyDescent="0.2">
      <c r="H71" t="str">
        <f t="shared" si="1"/>
        <v>VAV-228</v>
      </c>
      <c r="I71" t="s">
        <v>311</v>
      </c>
      <c r="J71" t="s">
        <v>281</v>
      </c>
    </row>
    <row r="72" spans="8:10" x14ac:dyDescent="0.2">
      <c r="H72" t="str">
        <f t="shared" si="1"/>
        <v>VAV-112</v>
      </c>
      <c r="I72" t="s">
        <v>84</v>
      </c>
      <c r="J72" t="s">
        <v>278</v>
      </c>
    </row>
    <row r="73" spans="8:10" x14ac:dyDescent="0.2">
      <c r="H73" t="str">
        <f t="shared" si="1"/>
        <v>VAV-118</v>
      </c>
      <c r="I73" t="s">
        <v>86</v>
      </c>
      <c r="J73" t="s">
        <v>278</v>
      </c>
    </row>
    <row r="74" spans="8:10" x14ac:dyDescent="0.2">
      <c r="H74" t="str">
        <f t="shared" si="1"/>
        <v>VAV-201A</v>
      </c>
      <c r="I74" t="s">
        <v>312</v>
      </c>
      <c r="J74" t="s">
        <v>278</v>
      </c>
    </row>
    <row r="75" spans="8:10" x14ac:dyDescent="0.2">
      <c r="H75" t="str">
        <f t="shared" si="1"/>
        <v>VAV-201</v>
      </c>
      <c r="I75" t="s">
        <v>313</v>
      </c>
      <c r="J75" t="s">
        <v>278</v>
      </c>
    </row>
    <row r="76" spans="8:10" x14ac:dyDescent="0.2">
      <c r="H76" t="str">
        <f t="shared" si="1"/>
        <v>VAV-C100</v>
      </c>
      <c r="I76" t="s">
        <v>87</v>
      </c>
      <c r="J76" t="s">
        <v>282</v>
      </c>
    </row>
    <row r="77" spans="8:10" x14ac:dyDescent="0.2">
      <c r="H77" t="str">
        <f t="shared" si="1"/>
        <v>VAV-C216</v>
      </c>
      <c r="I77" t="s">
        <v>314</v>
      </c>
      <c r="J77" t="s">
        <v>282</v>
      </c>
    </row>
    <row r="78" spans="8:10" x14ac:dyDescent="0.2">
      <c r="H78" t="str">
        <f t="shared" si="1"/>
        <v>VAV-215</v>
      </c>
      <c r="I78" t="s">
        <v>315</v>
      </c>
      <c r="J78" t="s">
        <v>282</v>
      </c>
    </row>
    <row r="79" spans="8:10" x14ac:dyDescent="0.2">
      <c r="H79" t="str">
        <f t="shared" si="1"/>
        <v>VAV-230</v>
      </c>
      <c r="I79" t="s">
        <v>316</v>
      </c>
      <c r="J79" t="s">
        <v>282</v>
      </c>
    </row>
    <row r="80" spans="8:10" x14ac:dyDescent="0.2">
      <c r="H80" t="str">
        <f t="shared" si="1"/>
        <v>VAV-206</v>
      </c>
      <c r="I80" t="s">
        <v>317</v>
      </c>
      <c r="J80" t="s">
        <v>283</v>
      </c>
    </row>
    <row r="81" spans="8:10" x14ac:dyDescent="0.2">
      <c r="H81" t="str">
        <f t="shared" si="1"/>
        <v>VAV-209</v>
      </c>
      <c r="I81" t="s">
        <v>318</v>
      </c>
      <c r="J81" t="s">
        <v>283</v>
      </c>
    </row>
    <row r="82" spans="8:10" x14ac:dyDescent="0.2">
      <c r="H82" t="str">
        <f t="shared" si="1"/>
        <v>VAV-210</v>
      </c>
      <c r="I82" t="s">
        <v>319</v>
      </c>
      <c r="J82" t="s">
        <v>283</v>
      </c>
    </row>
    <row r="83" spans="8:10" x14ac:dyDescent="0.2">
      <c r="H83" t="str">
        <f t="shared" si="1"/>
        <v>VAV-212</v>
      </c>
      <c r="I83" t="s">
        <v>320</v>
      </c>
      <c r="J83" t="s">
        <v>283</v>
      </c>
    </row>
    <row r="84" spans="8:10" x14ac:dyDescent="0.2">
      <c r="H84" t="str">
        <f t="shared" si="1"/>
        <v>VAV-C102</v>
      </c>
      <c r="I84" t="s">
        <v>95</v>
      </c>
      <c r="J84" t="s">
        <v>284</v>
      </c>
    </row>
    <row r="85" spans="8:10" x14ac:dyDescent="0.2">
      <c r="H85" t="str">
        <f t="shared" si="1"/>
        <v>VAV-C105</v>
      </c>
      <c r="I85" t="s">
        <v>85</v>
      </c>
      <c r="J85" t="s">
        <v>284</v>
      </c>
    </row>
    <row r="86" spans="8:10" x14ac:dyDescent="0.2">
      <c r="H86" t="str">
        <f t="shared" si="1"/>
        <v>VAV-C212</v>
      </c>
      <c r="I86" t="s">
        <v>321</v>
      </c>
      <c r="J86" t="s">
        <v>284</v>
      </c>
    </row>
    <row r="87" spans="8:10" x14ac:dyDescent="0.2">
      <c r="H87" t="str">
        <f>RIGHT(I87, LEN(I87) - FIND("VAV", I87) + 1)</f>
        <v>VAV-218</v>
      </c>
      <c r="I87" t="s">
        <v>322</v>
      </c>
      <c r="J87" t="s">
        <v>284</v>
      </c>
    </row>
    <row r="88" spans="8:10" x14ac:dyDescent="0.2">
      <c r="H88" t="str">
        <f t="shared" si="1"/>
        <v>VAV-235</v>
      </c>
      <c r="I88" t="s">
        <v>323</v>
      </c>
      <c r="J88" t="s">
        <v>284</v>
      </c>
    </row>
    <row r="89" spans="8:10" x14ac:dyDescent="0.2">
      <c r="H89" t="str">
        <f t="shared" si="1"/>
        <v>VAV-104</v>
      </c>
      <c r="I89" t="s">
        <v>94</v>
      </c>
      <c r="J89" t="s">
        <v>285</v>
      </c>
    </row>
    <row r="90" spans="8:10" x14ac:dyDescent="0.2">
      <c r="H90" t="str">
        <f t="shared" si="1"/>
        <v>VAV-105</v>
      </c>
      <c r="I90" t="s">
        <v>98</v>
      </c>
      <c r="J90" t="s">
        <v>286</v>
      </c>
    </row>
    <row r="91" spans="8:10" x14ac:dyDescent="0.2">
      <c r="H91" t="str">
        <f t="shared" si="1"/>
        <v>VAV-C106</v>
      </c>
      <c r="I91" t="s">
        <v>78</v>
      </c>
      <c r="J91" t="s">
        <v>287</v>
      </c>
    </row>
    <row r="92" spans="8:10" x14ac:dyDescent="0.2">
      <c r="H92" t="str">
        <f t="shared" si="1"/>
        <v>VAV-C201</v>
      </c>
      <c r="I92" t="s">
        <v>324</v>
      </c>
      <c r="J92" t="s">
        <v>288</v>
      </c>
    </row>
    <row r="93" spans="8:10" x14ac:dyDescent="0.2">
      <c r="H93" t="str">
        <f t="shared" si="1"/>
        <v>VAV-101</v>
      </c>
      <c r="I93" t="s">
        <v>96</v>
      </c>
      <c r="J93" t="s">
        <v>288</v>
      </c>
    </row>
    <row r="94" spans="8:10" x14ac:dyDescent="0.2">
      <c r="H94" t="str">
        <f t="shared" si="1"/>
        <v>VAV-102</v>
      </c>
      <c r="I94" t="s">
        <v>88</v>
      </c>
      <c r="J94" t="s">
        <v>288</v>
      </c>
    </row>
    <row r="95" spans="8:10" x14ac:dyDescent="0.2">
      <c r="H95" t="str">
        <f t="shared" si="1"/>
        <v>VAV-115</v>
      </c>
      <c r="I95" t="s">
        <v>81</v>
      </c>
      <c r="J95" t="s">
        <v>288</v>
      </c>
    </row>
    <row r="96" spans="8:10" x14ac:dyDescent="0.2">
      <c r="H96" t="str">
        <f t="shared" si="1"/>
        <v>VAV-117</v>
      </c>
      <c r="I96" t="s">
        <v>80</v>
      </c>
      <c r="J96" t="s">
        <v>288</v>
      </c>
    </row>
    <row r="97" spans="8:10" x14ac:dyDescent="0.2">
      <c r="H97" t="str">
        <f t="shared" si="1"/>
        <v>VAV-119</v>
      </c>
      <c r="I97" t="s">
        <v>79</v>
      </c>
      <c r="J97" t="s">
        <v>288</v>
      </c>
    </row>
    <row r="98" spans="8:10" x14ac:dyDescent="0.2">
      <c r="H98" t="str">
        <f t="shared" si="1"/>
        <v>VAV-216</v>
      </c>
      <c r="I98" t="s">
        <v>325</v>
      </c>
      <c r="J98" t="s">
        <v>288</v>
      </c>
    </row>
    <row r="99" spans="8:10" x14ac:dyDescent="0.2">
      <c r="H99" t="str">
        <f t="shared" si="1"/>
        <v>VAV-232</v>
      </c>
      <c r="I99" t="s">
        <v>326</v>
      </c>
      <c r="J99" t="s">
        <v>288</v>
      </c>
    </row>
    <row r="100" spans="8:10" x14ac:dyDescent="0.2">
      <c r="H100" t="str">
        <f t="shared" si="1"/>
        <v>VAV-229</v>
      </c>
      <c r="I100" t="s">
        <v>327</v>
      </c>
      <c r="J100" t="s">
        <v>289</v>
      </c>
    </row>
    <row r="101" spans="8:10" x14ac:dyDescent="0.2">
      <c r="H101" t="str">
        <f t="shared" si="1"/>
        <v>VAV-233</v>
      </c>
      <c r="I101" t="s">
        <v>328</v>
      </c>
      <c r="J101" t="s">
        <v>289</v>
      </c>
    </row>
    <row r="102" spans="8:10" x14ac:dyDescent="0.2">
      <c r="H102" t="str">
        <f t="shared" si="1"/>
        <v>VAV-103</v>
      </c>
      <c r="I102" t="s">
        <v>97</v>
      </c>
      <c r="J102" t="s">
        <v>290</v>
      </c>
    </row>
    <row r="103" spans="8:10" x14ac:dyDescent="0.2">
      <c r="H103" t="str">
        <f t="shared" si="1"/>
        <v>VAV-221</v>
      </c>
      <c r="I103" t="s">
        <v>329</v>
      </c>
      <c r="J103" t="s">
        <v>290</v>
      </c>
    </row>
    <row r="104" spans="8:10" x14ac:dyDescent="0.2">
      <c r="H104" t="str">
        <f t="shared" si="1"/>
        <v>VAV-231</v>
      </c>
      <c r="I104" t="s">
        <v>330</v>
      </c>
      <c r="J104" t="s">
        <v>290</v>
      </c>
    </row>
    <row r="105" spans="8:10" x14ac:dyDescent="0.2">
      <c r="H105" t="str">
        <f t="shared" si="1"/>
        <v>VAV-219</v>
      </c>
      <c r="I105" t="s">
        <v>331</v>
      </c>
      <c r="J105" t="s">
        <v>291</v>
      </c>
    </row>
    <row r="106" spans="8:10" x14ac:dyDescent="0.2">
      <c r="H106" t="str">
        <f t="shared" si="1"/>
        <v>VAV-217</v>
      </c>
      <c r="I106" t="s">
        <v>332</v>
      </c>
      <c r="J106" t="s"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Joined</vt:lpstr>
      <vt:lpstr>ABT</vt:lpstr>
      <vt:lpstr>Sched</vt:lpstr>
      <vt:lpstr>PanelInstance</vt:lpstr>
    </vt:vector>
  </TitlesOfParts>
  <Company>SIEMENS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MEGAN (BT AM SE ENB)</dc:creator>
  <cp:keywords>C_Unrestricted</cp:keywords>
  <cp:lastModifiedBy>Vorsten, John (SI RSS-AM Z2 SOL AUS AUTO)</cp:lastModifiedBy>
  <cp:lastPrinted>2018-09-20T16:11:02Z</cp:lastPrinted>
  <dcterms:created xsi:type="dcterms:W3CDTF">2018-07-31T15:18:43Z</dcterms:created>
  <dcterms:modified xsi:type="dcterms:W3CDTF">2019-09-20T20:58:19Z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