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workbookProtection lockStructure="1"/>
  <bookViews>
    <workbookView xWindow="0" yWindow="0" windowWidth="11085" windowHeight="5775" activeTab="2"/>
  </bookViews>
  <sheets>
    <sheet name="Instructions" sheetId="3" r:id="rId1"/>
    <sheet name="FAQ" sheetId="8" r:id="rId2"/>
    <sheet name="VFD Schedule" sheetId="1" r:id="rId3"/>
    <sheet name="Transformer Schedule" sheetId="4" r:id="rId4"/>
    <sheet name="Custom Notes" sheetId="5" r:id="rId5"/>
    <sheet name="Notes" sheetId="6" state="hidden" r:id="rId6"/>
    <sheet name="lists" sheetId="2" state="hidden" r:id="rId7"/>
    <sheet name="calculations" sheetId="7" state="hidden" r:id="rId8"/>
  </sheets>
  <definedNames>
    <definedName name="HP_208V">lists!$U$2:$U$16</definedName>
    <definedName name="HP_230V">lists!$U$2:$U$17</definedName>
    <definedName name="HP_460V">lists!$U$2:$U$27</definedName>
    <definedName name="HP_600V">lists!$U$4:$U$19</definedName>
    <definedName name="_xlnm.Print_Area" localSheetId="0">Instructions!$B:$R</definedName>
    <definedName name="_xlnm.Print_Area" localSheetId="2">'VFD Schedule'!$C$4:$R$30</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3" i="6" l="1"/>
  <c r="C14" i="6"/>
  <c r="C12" i="6"/>
  <c r="T6" i="7" l="1"/>
  <c r="T7" i="7"/>
  <c r="T8" i="7"/>
  <c r="T9" i="7"/>
  <c r="T10" i="7"/>
  <c r="T11" i="7"/>
  <c r="T12" i="7"/>
  <c r="T13" i="7"/>
  <c r="T14" i="7"/>
  <c r="T15" i="7"/>
  <c r="T16" i="7"/>
  <c r="T17" i="7"/>
  <c r="T18" i="7"/>
  <c r="T19" i="7"/>
  <c r="T20" i="7"/>
  <c r="T21" i="7"/>
  <c r="T22" i="7"/>
  <c r="T23" i="7"/>
  <c r="T24" i="7"/>
  <c r="T25" i="7"/>
  <c r="T26" i="7"/>
  <c r="T27" i="7"/>
  <c r="T39" i="6"/>
  <c r="Z39" i="6"/>
  <c r="Q39" i="6"/>
  <c r="H39" i="6"/>
  <c r="S39" i="6"/>
  <c r="AA39" i="6"/>
  <c r="G39" i="6"/>
  <c r="F39" i="6"/>
  <c r="N39" i="6"/>
  <c r="X39" i="6"/>
  <c r="AB39" i="6"/>
  <c r="Y39" i="6"/>
  <c r="M39" i="6"/>
  <c r="V39" i="6"/>
  <c r="J39" i="6"/>
  <c r="U39" i="6"/>
  <c r="E39" i="6"/>
  <c r="K39" i="6"/>
  <c r="I39" i="6"/>
  <c r="P39" i="6"/>
  <c r="W39" i="6"/>
  <c r="L39" i="6"/>
  <c r="R39" i="6"/>
  <c r="O39" i="6"/>
  <c r="B71" i="1" l="1"/>
  <c r="B30" i="6" l="1" a="1"/>
  <c r="B30" i="6" s="1"/>
  <c r="B31" i="6" a="1"/>
  <c r="B31" i="6" s="1"/>
  <c r="B32" i="6" a="1"/>
  <c r="B32" i="6" s="1"/>
  <c r="B33" i="6" a="1"/>
  <c r="B33" i="6" s="1"/>
  <c r="B34" i="6" a="1"/>
  <c r="B34" i="6" s="1"/>
  <c r="B35" i="6" a="1"/>
  <c r="B35" i="6" s="1"/>
  <c r="B36" i="6" a="1"/>
  <c r="B36" i="6" s="1"/>
  <c r="B37" i="6" a="1"/>
  <c r="B37" i="6" s="1"/>
  <c r="B38" i="6" a="1"/>
  <c r="B38" i="6" s="1"/>
  <c r="B29" i="6" a="1"/>
  <c r="B29" i="6" s="1"/>
  <c r="AA13" i="6"/>
  <c r="F16" i="6"/>
  <c r="G16" i="6"/>
  <c r="T16" i="6"/>
  <c r="R17" i="6"/>
  <c r="O12" i="6"/>
  <c r="AB15" i="6"/>
  <c r="L16" i="6"/>
  <c r="N17" i="6"/>
  <c r="U15" i="6"/>
  <c r="F13" i="6"/>
  <c r="Z14" i="6"/>
  <c r="V16" i="6"/>
  <c r="AB12" i="6"/>
  <c r="K14" i="6"/>
  <c r="O15" i="6"/>
  <c r="F15" i="6"/>
  <c r="U12" i="6"/>
  <c r="AB14" i="6"/>
  <c r="L12" i="6"/>
  <c r="V15" i="6"/>
  <c r="X13" i="6"/>
  <c r="J13" i="6"/>
  <c r="V17" i="6"/>
  <c r="S14" i="6"/>
  <c r="K15" i="6"/>
  <c r="T13" i="6"/>
  <c r="P14" i="6"/>
  <c r="Y12" i="6"/>
  <c r="H16" i="6"/>
  <c r="G15" i="6"/>
  <c r="K13" i="6"/>
  <c r="J16" i="6"/>
  <c r="X12" i="6"/>
  <c r="I12" i="6"/>
  <c r="X17" i="6"/>
  <c r="I13" i="6"/>
  <c r="S13" i="6"/>
  <c r="R15" i="6"/>
  <c r="M16" i="6"/>
  <c r="O13" i="6"/>
  <c r="Y16" i="6"/>
  <c r="R12" i="6"/>
  <c r="O17" i="6"/>
  <c r="W16" i="6"/>
  <c r="L17" i="6"/>
  <c r="D16" i="6"/>
  <c r="Z17" i="6"/>
  <c r="N12" i="6"/>
  <c r="N13" i="6"/>
  <c r="W17" i="6"/>
  <c r="M14" i="6"/>
  <c r="Z13" i="6"/>
  <c r="F12" i="6"/>
  <c r="R14" i="6"/>
  <c r="AB17" i="6"/>
  <c r="V13" i="6"/>
  <c r="V14" i="6"/>
  <c r="N15" i="6"/>
  <c r="H17" i="6"/>
  <c r="V12" i="6"/>
  <c r="AB13" i="6"/>
  <c r="U17" i="6"/>
  <c r="Y14" i="6"/>
  <c r="O16" i="6"/>
  <c r="Z15" i="6"/>
  <c r="Q17" i="6"/>
  <c r="R13" i="6"/>
  <c r="T14" i="6"/>
  <c r="P15" i="6"/>
  <c r="I16" i="6"/>
  <c r="P16" i="6"/>
  <c r="Z16" i="6"/>
  <c r="U14" i="6"/>
  <c r="AA15" i="6"/>
  <c r="R16" i="6"/>
  <c r="U13" i="6"/>
  <c r="Z12" i="6"/>
  <c r="T17" i="6"/>
  <c r="T15" i="6"/>
  <c r="Q13" i="6"/>
  <c r="I15" i="6"/>
  <c r="AA12" i="6"/>
  <c r="P17" i="6"/>
  <c r="I17" i="6"/>
  <c r="Q14" i="6"/>
  <c r="S12" i="6"/>
  <c r="K17" i="6"/>
  <c r="Q15" i="6"/>
  <c r="AA14" i="6"/>
  <c r="G17" i="6"/>
  <c r="W14" i="6"/>
  <c r="F17" i="6"/>
  <c r="S17" i="6"/>
  <c r="X14" i="6"/>
  <c r="S16" i="6"/>
  <c r="W13" i="6"/>
  <c r="Y13" i="6"/>
  <c r="O14" i="6"/>
  <c r="Y15" i="6"/>
  <c r="P13" i="6"/>
  <c r="N14" i="6"/>
  <c r="J14" i="6"/>
  <c r="J15" i="6"/>
  <c r="T12" i="6"/>
  <c r="W15" i="6"/>
  <c r="N16" i="6"/>
  <c r="AA17" i="6"/>
  <c r="M15" i="6"/>
  <c r="U16" i="6"/>
  <c r="Q12" i="6"/>
  <c r="L14" i="6"/>
  <c r="M17" i="6"/>
  <c r="M13" i="6"/>
  <c r="D17" i="6"/>
  <c r="X16" i="6"/>
  <c r="Q16" i="6"/>
  <c r="I14" i="6"/>
  <c r="L15" i="6"/>
  <c r="H15" i="6"/>
  <c r="Y17" i="6"/>
  <c r="F14" i="6"/>
  <c r="X15" i="6"/>
  <c r="J17" i="6"/>
  <c r="S15" i="6"/>
  <c r="K16" i="6"/>
  <c r="W12" i="6"/>
  <c r="M12" i="6"/>
  <c r="K12" i="6"/>
  <c r="L13" i="6"/>
  <c r="AA16" i="6"/>
  <c r="J12" i="6"/>
  <c r="AB16" i="6"/>
  <c r="P12" i="6"/>
  <c r="B2" i="8" l="1"/>
  <c r="C28" i="6" l="1"/>
  <c r="AD27" i="7" l="1"/>
  <c r="R30" i="1" s="1"/>
  <c r="AD26" i="7"/>
  <c r="R29" i="1" s="1"/>
  <c r="AD25" i="7"/>
  <c r="R28" i="1" s="1"/>
  <c r="AD24" i="7"/>
  <c r="R27" i="1" s="1"/>
  <c r="AD23" i="7"/>
  <c r="R26" i="1" s="1"/>
  <c r="AD22" i="7"/>
  <c r="R25" i="1" s="1"/>
  <c r="AD21" i="7"/>
  <c r="R24" i="1" s="1"/>
  <c r="AD20" i="7"/>
  <c r="R23" i="1" s="1"/>
  <c r="AD19" i="7"/>
  <c r="R22" i="1" s="1"/>
  <c r="AD18" i="7"/>
  <c r="R21" i="1" s="1"/>
  <c r="AD16" i="7"/>
  <c r="R19" i="1" s="1"/>
  <c r="AD15" i="7"/>
  <c r="R18" i="1" s="1"/>
  <c r="AD14" i="7"/>
  <c r="R17" i="1" s="1"/>
  <c r="AD13" i="7"/>
  <c r="R16" i="1" s="1"/>
  <c r="AD12" i="7"/>
  <c r="R15" i="1" s="1"/>
  <c r="AD11" i="7"/>
  <c r="R14" i="1" s="1"/>
  <c r="AD10" i="7"/>
  <c r="R13" i="1" s="1"/>
  <c r="AD9" i="7"/>
  <c r="R12" i="1" s="1"/>
  <c r="AD8" i="7"/>
  <c r="R11" i="1" s="1"/>
  <c r="C27" i="6"/>
  <c r="AU10" i="2"/>
  <c r="AU7" i="2"/>
  <c r="AU6" i="2"/>
  <c r="AU4" i="2"/>
  <c r="AU3" i="2"/>
  <c r="AU2" i="2"/>
  <c r="Q4" i="7"/>
  <c r="Q5" i="7"/>
  <c r="Q6" i="7"/>
  <c r="Q7" i="7"/>
  <c r="Q8" i="7"/>
  <c r="Q9" i="7"/>
  <c r="Q10" i="7"/>
  <c r="Q11" i="7"/>
  <c r="Q12" i="7"/>
  <c r="Q13" i="7"/>
  <c r="Q14" i="7"/>
  <c r="Q15" i="7"/>
  <c r="Q16" i="7"/>
  <c r="Q17" i="7"/>
  <c r="Q18" i="7"/>
  <c r="Q19" i="7"/>
  <c r="Q20" i="7"/>
  <c r="Q21" i="7"/>
  <c r="Q22" i="7"/>
  <c r="Q23" i="7"/>
  <c r="Q24" i="7"/>
  <c r="Q25" i="7"/>
  <c r="Q26" i="7"/>
  <c r="Q27" i="7"/>
  <c r="Q3" i="7"/>
  <c r="R4" i="7"/>
  <c r="R5" i="7"/>
  <c r="R6" i="7"/>
  <c r="R7" i="7"/>
  <c r="R8" i="7"/>
  <c r="R9" i="7"/>
  <c r="R10" i="7"/>
  <c r="R11" i="7"/>
  <c r="R12" i="7"/>
  <c r="R13" i="7"/>
  <c r="R14" i="7"/>
  <c r="R15" i="7"/>
  <c r="R16" i="7"/>
  <c r="R17" i="7"/>
  <c r="R18" i="7"/>
  <c r="R19" i="7"/>
  <c r="R20" i="7"/>
  <c r="R21" i="7"/>
  <c r="R22" i="7"/>
  <c r="R23" i="7"/>
  <c r="R24" i="7"/>
  <c r="R25" i="7"/>
  <c r="R26" i="7"/>
  <c r="R27" i="7"/>
  <c r="R3" i="7"/>
  <c r="P4" i="7"/>
  <c r="P5" i="7"/>
  <c r="P6" i="7"/>
  <c r="P7" i="7"/>
  <c r="P8" i="7"/>
  <c r="P9" i="7"/>
  <c r="P10" i="7"/>
  <c r="P11" i="7"/>
  <c r="P12" i="7"/>
  <c r="P13" i="7"/>
  <c r="P14" i="7"/>
  <c r="P15" i="7"/>
  <c r="P16" i="7"/>
  <c r="P17" i="7"/>
  <c r="P18" i="7"/>
  <c r="P19" i="7"/>
  <c r="P20" i="7"/>
  <c r="P21" i="7"/>
  <c r="P22" i="7"/>
  <c r="P23" i="7"/>
  <c r="P24" i="7"/>
  <c r="P25" i="7"/>
  <c r="P26" i="7"/>
  <c r="P27" i="7"/>
  <c r="P3" i="7"/>
  <c r="H21" i="6"/>
  <c r="M25" i="6"/>
  <c r="T21" i="6"/>
  <c r="R22" i="6"/>
  <c r="K21" i="6"/>
  <c r="R18" i="6"/>
  <c r="U26" i="6"/>
  <c r="L28" i="6"/>
  <c r="I21" i="6"/>
  <c r="W23" i="6"/>
  <c r="U21" i="6"/>
  <c r="N23" i="6"/>
  <c r="P19" i="6"/>
  <c r="Q23" i="6"/>
  <c r="X19" i="6"/>
  <c r="O19" i="6"/>
  <c r="L21" i="6"/>
  <c r="Z20" i="6"/>
  <c r="AB25" i="6"/>
  <c r="D21" i="6"/>
  <c r="Z26" i="6"/>
  <c r="W26" i="6"/>
  <c r="K24" i="6"/>
  <c r="X20" i="6"/>
  <c r="AA20" i="6"/>
  <c r="S26" i="6"/>
  <c r="S27" i="6"/>
  <c r="N19" i="6"/>
  <c r="R23" i="6"/>
  <c r="S2" i="6"/>
  <c r="J2" i="6"/>
  <c r="L18" i="6"/>
  <c r="I25" i="6"/>
  <c r="D19" i="6"/>
  <c r="L22" i="6"/>
  <c r="Y23" i="6"/>
  <c r="O21" i="6"/>
  <c r="Q2" i="6"/>
  <c r="N24" i="6"/>
  <c r="N20" i="6"/>
  <c r="O28" i="6"/>
  <c r="U20" i="6"/>
  <c r="N28" i="6"/>
  <c r="V19" i="6"/>
  <c r="J28" i="6"/>
  <c r="J18" i="6"/>
  <c r="R19" i="6"/>
  <c r="T23" i="6"/>
  <c r="H19" i="6"/>
  <c r="V18" i="6"/>
  <c r="D15" i="6"/>
  <c r="S24" i="6"/>
  <c r="AB18" i="6"/>
  <c r="G2" i="6"/>
  <c r="L27" i="6"/>
  <c r="O23" i="6"/>
  <c r="S22" i="6"/>
  <c r="J26" i="6"/>
  <c r="H20" i="6"/>
  <c r="K20" i="6"/>
  <c r="W25" i="6"/>
  <c r="V24" i="6"/>
  <c r="V21" i="6"/>
  <c r="E28" i="6"/>
  <c r="D20" i="6"/>
  <c r="J20" i="6"/>
  <c r="K22" i="6"/>
  <c r="Z19" i="6"/>
  <c r="M21" i="6"/>
  <c r="O22" i="6"/>
  <c r="K27" i="6"/>
  <c r="S20" i="6"/>
  <c r="O27" i="6"/>
  <c r="W22" i="6"/>
  <c r="U24" i="6"/>
  <c r="X26" i="6"/>
  <c r="Z22" i="6"/>
  <c r="AB26" i="6"/>
  <c r="N2" i="6"/>
  <c r="W19" i="6"/>
  <c r="V25" i="6"/>
  <c r="S18" i="6"/>
  <c r="E27" i="6"/>
  <c r="T19" i="6"/>
  <c r="P24" i="6"/>
  <c r="L26" i="6"/>
  <c r="X28" i="6"/>
  <c r="W2" i="6"/>
  <c r="X21" i="6"/>
  <c r="T25" i="6"/>
  <c r="P27" i="6"/>
  <c r="I23" i="6"/>
  <c r="E20" i="6"/>
  <c r="V20" i="6"/>
  <c r="V23" i="6"/>
  <c r="W28" i="6"/>
  <c r="I20" i="6"/>
  <c r="M18" i="6"/>
  <c r="AA23" i="6"/>
  <c r="O20" i="6"/>
  <c r="W20" i="6"/>
  <c r="Y28" i="6"/>
  <c r="U19" i="6"/>
  <c r="W27" i="6"/>
  <c r="F28" i="6"/>
  <c r="J24" i="6"/>
  <c r="L20" i="6"/>
  <c r="N21" i="6"/>
  <c r="Z27" i="6"/>
  <c r="M27" i="6"/>
  <c r="X24" i="6"/>
  <c r="T18" i="6"/>
  <c r="Q27" i="6"/>
  <c r="N25" i="6"/>
  <c r="I28" i="6"/>
  <c r="T2" i="6"/>
  <c r="AA22" i="6"/>
  <c r="Q26" i="6"/>
  <c r="N22" i="6"/>
  <c r="T28" i="6"/>
  <c r="J22" i="6"/>
  <c r="AB19" i="6"/>
  <c r="U2" i="6"/>
  <c r="Q25" i="6"/>
  <c r="Y22" i="6"/>
  <c r="D22" i="6"/>
  <c r="Y18" i="6"/>
  <c r="H24" i="6"/>
  <c r="L2" i="6"/>
  <c r="AA2" i="6"/>
  <c r="Y27" i="6"/>
  <c r="Q21" i="6"/>
  <c r="Y24" i="6"/>
  <c r="S28" i="6"/>
  <c r="I22" i="6"/>
  <c r="I27" i="6"/>
  <c r="P2" i="6"/>
  <c r="Q19" i="6"/>
  <c r="M28" i="6"/>
  <c r="AA19" i="6"/>
  <c r="T27" i="6"/>
  <c r="H22" i="6"/>
  <c r="M2" i="6"/>
  <c r="Z25" i="6"/>
  <c r="O24" i="6"/>
  <c r="V2" i="6"/>
  <c r="H25" i="6"/>
  <c r="Z24" i="6"/>
  <c r="F27" i="6"/>
  <c r="U22" i="6"/>
  <c r="J25" i="6"/>
  <c r="AA28" i="6"/>
  <c r="E21" i="6"/>
  <c r="AB20" i="6"/>
  <c r="Y19" i="6"/>
  <c r="P18" i="6"/>
  <c r="J21" i="6"/>
  <c r="H18" i="6"/>
  <c r="F26" i="6"/>
  <c r="P23" i="6"/>
  <c r="F23" i="6"/>
  <c r="AA24" i="6"/>
  <c r="X23" i="6"/>
  <c r="L25" i="6"/>
  <c r="V28" i="6"/>
  <c r="N26" i="6"/>
  <c r="S19" i="6"/>
  <c r="O26" i="6"/>
  <c r="K19" i="6"/>
  <c r="AB22" i="6"/>
  <c r="T26" i="6"/>
  <c r="AB23" i="6"/>
  <c r="F24" i="6"/>
  <c r="X22" i="6"/>
  <c r="R25" i="6"/>
  <c r="P20" i="6"/>
  <c r="X18" i="6"/>
  <c r="X2" i="6"/>
  <c r="H2" i="6"/>
  <c r="V27" i="6"/>
  <c r="K25" i="6"/>
  <c r="Y2" i="6"/>
  <c r="U18" i="6"/>
  <c r="AB2" i="6"/>
  <c r="U27" i="6"/>
  <c r="Z18" i="6"/>
  <c r="AB24" i="6"/>
  <c r="R2" i="6"/>
  <c r="T22" i="6"/>
  <c r="H23" i="6"/>
  <c r="I19" i="6"/>
  <c r="P25" i="6"/>
  <c r="AA27" i="6"/>
  <c r="AA18" i="6"/>
  <c r="T20" i="6"/>
  <c r="X27" i="6"/>
  <c r="T24" i="6"/>
  <c r="W21" i="6"/>
  <c r="G28" i="6"/>
  <c r="AA25" i="6"/>
  <c r="J19" i="6"/>
  <c r="V22" i="6"/>
  <c r="AB21" i="6"/>
  <c r="F25" i="6"/>
  <c r="AA26" i="6"/>
  <c r="AB27" i="6"/>
  <c r="I2" i="6"/>
  <c r="K18" i="6"/>
  <c r="Q24" i="6"/>
  <c r="P21" i="6"/>
  <c r="S25" i="6"/>
  <c r="Z23" i="6"/>
  <c r="E22" i="6"/>
  <c r="D2" i="6"/>
  <c r="Q22" i="6"/>
  <c r="K2" i="6"/>
  <c r="Q18" i="6"/>
  <c r="AA21" i="6"/>
  <c r="P28" i="6"/>
  <c r="Z28" i="6"/>
  <c r="U28" i="6"/>
  <c r="Y26" i="6"/>
  <c r="W24" i="6"/>
  <c r="W18" i="6"/>
  <c r="M24" i="6"/>
  <c r="L24" i="6"/>
  <c r="R26" i="6"/>
  <c r="E18" i="6"/>
  <c r="R24" i="6"/>
  <c r="J23" i="6"/>
  <c r="H26" i="6"/>
  <c r="N27" i="6"/>
  <c r="AB28" i="6"/>
  <c r="G27" i="6"/>
  <c r="I18" i="6"/>
  <c r="L23" i="6"/>
  <c r="M20" i="6"/>
  <c r="X25" i="6"/>
  <c r="M26" i="6"/>
  <c r="E19" i="6"/>
  <c r="J27" i="6"/>
  <c r="M23" i="6"/>
  <c r="O2" i="6"/>
  <c r="Z2" i="6"/>
  <c r="E2" i="6"/>
  <c r="I24" i="6"/>
  <c r="Q20" i="6"/>
  <c r="Y21" i="6"/>
  <c r="U25" i="6"/>
  <c r="R20" i="6"/>
  <c r="Q28" i="6"/>
  <c r="S21" i="6"/>
  <c r="K28" i="6"/>
  <c r="V26" i="6"/>
  <c r="I26" i="6"/>
  <c r="K23" i="6"/>
  <c r="S23" i="6"/>
  <c r="P22" i="6"/>
  <c r="Y20" i="6"/>
  <c r="O18" i="6"/>
  <c r="N18" i="6"/>
  <c r="L19" i="6"/>
  <c r="U23" i="6"/>
  <c r="F2" i="6"/>
  <c r="M22" i="6"/>
  <c r="M19" i="6"/>
  <c r="K26" i="6"/>
  <c r="D18" i="6"/>
  <c r="Y25" i="6"/>
  <c r="O25" i="6"/>
  <c r="P26" i="6"/>
  <c r="R21" i="6"/>
  <c r="Z21" i="6"/>
  <c r="AA27" i="7" l="1"/>
  <c r="Z27" i="7"/>
  <c r="W27" i="7"/>
  <c r="V27" i="7"/>
  <c r="U27" i="7"/>
  <c r="O27" i="7"/>
  <c r="N27" i="7"/>
  <c r="M27" i="7"/>
  <c r="L27" i="7"/>
  <c r="K27" i="7"/>
  <c r="J27" i="7"/>
  <c r="E27" i="7"/>
  <c r="D27" i="7"/>
  <c r="C27" i="7"/>
  <c r="A27" i="7"/>
  <c r="AA26" i="7"/>
  <c r="Z26" i="7"/>
  <c r="W26" i="7"/>
  <c r="V26" i="7"/>
  <c r="U26" i="7"/>
  <c r="O26" i="7"/>
  <c r="N26" i="7"/>
  <c r="M26" i="7"/>
  <c r="L26" i="7"/>
  <c r="K26" i="7"/>
  <c r="J26" i="7"/>
  <c r="E26" i="7"/>
  <c r="D26" i="7"/>
  <c r="C26" i="7"/>
  <c r="A26" i="7"/>
  <c r="S26" i="7" s="1"/>
  <c r="AA25" i="7"/>
  <c r="Z25" i="7"/>
  <c r="W25" i="7"/>
  <c r="V25" i="7"/>
  <c r="U25" i="7"/>
  <c r="O25" i="7"/>
  <c r="N25" i="7"/>
  <c r="M25" i="7"/>
  <c r="L25" i="7"/>
  <c r="K25" i="7"/>
  <c r="J25" i="7"/>
  <c r="E25" i="7"/>
  <c r="D25" i="7"/>
  <c r="C25" i="7"/>
  <c r="A25" i="7"/>
  <c r="AA24" i="7"/>
  <c r="Z24" i="7"/>
  <c r="W24" i="7"/>
  <c r="V24" i="7"/>
  <c r="U24" i="7"/>
  <c r="O24" i="7"/>
  <c r="N24" i="7"/>
  <c r="M24" i="7"/>
  <c r="L24" i="7"/>
  <c r="K24" i="7"/>
  <c r="J24" i="7"/>
  <c r="E24" i="7"/>
  <c r="D24" i="7"/>
  <c r="C24" i="7"/>
  <c r="A24" i="7"/>
  <c r="AA23" i="7"/>
  <c r="Z23" i="7"/>
  <c r="W23" i="7"/>
  <c r="V23" i="7"/>
  <c r="U23" i="7"/>
  <c r="O23" i="7"/>
  <c r="N23" i="7"/>
  <c r="M23" i="7"/>
  <c r="L23" i="7"/>
  <c r="K23" i="7"/>
  <c r="J23" i="7"/>
  <c r="E23" i="7"/>
  <c r="D23" i="7"/>
  <c r="C23" i="7"/>
  <c r="A23" i="7"/>
  <c r="S23" i="7" s="1"/>
  <c r="AA22" i="7"/>
  <c r="Z22" i="7"/>
  <c r="W22" i="7"/>
  <c r="V22" i="7"/>
  <c r="U22" i="7"/>
  <c r="O22" i="7"/>
  <c r="N22" i="7"/>
  <c r="M22" i="7"/>
  <c r="L22" i="7"/>
  <c r="K22" i="7"/>
  <c r="J22" i="7"/>
  <c r="E22" i="7"/>
  <c r="D22" i="7"/>
  <c r="C22" i="7"/>
  <c r="A22" i="7"/>
  <c r="S22" i="7" s="1"/>
  <c r="AA21" i="7"/>
  <c r="Z21" i="7"/>
  <c r="W21" i="7"/>
  <c r="V21" i="7"/>
  <c r="U21" i="7"/>
  <c r="O21" i="7"/>
  <c r="N21" i="7"/>
  <c r="M21" i="7"/>
  <c r="L21" i="7"/>
  <c r="K21" i="7"/>
  <c r="J21" i="7"/>
  <c r="E21" i="7"/>
  <c r="D21" i="7"/>
  <c r="C21" i="7"/>
  <c r="A21" i="7"/>
  <c r="AA20" i="7"/>
  <c r="Z20" i="7"/>
  <c r="W20" i="7"/>
  <c r="V20" i="7"/>
  <c r="U20" i="7"/>
  <c r="O20" i="7"/>
  <c r="N20" i="7"/>
  <c r="M20" i="7"/>
  <c r="L20" i="7"/>
  <c r="K20" i="7"/>
  <c r="J20" i="7"/>
  <c r="E20" i="7"/>
  <c r="D20" i="7"/>
  <c r="C20" i="7"/>
  <c r="A20" i="7"/>
  <c r="AA19" i="7"/>
  <c r="Z19" i="7"/>
  <c r="W19" i="7"/>
  <c r="V19" i="7"/>
  <c r="U19" i="7"/>
  <c r="O19" i="7"/>
  <c r="N19" i="7"/>
  <c r="M19" i="7"/>
  <c r="L19" i="7"/>
  <c r="K19" i="7"/>
  <c r="J19" i="7"/>
  <c r="E19" i="7"/>
  <c r="D19" i="7"/>
  <c r="C19" i="7"/>
  <c r="A19" i="7"/>
  <c r="AA18" i="7"/>
  <c r="Z18" i="7"/>
  <c r="W18" i="7"/>
  <c r="V18" i="7"/>
  <c r="U18" i="7"/>
  <c r="O18" i="7"/>
  <c r="N18" i="7"/>
  <c r="M18" i="7"/>
  <c r="L18" i="7"/>
  <c r="K18" i="7"/>
  <c r="J18" i="7"/>
  <c r="E18" i="7"/>
  <c r="D18" i="7"/>
  <c r="C18" i="7"/>
  <c r="A18" i="7"/>
  <c r="S18" i="7" s="1"/>
  <c r="AA17" i="7"/>
  <c r="Z17" i="7"/>
  <c r="W17" i="7"/>
  <c r="V17" i="7"/>
  <c r="U17" i="7"/>
  <c r="O17" i="7"/>
  <c r="N17" i="7"/>
  <c r="M17" i="7"/>
  <c r="L17" i="7"/>
  <c r="K17" i="7"/>
  <c r="J17" i="7"/>
  <c r="E17" i="7"/>
  <c r="D17" i="7"/>
  <c r="C17" i="7"/>
  <c r="A17" i="7"/>
  <c r="AA16" i="7"/>
  <c r="Z16" i="7"/>
  <c r="W16" i="7"/>
  <c r="V16" i="7"/>
  <c r="U16" i="7"/>
  <c r="O16" i="7"/>
  <c r="N16" i="7"/>
  <c r="M16" i="7"/>
  <c r="L16" i="7"/>
  <c r="K16" i="7"/>
  <c r="J16" i="7"/>
  <c r="E16" i="7"/>
  <c r="D16" i="7"/>
  <c r="C16" i="7"/>
  <c r="A16" i="7"/>
  <c r="AA15" i="7"/>
  <c r="Z15" i="7"/>
  <c r="W15" i="7"/>
  <c r="V15" i="7"/>
  <c r="U15" i="7"/>
  <c r="O15" i="7"/>
  <c r="N15" i="7"/>
  <c r="M15" i="7"/>
  <c r="L15" i="7"/>
  <c r="K15" i="7"/>
  <c r="J15" i="7"/>
  <c r="E15" i="7"/>
  <c r="D15" i="7"/>
  <c r="C15" i="7"/>
  <c r="A15" i="7"/>
  <c r="S15" i="7" s="1"/>
  <c r="AA14" i="7"/>
  <c r="Z14" i="7"/>
  <c r="W14" i="7"/>
  <c r="V14" i="7"/>
  <c r="U14" i="7"/>
  <c r="O14" i="7"/>
  <c r="N14" i="7"/>
  <c r="M14" i="7"/>
  <c r="L14" i="7"/>
  <c r="K14" i="7"/>
  <c r="J14" i="7"/>
  <c r="E14" i="7"/>
  <c r="D14" i="7"/>
  <c r="C14" i="7"/>
  <c r="A14" i="7"/>
  <c r="S14" i="7" s="1"/>
  <c r="AA13" i="7"/>
  <c r="Z13" i="7"/>
  <c r="W13" i="7"/>
  <c r="V13" i="7"/>
  <c r="U13" i="7"/>
  <c r="O13" i="7"/>
  <c r="N13" i="7"/>
  <c r="M13" i="7"/>
  <c r="L13" i="7"/>
  <c r="K13" i="7"/>
  <c r="J13" i="7"/>
  <c r="E13" i="7"/>
  <c r="D13" i="7"/>
  <c r="C13" i="7"/>
  <c r="A13" i="7"/>
  <c r="AA12" i="7"/>
  <c r="Z12" i="7"/>
  <c r="W12" i="7"/>
  <c r="V12" i="7"/>
  <c r="U12" i="7"/>
  <c r="O12" i="7"/>
  <c r="N12" i="7"/>
  <c r="M12" i="7"/>
  <c r="L12" i="7"/>
  <c r="K12" i="7"/>
  <c r="J12" i="7"/>
  <c r="E12" i="7"/>
  <c r="D12" i="7"/>
  <c r="C12" i="7"/>
  <c r="A12" i="7"/>
  <c r="AA11" i="7"/>
  <c r="Z11" i="7"/>
  <c r="W11" i="7"/>
  <c r="V11" i="7"/>
  <c r="U11" i="7"/>
  <c r="O11" i="7"/>
  <c r="L11" i="7"/>
  <c r="K11" i="7"/>
  <c r="J11" i="7"/>
  <c r="E11" i="7"/>
  <c r="D11" i="7"/>
  <c r="C11" i="7"/>
  <c r="A11" i="7"/>
  <c r="AA10" i="7"/>
  <c r="Z10" i="7"/>
  <c r="W10" i="7"/>
  <c r="V10" i="7"/>
  <c r="U10" i="7"/>
  <c r="O10" i="7"/>
  <c r="N10" i="7"/>
  <c r="L10" i="7"/>
  <c r="K10" i="7"/>
  <c r="J10" i="7"/>
  <c r="E10" i="7"/>
  <c r="D10" i="7"/>
  <c r="C10" i="7"/>
  <c r="A10" i="7"/>
  <c r="S10" i="7" s="1"/>
  <c r="AA9" i="7"/>
  <c r="Z9" i="7"/>
  <c r="W9" i="7"/>
  <c r="V9" i="7"/>
  <c r="U9" i="7"/>
  <c r="O9" i="7"/>
  <c r="N9" i="7"/>
  <c r="L9" i="7"/>
  <c r="K9" i="7"/>
  <c r="J9" i="7"/>
  <c r="E9" i="7"/>
  <c r="D9" i="7"/>
  <c r="C9" i="7"/>
  <c r="A9" i="7"/>
  <c r="AA8" i="7"/>
  <c r="Z8" i="7"/>
  <c r="W8" i="7"/>
  <c r="V8" i="7"/>
  <c r="U8" i="7"/>
  <c r="O8" i="7"/>
  <c r="N8" i="7"/>
  <c r="L8" i="7"/>
  <c r="J8" i="7"/>
  <c r="E8" i="7"/>
  <c r="D8" i="7"/>
  <c r="C8" i="7"/>
  <c r="A8" i="7"/>
  <c r="S8" i="7" s="1"/>
  <c r="AA7" i="7"/>
  <c r="Z7" i="7"/>
  <c r="W7" i="7"/>
  <c r="V7" i="7"/>
  <c r="U7" i="7"/>
  <c r="O7" i="7"/>
  <c r="L7" i="7"/>
  <c r="K7" i="7"/>
  <c r="J7" i="7"/>
  <c r="E7" i="7"/>
  <c r="D7" i="7"/>
  <c r="A7" i="7"/>
  <c r="AA6" i="7"/>
  <c r="Z6" i="7"/>
  <c r="W6" i="7"/>
  <c r="V6" i="7"/>
  <c r="U6" i="7"/>
  <c r="O6" i="7"/>
  <c r="L6" i="7"/>
  <c r="K6" i="7"/>
  <c r="J6" i="7"/>
  <c r="E6" i="7"/>
  <c r="D6" i="7"/>
  <c r="A6" i="7"/>
  <c r="AA5" i="7"/>
  <c r="Z5" i="7"/>
  <c r="W5" i="7"/>
  <c r="V5" i="7"/>
  <c r="U5" i="7"/>
  <c r="O5" i="7"/>
  <c r="L5" i="7"/>
  <c r="K5" i="7"/>
  <c r="J5" i="7"/>
  <c r="E5" i="7"/>
  <c r="D5" i="7"/>
  <c r="A5" i="7"/>
  <c r="AA4" i="7"/>
  <c r="Z4" i="7"/>
  <c r="W4" i="7"/>
  <c r="V4" i="7"/>
  <c r="U4" i="7"/>
  <c r="O4" i="7"/>
  <c r="N4" i="7"/>
  <c r="L4" i="7"/>
  <c r="J4" i="7"/>
  <c r="E4" i="7"/>
  <c r="D4" i="7"/>
  <c r="A4" i="7"/>
  <c r="AA3" i="7"/>
  <c r="Z3" i="7"/>
  <c r="W3" i="7"/>
  <c r="V3" i="7"/>
  <c r="U3" i="7"/>
  <c r="O3" i="7"/>
  <c r="L3" i="7"/>
  <c r="J3" i="7"/>
  <c r="E3" i="7"/>
  <c r="D3" i="7"/>
  <c r="A3" i="7"/>
  <c r="C24" i="6"/>
  <c r="C25" i="6"/>
  <c r="C26" i="6"/>
  <c r="C23" i="6"/>
  <c r="C16" i="6"/>
  <c r="C17" i="6"/>
  <c r="C15" i="6"/>
  <c r="S12" i="7" l="1"/>
  <c r="S20" i="7"/>
  <c r="S19" i="7"/>
  <c r="S27" i="7"/>
  <c r="S11" i="7"/>
  <c r="S17" i="7"/>
  <c r="S25" i="7"/>
  <c r="S16" i="7"/>
  <c r="S24" i="7"/>
  <c r="S9" i="7"/>
  <c r="S13" i="7"/>
  <c r="S21" i="7"/>
  <c r="F20" i="7"/>
  <c r="H6" i="7"/>
  <c r="AC6" i="7" s="1"/>
  <c r="F8" i="7"/>
  <c r="F18" i="7"/>
  <c r="F26" i="7"/>
  <c r="F11" i="7"/>
  <c r="F17" i="7"/>
  <c r="Y19" i="7"/>
  <c r="F25" i="7"/>
  <c r="F27" i="7"/>
  <c r="F10" i="7"/>
  <c r="H23" i="7"/>
  <c r="AC23" i="7" s="1"/>
  <c r="H5" i="7"/>
  <c r="AC5" i="7" s="1"/>
  <c r="H7" i="7"/>
  <c r="AC7" i="7" s="1"/>
  <c r="H14" i="7"/>
  <c r="AC14" i="7" s="1"/>
  <c r="H22" i="7"/>
  <c r="AC22" i="7" s="1"/>
  <c r="H12" i="7"/>
  <c r="AC12" i="7" s="1"/>
  <c r="F19" i="7"/>
  <c r="H16" i="7"/>
  <c r="AC16" i="7" s="1"/>
  <c r="F24" i="7"/>
  <c r="F15" i="7"/>
  <c r="F9" i="7"/>
  <c r="H13" i="7"/>
  <c r="AC13" i="7" s="1"/>
  <c r="H21" i="7"/>
  <c r="AC21" i="7" s="1"/>
  <c r="F3" i="7"/>
  <c r="H4" i="7"/>
  <c r="Y9" i="7"/>
  <c r="Y13" i="7"/>
  <c r="Y12" i="7"/>
  <c r="Y16" i="7"/>
  <c r="Y7" i="7"/>
  <c r="H8" i="7"/>
  <c r="AC8" i="7" s="1"/>
  <c r="F5" i="7"/>
  <c r="H27" i="7"/>
  <c r="AC27" i="7" s="1"/>
  <c r="H24" i="7"/>
  <c r="AC24" i="7" s="1"/>
  <c r="X7" i="7"/>
  <c r="H15" i="7"/>
  <c r="AC15" i="7" s="1"/>
  <c r="Y22" i="7"/>
  <c r="X20" i="7"/>
  <c r="X23" i="7"/>
  <c r="H18" i="7"/>
  <c r="AC18" i="7" s="1"/>
  <c r="X14" i="7"/>
  <c r="X18" i="7"/>
  <c r="F21" i="7"/>
  <c r="Y4" i="7"/>
  <c r="Y23" i="7"/>
  <c r="X4" i="7"/>
  <c r="Y6" i="7"/>
  <c r="Y17" i="7"/>
  <c r="Y25" i="7"/>
  <c r="H11" i="7"/>
  <c r="AC11" i="7" s="1"/>
  <c r="Y3" i="7"/>
  <c r="X17" i="7"/>
  <c r="X27" i="7"/>
  <c r="X8" i="7"/>
  <c r="X24" i="7"/>
  <c r="Y5" i="7"/>
  <c r="Y8" i="7"/>
  <c r="X9" i="7"/>
  <c r="H10" i="7"/>
  <c r="AC10" i="7" s="1"/>
  <c r="Y11" i="7"/>
  <c r="Y15" i="7"/>
  <c r="X16" i="7"/>
  <c r="Y21" i="7"/>
  <c r="Y24" i="7"/>
  <c r="X25" i="7"/>
  <c r="H26" i="7"/>
  <c r="AC26" i="7" s="1"/>
  <c r="Y27" i="7"/>
  <c r="X11" i="7"/>
  <c r="X10" i="7"/>
  <c r="H3" i="7"/>
  <c r="F7" i="7"/>
  <c r="F13" i="7"/>
  <c r="F16" i="7"/>
  <c r="H19" i="7"/>
  <c r="AC19" i="7" s="1"/>
  <c r="Y20" i="7"/>
  <c r="F23" i="7"/>
  <c r="X6" i="7"/>
  <c r="X22" i="7"/>
  <c r="X26" i="7"/>
  <c r="X3" i="7"/>
  <c r="X12" i="7"/>
  <c r="Y14" i="7"/>
  <c r="X15" i="7"/>
  <c r="X19" i="7"/>
  <c r="Y10" i="7"/>
  <c r="Y18" i="7"/>
  <c r="Y26" i="7"/>
  <c r="F4" i="7"/>
  <c r="H20" i="7"/>
  <c r="AC20" i="7" s="1"/>
  <c r="X5" i="7"/>
  <c r="F6" i="7"/>
  <c r="H9" i="7"/>
  <c r="AC9" i="7" s="1"/>
  <c r="X13" i="7"/>
  <c r="F14" i="7"/>
  <c r="H17" i="7"/>
  <c r="AC17" i="7" s="1"/>
  <c r="X21" i="7"/>
  <c r="F22" i="7"/>
  <c r="H25" i="7"/>
  <c r="AC25" i="7" s="1"/>
  <c r="F12" i="7"/>
  <c r="Z9" i="6"/>
  <c r="V11" i="6"/>
  <c r="M9" i="6"/>
  <c r="Y10" i="6"/>
  <c r="K11" i="6"/>
  <c r="J11" i="6"/>
  <c r="Q11" i="6"/>
  <c r="I9" i="6"/>
  <c r="O9" i="6"/>
  <c r="W9" i="6"/>
  <c r="R9" i="6"/>
  <c r="O10" i="6"/>
  <c r="P11" i="6"/>
  <c r="U9" i="6"/>
  <c r="T10" i="6"/>
  <c r="K9" i="6"/>
  <c r="K10" i="6"/>
  <c r="L10" i="6"/>
  <c r="J9" i="6"/>
  <c r="AA11" i="6"/>
  <c r="L9" i="6"/>
  <c r="Q9" i="6"/>
  <c r="W10" i="6"/>
  <c r="AB9" i="6"/>
  <c r="N9" i="6"/>
  <c r="U11" i="6"/>
  <c r="Z11" i="6"/>
  <c r="N10" i="6"/>
  <c r="M10" i="6"/>
  <c r="Y9" i="6"/>
  <c r="V10" i="6"/>
  <c r="I10" i="6"/>
  <c r="X9" i="6"/>
  <c r="T9" i="6"/>
  <c r="N11" i="6"/>
  <c r="AB10" i="6"/>
  <c r="S10" i="6"/>
  <c r="I11" i="6"/>
  <c r="R10" i="6"/>
  <c r="Z10" i="6"/>
  <c r="U10" i="6"/>
  <c r="S9" i="6"/>
  <c r="S11" i="6"/>
  <c r="X11" i="6"/>
  <c r="AA10" i="6"/>
  <c r="Q10" i="6"/>
  <c r="R11" i="6"/>
  <c r="P9" i="6"/>
  <c r="M11" i="6"/>
  <c r="X10" i="6"/>
  <c r="J10" i="6"/>
  <c r="O11" i="6"/>
  <c r="AA9" i="6"/>
  <c r="AB11" i="6"/>
  <c r="T11" i="6"/>
  <c r="W11" i="6"/>
  <c r="V9" i="6"/>
  <c r="P10" i="6"/>
  <c r="L11" i="6"/>
  <c r="Y11" i="6"/>
  <c r="Q13" i="1" l="1"/>
  <c r="AB10" i="7"/>
  <c r="P13" i="1" s="1"/>
  <c r="Q28" i="1"/>
  <c r="AB25" i="7"/>
  <c r="P28" i="1" s="1"/>
  <c r="Q27" i="1"/>
  <c r="AB24" i="7"/>
  <c r="P27" i="1" s="1"/>
  <c r="Q8" i="1"/>
  <c r="AB5" i="7"/>
  <c r="P8" i="1" s="1"/>
  <c r="Q23" i="1"/>
  <c r="AB20" i="7"/>
  <c r="P23" i="1" s="1"/>
  <c r="Q30" i="1"/>
  <c r="AB27" i="7"/>
  <c r="P30" i="1" s="1"/>
  <c r="Q10" i="1"/>
  <c r="AB7" i="7"/>
  <c r="P10" i="1" s="1"/>
  <c r="Q20" i="1"/>
  <c r="AB17" i="7"/>
  <c r="P20" i="1" s="1"/>
  <c r="Q11" i="1"/>
  <c r="AB8" i="7"/>
  <c r="P11" i="1" s="1"/>
  <c r="Q22" i="1"/>
  <c r="AB19" i="7"/>
  <c r="P22" i="1" s="1"/>
  <c r="Q14" i="1"/>
  <c r="AB11" i="7"/>
  <c r="P14" i="1" s="1"/>
  <c r="D11" i="2"/>
  <c r="D10" i="2"/>
  <c r="D9" i="2"/>
  <c r="D8" i="2"/>
  <c r="Q12" i="1" l="1"/>
  <c r="AB9" i="7"/>
  <c r="P12" i="1" s="1"/>
  <c r="Q18" i="1"/>
  <c r="AB15" i="7"/>
  <c r="P18" i="1" s="1"/>
  <c r="Q9" i="1"/>
  <c r="AB6" i="7"/>
  <c r="P9" i="1" s="1"/>
  <c r="Q25" i="1"/>
  <c r="AB22" i="7"/>
  <c r="P25" i="1" s="1"/>
  <c r="Q24" i="1"/>
  <c r="AB21" i="7"/>
  <c r="P24" i="1" s="1"/>
  <c r="Q16" i="1"/>
  <c r="AB13" i="7"/>
  <c r="P16" i="1" s="1"/>
  <c r="Q29" i="1"/>
  <c r="AB26" i="7"/>
  <c r="P29" i="1" s="1"/>
  <c r="Q17" i="1"/>
  <c r="AB14" i="7"/>
  <c r="P17" i="1" s="1"/>
  <c r="Q26" i="1"/>
  <c r="AB23" i="7"/>
  <c r="P26" i="1" s="1"/>
  <c r="Q19" i="1"/>
  <c r="AB16" i="7"/>
  <c r="P19" i="1" s="1"/>
  <c r="Q15" i="1"/>
  <c r="AB12" i="7"/>
  <c r="P15" i="1" s="1"/>
  <c r="Q21" i="1"/>
  <c r="AB18" i="7"/>
  <c r="P21" i="1" s="1"/>
  <c r="C30" i="6"/>
  <c r="C31" i="6"/>
  <c r="C32" i="6"/>
  <c r="C33" i="6"/>
  <c r="C34" i="6"/>
  <c r="C35" i="6"/>
  <c r="C36" i="6"/>
  <c r="C37" i="6"/>
  <c r="C38" i="6"/>
  <c r="C29" i="6"/>
  <c r="A29" i="6" s="1"/>
  <c r="D12" i="5" a="1"/>
  <c r="D12" i="5" s="1"/>
  <c r="A3" i="6"/>
  <c r="A4" i="6" s="1"/>
  <c r="A5" i="6" s="1"/>
  <c r="Z5" i="6" s="1"/>
  <c r="C19" i="6"/>
  <c r="C20" i="6"/>
  <c r="C21" i="6"/>
  <c r="C22" i="6"/>
  <c r="C18" i="6"/>
  <c r="A30" i="6" l="1"/>
  <c r="V3" i="6"/>
  <c r="I4" i="6"/>
  <c r="L4" i="6"/>
  <c r="Y4" i="6"/>
  <c r="AB4" i="6"/>
  <c r="P5" i="6"/>
  <c r="J3" i="6"/>
  <c r="S5" i="6"/>
  <c r="G3" i="6"/>
  <c r="U3" i="6"/>
  <c r="L3" i="6"/>
  <c r="W3" i="6"/>
  <c r="M4" i="6"/>
  <c r="D5" i="6"/>
  <c r="T5" i="6"/>
  <c r="Z3" i="6"/>
  <c r="N3" i="6"/>
  <c r="AB3" i="6"/>
  <c r="Q4" i="6"/>
  <c r="H5" i="6"/>
  <c r="X5" i="6"/>
  <c r="D3" i="6"/>
  <c r="O3" i="6"/>
  <c r="D4" i="6"/>
  <c r="T4" i="6"/>
  <c r="K5" i="6"/>
  <c r="AA5" i="6"/>
  <c r="M3" i="6"/>
  <c r="N4" i="6"/>
  <c r="E5" i="6"/>
  <c r="U5" i="6"/>
  <c r="E3" i="6"/>
  <c r="R3" i="6"/>
  <c r="E4" i="6"/>
  <c r="U4" i="6"/>
  <c r="L5" i="6"/>
  <c r="AB5" i="6"/>
  <c r="F3" i="6"/>
  <c r="T3" i="6"/>
  <c r="F4" i="6"/>
  <c r="V4" i="6"/>
  <c r="M5" i="6"/>
  <c r="H3" i="6"/>
  <c r="P3" i="6"/>
  <c r="X3" i="6"/>
  <c r="G4" i="6"/>
  <c r="O4" i="6"/>
  <c r="W4" i="6"/>
  <c r="F5" i="6"/>
  <c r="N5" i="6"/>
  <c r="V5" i="6"/>
  <c r="I3" i="6"/>
  <c r="Q3" i="6"/>
  <c r="Y3" i="6"/>
  <c r="H4" i="6"/>
  <c r="P4" i="6"/>
  <c r="X4" i="6"/>
  <c r="G5" i="6"/>
  <c r="O5" i="6"/>
  <c r="W5" i="6"/>
  <c r="K3" i="6"/>
  <c r="S3" i="6"/>
  <c r="AA3" i="6"/>
  <c r="J4" i="6"/>
  <c r="R4" i="6"/>
  <c r="Z4" i="6"/>
  <c r="I5" i="6"/>
  <c r="Q5" i="6"/>
  <c r="Y5" i="6"/>
  <c r="Q30" i="6"/>
  <c r="K4" i="6"/>
  <c r="S4" i="6"/>
  <c r="AA4" i="6"/>
  <c r="J5" i="6"/>
  <c r="R5" i="6"/>
  <c r="Z6" i="6"/>
  <c r="G6" i="6"/>
  <c r="J6" i="6"/>
  <c r="V6" i="6"/>
  <c r="K6" i="6"/>
  <c r="T6" i="6"/>
  <c r="R6" i="6"/>
  <c r="L6" i="6"/>
  <c r="O6" i="6"/>
  <c r="W6" i="6"/>
  <c r="Y6" i="6"/>
  <c r="Q6" i="6"/>
  <c r="P6" i="6"/>
  <c r="U6" i="6"/>
  <c r="N6" i="6"/>
  <c r="AA6" i="6"/>
  <c r="X6" i="6"/>
  <c r="H6" i="6"/>
  <c r="AB6" i="6"/>
  <c r="S6" i="6"/>
  <c r="I6" i="6"/>
  <c r="M6" i="6"/>
  <c r="A31" i="6" l="1"/>
  <c r="AA30" i="6"/>
  <c r="V30" i="6"/>
  <c r="D30" i="6"/>
  <c r="R30" i="6"/>
  <c r="AB30" i="6"/>
  <c r="O30" i="6"/>
  <c r="G30" i="6"/>
  <c r="N30" i="6"/>
  <c r="S30" i="6"/>
  <c r="F30" i="6"/>
  <c r="M30" i="6"/>
  <c r="T30" i="6"/>
  <c r="U30" i="6"/>
  <c r="Y30" i="6"/>
  <c r="Z30" i="6"/>
  <c r="E30" i="6"/>
  <c r="J30" i="6"/>
  <c r="I30" i="6"/>
  <c r="P30" i="6"/>
  <c r="K30" i="6"/>
  <c r="H30" i="6"/>
  <c r="X30" i="6"/>
  <c r="L30" i="6"/>
  <c r="W30" i="6"/>
  <c r="M7" i="6"/>
  <c r="W7" i="6"/>
  <c r="I7" i="6"/>
  <c r="J7" i="6"/>
  <c r="AA7" i="6"/>
  <c r="L7" i="6"/>
  <c r="O7" i="6"/>
  <c r="G7" i="6"/>
  <c r="K7" i="6"/>
  <c r="Z7" i="6"/>
  <c r="U7" i="6"/>
  <c r="AB7" i="6"/>
  <c r="H7" i="6"/>
  <c r="S7" i="6"/>
  <c r="R7" i="6"/>
  <c r="P7" i="6"/>
  <c r="X7" i="6"/>
  <c r="T7" i="6"/>
  <c r="Y7" i="6"/>
  <c r="Q7" i="6"/>
  <c r="V7" i="6"/>
  <c r="N7" i="6"/>
  <c r="A32" i="6" l="1"/>
  <c r="AJ3" i="2"/>
  <c r="O5" i="2"/>
  <c r="M11" i="7" s="1"/>
  <c r="H8" i="6"/>
  <c r="K8" i="6"/>
  <c r="M8" i="6"/>
  <c r="R8" i="6"/>
  <c r="P8" i="6"/>
  <c r="L8" i="6"/>
  <c r="W8" i="6"/>
  <c r="Z8" i="6"/>
  <c r="Q8" i="6"/>
  <c r="O8" i="6"/>
  <c r="N8" i="6"/>
  <c r="U8" i="6"/>
  <c r="I8" i="6"/>
  <c r="S8" i="6"/>
  <c r="AA8" i="6"/>
  <c r="Y8" i="6"/>
  <c r="J8" i="6"/>
  <c r="G8" i="6"/>
  <c r="T8" i="6"/>
  <c r="AB8" i="6"/>
  <c r="X8" i="6"/>
  <c r="V8" i="6"/>
  <c r="M32" i="6" l="1"/>
  <c r="Y32" i="6"/>
  <c r="AB32" i="6"/>
  <c r="D32" i="6"/>
  <c r="H32" i="6"/>
  <c r="I32" i="6"/>
  <c r="Z32" i="6"/>
  <c r="O32" i="6"/>
  <c r="P32" i="6"/>
  <c r="W32" i="6"/>
  <c r="T32" i="6"/>
  <c r="J32" i="6"/>
  <c r="Q32" i="6"/>
  <c r="X32" i="6"/>
  <c r="AA32" i="6"/>
  <c r="L32" i="6"/>
  <c r="G32" i="6"/>
  <c r="V32" i="6"/>
  <c r="R32" i="6"/>
  <c r="F32" i="6"/>
  <c r="S32" i="6"/>
  <c r="U32" i="6"/>
  <c r="K32" i="6"/>
  <c r="E32" i="6"/>
  <c r="N32" i="6"/>
  <c r="A33" i="6"/>
  <c r="N6" i="7"/>
  <c r="N3" i="7"/>
  <c r="N7" i="7"/>
  <c r="N11" i="7"/>
  <c r="N5" i="7"/>
  <c r="E33" i="6" l="1"/>
  <c r="G33" i="6"/>
  <c r="R33" i="6"/>
  <c r="AA33" i="6"/>
  <c r="U33" i="6"/>
  <c r="Q33" i="6"/>
  <c r="D33" i="6"/>
  <c r="O33" i="6"/>
  <c r="P33" i="6"/>
  <c r="Y33" i="6"/>
  <c r="V33" i="6"/>
  <c r="Z33" i="6"/>
  <c r="AB33" i="6"/>
  <c r="T33" i="6"/>
  <c r="X33" i="6"/>
  <c r="M33" i="6"/>
  <c r="W33" i="6"/>
  <c r="H33" i="6"/>
  <c r="L33" i="6"/>
  <c r="S33" i="6"/>
  <c r="K33" i="6"/>
  <c r="I33" i="6"/>
  <c r="A34" i="6"/>
  <c r="A35" i="6" s="1"/>
  <c r="A36" i="6" s="1"/>
  <c r="A37" i="6" s="1"/>
  <c r="J33" i="6"/>
  <c r="F33" i="6"/>
  <c r="N33" i="6"/>
  <c r="O4" i="2"/>
  <c r="AA2" i="2"/>
  <c r="AA3" i="2"/>
  <c r="AA4" i="2"/>
  <c r="AA5" i="2"/>
  <c r="AA6" i="2"/>
  <c r="AA7" i="2"/>
  <c r="AA8" i="2"/>
  <c r="AA9" i="2"/>
  <c r="Y2" i="2"/>
  <c r="Y3" i="2"/>
  <c r="Y4" i="2"/>
  <c r="Y5" i="2"/>
  <c r="Y6" i="2"/>
  <c r="Y7" i="2"/>
  <c r="Y8" i="2"/>
  <c r="Y9" i="2"/>
  <c r="Y10" i="2"/>
  <c r="Y11" i="2"/>
  <c r="X2" i="2"/>
  <c r="X3" i="2"/>
  <c r="X4" i="2"/>
  <c r="X5" i="2"/>
  <c r="X6" i="2"/>
  <c r="X7" i="2"/>
  <c r="X8" i="2"/>
  <c r="X9" i="2"/>
  <c r="X10" i="2"/>
  <c r="X11" i="2"/>
  <c r="X12" i="2"/>
  <c r="AA26" i="2"/>
  <c r="AA27" i="2"/>
  <c r="O2" i="2"/>
  <c r="N3" i="2"/>
  <c r="N2" i="2"/>
  <c r="G4" i="2"/>
  <c r="G2" i="2"/>
  <c r="M37" i="6" l="1"/>
  <c r="F37" i="6"/>
  <c r="J37" i="6"/>
  <c r="U37" i="6"/>
  <c r="N37" i="6"/>
  <c r="AB37" i="6"/>
  <c r="O37" i="6"/>
  <c r="X37" i="6"/>
  <c r="Q37" i="6"/>
  <c r="S37" i="6"/>
  <c r="I37" i="6"/>
  <c r="Z37" i="6"/>
  <c r="D37" i="6"/>
  <c r="E37" i="6"/>
  <c r="Y37" i="6"/>
  <c r="AA37" i="6"/>
  <c r="T37" i="6"/>
  <c r="G37" i="6"/>
  <c r="V37" i="6"/>
  <c r="K37" i="6"/>
  <c r="W37" i="6"/>
  <c r="L37" i="6"/>
  <c r="H37" i="6"/>
  <c r="P37" i="6"/>
  <c r="R37" i="6"/>
  <c r="A38" i="6"/>
  <c r="H34" i="6"/>
  <c r="AB34" i="6"/>
  <c r="Y34" i="6"/>
  <c r="J34" i="6"/>
  <c r="AA34" i="6"/>
  <c r="E34" i="6"/>
  <c r="I34" i="6"/>
  <c r="T34" i="6"/>
  <c r="D34" i="6"/>
  <c r="G34" i="6"/>
  <c r="M34" i="6"/>
  <c r="O36" i="6"/>
  <c r="H36" i="6"/>
  <c r="T36" i="6"/>
  <c r="Q36" i="6"/>
  <c r="I36" i="6"/>
  <c r="L36" i="6"/>
  <c r="M36" i="6"/>
  <c r="G36" i="6"/>
  <c r="AB36" i="6"/>
  <c r="P36" i="6"/>
  <c r="X36" i="6"/>
  <c r="Z36" i="6"/>
  <c r="F36" i="6"/>
  <c r="Y36" i="6"/>
  <c r="R36" i="6"/>
  <c r="U36" i="6"/>
  <c r="W36" i="6"/>
  <c r="K36" i="6"/>
  <c r="N36" i="6"/>
  <c r="AA36" i="6"/>
  <c r="S36" i="6"/>
  <c r="E36" i="6"/>
  <c r="V36" i="6"/>
  <c r="J36" i="6"/>
  <c r="D36" i="6"/>
  <c r="S34" i="6"/>
  <c r="U34" i="6"/>
  <c r="W35" i="6"/>
  <c r="O35" i="6"/>
  <c r="S35" i="6"/>
  <c r="P35" i="6"/>
  <c r="H35" i="6"/>
  <c r="D35" i="6"/>
  <c r="I35" i="6"/>
  <c r="J35" i="6"/>
  <c r="Z35" i="6"/>
  <c r="X35" i="6"/>
  <c r="Q35" i="6"/>
  <c r="T35" i="6"/>
  <c r="G35" i="6"/>
  <c r="V35" i="6"/>
  <c r="R35" i="6"/>
  <c r="E35" i="6"/>
  <c r="Y35" i="6"/>
  <c r="AB35" i="6"/>
  <c r="AA35" i="6"/>
  <c r="M35" i="6"/>
  <c r="F35" i="6"/>
  <c r="K35" i="6"/>
  <c r="U35" i="6"/>
  <c r="N35" i="6"/>
  <c r="L35" i="6"/>
  <c r="K34" i="6"/>
  <c r="L34" i="6"/>
  <c r="F34" i="6"/>
  <c r="N34" i="6"/>
  <c r="V34" i="6"/>
  <c r="Z34" i="6"/>
  <c r="X34" i="6"/>
  <c r="W34" i="6"/>
  <c r="P34" i="6"/>
  <c r="O34" i="6"/>
  <c r="Q34" i="6"/>
  <c r="R34" i="6"/>
  <c r="C4" i="7"/>
  <c r="C3" i="7"/>
  <c r="C7" i="7"/>
  <c r="S7" i="7" s="1"/>
  <c r="C5" i="7"/>
  <c r="C6" i="7"/>
  <c r="S6" i="7" s="1"/>
  <c r="M5" i="7"/>
  <c r="M4" i="7"/>
  <c r="M3" i="7"/>
  <c r="M7" i="7"/>
  <c r="M6" i="7"/>
  <c r="M8" i="7"/>
  <c r="M10" i="7"/>
  <c r="M9" i="7"/>
  <c r="J2" i="2"/>
  <c r="H11" i="6"/>
  <c r="G9" i="6"/>
  <c r="G10" i="6"/>
  <c r="H9" i="6"/>
  <c r="G11" i="6"/>
  <c r="H10" i="6"/>
  <c r="S5" i="7" l="1"/>
  <c r="T5" i="7"/>
  <c r="S4" i="7"/>
  <c r="T4" i="7"/>
  <c r="AC3" i="7"/>
  <c r="AB3" i="7" s="1"/>
  <c r="P6" i="1" s="1"/>
  <c r="S3" i="7"/>
  <c r="T3" i="7"/>
  <c r="D38" i="6"/>
  <c r="W38" i="6"/>
  <c r="R38" i="6"/>
  <c r="O38" i="6"/>
  <c r="H38" i="6"/>
  <c r="S38" i="6"/>
  <c r="E38" i="6"/>
  <c r="N38" i="6"/>
  <c r="T38" i="6"/>
  <c r="L38" i="6"/>
  <c r="M38" i="6"/>
  <c r="V38" i="6"/>
  <c r="Z38" i="6"/>
  <c r="U38" i="6"/>
  <c r="G38" i="6"/>
  <c r="AA38" i="6"/>
  <c r="P38" i="6"/>
  <c r="X38" i="6"/>
  <c r="J38" i="6"/>
  <c r="Q38" i="6"/>
  <c r="I38" i="6"/>
  <c r="AB38" i="6"/>
  <c r="F38" i="6"/>
  <c r="Y38" i="6"/>
  <c r="K38" i="6"/>
  <c r="K8" i="7"/>
  <c r="K4" i="7"/>
  <c r="AC4" i="7" s="1"/>
  <c r="K3" i="7"/>
  <c r="F11" i="6"/>
  <c r="F7" i="6"/>
  <c r="E7" i="6"/>
  <c r="F10" i="6"/>
  <c r="E8" i="6"/>
  <c r="F9" i="6"/>
  <c r="F6" i="6"/>
  <c r="F8" i="6"/>
  <c r="E9" i="6"/>
  <c r="E6" i="6"/>
  <c r="C10" i="6" l="1"/>
  <c r="C6" i="6"/>
  <c r="A6" i="6" s="1"/>
  <c r="C8" i="6"/>
  <c r="C7" i="6"/>
  <c r="Q7" i="1"/>
  <c r="AB4" i="7"/>
  <c r="P7" i="1" s="1"/>
  <c r="C11" i="6"/>
  <c r="C9" i="6"/>
  <c r="Q6" i="1"/>
  <c r="D6" i="6"/>
  <c r="E10" i="6"/>
  <c r="A7" i="6" l="1"/>
  <c r="A8" i="6" s="1"/>
  <c r="B68" i="1" a="1"/>
  <c r="B68" i="1" s="1"/>
  <c r="B59" i="1" a="1"/>
  <c r="B59" i="1" s="1"/>
  <c r="B44" i="1" a="1"/>
  <c r="B44" i="1" s="1"/>
  <c r="B37" i="1" a="1"/>
  <c r="B37" i="1" s="1"/>
  <c r="B62" i="1" a="1"/>
  <c r="B62" i="1" s="1"/>
  <c r="B39" i="1" a="1"/>
  <c r="B39" i="1" s="1"/>
  <c r="B66" i="1" a="1"/>
  <c r="B66" i="1" s="1"/>
  <c r="B36" i="1" a="1"/>
  <c r="B36" i="1" s="1"/>
  <c r="B43" i="1" a="1"/>
  <c r="B43" i="1" s="1"/>
  <c r="B46" i="1" a="1"/>
  <c r="B46" i="1" s="1"/>
  <c r="B34" i="1" a="1"/>
  <c r="B34" i="1" s="1"/>
  <c r="B60" i="1" a="1"/>
  <c r="B60" i="1" s="1"/>
  <c r="B47" i="1" a="1"/>
  <c r="B47" i="1" s="1"/>
  <c r="B57" i="1" a="1"/>
  <c r="B57" i="1" s="1"/>
  <c r="B45" i="1" a="1"/>
  <c r="B45" i="1" s="1"/>
  <c r="B58" i="1" a="1"/>
  <c r="B58" i="1" s="1"/>
  <c r="B41" i="1" a="1"/>
  <c r="B41" i="1" s="1"/>
  <c r="B51" i="1" a="1"/>
  <c r="B51" i="1" s="1"/>
  <c r="B65" i="1" a="1"/>
  <c r="B65" i="1" s="1"/>
  <c r="B54" i="1" a="1"/>
  <c r="B54" i="1" s="1"/>
  <c r="B52" i="1" a="1"/>
  <c r="B52" i="1" s="1"/>
  <c r="B35" i="1" a="1"/>
  <c r="B35" i="1" s="1"/>
  <c r="B63" i="1" a="1"/>
  <c r="B63" i="1" s="1"/>
  <c r="B42" i="1" a="1"/>
  <c r="B42" i="1" s="1"/>
  <c r="B50" i="1" a="1"/>
  <c r="B50" i="1" s="1"/>
  <c r="B64" i="1" a="1"/>
  <c r="B64" i="1" s="1"/>
  <c r="B55" i="1" a="1"/>
  <c r="B55" i="1" s="1"/>
  <c r="B53" i="1" a="1"/>
  <c r="B53" i="1" s="1"/>
  <c r="B67" i="1" a="1"/>
  <c r="B67" i="1" s="1"/>
  <c r="B40" i="1" a="1"/>
  <c r="B40" i="1" s="1"/>
  <c r="B70" i="1" a="1"/>
  <c r="B70" i="1" s="1"/>
  <c r="B69" i="1" a="1"/>
  <c r="B69" i="1" s="1"/>
  <c r="B32" i="1" a="1"/>
  <c r="B32" i="1" s="1"/>
  <c r="B48" i="1" a="1"/>
  <c r="B48" i="1" s="1"/>
  <c r="B61" i="1" a="1"/>
  <c r="B61" i="1" s="1"/>
  <c r="B33" i="1" a="1"/>
  <c r="B33" i="1" s="1"/>
  <c r="B56" i="1" a="1"/>
  <c r="B56" i="1" s="1"/>
  <c r="B38" i="1" a="1"/>
  <c r="B38" i="1" s="1"/>
  <c r="B49" i="1" a="1"/>
  <c r="B49" i="1" s="1"/>
  <c r="E11" i="6"/>
  <c r="D7" i="6"/>
  <c r="D8" i="6"/>
  <c r="A9" i="6" l="1"/>
  <c r="E12" i="6"/>
  <c r="H12" i="6"/>
  <c r="D12" i="6"/>
  <c r="D9" i="6"/>
  <c r="G12" i="6"/>
  <c r="A10" i="6" l="1"/>
  <c r="D13" i="6"/>
  <c r="H13" i="6"/>
  <c r="D10" i="6"/>
  <c r="E13" i="6"/>
  <c r="G13" i="6"/>
  <c r="A11" i="6" l="1"/>
  <c r="D14" i="6"/>
  <c r="E14" i="6"/>
  <c r="H14" i="6"/>
  <c r="D11" i="6"/>
  <c r="G14" i="6"/>
  <c r="A14" i="6" l="1"/>
  <c r="A12" i="6"/>
  <c r="A13" i="6"/>
  <c r="A15" i="6"/>
  <c r="E15" i="6"/>
  <c r="A16" i="6" l="1"/>
  <c r="E16" i="6"/>
  <c r="A17" i="6" l="1"/>
  <c r="E17" i="6"/>
  <c r="A18" i="6" l="1"/>
  <c r="G18" i="6"/>
  <c r="F18" i="6"/>
  <c r="A19" i="6" l="1"/>
  <c r="G19" i="6"/>
  <c r="F19" i="6"/>
  <c r="A20" i="6" l="1"/>
  <c r="G20" i="6"/>
  <c r="F20" i="6"/>
  <c r="A21" i="6" l="1"/>
  <c r="A22" i="6" s="1"/>
  <c r="F22" i="6"/>
  <c r="G21" i="6"/>
  <c r="G22" i="6"/>
  <c r="F21" i="6"/>
  <c r="A23" i="6" l="1"/>
  <c r="E31" i="6"/>
  <c r="Y31" i="6"/>
  <c r="Q31" i="6"/>
  <c r="L31" i="6"/>
  <c r="K31" i="6"/>
  <c r="D31" i="6"/>
  <c r="O31" i="6"/>
  <c r="N31" i="6"/>
  <c r="X31" i="6"/>
  <c r="P31" i="6"/>
  <c r="G31" i="6"/>
  <c r="W31" i="6"/>
  <c r="S31" i="6"/>
  <c r="I31" i="6"/>
  <c r="T31" i="6"/>
  <c r="R31" i="6"/>
  <c r="Z31" i="6"/>
  <c r="J31" i="6"/>
  <c r="V31" i="6"/>
  <c r="M31" i="6"/>
  <c r="F31" i="6"/>
  <c r="U31" i="6"/>
  <c r="AB31" i="6"/>
  <c r="H31" i="6"/>
  <c r="AA31" i="6"/>
  <c r="M29" i="6"/>
  <c r="N29" i="6"/>
  <c r="Y29" i="6"/>
  <c r="J29" i="6"/>
  <c r="X29" i="6"/>
  <c r="F29" i="6"/>
  <c r="AB29" i="6"/>
  <c r="U29" i="6"/>
  <c r="V29" i="6"/>
  <c r="R29" i="6"/>
  <c r="G29" i="6"/>
  <c r="W29" i="6"/>
  <c r="S29" i="6"/>
  <c r="T29" i="6"/>
  <c r="E29" i="6"/>
  <c r="I29" i="6"/>
  <c r="O29" i="6"/>
  <c r="D29" i="6"/>
  <c r="K29" i="6"/>
  <c r="P29" i="6"/>
  <c r="L29" i="6"/>
  <c r="Q29" i="6"/>
  <c r="H29" i="6"/>
  <c r="Z29" i="6"/>
  <c r="AA29" i="6"/>
  <c r="G24" i="6"/>
  <c r="D23" i="6"/>
  <c r="E23" i="6"/>
  <c r="G23" i="6"/>
  <c r="AD5" i="7" l="1"/>
  <c r="R8" i="1" s="1"/>
  <c r="A24" i="6"/>
  <c r="G25" i="6"/>
  <c r="D24" i="6"/>
  <c r="E24" i="6"/>
  <c r="A25" i="6" l="1"/>
  <c r="D25" i="6"/>
  <c r="G26" i="6"/>
  <c r="E25" i="6"/>
  <c r="R27" i="6"/>
  <c r="A26" i="6" l="1"/>
  <c r="A27" i="6"/>
  <c r="H27" i="6"/>
  <c r="D26" i="6"/>
  <c r="H28" i="6"/>
  <c r="R28" i="6"/>
  <c r="D27" i="6"/>
  <c r="E26" i="6"/>
  <c r="A28" i="6" l="1"/>
  <c r="AD17" i="7"/>
  <c r="R20" i="1" s="1"/>
  <c r="AD7" i="7"/>
  <c r="R10" i="1" s="1"/>
  <c r="AD6" i="7"/>
  <c r="R9" i="1" s="1"/>
  <c r="D28" i="6"/>
  <c r="AD4" i="7" l="1"/>
  <c r="R7" i="1" s="1"/>
  <c r="D39" i="6"/>
  <c r="AD3" i="7" l="1"/>
  <c r="R6" i="1" s="1"/>
</calcChain>
</file>

<file path=xl/sharedStrings.xml><?xml version="1.0" encoding="utf-8"?>
<sst xmlns="http://schemas.openxmlformats.org/spreadsheetml/2006/main" count="427" uniqueCount="291">
  <si>
    <t>VFD Tag</t>
  </si>
  <si>
    <t>Motor Data</t>
  </si>
  <si>
    <t>Qty</t>
  </si>
  <si>
    <t>HP (ea)</t>
  </si>
  <si>
    <t>Voltage</t>
  </si>
  <si>
    <t>Enclosure Rating</t>
  </si>
  <si>
    <t>Disconnect</t>
  </si>
  <si>
    <t>Bypass</t>
  </si>
  <si>
    <t>Basis of Design</t>
  </si>
  <si>
    <t>Notes</t>
  </si>
  <si>
    <t>Contruction Code</t>
  </si>
  <si>
    <t>No</t>
  </si>
  <si>
    <t>Yes</t>
  </si>
  <si>
    <t>Contruction Prefix</t>
  </si>
  <si>
    <t>Plus Code</t>
  </si>
  <si>
    <t>D</t>
  </si>
  <si>
    <t>None</t>
  </si>
  <si>
    <t>P</t>
  </si>
  <si>
    <t>Circuit Breaker</t>
  </si>
  <si>
    <t>C</t>
  </si>
  <si>
    <t>B</t>
  </si>
  <si>
    <t>+B055</t>
  </si>
  <si>
    <t>Passive Filter</t>
  </si>
  <si>
    <t>+E211</t>
  </si>
  <si>
    <t>Fused Disconnect</t>
  </si>
  <si>
    <t>F</t>
  </si>
  <si>
    <t>+B058</t>
  </si>
  <si>
    <t>+B058+C165</t>
  </si>
  <si>
    <t>+F267</t>
  </si>
  <si>
    <t>+B057</t>
  </si>
  <si>
    <t>18-Pulse</t>
  </si>
  <si>
    <t>+B063+C165</t>
  </si>
  <si>
    <t>Option Code</t>
  </si>
  <si>
    <t>RVSS</t>
  </si>
  <si>
    <t>+C170</t>
  </si>
  <si>
    <t>+G390</t>
  </si>
  <si>
    <t>Redundant VFD</t>
  </si>
  <si>
    <t>208V</t>
  </si>
  <si>
    <t>230V</t>
  </si>
  <si>
    <t>460V</t>
  </si>
  <si>
    <t>600V</t>
  </si>
  <si>
    <t>04A6</t>
  </si>
  <si>
    <t>06A6</t>
  </si>
  <si>
    <t>07A5</t>
  </si>
  <si>
    <t>012A</t>
  </si>
  <si>
    <t>017A</t>
  </si>
  <si>
    <t>024A</t>
  </si>
  <si>
    <t>031A</t>
  </si>
  <si>
    <t>046A</t>
  </si>
  <si>
    <t>059A</t>
  </si>
  <si>
    <t>075A</t>
  </si>
  <si>
    <t>088A</t>
  </si>
  <si>
    <t>114A</t>
  </si>
  <si>
    <t>143A</t>
  </si>
  <si>
    <t>178A</t>
  </si>
  <si>
    <t>221A</t>
  </si>
  <si>
    <t>248A</t>
  </si>
  <si>
    <t>03A3</t>
  </si>
  <si>
    <t>04A1</t>
  </si>
  <si>
    <t>06A9</t>
  </si>
  <si>
    <t>08A8</t>
  </si>
  <si>
    <t>015A</t>
  </si>
  <si>
    <t>023A</t>
  </si>
  <si>
    <t>038A</t>
  </si>
  <si>
    <t>045A</t>
  </si>
  <si>
    <t>072A</t>
  </si>
  <si>
    <t>078A</t>
  </si>
  <si>
    <t>097A</t>
  </si>
  <si>
    <t>125A</t>
  </si>
  <si>
    <t>157A</t>
  </si>
  <si>
    <t>180A</t>
  </si>
  <si>
    <t>246A</t>
  </si>
  <si>
    <t>316A</t>
  </si>
  <si>
    <t>368A</t>
  </si>
  <si>
    <t>414A</t>
  </si>
  <si>
    <t>486A</t>
  </si>
  <si>
    <t>526A</t>
  </si>
  <si>
    <t>602A</t>
  </si>
  <si>
    <t>645A</t>
  </si>
  <si>
    <t>02A7</t>
  </si>
  <si>
    <t>03A9</t>
  </si>
  <si>
    <t>06A1</t>
  </si>
  <si>
    <t>09A0</t>
  </si>
  <si>
    <t>011A</t>
  </si>
  <si>
    <t>022A</t>
  </si>
  <si>
    <t>027A</t>
  </si>
  <si>
    <t>032A</t>
  </si>
  <si>
    <t>041A</t>
  </si>
  <si>
    <t>052A</t>
  </si>
  <si>
    <t>062A</t>
  </si>
  <si>
    <t>077A</t>
  </si>
  <si>
    <t>099A</t>
  </si>
  <si>
    <t>144A</t>
  </si>
  <si>
    <t>-</t>
  </si>
  <si>
    <t>Base Part Number</t>
  </si>
  <si>
    <t>Option Codes (unsorted)</t>
  </si>
  <si>
    <t>+G405</t>
  </si>
  <si>
    <t>Enclosure</t>
  </si>
  <si>
    <t>VxR Max</t>
  </si>
  <si>
    <t>Servicing</t>
  </si>
  <si>
    <t>Xfmr Tag</t>
  </si>
  <si>
    <t>kVA Rating</t>
  </si>
  <si>
    <t>Primary Voltage</t>
  </si>
  <si>
    <t>Secondary Voltage</t>
  </si>
  <si>
    <t>% Z (impedance)</t>
  </si>
  <si>
    <t>4160V</t>
  </si>
  <si>
    <t>Utility Short Circuit</t>
  </si>
  <si>
    <t>Transformer Schedule for VFD Harmonic Analysis</t>
  </si>
  <si>
    <t>VFD Schedule</t>
  </si>
  <si>
    <t>Medium Voltage</t>
  </si>
  <si>
    <t>1. Reference IEEE519-2014 guideline for Harmonic analysis and Point of Common Coupling information</t>
  </si>
  <si>
    <t>2400V</t>
  </si>
  <si>
    <t>4800V</t>
  </si>
  <si>
    <t>6900V</t>
  </si>
  <si>
    <t>13.8KV</t>
  </si>
  <si>
    <t>12.4KV</t>
  </si>
  <si>
    <t>13.2KV</t>
  </si>
  <si>
    <t>23.0KV</t>
  </si>
  <si>
    <t>24.9KV</t>
  </si>
  <si>
    <t>34.5KV</t>
  </si>
  <si>
    <t>46.0KV</t>
  </si>
  <si>
    <t>69.0KV</t>
  </si>
  <si>
    <t>8320V</t>
  </si>
  <si>
    <t>12.0KV</t>
  </si>
  <si>
    <t>Product</t>
  </si>
  <si>
    <t>ACH550</t>
  </si>
  <si>
    <t>ACS800</t>
  </si>
  <si>
    <t>Active Front End</t>
  </si>
  <si>
    <t>ACH550 Voltage Suffix</t>
  </si>
  <si>
    <t>ACS800 Voltage Suffix</t>
  </si>
  <si>
    <t>ACH550 Codes</t>
  </si>
  <si>
    <t>ACS800 Codes</t>
  </si>
  <si>
    <t>Harmonic Mitigation</t>
  </si>
  <si>
    <t>Transformer fed from</t>
  </si>
  <si>
    <t>5% Impedance</t>
  </si>
  <si>
    <t>Ability for local or remote alternation.  Configurable for automatic or manual transfer upon VFD fault.</t>
  </si>
  <si>
    <t>Both VFDs mounted in common enclosure.  Single main disconnecting means.  Drive isolation fuses for both drives.</t>
  </si>
  <si>
    <t>Display</t>
  </si>
  <si>
    <t>Note Text</t>
  </si>
  <si>
    <t>Note #</t>
  </si>
  <si>
    <t>Custom Note Text</t>
  </si>
  <si>
    <t>Notes:</t>
  </si>
  <si>
    <t>VFD shall limit THiD to 5% or less at input lugs, while at full speed/load.  VFD includes DC bus capacitors and LCL filter.</t>
  </si>
  <si>
    <t>SCCR</t>
  </si>
  <si>
    <t>FVNR (Vertical)</t>
  </si>
  <si>
    <t>FVNR (Box Style)</t>
  </si>
  <si>
    <t>V</t>
  </si>
  <si>
    <t>Vertical</t>
  </si>
  <si>
    <t>18P+CB</t>
  </si>
  <si>
    <t>CB+MMP</t>
  </si>
  <si>
    <t>AMC</t>
  </si>
  <si>
    <t>NB Max</t>
  </si>
  <si>
    <t>N3R Max</t>
  </si>
  <si>
    <t>AMC+PDR</t>
  </si>
  <si>
    <t>BDR</t>
  </si>
  <si>
    <t>RVSS+CB</t>
  </si>
  <si>
    <t>RVSS+FD</t>
  </si>
  <si>
    <t>Communications</t>
  </si>
  <si>
    <t>Comms</t>
  </si>
  <si>
    <t>BACnet MS/TP</t>
  </si>
  <si>
    <t>Modbus RTU</t>
  </si>
  <si>
    <t>Modbus TCP</t>
  </si>
  <si>
    <t>Apogee FLN</t>
  </si>
  <si>
    <t>Johnson N2</t>
  </si>
  <si>
    <t>LonWorks</t>
  </si>
  <si>
    <t>Ethernet/IP</t>
  </si>
  <si>
    <t>TBD</t>
  </si>
  <si>
    <t>At minimum, VFD shall include 5% impedance via 5% AC line reactor or dual DC bus chokes sized to 5% equivalent impedance.  Reactors or chokes shall be swinging design.</t>
  </si>
  <si>
    <t>VFD Min. SCCR</t>
  </si>
  <si>
    <t>+K426</t>
  </si>
  <si>
    <t>+K452</t>
  </si>
  <si>
    <t>+Kxxx</t>
  </si>
  <si>
    <t>HP</t>
  </si>
  <si>
    <t>Motor overload protection must be integral to the VFD enclosure for multiple motor applications.</t>
  </si>
  <si>
    <t>VFD shall not produce a leading true power factor.</t>
  </si>
  <si>
    <t>VFD shall not “step” from a lower voltage up to full motor nameplate voltage.  (i.e. Stepping from 418V to 460V is not allowed).</t>
  </si>
  <si>
    <t>VFD shall provide an output voltage equal to the motor nameplate voltage, while operating at full speed/load.</t>
  </si>
  <si>
    <t>Output isolation contactor after each VFD.</t>
  </si>
  <si>
    <t>Single point connection for Run Status, Fault Status, and for Damper control and Fireman’s Override functionality.</t>
  </si>
  <si>
    <t>VFD1/Alternation/VFD2 switch.</t>
  </si>
  <si>
    <t>Passive harmonic filter shall reduce harmonics to 5% THiD, measured at the filter lugs, while operating at full load.</t>
  </si>
  <si>
    <t>Passive harmonic filter shall include capacitor drop-out contactor.</t>
  </si>
  <si>
    <t>Passive harmonic filter shall be factory mounted in the same enclosure as the VFD.</t>
  </si>
  <si>
    <t>Bypass shall be fully functional in the event of a VFD failure.  Bypass shall not rely on the VFD.</t>
  </si>
  <si>
    <t>VFD and Bypass shall both include BACnet MS/TP, Damper Control and Fireman’s override functionality.</t>
  </si>
  <si>
    <t>Include fast acting drive isolation fuses.</t>
  </si>
  <si>
    <t>Bypass operation to auto-reset after a brown out condition.</t>
  </si>
  <si>
    <t>Bypass Contactors shall be powered by Switch Mode Power supply, allowing +30% to -30% Input Voltage Tolerance.  (120 V CPT not allowed).</t>
  </si>
  <si>
    <t>Provide UL1449 Type 2 surge suppression device.</t>
  </si>
  <si>
    <t>VFD shall be BTL Listed for BACnet MS/TP, and also include Modbus and N2.</t>
  </si>
  <si>
    <t>VFD shall include real time clock with battery backup (include 10 year battery).</t>
  </si>
  <si>
    <t>VFD shall include alpha-numeric keypad interface, with display in plain English.  (Displays relying solely on codes are not acceptable).</t>
  </si>
  <si>
    <t>Phase Loss Protection &amp; Broken Belt (loss of load) indication while in Bypass.</t>
  </si>
  <si>
    <t>UL Type 1</t>
  </si>
  <si>
    <t>UL Type 12</t>
  </si>
  <si>
    <t>UL Type 3R</t>
  </si>
  <si>
    <t>UL Type 3RX</t>
  </si>
  <si>
    <t>UL Type 4</t>
  </si>
  <si>
    <t>UL Type 4X</t>
  </si>
  <si>
    <t>Generator Schedule for VFD Harmonic Analysis</t>
  </si>
  <si>
    <t>Generator Tag</t>
  </si>
  <si>
    <t>kW Rating</t>
  </si>
  <si>
    <t>Power Factor</t>
  </si>
  <si>
    <t>Output Voltage</t>
  </si>
  <si>
    <t>Sub-Transient Reactance</t>
  </si>
  <si>
    <t>Generator fed from</t>
  </si>
  <si>
    <t>Standby VFD</t>
  </si>
  <si>
    <t>Contractor responsible for final coordination of individual MMP sizing, along with VFD sizing with respect to combined Amp rating of the multiple motors.  VFD Amp rating to meet or exceed combined motor FLA.</t>
  </si>
  <si>
    <t>Max Transformer Load (%)</t>
  </si>
  <si>
    <r>
      <t xml:space="preserve">The VFD Schedule sheet is where you will build your VFD Schedule.  There are 4 main sections to the table: </t>
    </r>
    <r>
      <rPr>
        <b/>
        <sz val="11"/>
        <color theme="9" tint="-0.249977111117893"/>
        <rFont val="Calibri"/>
        <family val="2"/>
        <scheme val="minor"/>
      </rPr>
      <t>1. Required Inputs</t>
    </r>
    <r>
      <rPr>
        <sz val="11"/>
        <rFont val="Calibri"/>
        <family val="2"/>
        <scheme val="minor"/>
      </rPr>
      <t>,</t>
    </r>
    <r>
      <rPr>
        <sz val="11"/>
        <color theme="1"/>
        <rFont val="Calibri"/>
        <family val="2"/>
        <scheme val="minor"/>
      </rPr>
      <t xml:space="preserve"> </t>
    </r>
    <r>
      <rPr>
        <b/>
        <sz val="11"/>
        <color theme="7" tint="-0.249977111117893"/>
        <rFont val="Calibri"/>
        <family val="2"/>
        <scheme val="minor"/>
      </rPr>
      <t>2. Optional Inputs</t>
    </r>
    <r>
      <rPr>
        <sz val="11"/>
        <color theme="1"/>
        <rFont val="Calibri"/>
        <family val="2"/>
        <scheme val="minor"/>
      </rPr>
      <t xml:space="preserve">, </t>
    </r>
    <r>
      <rPr>
        <b/>
        <sz val="11"/>
        <color theme="8" tint="-0.249977111117893"/>
        <rFont val="Calibri"/>
        <family val="2"/>
        <scheme val="minor"/>
      </rPr>
      <t>3. Automatic Outputs</t>
    </r>
    <r>
      <rPr>
        <sz val="11"/>
        <color theme="1"/>
        <rFont val="Calibri"/>
        <family val="2"/>
        <scheme val="minor"/>
      </rPr>
      <t xml:space="preserve">, </t>
    </r>
    <r>
      <rPr>
        <b/>
        <sz val="11"/>
        <color theme="1"/>
        <rFont val="Calibri"/>
        <family val="2"/>
        <scheme val="minor"/>
      </rPr>
      <t>4. Notes</t>
    </r>
    <r>
      <rPr>
        <sz val="11"/>
        <color theme="1"/>
        <rFont val="Calibri"/>
        <family val="2"/>
        <scheme val="minor"/>
      </rPr>
      <t>.  Further in this section, you will find definations and explainations of how this information will affect your VFD configuration.  The tool is limited to only 25 VFDs for each schedule.  See the FAQ at the end of this page for suggestions on how to go beyond this limitation.</t>
    </r>
  </si>
  <si>
    <t>1. Required Inputs</t>
  </si>
  <si>
    <r>
      <rPr>
        <sz val="11"/>
        <color theme="1"/>
        <rFont val="Wingdings"/>
        <charset val="2"/>
      </rPr>
      <t>w</t>
    </r>
    <r>
      <rPr>
        <sz val="7.7"/>
        <color theme="1"/>
        <rFont val="Calibri"/>
        <family val="2"/>
      </rPr>
      <t xml:space="preserve"> </t>
    </r>
    <r>
      <rPr>
        <b/>
        <sz val="11"/>
        <color theme="1"/>
        <rFont val="Calibri"/>
        <family val="2"/>
        <scheme val="minor"/>
      </rPr>
      <t xml:space="preserve">Servicing </t>
    </r>
    <r>
      <rPr>
        <i/>
        <sz val="11"/>
        <color theme="1"/>
        <rFont val="Calibri"/>
        <family val="2"/>
        <scheme val="minor"/>
      </rPr>
      <t xml:space="preserve">[Free Text] </t>
    </r>
    <r>
      <rPr>
        <sz val="11"/>
        <color theme="1"/>
        <rFont val="Calibri"/>
        <family val="2"/>
        <scheme val="minor"/>
      </rPr>
      <t>- This field is used to define the name of the equipment the drive will be running.  This can be helpful in identifying the application for the drive which will ensure the drive is sized correctly by the drive supplier.</t>
    </r>
  </si>
  <si>
    <r>
      <rPr>
        <sz val="11"/>
        <color theme="1"/>
        <rFont val="Wingdings"/>
        <charset val="2"/>
      </rPr>
      <t>w</t>
    </r>
    <r>
      <rPr>
        <sz val="7.7"/>
        <color theme="1"/>
        <rFont val="Calibri"/>
        <family val="2"/>
      </rPr>
      <t xml:space="preserve"> </t>
    </r>
    <r>
      <rPr>
        <b/>
        <sz val="11"/>
        <color theme="1"/>
        <rFont val="Calibri"/>
        <family val="2"/>
        <scheme val="minor"/>
      </rPr>
      <t xml:space="preserve">Qty </t>
    </r>
    <r>
      <rPr>
        <i/>
        <sz val="11"/>
        <color theme="1"/>
        <rFont val="Calibri"/>
        <family val="2"/>
        <scheme val="minor"/>
      </rPr>
      <t xml:space="preserve">[Number] </t>
    </r>
    <r>
      <rPr>
        <sz val="11"/>
        <color theme="1"/>
        <rFont val="Calibri"/>
        <family val="2"/>
        <scheme val="minor"/>
      </rPr>
      <t>- This is the number of motors a single drive will be servicing.  Most commonly this will be 1, but in some applications, like Air Handlers, you may use a single drive to run multiple fans.  In those cases, the drive must be sized to accomidate the total load of all the fans and the proper overload protection must be included in the drive package.</t>
    </r>
  </si>
  <si>
    <t>Input Types</t>
  </si>
  <si>
    <r>
      <rPr>
        <sz val="11"/>
        <color theme="1"/>
        <rFont val="Wingdings"/>
        <charset val="2"/>
      </rPr>
      <t>w</t>
    </r>
    <r>
      <rPr>
        <sz val="7.7"/>
        <color theme="1"/>
        <rFont val="Calibri"/>
        <family val="2"/>
      </rPr>
      <t xml:space="preserve"> </t>
    </r>
    <r>
      <rPr>
        <b/>
        <sz val="11"/>
        <color theme="1"/>
        <rFont val="Calibri"/>
        <family val="2"/>
        <scheme val="minor"/>
      </rPr>
      <t>Free Text</t>
    </r>
    <r>
      <rPr>
        <sz val="11"/>
        <color theme="1"/>
        <rFont val="Calibri"/>
        <family val="2"/>
        <scheme val="minor"/>
      </rPr>
      <t xml:space="preserve"> - Free text inputs can be any alphanumeric value you want.  There is no limit to length.</t>
    </r>
  </si>
  <si>
    <r>
      <rPr>
        <sz val="11"/>
        <color theme="1"/>
        <rFont val="Wingdings"/>
        <charset val="2"/>
      </rPr>
      <t>w</t>
    </r>
    <r>
      <rPr>
        <sz val="7.7"/>
        <color theme="1"/>
        <rFont val="Calibri"/>
        <family val="2"/>
      </rPr>
      <t xml:space="preserve"> </t>
    </r>
    <r>
      <rPr>
        <b/>
        <sz val="11"/>
        <color theme="1"/>
        <rFont val="Calibri"/>
        <family val="2"/>
        <scheme val="minor"/>
      </rPr>
      <t>Number</t>
    </r>
    <r>
      <rPr>
        <sz val="11"/>
        <color theme="1"/>
        <rFont val="Calibri"/>
        <family val="2"/>
        <scheme val="minor"/>
      </rPr>
      <t xml:space="preserve"> - Number fields must be a whole number that is greater than 0.  </t>
    </r>
  </si>
  <si>
    <t>This list will define the types of inputs which you will find in the table.  This tool does have validation built in, so if an incorrect value is used, an error will be thrown.</t>
  </si>
  <si>
    <r>
      <rPr>
        <sz val="11"/>
        <color theme="1"/>
        <rFont val="Wingdings"/>
        <charset val="2"/>
      </rPr>
      <t>w</t>
    </r>
    <r>
      <rPr>
        <sz val="7.7"/>
        <color theme="1"/>
        <rFont val="Calibri"/>
        <family val="2"/>
      </rPr>
      <t xml:space="preserve"> </t>
    </r>
    <r>
      <rPr>
        <b/>
        <sz val="11"/>
        <color theme="1"/>
        <rFont val="Calibri"/>
        <family val="2"/>
        <scheme val="minor"/>
      </rPr>
      <t xml:space="preserve">Harmonic Mitigation </t>
    </r>
    <r>
      <rPr>
        <i/>
        <sz val="11"/>
        <color theme="1"/>
        <rFont val="Calibri"/>
        <family val="2"/>
        <scheme val="minor"/>
      </rPr>
      <t xml:space="preserve">[Dropdown] </t>
    </r>
    <r>
      <rPr>
        <sz val="11"/>
        <color theme="1"/>
        <rFont val="Calibri"/>
        <family val="2"/>
        <scheme val="minor"/>
      </rPr>
      <t xml:space="preserve">- The harmonic mitigation selected will affect the total hardmonic distortion you see in a facility which may prevent your system from being in compliance with IEEE 519.  This option will have a very large affect on the overall equipment size and price of each of the drives.  </t>
    </r>
  </si>
  <si>
    <r>
      <rPr>
        <sz val="11"/>
        <color theme="1"/>
        <rFont val="Wingdings"/>
        <charset val="2"/>
      </rPr>
      <t>w</t>
    </r>
    <r>
      <rPr>
        <sz val="7.7"/>
        <color theme="1"/>
        <rFont val="Calibri"/>
        <family val="2"/>
      </rPr>
      <t xml:space="preserve"> </t>
    </r>
    <r>
      <rPr>
        <b/>
        <sz val="11"/>
        <color theme="1"/>
        <rFont val="Calibri"/>
        <family val="2"/>
        <scheme val="minor"/>
      </rPr>
      <t xml:space="preserve">Disconnect </t>
    </r>
    <r>
      <rPr>
        <i/>
        <sz val="11"/>
        <color theme="1"/>
        <rFont val="Calibri"/>
        <family val="2"/>
        <scheme val="minor"/>
      </rPr>
      <t xml:space="preserve">[Dropdown] </t>
    </r>
    <r>
      <rPr>
        <sz val="11"/>
        <color theme="1"/>
        <rFont val="Calibri"/>
        <family val="2"/>
        <scheme val="minor"/>
      </rPr>
      <t>- The disconnect will give you the ability to turn off power and lock out the equipment for service.  It also can provide protection to your electrical equipment.  The type of disconnect selected will affect the price of each drive.</t>
    </r>
  </si>
  <si>
    <r>
      <rPr>
        <sz val="11"/>
        <color theme="1"/>
        <rFont val="Wingdings"/>
        <charset val="2"/>
      </rPr>
      <t>w</t>
    </r>
    <r>
      <rPr>
        <sz val="7.7"/>
        <color theme="1"/>
        <rFont val="Calibri"/>
        <family val="2"/>
      </rPr>
      <t xml:space="preserve"> </t>
    </r>
    <r>
      <rPr>
        <b/>
        <sz val="11"/>
        <color theme="1"/>
        <rFont val="Calibri"/>
        <family val="2"/>
        <scheme val="minor"/>
      </rPr>
      <t xml:space="preserve">Enclosure Raing </t>
    </r>
    <r>
      <rPr>
        <i/>
        <sz val="11"/>
        <color theme="1"/>
        <rFont val="Calibri"/>
        <family val="2"/>
        <scheme val="minor"/>
      </rPr>
      <t xml:space="preserve">[Dropdown] </t>
    </r>
    <r>
      <rPr>
        <sz val="11"/>
        <color theme="1"/>
        <rFont val="Calibri"/>
        <family val="2"/>
        <scheme val="minor"/>
      </rPr>
      <t>- The enclosure rating should be selected based on the installation location of each of the drives  The enclosure rating will affect both the size requirements and the overall price of each drive  You can reference this chart as a quick reference for the different ratings if you need more information on each design.</t>
    </r>
  </si>
  <si>
    <r>
      <rPr>
        <sz val="11"/>
        <color theme="1"/>
        <rFont val="Wingdings"/>
        <charset val="2"/>
      </rPr>
      <t>w</t>
    </r>
    <r>
      <rPr>
        <sz val="7.7"/>
        <color theme="1"/>
        <rFont val="Calibri"/>
        <family val="2"/>
      </rPr>
      <t xml:space="preserve"> </t>
    </r>
    <r>
      <rPr>
        <b/>
        <sz val="11"/>
        <color theme="1"/>
        <rFont val="Calibri"/>
        <family val="2"/>
        <scheme val="minor"/>
      </rPr>
      <t>Yes/No</t>
    </r>
    <r>
      <rPr>
        <sz val="11"/>
        <color theme="1"/>
        <rFont val="Calibri"/>
        <family val="2"/>
        <scheme val="minor"/>
      </rPr>
      <t xml:space="preserve"> - This are similar to dropdown types, but they are restricted to simply "Yes" or "No" selections.</t>
    </r>
  </si>
  <si>
    <t>^Optional^</t>
  </si>
  <si>
    <t>2. Optional Inputs</t>
  </si>
  <si>
    <t>All the inputs in Yellow are optional and hidden by default.  To display them, you can click the [+] at the top of the group to show the columns.</t>
  </si>
  <si>
    <r>
      <rPr>
        <sz val="11"/>
        <color theme="1"/>
        <rFont val="Wingdings"/>
        <charset val="2"/>
      </rPr>
      <t>w</t>
    </r>
    <r>
      <rPr>
        <sz val="7.7"/>
        <color theme="1"/>
        <rFont val="Calibri"/>
        <family val="2"/>
      </rPr>
      <t xml:space="preserve"> </t>
    </r>
    <r>
      <rPr>
        <b/>
        <sz val="11"/>
        <color theme="1"/>
        <rFont val="Calibri"/>
        <family val="2"/>
        <scheme val="minor"/>
      </rPr>
      <t xml:space="preserve">Communications </t>
    </r>
    <r>
      <rPr>
        <i/>
        <sz val="11"/>
        <color theme="1"/>
        <rFont val="Calibri"/>
        <family val="2"/>
        <scheme val="minor"/>
      </rPr>
      <t xml:space="preserve">[Dropdown] </t>
    </r>
    <r>
      <rPr>
        <sz val="11"/>
        <color theme="1"/>
        <rFont val="Calibri"/>
        <family val="2"/>
        <scheme val="minor"/>
      </rPr>
      <t>- This field allows you to specify the communications that will be used to control and monitor the VFD via the building automation system (BAS).  Typically the communication protocol used will be the same for all VFDs for the project.</t>
    </r>
  </si>
  <si>
    <r>
      <rPr>
        <sz val="11"/>
        <color theme="1"/>
        <rFont val="Wingdings"/>
        <charset val="2"/>
      </rPr>
      <t>w</t>
    </r>
    <r>
      <rPr>
        <sz val="7.7"/>
        <color theme="1"/>
        <rFont val="Calibri"/>
        <family val="2"/>
      </rPr>
      <t xml:space="preserve"> </t>
    </r>
    <r>
      <rPr>
        <b/>
        <sz val="11"/>
        <color theme="1"/>
        <rFont val="Calibri"/>
        <family val="2"/>
        <scheme val="minor"/>
      </rPr>
      <t xml:space="preserve">Transformer fed from </t>
    </r>
    <r>
      <rPr>
        <i/>
        <sz val="11"/>
        <color theme="1"/>
        <rFont val="Calibri"/>
        <family val="2"/>
        <scheme val="minor"/>
      </rPr>
      <t xml:space="preserve">[Dropdown] </t>
    </r>
    <r>
      <rPr>
        <sz val="11"/>
        <color theme="1"/>
        <rFont val="Calibri"/>
        <family val="2"/>
        <scheme val="minor"/>
      </rPr>
      <t>- Use this field to define which transformer the VFD will be downstream from in the electrical system.  This does require filling out the Transformer Schedule which we will go over in a later section.  This information is critical in order to provide a harmonic estimate for the project.</t>
    </r>
  </si>
  <si>
    <r>
      <rPr>
        <sz val="11"/>
        <color theme="1"/>
        <rFont val="Wingdings"/>
        <charset val="2"/>
      </rPr>
      <t>w</t>
    </r>
    <r>
      <rPr>
        <sz val="7.7"/>
        <color theme="1"/>
        <rFont val="Calibri"/>
        <family val="2"/>
      </rPr>
      <t xml:space="preserve"> </t>
    </r>
    <r>
      <rPr>
        <b/>
        <sz val="11"/>
        <color theme="1"/>
        <rFont val="Calibri"/>
        <family val="2"/>
        <scheme val="minor"/>
      </rPr>
      <t xml:space="preserve">Generator fed from </t>
    </r>
    <r>
      <rPr>
        <i/>
        <sz val="11"/>
        <color theme="1"/>
        <rFont val="Calibri"/>
        <family val="2"/>
        <scheme val="minor"/>
      </rPr>
      <t xml:space="preserve">[Dropdown] </t>
    </r>
    <r>
      <rPr>
        <sz val="11"/>
        <color theme="1"/>
        <rFont val="Calibri"/>
        <family val="2"/>
        <scheme val="minor"/>
      </rPr>
      <t>- Use this field to define which generator the VFD will be downstream from in the electrical system.  This does require filling out the Generator Schedule which we will go over in a later section.  This information is critical in order to provide a harmonic estimate for the project.</t>
    </r>
  </si>
  <si>
    <t>3. Automatic Outputs</t>
  </si>
  <si>
    <t>All the cells in Blue are automatically filled in based on the criteria selected for each line item.</t>
  </si>
  <si>
    <r>
      <rPr>
        <sz val="11"/>
        <color theme="1"/>
        <rFont val="Wingdings"/>
        <charset val="2"/>
      </rPr>
      <t>w</t>
    </r>
    <r>
      <rPr>
        <sz val="7.7"/>
        <color theme="1"/>
        <rFont val="Calibri"/>
        <family val="2"/>
      </rPr>
      <t xml:space="preserve"> </t>
    </r>
    <r>
      <rPr>
        <b/>
        <sz val="11"/>
        <color theme="1"/>
        <rFont val="Calibri"/>
        <family val="2"/>
        <scheme val="minor"/>
      </rPr>
      <t xml:space="preserve">Basis of Design </t>
    </r>
    <r>
      <rPr>
        <sz val="11"/>
        <color theme="1"/>
        <rFont val="Calibri"/>
        <family val="2"/>
        <scheme val="minor"/>
      </rPr>
      <t>- The VFD Schedule will help generate an ABB part number that matches the selection criteria specified in the inputs.</t>
    </r>
  </si>
  <si>
    <r>
      <rPr>
        <sz val="11"/>
        <color theme="1"/>
        <rFont val="Wingdings"/>
        <charset val="2"/>
      </rPr>
      <t>w</t>
    </r>
    <r>
      <rPr>
        <sz val="7.7"/>
        <color theme="1"/>
        <rFont val="Calibri"/>
        <family val="2"/>
      </rPr>
      <t xml:space="preserve"> </t>
    </r>
    <r>
      <rPr>
        <b/>
        <sz val="11"/>
        <color theme="1"/>
        <rFont val="Calibri"/>
        <family val="2"/>
        <scheme val="minor"/>
      </rPr>
      <t xml:space="preserve">Notes </t>
    </r>
    <r>
      <rPr>
        <sz val="11"/>
        <color theme="1"/>
        <rFont val="Calibri"/>
        <family val="2"/>
        <scheme val="minor"/>
      </rPr>
      <t>- A custom list of notes which apply to each line item will be automatically generated and displayed in the Notes Section below the VFD Schedule Table.  This column will specify which notes apply to each specific VFD based on the selection criteria.</t>
    </r>
  </si>
  <si>
    <t>4. Notes</t>
  </si>
  <si>
    <t>Transformer Schedule</t>
  </si>
  <si>
    <t xml:space="preserve">The Transformer schedule sheet has a basic Transformer Schedule and Generator Schedule for you to fill out and include on your mechanical schedule drawings.  This information will help provide the information required to do a harmonic estimate, so these tables should be filled out if you are going to require a harmonic estimate to be completed and submitted on before the project is approved and released for production.  </t>
  </si>
  <si>
    <t>Transformer Schedule for VFD Harmonic Analysi</t>
  </si>
  <si>
    <t>The transformer information is typically on the Electrical One-line drawings.  All of these fields must be filled in in order to ensure the harmonic estimate can be completed.</t>
  </si>
  <si>
    <r>
      <rPr>
        <sz val="11"/>
        <color theme="1"/>
        <rFont val="Wingdings"/>
        <charset val="2"/>
      </rPr>
      <t>w</t>
    </r>
    <r>
      <rPr>
        <sz val="7.7"/>
        <color theme="1"/>
        <rFont val="Calibri"/>
        <family val="2"/>
      </rPr>
      <t xml:space="preserve"> </t>
    </r>
    <r>
      <rPr>
        <b/>
        <sz val="11"/>
        <color theme="1"/>
        <rFont val="Calibri"/>
        <family val="2"/>
        <scheme val="minor"/>
      </rPr>
      <t xml:space="preserve">Xfmr Tag </t>
    </r>
    <r>
      <rPr>
        <i/>
        <sz val="11"/>
        <color theme="1"/>
        <rFont val="Calibri"/>
        <family val="2"/>
        <scheme val="minor"/>
      </rPr>
      <t xml:space="preserve">[Free Text] </t>
    </r>
    <r>
      <rPr>
        <sz val="11"/>
        <color theme="1"/>
        <rFont val="Calibri"/>
        <family val="2"/>
        <scheme val="minor"/>
      </rPr>
      <t>- The Xfmr tag is identifier of the transformer. If tags are not used, use T1, T2, etc. as an easy way to differentiate the different transformers.</t>
    </r>
  </si>
  <si>
    <r>
      <rPr>
        <sz val="11"/>
        <color theme="1"/>
        <rFont val="Wingdings"/>
        <charset val="2"/>
      </rPr>
      <t>w</t>
    </r>
    <r>
      <rPr>
        <sz val="7.7"/>
        <color theme="1"/>
        <rFont val="Calibri"/>
        <family val="2"/>
      </rPr>
      <t xml:space="preserve"> </t>
    </r>
    <r>
      <rPr>
        <b/>
        <sz val="11"/>
        <color theme="1"/>
        <rFont val="Calibri"/>
        <family val="2"/>
        <scheme val="minor"/>
      </rPr>
      <t xml:space="preserve">KVA Rating </t>
    </r>
    <r>
      <rPr>
        <i/>
        <sz val="11"/>
        <color theme="1"/>
        <rFont val="Calibri"/>
        <family val="2"/>
        <scheme val="minor"/>
      </rPr>
      <t xml:space="preserve">[Number] </t>
    </r>
    <r>
      <rPr>
        <sz val="11"/>
        <color theme="1"/>
        <rFont val="Calibri"/>
        <family val="2"/>
        <scheme val="minor"/>
      </rPr>
      <t>- The kVA rating is the electrical capacity of the transformer</t>
    </r>
  </si>
  <si>
    <r>
      <rPr>
        <sz val="11"/>
        <color theme="1"/>
        <rFont val="Wingdings"/>
        <charset val="2"/>
      </rPr>
      <t>w</t>
    </r>
    <r>
      <rPr>
        <sz val="7.7"/>
        <color theme="1"/>
        <rFont val="Calibri"/>
        <family val="2"/>
      </rPr>
      <t xml:space="preserve"> </t>
    </r>
    <r>
      <rPr>
        <b/>
        <sz val="11"/>
        <color theme="1"/>
        <rFont val="Calibri"/>
        <family val="2"/>
        <scheme val="minor"/>
      </rPr>
      <t xml:space="preserve">Primary Voltage </t>
    </r>
    <r>
      <rPr>
        <i/>
        <sz val="11"/>
        <color theme="1"/>
        <rFont val="Calibri"/>
        <family val="2"/>
        <scheme val="minor"/>
      </rPr>
      <t xml:space="preserve">[Dropdown] </t>
    </r>
    <r>
      <rPr>
        <sz val="11"/>
        <color theme="1"/>
        <rFont val="Calibri"/>
        <family val="2"/>
        <scheme val="minor"/>
      </rPr>
      <t>- The Primary Voltage is the voltage rating on the input side of the transformer.  This number will be higher then the Secondary Voltage</t>
    </r>
  </si>
  <si>
    <r>
      <rPr>
        <sz val="11"/>
        <color theme="1"/>
        <rFont val="Wingdings"/>
        <charset val="2"/>
      </rPr>
      <t>w</t>
    </r>
    <r>
      <rPr>
        <sz val="7.7"/>
        <color theme="1"/>
        <rFont val="Calibri"/>
        <family val="2"/>
      </rPr>
      <t xml:space="preserve"> </t>
    </r>
    <r>
      <rPr>
        <b/>
        <sz val="11"/>
        <color theme="1"/>
        <rFont val="Calibri"/>
        <family val="2"/>
        <scheme val="minor"/>
      </rPr>
      <t xml:space="preserve">%Z (impedance) </t>
    </r>
    <r>
      <rPr>
        <i/>
        <sz val="11"/>
        <color theme="1"/>
        <rFont val="Calibri"/>
        <family val="2"/>
        <scheme val="minor"/>
      </rPr>
      <t xml:space="preserve">[Percent] </t>
    </r>
    <r>
      <rPr>
        <sz val="11"/>
        <color theme="1"/>
        <rFont val="Calibri"/>
        <family val="2"/>
        <scheme val="minor"/>
      </rPr>
      <t>- This field will define the impedance rating of the transformer, this number will typically be in the 5% to 6% range.</t>
    </r>
  </si>
  <si>
    <r>
      <rPr>
        <sz val="11"/>
        <color theme="1"/>
        <rFont val="Wingdings"/>
        <charset val="2"/>
      </rPr>
      <t>w</t>
    </r>
    <r>
      <rPr>
        <sz val="7.7"/>
        <color theme="1"/>
        <rFont val="Calibri"/>
        <family val="2"/>
      </rPr>
      <t xml:space="preserve"> </t>
    </r>
    <r>
      <rPr>
        <b/>
        <sz val="11"/>
        <color theme="1"/>
        <rFont val="Calibri"/>
        <family val="2"/>
        <scheme val="minor"/>
      </rPr>
      <t xml:space="preserve">Utility Short Circuit </t>
    </r>
    <r>
      <rPr>
        <i/>
        <sz val="11"/>
        <color theme="1"/>
        <rFont val="Calibri"/>
        <family val="2"/>
        <scheme val="minor"/>
      </rPr>
      <t xml:space="preserve">[Free Text] </t>
    </r>
    <r>
      <rPr>
        <sz val="11"/>
        <color theme="1"/>
        <rFont val="Calibri"/>
        <family val="2"/>
        <scheme val="minor"/>
      </rPr>
      <t>- This field may be the most difficult to get and will need to come from the utility.   If this information is not available, leave it blank and a typical value of 400 MVA will be used.</t>
    </r>
  </si>
  <si>
    <t>Generator Schedule for VFD Harmonic Analysi</t>
  </si>
  <si>
    <t>The generator information is typically on the Electrical One-line drawings.  Not all systems have backup generators feeding VFDs, so this may not be required.  All of these fields must be filled in in order to ensure the harmonic estimate can be completed.</t>
  </si>
  <si>
    <r>
      <rPr>
        <sz val="11"/>
        <color theme="1"/>
        <rFont val="Wingdings"/>
        <charset val="2"/>
      </rPr>
      <t>w</t>
    </r>
    <r>
      <rPr>
        <sz val="7.7"/>
        <color theme="1"/>
        <rFont val="Calibri"/>
        <family val="2"/>
      </rPr>
      <t xml:space="preserve"> </t>
    </r>
    <r>
      <rPr>
        <b/>
        <sz val="11"/>
        <color theme="1"/>
        <rFont val="Calibri"/>
        <family val="2"/>
        <scheme val="minor"/>
      </rPr>
      <t xml:space="preserve">Generator Tag </t>
    </r>
    <r>
      <rPr>
        <i/>
        <sz val="11"/>
        <color theme="1"/>
        <rFont val="Calibri"/>
        <family val="2"/>
        <scheme val="minor"/>
      </rPr>
      <t xml:space="preserve">[Free Text] </t>
    </r>
    <r>
      <rPr>
        <sz val="11"/>
        <color theme="1"/>
        <rFont val="Calibri"/>
        <family val="2"/>
        <scheme val="minor"/>
      </rPr>
      <t>- The Generator tag is identifier of the generator If tags are not used, use G1, G2, etc. as an easy way to differentiate the different generators</t>
    </r>
  </si>
  <si>
    <r>
      <rPr>
        <sz val="11"/>
        <color theme="1"/>
        <rFont val="Wingdings"/>
        <charset val="2"/>
      </rPr>
      <t>w</t>
    </r>
    <r>
      <rPr>
        <sz val="7.7"/>
        <color theme="1"/>
        <rFont val="Calibri"/>
        <family val="2"/>
      </rPr>
      <t xml:space="preserve"> </t>
    </r>
    <r>
      <rPr>
        <b/>
        <sz val="11"/>
        <color theme="1"/>
        <rFont val="Calibri"/>
        <family val="2"/>
        <scheme val="minor"/>
      </rPr>
      <t xml:space="preserve">KW Rating </t>
    </r>
    <r>
      <rPr>
        <i/>
        <sz val="11"/>
        <color theme="1"/>
        <rFont val="Calibri"/>
        <family val="2"/>
        <scheme val="minor"/>
      </rPr>
      <t xml:space="preserve">[Number] </t>
    </r>
    <r>
      <rPr>
        <sz val="11"/>
        <color theme="1"/>
        <rFont val="Calibri"/>
        <family val="2"/>
        <scheme val="minor"/>
      </rPr>
      <t>- The kW rating is the electrical capacity of the generator</t>
    </r>
  </si>
  <si>
    <r>
      <rPr>
        <sz val="11"/>
        <color theme="1"/>
        <rFont val="Wingdings"/>
        <charset val="2"/>
      </rPr>
      <t>w</t>
    </r>
    <r>
      <rPr>
        <sz val="7.7"/>
        <color theme="1"/>
        <rFont val="Calibri"/>
        <family val="2"/>
      </rPr>
      <t xml:space="preserve"> </t>
    </r>
    <r>
      <rPr>
        <b/>
        <sz val="11"/>
        <color theme="1"/>
        <rFont val="Calibri"/>
        <family val="2"/>
        <scheme val="minor"/>
      </rPr>
      <t>Percent</t>
    </r>
    <r>
      <rPr>
        <sz val="11"/>
        <color theme="1"/>
        <rFont val="Calibri"/>
        <family val="2"/>
        <scheme val="minor"/>
      </rPr>
      <t xml:space="preserve"> - Percent fields are similar to numbers in the sense they must be greater than 0.  They end with (%) and are rounded to 1 or 2 decimal places automatically. </t>
    </r>
  </si>
  <si>
    <r>
      <rPr>
        <sz val="11"/>
        <color theme="1"/>
        <rFont val="Wingdings"/>
        <charset val="2"/>
      </rPr>
      <t>w</t>
    </r>
    <r>
      <rPr>
        <sz val="7.7"/>
        <color theme="1"/>
        <rFont val="Calibri"/>
        <family val="2"/>
      </rPr>
      <t xml:space="preserve"> </t>
    </r>
    <r>
      <rPr>
        <b/>
        <sz val="11"/>
        <color theme="1"/>
        <rFont val="Calibri"/>
        <family val="2"/>
        <scheme val="minor"/>
      </rPr>
      <t>Decimal</t>
    </r>
    <r>
      <rPr>
        <sz val="11"/>
        <color theme="1"/>
        <rFont val="Calibri"/>
        <family val="2"/>
        <scheme val="minor"/>
      </rPr>
      <t xml:space="preserve"> - Decimals fields are similar to numbers in the sense they must be greater than 0.  They have no units and are rounded to 1 or 2 decimal places automatically. </t>
    </r>
  </si>
  <si>
    <r>
      <rPr>
        <sz val="11"/>
        <color theme="1"/>
        <rFont val="Wingdings"/>
        <charset val="2"/>
      </rPr>
      <t>w</t>
    </r>
    <r>
      <rPr>
        <sz val="7.7"/>
        <color theme="1"/>
        <rFont val="Calibri"/>
        <family val="2"/>
      </rPr>
      <t xml:space="preserve"> </t>
    </r>
    <r>
      <rPr>
        <b/>
        <sz val="11"/>
        <color theme="1"/>
        <rFont val="Calibri"/>
        <family val="2"/>
        <scheme val="minor"/>
      </rPr>
      <t xml:space="preserve">Power Factor </t>
    </r>
    <r>
      <rPr>
        <i/>
        <sz val="11"/>
        <color theme="1"/>
        <rFont val="Calibri"/>
        <family val="2"/>
        <scheme val="minor"/>
      </rPr>
      <t xml:space="preserve">[Decimal] </t>
    </r>
    <r>
      <rPr>
        <sz val="11"/>
        <color theme="1"/>
        <rFont val="Calibri"/>
        <family val="2"/>
        <scheme val="minor"/>
      </rPr>
      <t>- The power factor is the ratio of real power compared to apparent power and will be a characteristic of the generator.  The number will typically be around 0.75 to 0.85 for generators.</t>
    </r>
  </si>
  <si>
    <r>
      <rPr>
        <sz val="11"/>
        <color theme="1"/>
        <rFont val="Wingdings"/>
        <charset val="2"/>
      </rPr>
      <t>w</t>
    </r>
    <r>
      <rPr>
        <sz val="7.7"/>
        <color theme="1"/>
        <rFont val="Calibri"/>
        <family val="2"/>
      </rPr>
      <t xml:space="preserve"> </t>
    </r>
    <r>
      <rPr>
        <b/>
        <sz val="11"/>
        <color theme="1"/>
        <rFont val="Calibri"/>
        <family val="2"/>
        <scheme val="minor"/>
      </rPr>
      <t xml:space="preserve">Sub-Transient Reactance </t>
    </r>
    <r>
      <rPr>
        <i/>
        <sz val="11"/>
        <color theme="1"/>
        <rFont val="Calibri"/>
        <family val="2"/>
        <scheme val="minor"/>
      </rPr>
      <t xml:space="preserve">[Decimal] </t>
    </r>
    <r>
      <rPr>
        <sz val="11"/>
        <color theme="1"/>
        <rFont val="Calibri"/>
        <family val="2"/>
        <scheme val="minor"/>
      </rPr>
      <t>- This is a calculation typically done by the generator supplier and will be in the range of 0.09 and 0.17.</t>
    </r>
  </si>
  <si>
    <t>Custom Notes</t>
  </si>
  <si>
    <t>Use this sheet to enter up to 10 custom notes which can be appended to the notes section of the VFD schedule.  The number for each note will automatically be assigned and will be included in the Notes column for all units.  There is no way at this time to specify which units the note applies to, but the FAQ does provide some ideas on how to allow this to happen manually.</t>
  </si>
  <si>
    <t>ABB VFD Schedule Instructions</t>
  </si>
  <si>
    <t>Q: I have more then 25 VFDs in my system, how do I add more?</t>
  </si>
  <si>
    <t>Q: How do I display the hidden inputs?</t>
  </si>
  <si>
    <r>
      <t xml:space="preserve">In order to build a schedule with more then 25 VFDs, you will need to build multiple schedules and merge them into a single table.  This can be done fairly easily in Excel by copying your first finished table and pasting the results as values.  You can then copy the full </t>
    </r>
    <r>
      <rPr>
        <b/>
        <i/>
        <sz val="11"/>
        <color theme="1"/>
        <rFont val="Calibri"/>
        <family val="2"/>
        <scheme val="minor"/>
      </rPr>
      <t>rows</t>
    </r>
    <r>
      <rPr>
        <sz val="11"/>
        <color theme="1"/>
        <rFont val="Calibri"/>
        <family val="2"/>
        <scheme val="minor"/>
      </rPr>
      <t xml:space="preserve"> from other schedule and insert the copied sells in the original schedule.  This will move everything down.
Make sure you confirm that all of the notes on each schedule are the same and are numbered correctly to prevent confusion or errors.</t>
    </r>
  </si>
  <si>
    <t>You can show the option columns for the VFD schedule by clicking the [+] box shown in the image below.  In cell P1, you will see a colored cell to draw attention to the box.</t>
  </si>
  <si>
    <t>Q: How do I prevent my custom notes from being shown for all line items?</t>
  </si>
  <si>
    <t>Once you have completed your VFD schedule, you can copy the table and paste as values.  This will allow you to manually modify any of the cells you have in your VFD schedule.</t>
  </si>
  <si>
    <t>Q: How do I import my table into AutoCAD?</t>
  </si>
  <si>
    <r>
      <t xml:space="preserve">If you select all of the cells in Excel that you want to copy, you can simply paste (ctrl+V) the table into AutoCAD, which will result in the table showing up as an image.
If you would prefer the table be imported as an AutoCAD table object, you will select and copy the cells you want from Excel.  In AutoCAD, on the Edit menu, click </t>
    </r>
    <r>
      <rPr>
        <b/>
        <sz val="11"/>
        <color theme="1"/>
        <rFont val="Calibri"/>
        <family val="2"/>
        <scheme val="minor"/>
      </rPr>
      <t>Paste Special.</t>
    </r>
    <r>
      <rPr>
        <sz val="11"/>
        <color theme="1"/>
        <rFont val="Calibri"/>
        <family val="2"/>
        <scheme val="minor"/>
      </rPr>
      <t xml:space="preserve">  A menu will pop up and you will select </t>
    </r>
    <r>
      <rPr>
        <i/>
        <sz val="11"/>
        <color theme="1"/>
        <rFont val="Calibri"/>
        <family val="2"/>
        <scheme val="minor"/>
      </rPr>
      <t>AutoCAD Entities</t>
    </r>
    <r>
      <rPr>
        <sz val="11"/>
        <color theme="1"/>
        <rFont val="Calibri"/>
        <family val="2"/>
        <scheme val="minor"/>
      </rPr>
      <t xml:space="preserve"> from the selection box and click the OK button.</t>
    </r>
  </si>
  <si>
    <t>ABB VFD Schedule FAQ</t>
  </si>
  <si>
    <r>
      <rPr>
        <sz val="11"/>
        <color theme="1"/>
        <rFont val="Wingdings"/>
        <charset val="2"/>
      </rPr>
      <t>w</t>
    </r>
    <r>
      <rPr>
        <sz val="7.7"/>
        <color theme="1"/>
        <rFont val="Calibri"/>
        <family val="2"/>
      </rPr>
      <t xml:space="preserve"> </t>
    </r>
    <r>
      <rPr>
        <b/>
        <sz val="11"/>
        <color theme="1"/>
        <rFont val="Calibri"/>
        <family val="2"/>
        <scheme val="minor"/>
      </rPr>
      <t>Dropdown</t>
    </r>
    <r>
      <rPr>
        <sz val="11"/>
        <color theme="1"/>
        <rFont val="Calibri"/>
        <family val="2"/>
        <scheme val="minor"/>
      </rPr>
      <t xml:space="preserve"> - A dropdown requires you to select a value from a list of values already defined.  By selecting the input, you will find a down arrow appear to the right of the cell.  Clicking that will show all the options you can select from in the list.</t>
    </r>
  </si>
  <si>
    <t>All the inputs in Green above are required not only to allow the tool to properly function, but these are critical pieces of information when specifying a VFD.</t>
  </si>
  <si>
    <r>
      <rPr>
        <sz val="11"/>
        <color theme="1"/>
        <rFont val="Wingdings"/>
        <charset val="2"/>
      </rPr>
      <t>w</t>
    </r>
    <r>
      <rPr>
        <sz val="7.7"/>
        <color theme="1"/>
        <rFont val="Calibri"/>
        <family val="2"/>
      </rPr>
      <t xml:space="preserve"> </t>
    </r>
    <r>
      <rPr>
        <b/>
        <sz val="11"/>
        <color theme="1"/>
        <rFont val="Calibri"/>
        <family val="2"/>
        <scheme val="minor"/>
      </rPr>
      <t xml:space="preserve">VFD Tag </t>
    </r>
    <r>
      <rPr>
        <i/>
        <sz val="11"/>
        <color theme="1"/>
        <rFont val="Calibri"/>
        <family val="2"/>
        <scheme val="minor"/>
      </rPr>
      <t xml:space="preserve">[Free Text] </t>
    </r>
    <r>
      <rPr>
        <sz val="11"/>
        <color theme="1"/>
        <rFont val="Calibri"/>
        <family val="2"/>
        <scheme val="minor"/>
      </rPr>
      <t>- The VFD tag is the name of the drive, not the name of the equipment that it is servicing.  This information makes it easier for you to review submittal information to ensure the submitted drive meets the electrical requirements.</t>
    </r>
  </si>
  <si>
    <r>
      <rPr>
        <sz val="11"/>
        <color theme="1"/>
        <rFont val="Wingdings"/>
        <charset val="2"/>
      </rPr>
      <t>w</t>
    </r>
    <r>
      <rPr>
        <sz val="7.7"/>
        <color theme="1"/>
        <rFont val="Calibri"/>
        <family val="2"/>
      </rPr>
      <t xml:space="preserve"> </t>
    </r>
    <r>
      <rPr>
        <b/>
        <sz val="11"/>
        <color theme="1"/>
        <rFont val="Calibri"/>
        <family val="2"/>
        <scheme val="minor"/>
      </rPr>
      <t xml:space="preserve">Voltage </t>
    </r>
    <r>
      <rPr>
        <i/>
        <sz val="11"/>
        <color theme="1"/>
        <rFont val="Calibri"/>
        <family val="2"/>
        <scheme val="minor"/>
      </rPr>
      <t xml:space="preserve">[Dropdown] </t>
    </r>
    <r>
      <rPr>
        <sz val="11"/>
        <color theme="1"/>
        <rFont val="Calibri"/>
        <family val="2"/>
        <scheme val="minor"/>
      </rPr>
      <t>- This is the supply voltage being used to control the motor.  The voltage will be dictated by whatever gear is feeding the VFD and will ensure the drive is sized correctly by the drive supplier.</t>
    </r>
  </si>
  <si>
    <t>* Many NEMA 3R Enclosures have venting, so while the enclosure is designed for corrosive areas, the internal components will still be exposed to the same corrosive elements causing premature failure.</t>
  </si>
  <si>
    <r>
      <rPr>
        <sz val="11"/>
        <color theme="1"/>
        <rFont val="Wingdings"/>
        <charset val="2"/>
      </rPr>
      <t>w</t>
    </r>
    <r>
      <rPr>
        <sz val="7.7"/>
        <color theme="1"/>
        <rFont val="Calibri"/>
        <family val="2"/>
      </rPr>
      <t xml:space="preserve"> </t>
    </r>
    <r>
      <rPr>
        <b/>
        <sz val="11"/>
        <color theme="1"/>
        <rFont val="Calibri"/>
        <family val="2"/>
        <scheme val="minor"/>
      </rPr>
      <t xml:space="preserve">Bypass </t>
    </r>
    <r>
      <rPr>
        <i/>
        <sz val="11"/>
        <color theme="1"/>
        <rFont val="Calibri"/>
        <family val="2"/>
        <scheme val="minor"/>
      </rPr>
      <t xml:space="preserve">[Dropdown] </t>
    </r>
    <r>
      <rPr>
        <sz val="11"/>
        <color theme="1"/>
        <rFont val="Calibri"/>
        <family val="2"/>
        <scheme val="minor"/>
      </rPr>
      <t>- The bypass will allow you to run the motor even if the drive has failed.  Bypass is not always required, but when required, the type selected can affect the performance of the system.  It will also affect the size and price of the overall drive package.</t>
    </r>
  </si>
  <si>
    <r>
      <t xml:space="preserve">-- </t>
    </r>
    <r>
      <rPr>
        <b/>
        <sz val="11"/>
        <color theme="1"/>
        <rFont val="Calibri"/>
        <family val="2"/>
        <scheme val="minor"/>
      </rPr>
      <t>FVNR (Vertical)</t>
    </r>
    <r>
      <rPr>
        <sz val="11"/>
        <color theme="1"/>
        <rFont val="Calibri"/>
        <family val="2"/>
        <scheme val="minor"/>
      </rPr>
      <t xml:space="preserve"> - Full Voltage Non Reversing Starters are your standard across the line starter and allow you to run the motor only at full speed.  The Vertical style is a compact version which will typically be tall and narrow allowing for more drives to be installed in the same amount of wall space.</t>
    </r>
  </si>
  <si>
    <r>
      <t xml:space="preserve">-- </t>
    </r>
    <r>
      <rPr>
        <b/>
        <sz val="11"/>
        <color theme="1"/>
        <rFont val="Calibri"/>
        <family val="2"/>
        <scheme val="minor"/>
      </rPr>
      <t>FVNR (Box Style)</t>
    </r>
    <r>
      <rPr>
        <sz val="11"/>
        <color theme="1"/>
        <rFont val="Calibri"/>
        <family val="2"/>
        <scheme val="minor"/>
      </rPr>
      <t xml:space="preserve"> - Full Voltage Non Reversing Starters are your standard across the line starter and allow you to run the motor only at full speed.  The Box style is your more traditional enclosure style of enclosed control and will include a metal enclosure which will be shorter, but wider then the vertical type.</t>
    </r>
  </si>
  <si>
    <r>
      <t xml:space="preserve">-- </t>
    </r>
    <r>
      <rPr>
        <b/>
        <sz val="11"/>
        <color theme="1"/>
        <rFont val="Calibri"/>
        <family val="2"/>
        <scheme val="minor"/>
      </rPr>
      <t>RVSS</t>
    </r>
    <r>
      <rPr>
        <sz val="11"/>
        <color theme="1"/>
        <rFont val="Calibri"/>
        <family val="2"/>
        <scheme val="minor"/>
      </rPr>
      <t xml:space="preserve"> - Reduced Voltage Soft Starters are most commonly used in pumping applications and high horsepower applications.  They allow you to ramp the motor up to full speed when starting in bypass, preventing premature failure in the motor or damage to pipes because of water hammer.</t>
    </r>
  </si>
  <si>
    <r>
      <t xml:space="preserve">-- </t>
    </r>
    <r>
      <rPr>
        <b/>
        <sz val="11"/>
        <color theme="1"/>
        <rFont val="Calibri"/>
        <family val="2"/>
        <scheme val="minor"/>
      </rPr>
      <t>Redundant VFD</t>
    </r>
    <r>
      <rPr>
        <sz val="11"/>
        <color theme="1"/>
        <rFont val="Calibri"/>
        <family val="2"/>
        <scheme val="minor"/>
      </rPr>
      <t xml:space="preserve"> - Redundant VFDs have 2 separate drives inside of an enclosure.  When one drive faults out, it is automatically switched to the 2nd drive allow you to have full control of the motor.  These are typically used in critical applications where redundancy is required.</t>
    </r>
  </si>
  <si>
    <r>
      <rPr>
        <sz val="11"/>
        <color theme="1"/>
        <rFont val="Wingdings"/>
        <charset val="2"/>
      </rPr>
      <t>w</t>
    </r>
    <r>
      <rPr>
        <sz val="7.7"/>
        <color theme="1"/>
        <rFont val="Calibri"/>
        <family val="2"/>
      </rPr>
      <t xml:space="preserve"> </t>
    </r>
    <r>
      <rPr>
        <b/>
        <sz val="11"/>
        <color theme="1"/>
        <rFont val="Calibri"/>
        <family val="2"/>
        <scheme val="minor"/>
      </rPr>
      <t xml:space="preserve">Isolation Switch </t>
    </r>
    <r>
      <rPr>
        <i/>
        <sz val="11"/>
        <color theme="1"/>
        <rFont val="Calibri"/>
        <family val="2"/>
        <scheme val="minor"/>
      </rPr>
      <t xml:space="preserve">[Yes/No] </t>
    </r>
    <r>
      <rPr>
        <sz val="11"/>
        <color theme="1"/>
        <rFont val="Calibri"/>
        <family val="2"/>
        <scheme val="minor"/>
      </rPr>
      <t xml:space="preserve">- An isolation switch is only available when the bypass selection is not </t>
    </r>
    <r>
      <rPr>
        <i/>
        <sz val="11"/>
        <color theme="1"/>
        <rFont val="Calibri"/>
        <family val="2"/>
        <scheme val="minor"/>
      </rPr>
      <t>None</t>
    </r>
    <r>
      <rPr>
        <sz val="11"/>
        <color theme="1"/>
        <rFont val="Calibri"/>
        <family val="2"/>
        <scheme val="minor"/>
      </rPr>
      <t>.  The isolation switch is used to disconnect power from the drive, allowing you to still power the motor with the bypassing device.</t>
    </r>
  </si>
  <si>
    <r>
      <rPr>
        <sz val="11"/>
        <color theme="1"/>
        <rFont val="Wingdings"/>
        <charset val="2"/>
      </rPr>
      <t>w</t>
    </r>
    <r>
      <rPr>
        <sz val="7.7"/>
        <color theme="1"/>
        <rFont val="Calibri"/>
        <family val="2"/>
      </rPr>
      <t xml:space="preserve"> </t>
    </r>
    <r>
      <rPr>
        <b/>
        <sz val="11"/>
        <color theme="1"/>
        <rFont val="Calibri"/>
        <family val="2"/>
        <scheme val="minor"/>
      </rPr>
      <t xml:space="preserve">VFD Min. SCCR </t>
    </r>
    <r>
      <rPr>
        <sz val="11"/>
        <color theme="1"/>
        <rFont val="Calibri"/>
        <family val="2"/>
        <scheme val="minor"/>
      </rPr>
      <t>- The SCCR rating of the drive assembly will change based on the requirements of the system.  It is critical that the SCCR rating of the VFD is coordinated with the upstream switchgear feeding the equipment and that the SCCR listed on the schedule is greater than or equal to the available fault current.  The default SCCR values in this VFD Schedule tool are based on the industry standard for that particular drive package.</t>
    </r>
  </si>
  <si>
    <t>The section below the VFD schedule will be a customized list of notes based on your selection criteria which will help ensure that the equipment required will be selected and quoted correctly by all of the VFD manufacturers.  This section should be reviewed and compared with your VFD specification to ensure there isn't conflicting information.  Each note is numbered so they can easily be referenced from the VFD Schedule in the last column.</t>
  </si>
  <si>
    <r>
      <rPr>
        <sz val="11"/>
        <color theme="1"/>
        <rFont val="Wingdings"/>
        <charset val="2"/>
      </rPr>
      <t>w</t>
    </r>
    <r>
      <rPr>
        <sz val="7.7"/>
        <color theme="1"/>
        <rFont val="Calibri"/>
        <family val="2"/>
      </rPr>
      <t xml:space="preserve"> </t>
    </r>
    <r>
      <rPr>
        <b/>
        <sz val="11"/>
        <color theme="1"/>
        <rFont val="Calibri"/>
        <family val="2"/>
        <scheme val="minor"/>
      </rPr>
      <t xml:space="preserve">Secondary Voltage </t>
    </r>
    <r>
      <rPr>
        <i/>
        <sz val="11"/>
        <color theme="1"/>
        <rFont val="Calibri"/>
        <family val="2"/>
        <scheme val="minor"/>
      </rPr>
      <t xml:space="preserve">[Dropdown] </t>
    </r>
    <r>
      <rPr>
        <sz val="11"/>
        <color theme="1"/>
        <rFont val="Calibri"/>
        <family val="2"/>
        <scheme val="minor"/>
      </rPr>
      <t>- The Secondary Voltage is the voltage rating on the output side of the transformer.  It will always be the same as any of the VFDs that will be fed by the transformer.  In the US, the most common secondary voltages will be 208V and 480V.</t>
    </r>
  </si>
  <si>
    <r>
      <rPr>
        <sz val="11"/>
        <color theme="1"/>
        <rFont val="Wingdings"/>
        <charset val="2"/>
      </rPr>
      <t>w</t>
    </r>
    <r>
      <rPr>
        <sz val="7.7"/>
        <color theme="1"/>
        <rFont val="Calibri"/>
        <family val="2"/>
      </rPr>
      <t xml:space="preserve"> </t>
    </r>
    <r>
      <rPr>
        <b/>
        <sz val="11"/>
        <color theme="1"/>
        <rFont val="Calibri"/>
        <family val="2"/>
        <scheme val="minor"/>
      </rPr>
      <t xml:space="preserve">Max Transformer Load (%) </t>
    </r>
    <r>
      <rPr>
        <i/>
        <sz val="11"/>
        <color theme="1"/>
        <rFont val="Calibri"/>
        <family val="2"/>
        <scheme val="minor"/>
      </rPr>
      <t xml:space="preserve">[Percent] </t>
    </r>
    <r>
      <rPr>
        <sz val="11"/>
        <color theme="1"/>
        <rFont val="Calibri"/>
        <family val="2"/>
        <scheme val="minor"/>
      </rPr>
      <t>- This is the total loading on the transformer when being run at full capacity for extended periods of time.  This is different from peak capacity in that peak capacity can include short term overloads which occur occasionally.  Full capacity is when all the drives and motors that can be run at the exact same time are running - this is the total capacity that it will normally be using.  In most cases this is between 60% and 95%.</t>
    </r>
  </si>
  <si>
    <r>
      <rPr>
        <sz val="11"/>
        <color theme="1"/>
        <rFont val="Wingdings"/>
        <charset val="2"/>
      </rPr>
      <t>w</t>
    </r>
    <r>
      <rPr>
        <sz val="7.7"/>
        <color theme="1"/>
        <rFont val="Calibri"/>
        <family val="2"/>
      </rPr>
      <t xml:space="preserve"> </t>
    </r>
    <r>
      <rPr>
        <b/>
        <sz val="11"/>
        <color theme="1"/>
        <rFont val="Calibri"/>
        <family val="2"/>
        <scheme val="minor"/>
      </rPr>
      <t xml:space="preserve">Output Voltage </t>
    </r>
    <r>
      <rPr>
        <i/>
        <sz val="11"/>
        <color theme="1"/>
        <rFont val="Calibri"/>
        <family val="2"/>
        <scheme val="minor"/>
      </rPr>
      <t xml:space="preserve">[Dropdown] </t>
    </r>
    <r>
      <rPr>
        <sz val="11"/>
        <color theme="1"/>
        <rFont val="Calibri"/>
        <family val="2"/>
        <scheme val="minor"/>
      </rPr>
      <t>- The Output Voltage is the voltage rating of the generator.  It will always be the same as any of the VFDs that will be fed by the generator  In the US, the most common secondary voltages will be 208V and 480V.</t>
    </r>
  </si>
  <si>
    <t>Q: Why did a cell turn pink on the VFD schedule?</t>
  </si>
  <si>
    <t>Q: What if I need to adjust my “VFD Min. SCCR” to a value higher than the schedule defaults to?</t>
  </si>
  <si>
    <t>Items will turn pink when you have selected a combination that is not valid.  This most commonly happens when you copy data from one row to the next and then change the HP rating.  Whichever cell is highlighted will be the one that needs to be changed so that a valid selection is picked to prevent specifying a product that is not valid.</t>
  </si>
  <si>
    <t>You can manually adjust the SCCR rating for each line item by copying the table and pasting as values into another spreadsheet.  However, it should be noted that it may not be able to provide the SCCR rating you list based on limitations of the other requirements you specified for the line item.  This may make it impossible or prohibitively expensive for any drive supplier to provide a solution you want, so it is best to coordinate your SCCR requirements with the Electrical Equipment feeding the drives so that the drive is not overspecified.</t>
  </si>
  <si>
    <t>480V</t>
  </si>
  <si>
    <t>E-Clipse</t>
  </si>
  <si>
    <t>Q: Why did a cell turn yellow on the VFD schedule?</t>
  </si>
  <si>
    <t>Items will turn yellow when a calculated cell no longer has a formula in it.  If you did this by mistake, you may be able to reference a similar cell in the VFD schedule by copying and pasting, however, it is best to start over with a new VFD Schedule file to ensure that the tool will continue to work as expected.
Typically to prevent this, we would protect the worksheet like all the other sheets in this tab, but locking it prevents you from being able to unhide the optional inputs.  If you want to prevent yourself from accidentally deleting a formula, you can always protect the sheet by going to the Review Tab and selecting Protect Sheet.  In the menu that pops up, press the OK button without making any changes.</t>
  </si>
  <si>
    <r>
      <rPr>
        <sz val="11"/>
        <color theme="1"/>
        <rFont val="Wingdings"/>
        <charset val="2"/>
      </rPr>
      <t>w</t>
    </r>
    <r>
      <rPr>
        <sz val="7.7"/>
        <color theme="1"/>
        <rFont val="Calibri"/>
        <family val="2"/>
      </rPr>
      <t xml:space="preserve"> </t>
    </r>
    <r>
      <rPr>
        <b/>
        <sz val="11"/>
        <color theme="1"/>
        <rFont val="Calibri"/>
        <family val="2"/>
        <scheme val="minor"/>
      </rPr>
      <t xml:space="preserve">Standby VFD </t>
    </r>
    <r>
      <rPr>
        <i/>
        <sz val="11"/>
        <color theme="1"/>
        <rFont val="Calibri"/>
        <family val="2"/>
        <scheme val="minor"/>
      </rPr>
      <t xml:space="preserve">[Yes/No] </t>
    </r>
    <r>
      <rPr>
        <sz val="11"/>
        <color theme="1"/>
        <rFont val="Calibri"/>
        <family val="2"/>
        <scheme val="minor"/>
      </rPr>
      <t>- The Standby VFD field is used to designate if any of the other drives are backups to a particular drive.  This is common in critical applications and is important to understand when doing a harmonic estimate because not all loads will be running at the same time.</t>
    </r>
  </si>
  <si>
    <t>Provide internal EMI/RFI filter per IEC 61800-3.  VFD input Amps shall not exceed VFD output Amps.</t>
  </si>
  <si>
    <t>Not AFE</t>
  </si>
  <si>
    <t>VFD Isolation Switch</t>
  </si>
  <si>
    <r>
      <t>2. Reference VFD Specification</t>
    </r>
    <r>
      <rPr>
        <sz val="11"/>
        <color theme="1"/>
        <rFont val="Calibri"/>
        <family val="2"/>
        <scheme val="minor"/>
      </rPr>
      <t xml:space="preserve"> and VFD Schedule for Individual VFD Harmonic mitigation hardware minimums.</t>
    </r>
  </si>
  <si>
    <t>Released September 12,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</si>
</sst>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
    <numFmt numFmtId="166" formatCode="0.000"/>
  </numFmts>
  <fonts count="21" x14ac:knownFonts="1">
    <font>
      <sz val="11"/>
      <color theme="1"/>
      <name val="Calibri"/>
      <family val="2"/>
      <scheme val="minor"/>
    </font>
    <font>
      <b/>
      <sz val="11"/>
      <color theme="1"/>
      <name val="Calibri"/>
      <family val="2"/>
      <scheme val="minor"/>
    </font>
    <font>
      <sz val="11"/>
      <color theme="1"/>
      <name val="Calibri"/>
      <family val="2"/>
      <scheme val="minor"/>
    </font>
    <font>
      <b/>
      <sz val="20"/>
      <color theme="1"/>
      <name val="Calibri"/>
      <family val="2"/>
      <scheme val="minor"/>
    </font>
    <font>
      <b/>
      <sz val="14"/>
      <color theme="1"/>
      <name val="Calibri"/>
      <family val="2"/>
      <scheme val="minor"/>
    </font>
    <font>
      <sz val="11"/>
      <color rgb="FF3F3F76"/>
      <name val="Calibri"/>
      <family val="2"/>
      <scheme val="minor"/>
    </font>
    <font>
      <b/>
      <sz val="11"/>
      <color rgb="FF3F3F76"/>
      <name val="Calibri"/>
      <family val="2"/>
      <scheme val="minor"/>
    </font>
    <font>
      <b/>
      <sz val="11"/>
      <color theme="7" tint="-0.249977111117893"/>
      <name val="Calibri"/>
      <family val="2"/>
      <scheme val="minor"/>
    </font>
    <font>
      <b/>
      <sz val="11"/>
      <color theme="8" tint="-0.249977111117893"/>
      <name val="Calibri"/>
      <family val="2"/>
      <scheme val="minor"/>
    </font>
    <font>
      <b/>
      <sz val="11"/>
      <color theme="9" tint="-0.249977111117893"/>
      <name val="Calibri"/>
      <family val="2"/>
      <scheme val="minor"/>
    </font>
    <font>
      <sz val="11"/>
      <name val="Calibri"/>
      <family val="2"/>
      <scheme val="minor"/>
    </font>
    <font>
      <sz val="11"/>
      <color theme="1"/>
      <name val="Wingdings"/>
      <charset val="2"/>
    </font>
    <font>
      <sz val="7.7"/>
      <color theme="1"/>
      <name val="Calibri"/>
      <family val="2"/>
    </font>
    <font>
      <i/>
      <sz val="11"/>
      <color theme="1"/>
      <name val="Calibri"/>
      <family val="2"/>
      <scheme val="minor"/>
    </font>
    <font>
      <b/>
      <i/>
      <sz val="11"/>
      <color theme="1"/>
      <name val="Calibri"/>
      <family val="2"/>
      <scheme val="minor"/>
    </font>
    <font>
      <b/>
      <i/>
      <sz val="11"/>
      <color theme="9" tint="-0.249977111117893"/>
      <name val="Calibri"/>
      <family val="2"/>
      <scheme val="minor"/>
    </font>
    <font>
      <b/>
      <i/>
      <sz val="11"/>
      <name val="Calibri"/>
      <family val="2"/>
      <scheme val="minor"/>
    </font>
    <font>
      <b/>
      <i/>
      <sz val="11"/>
      <color theme="7" tint="-0.249977111117893"/>
      <name val="Calibri"/>
      <family val="2"/>
      <scheme val="minor"/>
    </font>
    <font>
      <b/>
      <i/>
      <sz val="11"/>
      <color theme="8" tint="-0.249977111117893"/>
      <name val="Calibri"/>
      <family val="2"/>
      <scheme val="minor"/>
    </font>
    <font>
      <b/>
      <sz val="26"/>
      <color theme="1"/>
      <name val="Calibri"/>
      <family val="2"/>
      <scheme val="minor"/>
    </font>
    <font>
      <b/>
      <sz val="36"/>
      <color theme="1"/>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rgb="FF00B0F0"/>
        <bgColor indexed="64"/>
      </patternFill>
    </fill>
    <fill>
      <patternFill patternType="solid">
        <fgColor rgb="FF00B050"/>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7030A0"/>
        <bgColor indexed="64"/>
      </patternFill>
    </fill>
    <fill>
      <patternFill patternType="solid">
        <fgColor theme="7"/>
        <bgColor indexed="64"/>
      </patternFill>
    </fill>
    <fill>
      <patternFill patternType="solid">
        <fgColor rgb="FFFFCC99"/>
      </patternFill>
    </fill>
    <fill>
      <patternFill patternType="solid">
        <fgColor theme="7" tint="-0.249977111117893"/>
        <bgColor indexed="64"/>
      </patternFill>
    </fill>
    <fill>
      <patternFill patternType="solid">
        <fgColor theme="5" tint="-0.249977111117893"/>
        <bgColor indexed="64"/>
      </patternFill>
    </fill>
    <fill>
      <patternFill patternType="solid">
        <fgColor theme="4"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9" fontId="2" fillId="0" borderId="0" applyFont="0" applyFill="0" applyBorder="0" applyAlignment="0" applyProtection="0"/>
    <xf numFmtId="0" fontId="5" fillId="11" borderId="15" applyNumberFormat="0" applyAlignment="0" applyProtection="0"/>
  </cellStyleXfs>
  <cellXfs count="124">
    <xf numFmtId="0" fontId="0" fillId="0" borderId="0" xfId="0"/>
    <xf numFmtId="0" fontId="0" fillId="0" borderId="0" xfId="0" applyAlignment="1">
      <alignment horizontal="center"/>
    </xf>
    <xf numFmtId="0" fontId="1" fillId="2" borderId="1" xfId="0" applyFont="1" applyFill="1" applyBorder="1" applyAlignment="1">
      <alignment horizontal="center"/>
    </xf>
    <xf numFmtId="0" fontId="1" fillId="2" borderId="1" xfId="0" applyFont="1" applyFill="1" applyBorder="1"/>
    <xf numFmtId="0" fontId="0" fillId="0" borderId="1" xfId="0" applyBorder="1"/>
    <xf numFmtId="0" fontId="0" fillId="0" borderId="1" xfId="0" quotePrefix="1" applyBorder="1"/>
    <xf numFmtId="0" fontId="1" fillId="2" borderId="2" xfId="0" applyFont="1" applyFill="1" applyBorder="1"/>
    <xf numFmtId="0" fontId="1" fillId="0" borderId="0" xfId="0" applyFont="1" applyAlignment="1">
      <alignment vertical="center"/>
    </xf>
    <xf numFmtId="0" fontId="0" fillId="0" borderId="0" xfId="0" applyAlignment="1">
      <alignment vertical="center"/>
    </xf>
    <xf numFmtId="0" fontId="0" fillId="0" borderId="0" xfId="0" quotePrefix="1" applyAlignment="1">
      <alignment vertical="center"/>
    </xf>
    <xf numFmtId="0" fontId="0" fillId="0" borderId="0" xfId="0" applyAlignment="1">
      <alignment horizontal="center" vertical="center" wrapText="1"/>
    </xf>
    <xf numFmtId="165" fontId="0" fillId="0" borderId="1" xfId="0" applyNumberFormat="1" applyBorder="1"/>
    <xf numFmtId="0" fontId="1" fillId="2" borderId="1"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pplyProtection="1">
      <alignment vertical="center" wrapText="1"/>
      <protection locked="0"/>
    </xf>
    <xf numFmtId="0" fontId="0" fillId="0" borderId="0" xfId="0" applyProtection="1">
      <protection hidden="1"/>
    </xf>
    <xf numFmtId="0" fontId="1" fillId="0" borderId="1" xfId="0" applyFont="1" applyBorder="1" applyAlignment="1" applyProtection="1">
      <alignment horizontal="center"/>
      <protection hidden="1"/>
    </xf>
    <xf numFmtId="0" fontId="0" fillId="0" borderId="1" xfId="0" applyBorder="1" applyProtection="1">
      <protection hidden="1"/>
    </xf>
    <xf numFmtId="0" fontId="0" fillId="0" borderId="0" xfId="0" applyAlignment="1" applyProtection="1">
      <alignment wrapText="1"/>
      <protection hidden="1"/>
    </xf>
    <xf numFmtId="0" fontId="0" fillId="7" borderId="1" xfId="0" applyFill="1" applyBorder="1" applyAlignment="1" applyProtection="1">
      <alignment horizontal="center"/>
      <protection hidden="1"/>
    </xf>
    <xf numFmtId="0" fontId="0" fillId="7" borderId="1" xfId="0" applyFill="1" applyBorder="1" applyAlignment="1" applyProtection="1">
      <alignment horizontal="left"/>
      <protection hidden="1"/>
    </xf>
    <xf numFmtId="0" fontId="0" fillId="7" borderId="1" xfId="0" applyFill="1" applyBorder="1" applyProtection="1">
      <protection hidden="1"/>
    </xf>
    <xf numFmtId="0" fontId="0" fillId="6" borderId="1" xfId="0" applyFill="1" applyBorder="1" applyAlignment="1" applyProtection="1">
      <alignment horizontal="center"/>
      <protection hidden="1"/>
    </xf>
    <xf numFmtId="0" fontId="0" fillId="6" borderId="1" xfId="0" applyFill="1" applyBorder="1" applyAlignment="1" applyProtection="1">
      <alignment horizontal="left"/>
      <protection hidden="1"/>
    </xf>
    <xf numFmtId="0" fontId="0" fillId="6" borderId="1" xfId="0" applyFill="1" applyBorder="1" applyProtection="1">
      <protection hidden="1"/>
    </xf>
    <xf numFmtId="0" fontId="0" fillId="5" borderId="1" xfId="0" applyFill="1" applyBorder="1" applyAlignment="1" applyProtection="1">
      <alignment horizontal="center"/>
      <protection hidden="1"/>
    </xf>
    <xf numFmtId="0" fontId="0" fillId="5" borderId="1" xfId="0" applyFill="1" applyBorder="1" applyAlignment="1" applyProtection="1">
      <alignment horizontal="left"/>
      <protection hidden="1"/>
    </xf>
    <xf numFmtId="0" fontId="0" fillId="5" borderId="1" xfId="0" applyFill="1" applyBorder="1" applyProtection="1">
      <protection hidden="1"/>
    </xf>
    <xf numFmtId="0" fontId="0" fillId="8" borderId="1" xfId="0" applyFill="1" applyBorder="1" applyAlignment="1" applyProtection="1">
      <alignment horizontal="center"/>
      <protection hidden="1"/>
    </xf>
    <xf numFmtId="0" fontId="0" fillId="8" borderId="1" xfId="0" applyFill="1" applyBorder="1" applyAlignment="1" applyProtection="1">
      <alignment horizontal="left"/>
      <protection hidden="1"/>
    </xf>
    <xf numFmtId="0" fontId="0" fillId="8" borderId="1" xfId="0" applyFill="1" applyBorder="1" applyProtection="1">
      <protection hidden="1"/>
    </xf>
    <xf numFmtId="0" fontId="0" fillId="7" borderId="1" xfId="0" applyFill="1" applyBorder="1" applyAlignment="1" applyProtection="1">
      <alignment horizontal="left" vertical="center"/>
      <protection hidden="1"/>
    </xf>
    <xf numFmtId="0" fontId="0" fillId="9" borderId="1" xfId="0" applyFill="1" applyBorder="1" applyAlignment="1" applyProtection="1">
      <alignment horizontal="center"/>
      <protection hidden="1"/>
    </xf>
    <xf numFmtId="0" fontId="0" fillId="9" borderId="1" xfId="0" applyFill="1" applyBorder="1" applyAlignment="1" applyProtection="1">
      <alignment horizontal="left" vertical="center"/>
      <protection hidden="1"/>
    </xf>
    <xf numFmtId="0" fontId="0" fillId="9" borderId="1" xfId="0" applyFill="1" applyBorder="1" applyProtection="1">
      <protection hidden="1"/>
    </xf>
    <xf numFmtId="0" fontId="1" fillId="3" borderId="1" xfId="0" applyFont="1" applyFill="1" applyBorder="1" applyAlignment="1">
      <alignment vertical="center"/>
    </xf>
    <xf numFmtId="0" fontId="1" fillId="3" borderId="1" xfId="0" quotePrefix="1" applyFont="1" applyFill="1" applyBorder="1" applyAlignment="1">
      <alignment vertical="center"/>
    </xf>
    <xf numFmtId="0" fontId="1" fillId="7" borderId="1" xfId="0" quotePrefix="1" applyFont="1" applyFill="1" applyBorder="1" applyAlignment="1">
      <alignment vertical="center"/>
    </xf>
    <xf numFmtId="0" fontId="0" fillId="4" borderId="1" xfId="0" applyFill="1" applyBorder="1" applyAlignment="1">
      <alignment horizontal="center" vertical="center"/>
    </xf>
    <xf numFmtId="0" fontId="0" fillId="3" borderId="1" xfId="0" applyFill="1" applyBorder="1" applyAlignment="1">
      <alignment vertical="center"/>
    </xf>
    <xf numFmtId="0" fontId="0" fillId="5" borderId="1" xfId="0" applyFill="1" applyBorder="1" applyAlignment="1">
      <alignment vertical="center"/>
    </xf>
    <xf numFmtId="0" fontId="0" fillId="7" borderId="1" xfId="0" applyFill="1" applyBorder="1" applyAlignment="1">
      <alignment horizontal="center" vertical="center"/>
    </xf>
    <xf numFmtId="0" fontId="1" fillId="0" borderId="6" xfId="0" applyFont="1" applyBorder="1" applyAlignment="1" applyProtection="1">
      <alignment horizontal="left"/>
      <protection hidden="1"/>
    </xf>
    <xf numFmtId="0" fontId="0" fillId="0" borderId="7" xfId="0" applyBorder="1" applyAlignment="1" applyProtection="1">
      <alignment horizontal="center"/>
      <protection hidden="1"/>
    </xf>
    <xf numFmtId="0" fontId="0" fillId="0" borderId="7" xfId="0" applyBorder="1" applyProtection="1">
      <protection hidden="1"/>
    </xf>
    <xf numFmtId="0" fontId="0" fillId="0" borderId="8" xfId="0" applyBorder="1" applyProtection="1">
      <protection hidden="1"/>
    </xf>
    <xf numFmtId="0" fontId="0" fillId="0" borderId="1" xfId="0" applyFill="1" applyBorder="1" applyAlignment="1" applyProtection="1">
      <alignment horizontal="center"/>
      <protection hidden="1"/>
    </xf>
    <xf numFmtId="0" fontId="0" fillId="10" borderId="1" xfId="0" applyFill="1" applyBorder="1" applyAlignment="1" applyProtection="1">
      <alignment horizontal="center"/>
      <protection hidden="1"/>
    </xf>
    <xf numFmtId="0" fontId="0" fillId="10" borderId="1" xfId="0" applyFill="1" applyBorder="1" applyAlignment="1" applyProtection="1">
      <alignment horizontal="left" vertical="center"/>
      <protection hidden="1"/>
    </xf>
    <xf numFmtId="0" fontId="0" fillId="10" borderId="1" xfId="0" applyFill="1" applyBorder="1" applyProtection="1">
      <protection hidden="1"/>
    </xf>
    <xf numFmtId="0" fontId="6" fillId="11" borderId="15" xfId="2" applyFont="1" applyAlignment="1">
      <alignment horizontal="center"/>
    </xf>
    <xf numFmtId="0" fontId="1" fillId="0" borderId="0" xfId="0" applyFont="1"/>
    <xf numFmtId="0" fontId="0" fillId="0" borderId="0" xfId="0" applyAlignment="1">
      <alignment horizontal="left" indent="1"/>
    </xf>
    <xf numFmtId="0" fontId="0" fillId="0" borderId="0" xfId="0" applyAlignment="1">
      <alignment horizontal="left" indent="2"/>
    </xf>
    <xf numFmtId="0" fontId="14" fillId="0" borderId="0" xfId="0" applyFont="1"/>
    <xf numFmtId="0" fontId="14" fillId="0" borderId="0" xfId="0" applyFont="1" applyAlignment="1">
      <alignment horizontal="left" indent="1"/>
    </xf>
    <xf numFmtId="0" fontId="15" fillId="0" borderId="0" xfId="0" applyFont="1" applyAlignment="1">
      <alignment horizontal="left" indent="1"/>
    </xf>
    <xf numFmtId="0" fontId="13" fillId="0" borderId="0" xfId="0" applyFont="1"/>
    <xf numFmtId="0" fontId="0" fillId="0" borderId="0" xfId="0" applyAlignment="1">
      <alignment horizontal="left" indent="3"/>
    </xf>
    <xf numFmtId="0" fontId="0" fillId="0" borderId="0" xfId="0" applyAlignment="1">
      <alignment horizontal="left" vertical="top" wrapText="1" indent="2"/>
    </xf>
    <xf numFmtId="0" fontId="17" fillId="0" borderId="0" xfId="0" applyFont="1" applyAlignment="1">
      <alignment horizontal="left" indent="1"/>
    </xf>
    <xf numFmtId="0" fontId="16" fillId="0" borderId="0" xfId="0" applyFont="1" applyAlignment="1">
      <alignment horizontal="left" indent="1"/>
    </xf>
    <xf numFmtId="0" fontId="18" fillId="0" borderId="0" xfId="0" applyFont="1" applyAlignment="1">
      <alignment horizontal="left" indent="1"/>
    </xf>
    <xf numFmtId="0" fontId="0" fillId="0" borderId="1" xfId="0" applyFill="1" applyBorder="1" applyAlignment="1" applyProtection="1">
      <alignment horizontal="center" vertical="center"/>
      <protection locked="0"/>
    </xf>
    <xf numFmtId="0" fontId="1" fillId="0" borderId="1" xfId="0" applyFont="1" applyFill="1" applyBorder="1" applyAlignment="1">
      <alignment horizontal="center" vertical="center" wrapText="1"/>
    </xf>
    <xf numFmtId="0" fontId="0" fillId="0" borderId="3" xfId="0" applyFill="1" applyBorder="1" applyAlignment="1" applyProtection="1">
      <alignment horizontal="center" vertical="center"/>
      <protection locked="0"/>
    </xf>
    <xf numFmtId="10" fontId="0" fillId="0" borderId="1" xfId="1" applyNumberFormat="1" applyFont="1" applyFill="1" applyBorder="1" applyAlignment="1" applyProtection="1">
      <alignment horizontal="center" vertical="center"/>
      <protection locked="0"/>
    </xf>
    <xf numFmtId="164" fontId="0" fillId="0" borderId="1" xfId="1" applyNumberFormat="1" applyFont="1" applyFill="1" applyBorder="1" applyAlignment="1" applyProtection="1">
      <alignment horizontal="center" vertical="center"/>
      <protection locked="0"/>
    </xf>
    <xf numFmtId="0" fontId="0" fillId="0" borderId="4" xfId="0" applyFill="1" applyBorder="1" applyAlignment="1" applyProtection="1">
      <alignment horizontal="center" vertical="center"/>
      <protection locked="0"/>
    </xf>
    <xf numFmtId="0" fontId="1" fillId="0" borderId="6" xfId="0" applyFont="1" applyFill="1" applyBorder="1" applyAlignment="1">
      <alignment horizontal="left"/>
    </xf>
    <xf numFmtId="0" fontId="0" fillId="0" borderId="7" xfId="0" applyFill="1" applyBorder="1" applyAlignment="1">
      <alignment horizontal="center"/>
    </xf>
    <xf numFmtId="0" fontId="0" fillId="0" borderId="8" xfId="0" applyFill="1" applyBorder="1" applyAlignment="1">
      <alignment horizontal="center"/>
    </xf>
    <xf numFmtId="0" fontId="0" fillId="0" borderId="5" xfId="0" applyFill="1" applyBorder="1" applyAlignment="1">
      <alignment horizontal="left" indent="1"/>
    </xf>
    <xf numFmtId="0" fontId="0" fillId="0" borderId="0" xfId="0" applyFill="1" applyBorder="1" applyAlignment="1">
      <alignment horizontal="center"/>
    </xf>
    <xf numFmtId="0" fontId="0" fillId="0" borderId="9" xfId="0" applyFill="1" applyBorder="1" applyAlignment="1">
      <alignment horizontal="center"/>
    </xf>
    <xf numFmtId="0" fontId="0" fillId="0" borderId="10" xfId="0" applyFill="1" applyBorder="1" applyAlignment="1">
      <alignment horizontal="left" indent="1"/>
    </xf>
    <xf numFmtId="0" fontId="0" fillId="0" borderId="11" xfId="0" applyFill="1" applyBorder="1" applyAlignment="1">
      <alignment horizontal="center"/>
    </xf>
    <xf numFmtId="0" fontId="0" fillId="0" borderId="12" xfId="0" applyFill="1" applyBorder="1" applyAlignment="1">
      <alignment horizontal="center"/>
    </xf>
    <xf numFmtId="0" fontId="0" fillId="0" borderId="0" xfId="0" applyFill="1"/>
    <xf numFmtId="0" fontId="0" fillId="0" borderId="0" xfId="0" applyAlignment="1">
      <alignment horizontal="left" vertical="top" wrapText="1" indent="1"/>
    </xf>
    <xf numFmtId="0" fontId="20" fillId="0" borderId="0" xfId="0" applyFont="1"/>
    <xf numFmtId="0" fontId="0" fillId="0" borderId="0" xfId="0" applyAlignment="1">
      <alignment vertical="top" wrapText="1"/>
    </xf>
    <xf numFmtId="0" fontId="0" fillId="0" borderId="0" xfId="0" applyAlignment="1" applyProtection="1">
      <alignment horizontal="left"/>
      <protection hidden="1"/>
    </xf>
    <xf numFmtId="0" fontId="1" fillId="0" borderId="1" xfId="0" applyFont="1" applyBorder="1" applyAlignment="1" applyProtection="1">
      <alignment horizontal="left"/>
      <protection hidden="1"/>
    </xf>
    <xf numFmtId="0" fontId="0" fillId="0" borderId="1" xfId="0" applyBorder="1" applyAlignment="1" applyProtection="1">
      <alignment horizontal="left"/>
      <protection hidden="1"/>
    </xf>
    <xf numFmtId="0" fontId="0" fillId="0" borderId="0" xfId="0" applyAlignment="1">
      <alignment horizontal="left"/>
    </xf>
    <xf numFmtId="0" fontId="0" fillId="12" borderId="1" xfId="0" applyFill="1" applyBorder="1" applyAlignment="1" applyProtection="1">
      <alignment horizontal="center"/>
      <protection hidden="1"/>
    </xf>
    <xf numFmtId="0" fontId="0" fillId="12" borderId="1" xfId="0" applyFill="1" applyBorder="1" applyAlignment="1" applyProtection="1">
      <alignment horizontal="left"/>
      <protection hidden="1"/>
    </xf>
    <xf numFmtId="0" fontId="0" fillId="12" borderId="1" xfId="0" applyFill="1" applyBorder="1" applyProtection="1">
      <protection hidden="1"/>
    </xf>
    <xf numFmtId="0" fontId="0" fillId="0" borderId="0" xfId="0" applyAlignment="1">
      <alignment horizontal="left" vertical="top" wrapText="1" indent="2"/>
    </xf>
    <xf numFmtId="0" fontId="0" fillId="13" borderId="1" xfId="0" applyFill="1" applyBorder="1" applyAlignment="1" applyProtection="1">
      <alignment vertical="center"/>
      <protection hidden="1"/>
    </xf>
    <xf numFmtId="0" fontId="0" fillId="0" borderId="1" xfId="0" applyBorder="1" applyAlignment="1">
      <alignment vertical="center"/>
    </xf>
    <xf numFmtId="0" fontId="0" fillId="13" borderId="1" xfId="0" applyFill="1" applyBorder="1" applyAlignment="1" applyProtection="1">
      <alignment horizontal="center" vertical="center"/>
      <protection hidden="1"/>
    </xf>
    <xf numFmtId="166" fontId="0" fillId="0" borderId="1" xfId="1" applyNumberFormat="1" applyFont="1" applyFill="1" applyBorder="1" applyAlignment="1" applyProtection="1">
      <alignment horizontal="center" vertical="center"/>
      <protection locked="0"/>
    </xf>
    <xf numFmtId="0" fontId="19" fillId="0" borderId="0" xfId="0" applyFont="1" applyAlignment="1">
      <alignment vertical="top"/>
    </xf>
    <xf numFmtId="0" fontId="0" fillId="0" borderId="0" xfId="0" applyAlignment="1">
      <alignment vertical="top"/>
    </xf>
    <xf numFmtId="0" fontId="14" fillId="0" borderId="0" xfId="0" applyFont="1" applyAlignment="1">
      <alignment vertical="top"/>
    </xf>
    <xf numFmtId="0" fontId="1" fillId="0" borderId="0" xfId="0" applyFont="1" applyAlignment="1">
      <alignment vertical="top" wrapText="1"/>
    </xf>
    <xf numFmtId="0" fontId="0" fillId="14" borderId="1" xfId="0" applyFill="1" applyBorder="1" applyAlignment="1" applyProtection="1">
      <alignment horizontal="center"/>
      <protection hidden="1"/>
    </xf>
    <xf numFmtId="0" fontId="0" fillId="14" borderId="1" xfId="0" applyFill="1" applyBorder="1" applyAlignment="1" applyProtection="1">
      <alignment horizontal="left"/>
      <protection hidden="1"/>
    </xf>
    <xf numFmtId="0" fontId="0" fillId="14" borderId="1" xfId="0" applyFill="1" applyBorder="1" applyProtection="1">
      <protection hidden="1"/>
    </xf>
    <xf numFmtId="0" fontId="0" fillId="0" borderId="0" xfId="0"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left" vertical="top" wrapText="1" indent="2"/>
    </xf>
    <xf numFmtId="0" fontId="0" fillId="0" borderId="0" xfId="0" applyAlignment="1">
      <alignment horizontal="left" vertical="top" wrapText="1" indent="1"/>
    </xf>
    <xf numFmtId="0" fontId="0" fillId="0" borderId="0" xfId="0" applyAlignment="1">
      <alignment horizontal="left" vertical="top" wrapText="1"/>
    </xf>
    <xf numFmtId="0" fontId="0" fillId="0" borderId="0" xfId="0" applyAlignment="1">
      <alignment horizontal="left" vertical="top" wrapText="1" indent="3"/>
    </xf>
    <xf numFmtId="0" fontId="0" fillId="0" borderId="0" xfId="0" quotePrefix="1" applyAlignment="1">
      <alignment horizontal="left" vertical="top" wrapText="1"/>
    </xf>
    <xf numFmtId="0" fontId="0" fillId="0" borderId="0" xfId="0" applyAlignment="1" applyProtection="1">
      <alignment horizontal="left" indent="1"/>
      <protection hidden="1"/>
    </xf>
    <xf numFmtId="0" fontId="1" fillId="0" borderId="14"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3" fillId="0" borderId="1" xfId="0" applyFont="1" applyBorder="1" applyAlignment="1">
      <alignment horizont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3" fillId="0" borderId="1" xfId="0" applyFont="1" applyFill="1" applyBorder="1" applyAlignment="1">
      <alignment horizont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quotePrefix="1" applyFont="1" applyFill="1" applyBorder="1" applyAlignment="1">
      <alignment horizontal="center" vertical="center"/>
    </xf>
    <xf numFmtId="0" fontId="1" fillId="13" borderId="1" xfId="0" applyFont="1" applyFill="1" applyBorder="1" applyAlignment="1">
      <alignment horizontal="center" vertical="center" wrapText="1"/>
    </xf>
    <xf numFmtId="0" fontId="1" fillId="13" borderId="14" xfId="0" applyFont="1" applyFill="1" applyBorder="1" applyAlignment="1">
      <alignment horizontal="center" vertical="center" wrapText="1"/>
    </xf>
    <xf numFmtId="0" fontId="1" fillId="13" borderId="13" xfId="0" applyFont="1" applyFill="1" applyBorder="1" applyAlignment="1">
      <alignment horizontal="center" vertical="center" wrapText="1"/>
    </xf>
    <xf numFmtId="0" fontId="1" fillId="7" borderId="1" xfId="0" applyFont="1" applyFill="1" applyBorder="1" applyAlignment="1">
      <alignment horizontal="center" vertical="center"/>
    </xf>
  </cellXfs>
  <cellStyles count="3">
    <cellStyle name="Input" xfId="2" builtinId="20"/>
    <cellStyle name="Normal" xfId="0" builtinId="0"/>
    <cellStyle name="Percent" xfId="1" builtinId="5"/>
  </cellStyles>
  <dxfs count="11">
    <dxf>
      <font>
        <b/>
        <i val="0"/>
        <color theme="5" tint="-0.499984740745262"/>
      </font>
      <fill>
        <patternFill>
          <bgColor theme="7" tint="0.39994506668294322"/>
        </patternFill>
      </fill>
    </dxf>
    <dxf>
      <font>
        <b/>
        <i val="0"/>
        <color rgb="FFC00000"/>
      </font>
      <fill>
        <patternFill>
          <bgColor rgb="FFEE9292"/>
        </patternFill>
      </fill>
    </dxf>
    <dxf>
      <font>
        <b/>
        <i val="0"/>
        <color rgb="FFC00000"/>
      </font>
      <fill>
        <patternFill>
          <bgColor rgb="FFEE9292"/>
        </patternFill>
      </fill>
    </dxf>
    <dxf>
      <font>
        <b/>
        <i val="0"/>
        <color rgb="FFC00000"/>
      </font>
      <fill>
        <patternFill>
          <bgColor rgb="FFEE9292"/>
        </patternFill>
      </fill>
    </dxf>
    <dxf>
      <font>
        <b/>
        <i val="0"/>
        <color rgb="FFC00000"/>
      </font>
      <fill>
        <patternFill>
          <bgColor rgb="FFEE9292"/>
        </patternFill>
      </fill>
    </dxf>
    <dxf>
      <font>
        <b/>
        <i val="0"/>
        <color rgb="FFC00000"/>
      </font>
      <fill>
        <patternFill>
          <bgColor rgb="FFEE9292"/>
        </patternFill>
      </fill>
    </dxf>
    <dxf>
      <font>
        <b/>
        <i val="0"/>
        <color rgb="FFC00000"/>
      </font>
      <fill>
        <patternFill>
          <bgColor rgb="FFEE9292"/>
        </patternFill>
      </fill>
    </dxf>
    <dxf>
      <font>
        <b/>
        <i val="0"/>
        <color theme="5" tint="-0.499984740745262"/>
      </font>
      <fill>
        <patternFill>
          <bgColor theme="7" tint="0.39994506668294322"/>
        </patternFill>
      </fill>
    </dxf>
    <dxf>
      <border>
        <left style="thin">
          <color auto="1"/>
        </left>
        <right style="thin">
          <color auto="1"/>
        </right>
        <vertical/>
        <horizontal/>
      </border>
    </dxf>
    <dxf>
      <border>
        <bottom style="thin">
          <color auto="1"/>
        </bottom>
        <vertical/>
        <horizontal/>
      </border>
    </dxf>
    <dxf>
      <font>
        <b/>
        <i val="0"/>
        <color theme="5" tint="-0.499984740745262"/>
      </font>
      <fill>
        <patternFill>
          <bgColor theme="7" tint="0.39994506668294322"/>
        </patternFill>
      </fill>
    </dxf>
  </dxfs>
  <tableStyles count="0" defaultTableStyle="TableStyleMedium2" defaultPivotStyle="PivotStyleLight16"/>
  <colors>
    <mruColors>
      <color rgb="FFEE92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45</xdr:row>
      <xdr:rowOff>0</xdr:rowOff>
    </xdr:from>
    <xdr:to>
      <xdr:col>13</xdr:col>
      <xdr:colOff>431556</xdr:colOff>
      <xdr:row>60</xdr:row>
      <xdr:rowOff>19881</xdr:rowOff>
    </xdr:to>
    <xdr:pic>
      <xdr:nvPicPr>
        <xdr:cNvPr id="12" name="Picture 11"/>
        <xdr:cNvPicPr>
          <a:picLocks noChangeAspect="1"/>
        </xdr:cNvPicPr>
      </xdr:nvPicPr>
      <xdr:blipFill>
        <a:blip xmlns:r="http://schemas.openxmlformats.org/officeDocument/2006/relationships" r:embed="rId1"/>
        <a:stretch>
          <a:fillRect/>
        </a:stretch>
      </xdr:blipFill>
      <xdr:spPr>
        <a:xfrm>
          <a:off x="3048000" y="9797143"/>
          <a:ext cx="5023414" cy="2730523"/>
        </a:xfrm>
        <a:prstGeom prst="rect">
          <a:avLst/>
        </a:prstGeom>
        <a:solidFill>
          <a:schemeClr val="bg1"/>
        </a:solidFill>
      </xdr:spPr>
    </xdr:pic>
    <xdr:clientData/>
  </xdr:twoCellAnchor>
  <xdr:twoCellAnchor>
    <xdr:from>
      <xdr:col>1</xdr:col>
      <xdr:colOff>21772</xdr:colOff>
      <xdr:row>5</xdr:row>
      <xdr:rowOff>139534</xdr:rowOff>
    </xdr:from>
    <xdr:to>
      <xdr:col>17</xdr:col>
      <xdr:colOff>600892</xdr:colOff>
      <xdr:row>27</xdr:row>
      <xdr:rowOff>5145</xdr:rowOff>
    </xdr:to>
    <xdr:grpSp>
      <xdr:nvGrpSpPr>
        <xdr:cNvPr id="37" name="Group 36"/>
        <xdr:cNvGrpSpPr/>
      </xdr:nvGrpSpPr>
      <xdr:grpSpPr>
        <a:xfrm>
          <a:off x="220555" y="1878882"/>
          <a:ext cx="10385728" cy="4056611"/>
          <a:chOff x="609600" y="1110343"/>
          <a:chExt cx="10083658" cy="3950550"/>
        </a:xfrm>
      </xdr:grpSpPr>
      <xdr:pic>
        <xdr:nvPicPr>
          <xdr:cNvPr id="36" name="Picture 35"/>
          <xdr:cNvPicPr>
            <a:picLocks noChangeAspect="1"/>
          </xdr:cNvPicPr>
        </xdr:nvPicPr>
        <xdr:blipFill>
          <a:blip xmlns:r="http://schemas.openxmlformats.org/officeDocument/2006/relationships" r:embed="rId2"/>
          <a:stretch>
            <a:fillRect/>
          </a:stretch>
        </xdr:blipFill>
        <xdr:spPr>
          <a:xfrm>
            <a:off x="609600" y="1110343"/>
            <a:ext cx="10083658" cy="3950550"/>
          </a:xfrm>
          <a:prstGeom prst="rect">
            <a:avLst/>
          </a:prstGeom>
        </xdr:spPr>
      </xdr:pic>
      <xdr:sp macro="" textlink="">
        <xdr:nvSpPr>
          <xdr:cNvPr id="24" name="Oval 23"/>
          <xdr:cNvSpPr/>
        </xdr:nvSpPr>
        <xdr:spPr>
          <a:xfrm>
            <a:off x="2504934" y="2215821"/>
            <a:ext cx="653045" cy="653045"/>
          </a:xfrm>
          <a:prstGeom prst="ellipse">
            <a:avLst/>
          </a:prstGeom>
          <a:ln w="76200"/>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lIns="0" tIns="0" rIns="0" bIns="0" rtlCol="0" anchor="ctr" anchorCtr="1"/>
          <a:lstStyle/>
          <a:p>
            <a:pPr algn="l"/>
            <a:r>
              <a:rPr lang="en-US" sz="4800" b="1"/>
              <a:t>1</a:t>
            </a:r>
            <a:endParaRPr lang="en-US" sz="1100" b="1"/>
          </a:p>
        </xdr:txBody>
      </xdr:sp>
      <xdr:sp macro="" textlink="">
        <xdr:nvSpPr>
          <xdr:cNvPr id="25" name="Oval 24"/>
          <xdr:cNvSpPr/>
        </xdr:nvSpPr>
        <xdr:spPr>
          <a:xfrm>
            <a:off x="8698028" y="2215821"/>
            <a:ext cx="653045" cy="653045"/>
          </a:xfrm>
          <a:prstGeom prst="ellipse">
            <a:avLst/>
          </a:prstGeom>
          <a:ln w="76200"/>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lIns="0" tIns="0" rIns="0" bIns="0" rtlCol="0" anchor="ctr" anchorCtr="1"/>
          <a:lstStyle/>
          <a:p>
            <a:pPr algn="l"/>
            <a:r>
              <a:rPr lang="en-US" sz="4800" b="1"/>
              <a:t>3</a:t>
            </a:r>
            <a:endParaRPr lang="en-US" sz="1100" b="1"/>
          </a:p>
        </xdr:txBody>
      </xdr:sp>
      <xdr:sp macro="" textlink="">
        <xdr:nvSpPr>
          <xdr:cNvPr id="26" name="Oval 25"/>
          <xdr:cNvSpPr/>
        </xdr:nvSpPr>
        <xdr:spPr>
          <a:xfrm>
            <a:off x="5963023" y="2215821"/>
            <a:ext cx="653045" cy="653045"/>
          </a:xfrm>
          <a:prstGeom prst="ellipse">
            <a:avLst/>
          </a:prstGeom>
          <a:ln w="76200"/>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lIns="0" tIns="0" rIns="0" bIns="0" rtlCol="0" anchor="ctr" anchorCtr="1"/>
          <a:lstStyle/>
          <a:p>
            <a:pPr algn="l"/>
            <a:r>
              <a:rPr lang="en-US" sz="4800" b="1"/>
              <a:t>2</a:t>
            </a:r>
            <a:endParaRPr lang="en-US" sz="1100" b="1"/>
          </a:p>
        </xdr:txBody>
      </xdr:sp>
      <xdr:sp macro="" textlink="">
        <xdr:nvSpPr>
          <xdr:cNvPr id="27" name="Oval 26"/>
          <xdr:cNvSpPr/>
        </xdr:nvSpPr>
        <xdr:spPr>
          <a:xfrm>
            <a:off x="7328254" y="4321127"/>
            <a:ext cx="653045" cy="653045"/>
          </a:xfrm>
          <a:prstGeom prst="ellipse">
            <a:avLst/>
          </a:prstGeom>
          <a:solidFill>
            <a:sysClr val="window" lastClr="FFFFFF"/>
          </a:solidFill>
          <a:ln w="76200">
            <a:solidFill>
              <a:schemeClr val="tx1"/>
            </a:solidFill>
          </a:ln>
        </xdr:spPr>
        <xdr:style>
          <a:lnRef idx="3">
            <a:schemeClr val="lt1"/>
          </a:lnRef>
          <a:fillRef idx="1">
            <a:schemeClr val="dk1"/>
          </a:fillRef>
          <a:effectRef idx="1">
            <a:schemeClr val="dk1"/>
          </a:effectRef>
          <a:fontRef idx="minor">
            <a:schemeClr val="lt1"/>
          </a:fontRef>
        </xdr:style>
        <xdr:txBody>
          <a:bodyPr vertOverflow="clip" horzOverflow="clip" lIns="0" tIns="0" rIns="0" bIns="0" rtlCol="0" anchor="ctr" anchorCtr="1"/>
          <a:lstStyle/>
          <a:p>
            <a:pPr algn="l"/>
            <a:r>
              <a:rPr lang="en-US" sz="4800" b="1">
                <a:solidFill>
                  <a:sysClr val="windowText" lastClr="000000"/>
                </a:solidFill>
              </a:rPr>
              <a:t>4</a:t>
            </a:r>
            <a:endParaRPr lang="en-US" sz="1100" b="1">
              <a:solidFill>
                <a:sysClr val="windowText" lastClr="000000"/>
              </a:solidFill>
            </a:endParaRPr>
          </a:p>
        </xdr:txBody>
      </xdr:sp>
    </xdr:grpSp>
    <xdr:clientData/>
  </xdr:twoCellAnchor>
  <xdr:twoCellAnchor editAs="oneCell">
    <xdr:from>
      <xdr:col>5</xdr:col>
      <xdr:colOff>0</xdr:colOff>
      <xdr:row>116</xdr:row>
      <xdr:rowOff>96985</xdr:rowOff>
    </xdr:from>
    <xdr:to>
      <xdr:col>13</xdr:col>
      <xdr:colOff>579120</xdr:colOff>
      <xdr:row>125</xdr:row>
      <xdr:rowOff>91443</xdr:rowOff>
    </xdr:to>
    <xdr:pic>
      <xdr:nvPicPr>
        <xdr:cNvPr id="45" name="Picture 4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646218" y="25409240"/>
          <a:ext cx="5455920" cy="1615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540327</xdr:colOff>
      <xdr:row>91</xdr:row>
      <xdr:rowOff>55418</xdr:rowOff>
    </xdr:from>
    <xdr:to>
      <xdr:col>15</xdr:col>
      <xdr:colOff>594129</xdr:colOff>
      <xdr:row>106</xdr:row>
      <xdr:rowOff>16629</xdr:rowOff>
    </xdr:to>
    <xdr:pic>
      <xdr:nvPicPr>
        <xdr:cNvPr id="48" name="Picture 47"/>
        <xdr:cNvPicPr>
          <a:picLocks noChangeAspect="1" noChangeArrowheads="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b="43335"/>
        <a:stretch/>
      </xdr:blipFill>
      <xdr:spPr bwMode="auto">
        <a:xfrm>
          <a:off x="1357745" y="20490873"/>
          <a:ext cx="7978602" cy="2662847"/>
        </a:xfrm>
        <a:prstGeom prst="rect">
          <a:avLst/>
        </a:prstGeom>
        <a:solidFill>
          <a:sysClr val="window" lastClr="FFFFFF"/>
        </a:solidFill>
      </xdr:spPr>
    </xdr:pic>
    <xdr:clientData/>
  </xdr:twoCellAnchor>
  <xdr:twoCellAnchor editAs="oneCell">
    <xdr:from>
      <xdr:col>14</xdr:col>
      <xdr:colOff>429491</xdr:colOff>
      <xdr:row>0</xdr:row>
      <xdr:rowOff>41564</xdr:rowOff>
    </xdr:from>
    <xdr:to>
      <xdr:col>17</xdr:col>
      <xdr:colOff>459971</xdr:colOff>
      <xdr:row>3</xdr:row>
      <xdr:rowOff>69274</xdr:rowOff>
    </xdr:to>
    <xdr:pic>
      <xdr:nvPicPr>
        <xdr:cNvPr id="51" name="Picture 50" descr="Image result for abb logo"/>
        <xdr:cNvPicPr>
          <a:picLocks noChangeAspect="1" noChangeArrowheads="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t="23265" b="24203"/>
        <a:stretch/>
      </xdr:blipFill>
      <xdr:spPr bwMode="auto">
        <a:xfrm>
          <a:off x="8562109" y="41564"/>
          <a:ext cx="1859280" cy="9698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4236720</xdr:colOff>
      <xdr:row>15</xdr:row>
      <xdr:rowOff>30480</xdr:rowOff>
    </xdr:from>
    <xdr:to>
      <xdr:col>1</xdr:col>
      <xdr:colOff>4549140</xdr:colOff>
      <xdr:row>16</xdr:row>
      <xdr:rowOff>99060</xdr:rowOff>
    </xdr:to>
    <xdr:sp macro="" textlink="">
      <xdr:nvSpPr>
        <xdr:cNvPr id="4" name="Rectangle 3"/>
        <xdr:cNvSpPr/>
      </xdr:nvSpPr>
      <xdr:spPr>
        <a:xfrm>
          <a:off x="4465320" y="3688080"/>
          <a:ext cx="312420" cy="251460"/>
        </a:xfrm>
        <a:prstGeom prst="rect">
          <a:avLst/>
        </a:prstGeom>
        <a:noFill/>
        <a:ln w="38100">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182880</xdr:colOff>
      <xdr:row>8</xdr:row>
      <xdr:rowOff>83820</xdr:rowOff>
    </xdr:from>
    <xdr:to>
      <xdr:col>1</xdr:col>
      <xdr:colOff>5565117</xdr:colOff>
      <xdr:row>21</xdr:row>
      <xdr:rowOff>69884</xdr:rowOff>
    </xdr:to>
    <xdr:pic>
      <xdr:nvPicPr>
        <xdr:cNvPr id="6" name="Picture 5"/>
        <xdr:cNvPicPr>
          <a:picLocks noChangeAspect="1"/>
        </xdr:cNvPicPr>
      </xdr:nvPicPr>
      <xdr:blipFill>
        <a:blip xmlns:r="http://schemas.openxmlformats.org/officeDocument/2006/relationships" r:embed="rId1"/>
        <a:stretch>
          <a:fillRect/>
        </a:stretch>
      </xdr:blipFill>
      <xdr:spPr>
        <a:xfrm>
          <a:off x="411480" y="2461260"/>
          <a:ext cx="5382237" cy="2363504"/>
        </a:xfrm>
        <a:prstGeom prst="rect">
          <a:avLst/>
        </a:prstGeom>
      </xdr:spPr>
    </xdr:pic>
    <xdr:clientData/>
  </xdr:twoCellAnchor>
  <xdr:twoCellAnchor editAs="oneCell">
    <xdr:from>
      <xdr:col>1</xdr:col>
      <xdr:colOff>4983480</xdr:colOff>
      <xdr:row>0</xdr:row>
      <xdr:rowOff>91441</xdr:rowOff>
    </xdr:from>
    <xdr:to>
      <xdr:col>1</xdr:col>
      <xdr:colOff>5918431</xdr:colOff>
      <xdr:row>1</xdr:row>
      <xdr:rowOff>152401</xdr:rowOff>
    </xdr:to>
    <xdr:pic>
      <xdr:nvPicPr>
        <xdr:cNvPr id="7" name="Picture 6" descr="Image result for abb logo"/>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23265" b="24203"/>
        <a:stretch/>
      </xdr:blipFill>
      <xdr:spPr bwMode="auto">
        <a:xfrm>
          <a:off x="5212080" y="91441"/>
          <a:ext cx="934951" cy="487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1:R134"/>
  <sheetViews>
    <sheetView showGridLines="0" topLeftCell="A19" zoomScale="115" zoomScaleNormal="115" workbookViewId="0">
      <selection activeCell="O29" sqref="O29"/>
    </sheetView>
  </sheetViews>
  <sheetFormatPr defaultRowHeight="15" x14ac:dyDescent="0.25"/>
  <cols>
    <col min="1" max="1" width="3" customWidth="1"/>
  </cols>
  <sheetData>
    <row r="1" spans="2:18" ht="46.5" x14ac:dyDescent="0.7">
      <c r="B1" s="81" t="s">
        <v>251</v>
      </c>
    </row>
    <row r="2" spans="2:18" x14ac:dyDescent="0.25">
      <c r="B2" s="55" t="s">
        <v>290</v>
      </c>
    </row>
    <row r="4" spans="2:18" x14ac:dyDescent="0.25">
      <c r="B4" s="52" t="s">
        <v>108</v>
      </c>
    </row>
    <row r="5" spans="2:18" ht="46.15" customHeight="1" x14ac:dyDescent="0.25">
      <c r="B5" s="107" t="s">
        <v>209</v>
      </c>
      <c r="C5" s="107"/>
      <c r="D5" s="107"/>
      <c r="E5" s="107"/>
      <c r="F5" s="107"/>
      <c r="G5" s="107"/>
      <c r="H5" s="107"/>
      <c r="I5" s="107"/>
      <c r="J5" s="107"/>
      <c r="K5" s="107"/>
      <c r="L5" s="107"/>
      <c r="M5" s="107"/>
      <c r="N5" s="107"/>
      <c r="O5" s="107"/>
      <c r="P5" s="107"/>
      <c r="Q5" s="107"/>
      <c r="R5" s="107"/>
    </row>
    <row r="29" spans="2:18" x14ac:dyDescent="0.25">
      <c r="B29" s="56" t="s">
        <v>213</v>
      </c>
    </row>
    <row r="30" spans="2:18" s="53" customFormat="1" x14ac:dyDescent="0.25">
      <c r="B30" s="106" t="s">
        <v>216</v>
      </c>
      <c r="C30" s="106"/>
      <c r="D30" s="106"/>
      <c r="E30" s="106"/>
      <c r="F30" s="106"/>
      <c r="G30" s="106"/>
      <c r="H30" s="106"/>
      <c r="I30" s="106"/>
      <c r="J30" s="106"/>
      <c r="K30" s="106"/>
      <c r="L30" s="106"/>
      <c r="M30" s="106"/>
      <c r="N30" s="106"/>
      <c r="O30" s="106"/>
      <c r="P30" s="106"/>
      <c r="Q30" s="106"/>
      <c r="R30" s="106"/>
    </row>
    <row r="31" spans="2:18" s="59" customFormat="1" x14ac:dyDescent="0.25">
      <c r="B31" s="108" t="s">
        <v>214</v>
      </c>
      <c r="C31" s="108"/>
      <c r="D31" s="108"/>
      <c r="E31" s="108"/>
      <c r="F31" s="108"/>
      <c r="G31" s="108"/>
      <c r="H31" s="108"/>
      <c r="I31" s="108"/>
      <c r="J31" s="108"/>
      <c r="K31" s="108"/>
      <c r="L31" s="108"/>
      <c r="M31" s="108"/>
      <c r="N31" s="108"/>
      <c r="O31" s="108"/>
      <c r="P31" s="108"/>
      <c r="Q31" s="108"/>
      <c r="R31" s="108"/>
    </row>
    <row r="32" spans="2:18" s="59" customFormat="1" ht="14.45" customHeight="1" x14ac:dyDescent="0.25">
      <c r="B32" s="108" t="s">
        <v>215</v>
      </c>
      <c r="C32" s="108"/>
      <c r="D32" s="108"/>
      <c r="E32" s="108"/>
      <c r="F32" s="108"/>
      <c r="G32" s="108"/>
      <c r="H32" s="108"/>
      <c r="I32" s="108"/>
      <c r="J32" s="108"/>
      <c r="K32" s="108"/>
      <c r="L32" s="108"/>
      <c r="M32" s="108"/>
      <c r="N32" s="108"/>
      <c r="O32" s="108"/>
      <c r="P32" s="108"/>
      <c r="Q32" s="108"/>
      <c r="R32" s="108"/>
    </row>
    <row r="33" spans="2:18" s="59" customFormat="1" ht="14.45" customHeight="1" x14ac:dyDescent="0.25">
      <c r="B33" s="108" t="s">
        <v>245</v>
      </c>
      <c r="C33" s="108"/>
      <c r="D33" s="108"/>
      <c r="E33" s="108"/>
      <c r="F33" s="108"/>
      <c r="G33" s="108"/>
      <c r="H33" s="108"/>
      <c r="I33" s="108"/>
      <c r="J33" s="108"/>
      <c r="K33" s="108"/>
      <c r="L33" s="108"/>
      <c r="M33" s="108"/>
      <c r="N33" s="108"/>
      <c r="O33" s="108"/>
      <c r="P33" s="108"/>
      <c r="Q33" s="108"/>
      <c r="R33" s="108"/>
    </row>
    <row r="34" spans="2:18" s="59" customFormat="1" ht="14.45" customHeight="1" x14ac:dyDescent="0.25">
      <c r="B34" s="108" t="s">
        <v>246</v>
      </c>
      <c r="C34" s="108"/>
      <c r="D34" s="108"/>
      <c r="E34" s="108"/>
      <c r="F34" s="108"/>
      <c r="G34" s="108"/>
      <c r="H34" s="108"/>
      <c r="I34" s="108"/>
      <c r="J34" s="108"/>
      <c r="K34" s="108"/>
      <c r="L34" s="108"/>
      <c r="M34" s="108"/>
      <c r="N34" s="108"/>
      <c r="O34" s="108"/>
      <c r="P34" s="108"/>
      <c r="Q34" s="108"/>
      <c r="R34" s="108"/>
    </row>
    <row r="35" spans="2:18" s="59" customFormat="1" ht="28.9" customHeight="1" x14ac:dyDescent="0.25">
      <c r="B35" s="108" t="s">
        <v>261</v>
      </c>
      <c r="C35" s="108"/>
      <c r="D35" s="108"/>
      <c r="E35" s="108"/>
      <c r="F35" s="108"/>
      <c r="G35" s="108"/>
      <c r="H35" s="108"/>
      <c r="I35" s="108"/>
      <c r="J35" s="108"/>
      <c r="K35" s="108"/>
      <c r="L35" s="108"/>
      <c r="M35" s="108"/>
      <c r="N35" s="108"/>
      <c r="O35" s="108"/>
      <c r="P35" s="108"/>
      <c r="Q35" s="108"/>
      <c r="R35" s="108"/>
    </row>
    <row r="36" spans="2:18" s="59" customFormat="1" ht="14.45" customHeight="1" x14ac:dyDescent="0.25">
      <c r="B36" s="108" t="s">
        <v>220</v>
      </c>
      <c r="C36" s="108"/>
      <c r="D36" s="108"/>
      <c r="E36" s="108"/>
      <c r="F36" s="108"/>
      <c r="G36" s="108"/>
      <c r="H36" s="108"/>
      <c r="I36" s="108"/>
      <c r="J36" s="108"/>
      <c r="K36" s="108"/>
      <c r="L36" s="108"/>
      <c r="M36" s="108"/>
      <c r="N36" s="108"/>
      <c r="O36" s="108"/>
      <c r="P36" s="108"/>
      <c r="Q36" s="108"/>
      <c r="R36" s="108"/>
    </row>
    <row r="38" spans="2:18" s="58" customFormat="1" x14ac:dyDescent="0.25">
      <c r="B38" s="57" t="s">
        <v>210</v>
      </c>
    </row>
    <row r="39" spans="2:18" s="53" customFormat="1" x14ac:dyDescent="0.25">
      <c r="B39" s="106" t="s">
        <v>262</v>
      </c>
      <c r="C39" s="106"/>
      <c r="D39" s="106"/>
      <c r="E39" s="106"/>
      <c r="F39" s="106"/>
      <c r="G39" s="106"/>
      <c r="H39" s="106"/>
      <c r="I39" s="106"/>
      <c r="J39" s="106"/>
      <c r="K39" s="106"/>
      <c r="L39" s="106"/>
      <c r="M39" s="106"/>
      <c r="N39" s="106"/>
      <c r="O39" s="106"/>
      <c r="P39" s="106"/>
      <c r="Q39" s="106"/>
      <c r="R39" s="106"/>
    </row>
    <row r="40" spans="2:18" s="54" customFormat="1" ht="28.9" customHeight="1" x14ac:dyDescent="0.25">
      <c r="B40" s="105" t="s">
        <v>263</v>
      </c>
      <c r="C40" s="105"/>
      <c r="D40" s="105"/>
      <c r="E40" s="105"/>
      <c r="F40" s="105"/>
      <c r="G40" s="105"/>
      <c r="H40" s="105"/>
      <c r="I40" s="105"/>
      <c r="J40" s="105"/>
      <c r="K40" s="105"/>
      <c r="L40" s="105"/>
      <c r="M40" s="105"/>
      <c r="N40" s="105"/>
      <c r="O40" s="105"/>
      <c r="P40" s="105"/>
      <c r="Q40" s="105"/>
      <c r="R40" s="105"/>
    </row>
    <row r="41" spans="2:18" s="54" customFormat="1" ht="28.9" customHeight="1" x14ac:dyDescent="0.25">
      <c r="B41" s="105" t="s">
        <v>211</v>
      </c>
      <c r="C41" s="105"/>
      <c r="D41" s="105"/>
      <c r="E41" s="105"/>
      <c r="F41" s="105"/>
      <c r="G41" s="105"/>
      <c r="H41" s="105"/>
      <c r="I41" s="105"/>
      <c r="J41" s="105"/>
      <c r="K41" s="105"/>
      <c r="L41" s="105"/>
      <c r="M41" s="105"/>
      <c r="N41" s="105"/>
      <c r="O41" s="105"/>
      <c r="P41" s="105"/>
      <c r="Q41" s="105"/>
      <c r="R41" s="105"/>
    </row>
    <row r="42" spans="2:18" s="54" customFormat="1" ht="28.9" customHeight="1" x14ac:dyDescent="0.25">
      <c r="B42" s="105" t="s">
        <v>212</v>
      </c>
      <c r="C42" s="105"/>
      <c r="D42" s="105"/>
      <c r="E42" s="105"/>
      <c r="F42" s="105"/>
      <c r="G42" s="105"/>
      <c r="H42" s="105"/>
      <c r="I42" s="105"/>
      <c r="J42" s="105"/>
      <c r="K42" s="105"/>
      <c r="L42" s="105"/>
      <c r="M42" s="105"/>
      <c r="N42" s="105"/>
      <c r="O42" s="105"/>
      <c r="P42" s="105"/>
      <c r="Q42" s="105"/>
      <c r="R42" s="105"/>
    </row>
    <row r="43" spans="2:18" s="54" customFormat="1" ht="28.9" customHeight="1" x14ac:dyDescent="0.25">
      <c r="B43" s="105" t="s">
        <v>264</v>
      </c>
      <c r="C43" s="105"/>
      <c r="D43" s="105"/>
      <c r="E43" s="105"/>
      <c r="F43" s="105"/>
      <c r="G43" s="105"/>
      <c r="H43" s="105"/>
      <c r="I43" s="105"/>
      <c r="J43" s="105"/>
      <c r="K43" s="105"/>
      <c r="L43" s="105"/>
      <c r="M43" s="105"/>
      <c r="N43" s="105"/>
      <c r="O43" s="105"/>
      <c r="P43" s="105"/>
      <c r="Q43" s="105"/>
      <c r="R43" s="105"/>
    </row>
    <row r="44" spans="2:18" s="54" customFormat="1" ht="28.9" customHeight="1" x14ac:dyDescent="0.25">
      <c r="B44" s="105" t="s">
        <v>219</v>
      </c>
      <c r="C44" s="105"/>
      <c r="D44" s="105"/>
      <c r="E44" s="105"/>
      <c r="F44" s="105"/>
      <c r="G44" s="105"/>
      <c r="H44" s="105"/>
      <c r="I44" s="105"/>
      <c r="J44" s="105"/>
      <c r="K44" s="105"/>
      <c r="L44" s="105"/>
      <c r="M44" s="105"/>
      <c r="N44" s="105"/>
      <c r="O44" s="105"/>
      <c r="P44" s="105"/>
      <c r="Q44" s="105"/>
      <c r="R44" s="105"/>
    </row>
    <row r="45" spans="2:18" s="54" customFormat="1" ht="14.45" customHeight="1" x14ac:dyDescent="0.25">
      <c r="B45" s="90"/>
      <c r="C45" s="90"/>
      <c r="D45" s="90"/>
      <c r="E45" s="90"/>
      <c r="F45" s="90"/>
      <c r="G45" s="90"/>
      <c r="H45" s="90"/>
      <c r="I45" s="90"/>
      <c r="J45" s="90"/>
      <c r="K45" s="90"/>
      <c r="L45" s="90"/>
      <c r="M45" s="90"/>
      <c r="N45" s="90"/>
      <c r="O45" s="90"/>
      <c r="P45" s="90"/>
      <c r="Q45" s="90"/>
      <c r="R45" s="90"/>
    </row>
    <row r="60" spans="2:18" ht="24" customHeight="1" x14ac:dyDescent="0.25"/>
    <row r="61" spans="2:18" ht="55.15" customHeight="1" x14ac:dyDescent="0.25">
      <c r="F61" s="107" t="s">
        <v>265</v>
      </c>
      <c r="G61" s="107"/>
      <c r="H61" s="107"/>
      <c r="I61" s="107"/>
      <c r="J61" s="107"/>
      <c r="K61" s="107"/>
      <c r="L61" s="107"/>
      <c r="M61" s="107"/>
    </row>
    <row r="62" spans="2:18" s="54" customFormat="1" ht="28.9" customHeight="1" x14ac:dyDescent="0.25">
      <c r="B62" s="105" t="s">
        <v>217</v>
      </c>
      <c r="C62" s="105"/>
      <c r="D62" s="105"/>
      <c r="E62" s="105"/>
      <c r="F62" s="105"/>
      <c r="G62" s="105"/>
      <c r="H62" s="105"/>
      <c r="I62" s="105"/>
      <c r="J62" s="105"/>
      <c r="K62" s="105"/>
      <c r="L62" s="105"/>
      <c r="M62" s="105"/>
      <c r="N62" s="105"/>
      <c r="O62" s="105"/>
      <c r="P62" s="105"/>
      <c r="Q62" s="105"/>
      <c r="R62" s="105"/>
    </row>
    <row r="63" spans="2:18" s="54" customFormat="1" ht="28.9" customHeight="1" x14ac:dyDescent="0.25">
      <c r="B63" s="105" t="s">
        <v>218</v>
      </c>
      <c r="C63" s="105"/>
      <c r="D63" s="105"/>
      <c r="E63" s="105"/>
      <c r="F63" s="105"/>
      <c r="G63" s="105"/>
      <c r="H63" s="105"/>
      <c r="I63" s="105"/>
      <c r="J63" s="105"/>
      <c r="K63" s="105"/>
      <c r="L63" s="105"/>
      <c r="M63" s="105"/>
      <c r="N63" s="105"/>
      <c r="O63" s="105"/>
      <c r="P63" s="105"/>
      <c r="Q63" s="105"/>
      <c r="R63" s="105"/>
    </row>
    <row r="64" spans="2:18" s="54" customFormat="1" ht="14.45" customHeight="1" x14ac:dyDescent="0.25">
      <c r="B64" s="105" t="s">
        <v>266</v>
      </c>
      <c r="C64" s="105"/>
      <c r="D64" s="105"/>
      <c r="E64" s="105"/>
      <c r="F64" s="105"/>
      <c r="G64" s="105"/>
      <c r="H64" s="105"/>
      <c r="I64" s="105"/>
      <c r="J64" s="105"/>
      <c r="K64" s="105"/>
      <c r="L64" s="105"/>
      <c r="M64" s="105"/>
      <c r="N64" s="105"/>
      <c r="O64" s="105"/>
      <c r="P64" s="105"/>
      <c r="Q64" s="105"/>
      <c r="R64" s="105"/>
    </row>
    <row r="65" spans="2:18" s="54" customFormat="1" ht="28.35" customHeight="1" x14ac:dyDescent="0.25">
      <c r="B65" s="60"/>
      <c r="C65" s="109" t="s">
        <v>267</v>
      </c>
      <c r="D65" s="107"/>
      <c r="E65" s="107"/>
      <c r="F65" s="107"/>
      <c r="G65" s="107"/>
      <c r="H65" s="107"/>
      <c r="I65" s="107"/>
      <c r="J65" s="107"/>
      <c r="K65" s="107"/>
      <c r="L65" s="107"/>
      <c r="M65" s="107"/>
      <c r="N65" s="107"/>
      <c r="O65" s="107"/>
      <c r="P65" s="107"/>
      <c r="Q65" s="107"/>
      <c r="R65" s="107"/>
    </row>
    <row r="66" spans="2:18" s="54" customFormat="1" ht="28.9" customHeight="1" x14ac:dyDescent="0.25">
      <c r="B66" s="60"/>
      <c r="C66" s="109" t="s">
        <v>268</v>
      </c>
      <c r="D66" s="107"/>
      <c r="E66" s="107"/>
      <c r="F66" s="107"/>
      <c r="G66" s="107"/>
      <c r="H66" s="107"/>
      <c r="I66" s="107"/>
      <c r="J66" s="107"/>
      <c r="K66" s="107"/>
      <c r="L66" s="107"/>
      <c r="M66" s="107"/>
      <c r="N66" s="107"/>
      <c r="O66" s="107"/>
      <c r="P66" s="107"/>
      <c r="Q66" s="107"/>
      <c r="R66" s="107"/>
    </row>
    <row r="67" spans="2:18" s="54" customFormat="1" ht="28.9" customHeight="1" x14ac:dyDescent="0.25">
      <c r="B67" s="60"/>
      <c r="C67" s="109" t="s">
        <v>269</v>
      </c>
      <c r="D67" s="107"/>
      <c r="E67" s="107"/>
      <c r="F67" s="107"/>
      <c r="G67" s="107"/>
      <c r="H67" s="107"/>
      <c r="I67" s="107"/>
      <c r="J67" s="107"/>
      <c r="K67" s="107"/>
      <c r="L67" s="107"/>
      <c r="M67" s="107"/>
      <c r="N67" s="107"/>
      <c r="O67" s="107"/>
      <c r="P67" s="107"/>
      <c r="Q67" s="107"/>
      <c r="R67" s="107"/>
    </row>
    <row r="68" spans="2:18" s="54" customFormat="1" ht="28.9" customHeight="1" x14ac:dyDescent="0.25">
      <c r="B68" s="60"/>
      <c r="C68" s="109" t="s">
        <v>270</v>
      </c>
      <c r="D68" s="107"/>
      <c r="E68" s="107"/>
      <c r="F68" s="107"/>
      <c r="G68" s="107"/>
      <c r="H68" s="107"/>
      <c r="I68" s="107"/>
      <c r="J68" s="107"/>
      <c r="K68" s="107"/>
      <c r="L68" s="107"/>
      <c r="M68" s="107"/>
      <c r="N68" s="107"/>
      <c r="O68" s="107"/>
      <c r="P68" s="107"/>
      <c r="Q68" s="107"/>
      <c r="R68" s="107"/>
    </row>
    <row r="69" spans="2:18" s="54" customFormat="1" ht="28.9" customHeight="1" x14ac:dyDescent="0.25">
      <c r="B69" s="105" t="s">
        <v>271</v>
      </c>
      <c r="C69" s="105"/>
      <c r="D69" s="105"/>
      <c r="E69" s="105"/>
      <c r="F69" s="105"/>
      <c r="G69" s="105"/>
      <c r="H69" s="105"/>
      <c r="I69" s="105"/>
      <c r="J69" s="105"/>
      <c r="K69" s="105"/>
      <c r="L69" s="105"/>
      <c r="M69" s="105"/>
      <c r="N69" s="105"/>
      <c r="O69" s="105"/>
      <c r="P69" s="105"/>
      <c r="Q69" s="105"/>
      <c r="R69" s="105"/>
    </row>
    <row r="71" spans="2:18" s="58" customFormat="1" x14ac:dyDescent="0.25">
      <c r="B71" s="61" t="s">
        <v>222</v>
      </c>
    </row>
    <row r="72" spans="2:18" s="53" customFormat="1" x14ac:dyDescent="0.25">
      <c r="B72" s="106" t="s">
        <v>223</v>
      </c>
      <c r="C72" s="106"/>
      <c r="D72" s="106"/>
      <c r="E72" s="106"/>
      <c r="F72" s="106"/>
      <c r="G72" s="106"/>
      <c r="H72" s="106"/>
      <c r="I72" s="106"/>
      <c r="J72" s="106"/>
      <c r="K72" s="106"/>
      <c r="L72" s="106"/>
      <c r="M72" s="106"/>
      <c r="N72" s="106"/>
      <c r="O72" s="106"/>
      <c r="P72" s="106"/>
      <c r="Q72" s="106"/>
      <c r="R72" s="106"/>
    </row>
    <row r="73" spans="2:18" s="54" customFormat="1" ht="28.9" customHeight="1" x14ac:dyDescent="0.25">
      <c r="B73" s="105" t="s">
        <v>224</v>
      </c>
      <c r="C73" s="105"/>
      <c r="D73" s="105"/>
      <c r="E73" s="105"/>
      <c r="F73" s="105"/>
      <c r="G73" s="105"/>
      <c r="H73" s="105"/>
      <c r="I73" s="105"/>
      <c r="J73" s="105"/>
      <c r="K73" s="105"/>
      <c r="L73" s="105"/>
      <c r="M73" s="105"/>
      <c r="N73" s="105"/>
      <c r="O73" s="105"/>
      <c r="P73" s="105"/>
      <c r="Q73" s="105"/>
      <c r="R73" s="105"/>
    </row>
    <row r="74" spans="2:18" s="54" customFormat="1" ht="28.9" customHeight="1" x14ac:dyDescent="0.25">
      <c r="B74" s="105" t="s">
        <v>285</v>
      </c>
      <c r="C74" s="105"/>
      <c r="D74" s="105"/>
      <c r="E74" s="105"/>
      <c r="F74" s="105"/>
      <c r="G74" s="105"/>
      <c r="H74" s="105"/>
      <c r="I74" s="105"/>
      <c r="J74" s="105"/>
      <c r="K74" s="105"/>
      <c r="L74" s="105"/>
      <c r="M74" s="105"/>
      <c r="N74" s="105"/>
      <c r="O74" s="105"/>
      <c r="P74" s="105"/>
      <c r="Q74" s="105"/>
      <c r="R74" s="105"/>
    </row>
    <row r="75" spans="2:18" s="54" customFormat="1" ht="28.9" customHeight="1" x14ac:dyDescent="0.25">
      <c r="B75" s="105" t="s">
        <v>225</v>
      </c>
      <c r="C75" s="105"/>
      <c r="D75" s="105"/>
      <c r="E75" s="105"/>
      <c r="F75" s="105"/>
      <c r="G75" s="105"/>
      <c r="H75" s="105"/>
      <c r="I75" s="105"/>
      <c r="J75" s="105"/>
      <c r="K75" s="105"/>
      <c r="L75" s="105"/>
      <c r="M75" s="105"/>
      <c r="N75" s="105"/>
      <c r="O75" s="105"/>
      <c r="P75" s="105"/>
      <c r="Q75" s="105"/>
      <c r="R75" s="105"/>
    </row>
    <row r="76" spans="2:18" s="54" customFormat="1" ht="28.9" customHeight="1" x14ac:dyDescent="0.25">
      <c r="B76" s="105" t="s">
        <v>226</v>
      </c>
      <c r="C76" s="105"/>
      <c r="D76" s="105"/>
      <c r="E76" s="105"/>
      <c r="F76" s="105"/>
      <c r="G76" s="105"/>
      <c r="H76" s="105"/>
      <c r="I76" s="105"/>
      <c r="J76" s="105"/>
      <c r="K76" s="105"/>
      <c r="L76" s="105"/>
      <c r="M76" s="105"/>
      <c r="N76" s="105"/>
      <c r="O76" s="105"/>
      <c r="P76" s="105"/>
      <c r="Q76" s="105"/>
      <c r="R76" s="105"/>
    </row>
    <row r="78" spans="2:18" s="58" customFormat="1" x14ac:dyDescent="0.25">
      <c r="B78" s="63" t="s">
        <v>227</v>
      </c>
    </row>
    <row r="79" spans="2:18" s="53" customFormat="1" x14ac:dyDescent="0.25">
      <c r="B79" s="106" t="s">
        <v>228</v>
      </c>
      <c r="C79" s="106"/>
      <c r="D79" s="106"/>
      <c r="E79" s="106"/>
      <c r="F79" s="106"/>
      <c r="G79" s="106"/>
      <c r="H79" s="106"/>
      <c r="I79" s="106"/>
      <c r="J79" s="106"/>
      <c r="K79" s="106"/>
      <c r="L79" s="106"/>
      <c r="M79" s="106"/>
      <c r="N79" s="106"/>
      <c r="O79" s="106"/>
      <c r="P79" s="106"/>
      <c r="Q79" s="106"/>
      <c r="R79" s="106"/>
    </row>
    <row r="80" spans="2:18" s="54" customFormat="1" ht="43.15" customHeight="1" x14ac:dyDescent="0.25">
      <c r="B80" s="105" t="s">
        <v>272</v>
      </c>
      <c r="C80" s="105"/>
      <c r="D80" s="105"/>
      <c r="E80" s="105"/>
      <c r="F80" s="105"/>
      <c r="G80" s="105"/>
      <c r="H80" s="105"/>
      <c r="I80" s="105"/>
      <c r="J80" s="105"/>
      <c r="K80" s="105"/>
      <c r="L80" s="105"/>
      <c r="M80" s="105"/>
      <c r="N80" s="105"/>
      <c r="O80" s="105"/>
      <c r="P80" s="105"/>
      <c r="Q80" s="105"/>
      <c r="R80" s="105"/>
    </row>
    <row r="81" spans="2:18" s="54" customFormat="1" x14ac:dyDescent="0.25">
      <c r="B81" s="105" t="s">
        <v>229</v>
      </c>
      <c r="C81" s="105"/>
      <c r="D81" s="105"/>
      <c r="E81" s="105"/>
      <c r="F81" s="105"/>
      <c r="G81" s="105"/>
      <c r="H81" s="105"/>
      <c r="I81" s="105"/>
      <c r="J81" s="105"/>
      <c r="K81" s="105"/>
      <c r="L81" s="105"/>
      <c r="M81" s="105"/>
      <c r="N81" s="105"/>
      <c r="O81" s="105"/>
      <c r="P81" s="105"/>
      <c r="Q81" s="105"/>
      <c r="R81" s="105"/>
    </row>
    <row r="82" spans="2:18" s="54" customFormat="1" ht="28.9" customHeight="1" x14ac:dyDescent="0.25">
      <c r="B82" s="105" t="s">
        <v>230</v>
      </c>
      <c r="C82" s="105"/>
      <c r="D82" s="105"/>
      <c r="E82" s="105"/>
      <c r="F82" s="105"/>
      <c r="G82" s="105"/>
      <c r="H82" s="105"/>
      <c r="I82" s="105"/>
      <c r="J82" s="105"/>
      <c r="K82" s="105"/>
      <c r="L82" s="105"/>
      <c r="M82" s="105"/>
      <c r="N82" s="105"/>
      <c r="O82" s="105"/>
      <c r="P82" s="105"/>
      <c r="Q82" s="105"/>
      <c r="R82" s="105"/>
    </row>
    <row r="84" spans="2:18" s="58" customFormat="1" x14ac:dyDescent="0.25">
      <c r="B84" s="62" t="s">
        <v>231</v>
      </c>
    </row>
    <row r="85" spans="2:18" s="53" customFormat="1" ht="43.15" customHeight="1" x14ac:dyDescent="0.25">
      <c r="B85" s="106" t="s">
        <v>273</v>
      </c>
      <c r="C85" s="106"/>
      <c r="D85" s="106"/>
      <c r="E85" s="106"/>
      <c r="F85" s="106"/>
      <c r="G85" s="106"/>
      <c r="H85" s="106"/>
      <c r="I85" s="106"/>
      <c r="J85" s="106"/>
      <c r="K85" s="106"/>
      <c r="L85" s="106"/>
      <c r="M85" s="106"/>
      <c r="N85" s="106"/>
      <c r="O85" s="106"/>
      <c r="P85" s="106"/>
      <c r="Q85" s="106"/>
      <c r="R85" s="106"/>
    </row>
    <row r="87" spans="2:18" x14ac:dyDescent="0.25">
      <c r="B87" s="52" t="s">
        <v>232</v>
      </c>
    </row>
    <row r="88" spans="2:18" ht="46.15" customHeight="1" x14ac:dyDescent="0.25">
      <c r="B88" s="107" t="s">
        <v>233</v>
      </c>
      <c r="C88" s="107"/>
      <c r="D88" s="107"/>
      <c r="E88" s="107"/>
      <c r="F88" s="107"/>
      <c r="G88" s="107"/>
      <c r="H88" s="107"/>
      <c r="I88" s="107"/>
      <c r="J88" s="107"/>
      <c r="K88" s="107"/>
      <c r="L88" s="107"/>
      <c r="M88" s="107"/>
      <c r="N88" s="107"/>
      <c r="O88" s="107"/>
      <c r="P88" s="107"/>
      <c r="Q88" s="107"/>
      <c r="R88" s="107"/>
    </row>
    <row r="90" spans="2:18" s="58" customFormat="1" x14ac:dyDescent="0.25">
      <c r="B90" s="57" t="s">
        <v>234</v>
      </c>
    </row>
    <row r="91" spans="2:18" s="53" customFormat="1" x14ac:dyDescent="0.25">
      <c r="B91" s="106" t="s">
        <v>235</v>
      </c>
      <c r="C91" s="106"/>
      <c r="D91" s="106"/>
      <c r="E91" s="106"/>
      <c r="F91" s="106"/>
      <c r="G91" s="106"/>
      <c r="H91" s="106"/>
      <c r="I91" s="106"/>
      <c r="J91" s="106"/>
      <c r="K91" s="106"/>
      <c r="L91" s="106"/>
      <c r="M91" s="106"/>
      <c r="N91" s="106"/>
      <c r="O91" s="106"/>
      <c r="P91" s="106"/>
      <c r="Q91" s="106"/>
      <c r="R91" s="106"/>
    </row>
    <row r="92" spans="2:18" s="53" customFormat="1" x14ac:dyDescent="0.25">
      <c r="B92" s="80"/>
      <c r="C92" s="80"/>
      <c r="D92" s="80"/>
      <c r="E92" s="80"/>
      <c r="F92" s="80"/>
      <c r="G92" s="80"/>
      <c r="H92" s="80"/>
      <c r="I92" s="80"/>
      <c r="J92" s="80"/>
      <c r="K92" s="80"/>
      <c r="L92" s="80"/>
      <c r="M92" s="80"/>
      <c r="N92" s="80"/>
      <c r="O92" s="80"/>
      <c r="P92" s="80"/>
      <c r="Q92" s="80"/>
      <c r="R92" s="80"/>
    </row>
    <row r="93" spans="2:18" s="53" customFormat="1" x14ac:dyDescent="0.25">
      <c r="B93" s="80"/>
      <c r="C93" s="80"/>
      <c r="D93" s="80"/>
      <c r="E93" s="80"/>
      <c r="F93" s="80"/>
      <c r="G93" s="80"/>
      <c r="H93" s="80"/>
      <c r="I93" s="80"/>
      <c r="J93" s="80"/>
      <c r="K93" s="80"/>
      <c r="L93" s="80"/>
      <c r="M93" s="80"/>
      <c r="N93" s="80"/>
      <c r="O93" s="80"/>
      <c r="P93" s="80"/>
      <c r="Q93" s="80"/>
      <c r="R93" s="80"/>
    </row>
    <row r="94" spans="2:18" s="53" customFormat="1" x14ac:dyDescent="0.25">
      <c r="B94" s="80"/>
      <c r="C94" s="80"/>
      <c r="D94" s="80"/>
      <c r="E94" s="80"/>
      <c r="F94" s="80"/>
      <c r="G94" s="80"/>
      <c r="H94" s="80"/>
      <c r="I94" s="80"/>
      <c r="J94" s="80"/>
      <c r="K94" s="80"/>
      <c r="L94" s="80"/>
      <c r="M94" s="80"/>
      <c r="N94" s="80"/>
      <c r="O94" s="80"/>
      <c r="P94" s="80"/>
      <c r="Q94" s="80"/>
      <c r="R94" s="80"/>
    </row>
    <row r="95" spans="2:18" s="53" customFormat="1" x14ac:dyDescent="0.25">
      <c r="B95" s="80"/>
      <c r="C95" s="80"/>
      <c r="D95" s="80"/>
      <c r="E95" s="80"/>
      <c r="F95" s="80"/>
      <c r="G95" s="80"/>
      <c r="H95" s="80"/>
      <c r="I95" s="80"/>
      <c r="J95" s="80"/>
      <c r="K95" s="80"/>
      <c r="L95" s="80"/>
      <c r="M95" s="80"/>
      <c r="N95" s="80"/>
      <c r="O95" s="80"/>
      <c r="P95" s="80"/>
      <c r="Q95" s="80"/>
      <c r="R95" s="80"/>
    </row>
    <row r="96" spans="2:18" s="53" customFormat="1" x14ac:dyDescent="0.25">
      <c r="B96" s="80"/>
      <c r="C96" s="80"/>
      <c r="D96" s="80"/>
      <c r="E96" s="80"/>
      <c r="F96" s="80"/>
      <c r="G96" s="80"/>
      <c r="H96" s="80"/>
      <c r="I96" s="80"/>
      <c r="J96" s="80"/>
      <c r="K96" s="80"/>
      <c r="L96" s="80"/>
      <c r="M96" s="80"/>
      <c r="N96" s="80"/>
      <c r="O96" s="80"/>
      <c r="P96" s="80"/>
      <c r="Q96" s="80"/>
      <c r="R96" s="80"/>
    </row>
    <row r="97" spans="2:18" s="53" customFormat="1" x14ac:dyDescent="0.25">
      <c r="B97" s="80"/>
      <c r="C97" s="80"/>
      <c r="D97" s="80"/>
      <c r="E97" s="80"/>
      <c r="F97" s="80"/>
      <c r="G97" s="80"/>
      <c r="H97" s="80"/>
      <c r="I97" s="80"/>
      <c r="J97" s="80"/>
      <c r="K97" s="80"/>
      <c r="L97" s="80"/>
      <c r="M97" s="80"/>
      <c r="N97" s="80"/>
      <c r="O97" s="80"/>
      <c r="P97" s="80"/>
      <c r="Q97" s="80"/>
      <c r="R97" s="80"/>
    </row>
    <row r="98" spans="2:18" s="53" customFormat="1" x14ac:dyDescent="0.25">
      <c r="B98" s="80"/>
      <c r="C98" s="80"/>
      <c r="D98" s="80"/>
      <c r="E98" s="80"/>
      <c r="F98" s="80"/>
      <c r="G98" s="80"/>
      <c r="H98" s="80"/>
      <c r="I98" s="80"/>
      <c r="J98" s="80"/>
      <c r="K98" s="80"/>
      <c r="L98" s="80"/>
      <c r="M98" s="80"/>
      <c r="N98" s="80"/>
      <c r="O98" s="80"/>
      <c r="P98" s="80"/>
      <c r="Q98" s="80"/>
      <c r="R98" s="80"/>
    </row>
    <row r="99" spans="2:18" s="53" customFormat="1" x14ac:dyDescent="0.25">
      <c r="B99" s="80"/>
      <c r="C99" s="80"/>
      <c r="D99" s="80"/>
      <c r="E99" s="80"/>
      <c r="F99" s="80"/>
      <c r="G99" s="80"/>
      <c r="H99" s="80"/>
      <c r="I99" s="80"/>
      <c r="J99" s="80"/>
      <c r="K99" s="80"/>
      <c r="L99" s="80"/>
      <c r="M99" s="80"/>
      <c r="N99" s="80"/>
      <c r="O99" s="80"/>
      <c r="P99" s="80"/>
      <c r="Q99" s="80"/>
      <c r="R99" s="80"/>
    </row>
    <row r="100" spans="2:18" s="53" customFormat="1" x14ac:dyDescent="0.25">
      <c r="B100" s="80"/>
      <c r="C100" s="80"/>
      <c r="D100" s="80"/>
      <c r="E100" s="80"/>
      <c r="F100" s="80"/>
      <c r="G100" s="80"/>
      <c r="H100" s="80"/>
      <c r="I100" s="80"/>
      <c r="J100" s="80"/>
      <c r="K100" s="80"/>
      <c r="L100" s="80"/>
      <c r="M100" s="80"/>
      <c r="N100" s="80"/>
      <c r="O100" s="80"/>
      <c r="P100" s="80"/>
      <c r="Q100" s="80"/>
      <c r="R100" s="80"/>
    </row>
    <row r="101" spans="2:18" s="53" customFormat="1" x14ac:dyDescent="0.25">
      <c r="B101" s="80"/>
      <c r="C101" s="80"/>
      <c r="D101" s="80"/>
      <c r="E101" s="80"/>
      <c r="F101" s="80"/>
      <c r="G101" s="80"/>
      <c r="H101" s="80"/>
      <c r="I101" s="80"/>
      <c r="J101" s="80"/>
      <c r="K101" s="80"/>
      <c r="L101" s="80"/>
      <c r="M101" s="80"/>
      <c r="N101" s="80"/>
      <c r="O101" s="80"/>
      <c r="P101" s="80"/>
      <c r="Q101" s="80"/>
      <c r="R101" s="80"/>
    </row>
    <row r="102" spans="2:18" s="53" customFormat="1" x14ac:dyDescent="0.25">
      <c r="B102" s="80"/>
      <c r="C102" s="80"/>
      <c r="D102" s="80"/>
      <c r="E102" s="80"/>
      <c r="F102" s="80"/>
      <c r="G102" s="80"/>
      <c r="H102" s="80"/>
      <c r="I102" s="80"/>
      <c r="J102" s="80"/>
      <c r="K102" s="80"/>
      <c r="L102" s="80"/>
      <c r="M102" s="80"/>
      <c r="N102" s="80"/>
      <c r="O102" s="80"/>
      <c r="P102" s="80"/>
      <c r="Q102" s="80"/>
      <c r="R102" s="80"/>
    </row>
    <row r="103" spans="2:18" s="53" customFormat="1" x14ac:dyDescent="0.25">
      <c r="B103" s="80"/>
      <c r="C103" s="80"/>
      <c r="D103" s="80"/>
      <c r="E103" s="80"/>
      <c r="F103" s="80"/>
      <c r="G103" s="80"/>
      <c r="H103" s="80"/>
      <c r="I103" s="80"/>
      <c r="J103" s="80"/>
      <c r="K103" s="80"/>
      <c r="L103" s="80"/>
      <c r="M103" s="80"/>
      <c r="N103" s="80"/>
      <c r="O103" s="80"/>
      <c r="P103" s="80"/>
      <c r="Q103" s="80"/>
      <c r="R103" s="80"/>
    </row>
    <row r="104" spans="2:18" s="53" customFormat="1" x14ac:dyDescent="0.25">
      <c r="B104" s="80"/>
      <c r="C104" s="80"/>
      <c r="D104" s="80"/>
      <c r="E104" s="80"/>
      <c r="F104" s="80"/>
      <c r="G104" s="80"/>
      <c r="H104" s="80"/>
      <c r="I104" s="80"/>
      <c r="J104" s="80"/>
      <c r="K104" s="80"/>
      <c r="L104" s="80"/>
      <c r="M104" s="80"/>
      <c r="N104" s="80"/>
      <c r="O104" s="80"/>
      <c r="P104" s="80"/>
      <c r="Q104" s="80"/>
      <c r="R104" s="80"/>
    </row>
    <row r="105" spans="2:18" s="53" customFormat="1" x14ac:dyDescent="0.25">
      <c r="B105" s="80"/>
      <c r="C105" s="80"/>
      <c r="D105" s="80"/>
      <c r="E105" s="80"/>
      <c r="F105" s="80"/>
      <c r="G105" s="80"/>
      <c r="H105" s="80"/>
      <c r="I105" s="80"/>
      <c r="J105" s="80"/>
      <c r="K105" s="80"/>
      <c r="L105" s="80"/>
      <c r="M105" s="80"/>
      <c r="N105" s="80"/>
      <c r="O105" s="80"/>
      <c r="P105" s="80"/>
      <c r="Q105" s="80"/>
      <c r="R105" s="80"/>
    </row>
    <row r="106" spans="2:18" s="53" customFormat="1" x14ac:dyDescent="0.25">
      <c r="B106" s="80"/>
      <c r="C106" s="80"/>
      <c r="D106" s="80"/>
      <c r="E106" s="80"/>
      <c r="F106" s="80"/>
      <c r="G106" s="80"/>
      <c r="H106" s="80"/>
      <c r="I106" s="80"/>
      <c r="J106" s="80"/>
      <c r="K106" s="80"/>
      <c r="L106" s="80"/>
      <c r="M106" s="80"/>
      <c r="N106" s="80"/>
      <c r="O106" s="80"/>
      <c r="P106" s="80"/>
      <c r="Q106" s="80"/>
      <c r="R106" s="80"/>
    </row>
    <row r="107" spans="2:18" s="54" customFormat="1" x14ac:dyDescent="0.25">
      <c r="B107" s="105" t="s">
        <v>236</v>
      </c>
      <c r="C107" s="105"/>
      <c r="D107" s="105"/>
      <c r="E107" s="105"/>
      <c r="F107" s="105"/>
      <c r="G107" s="105"/>
      <c r="H107" s="105"/>
      <c r="I107" s="105"/>
      <c r="J107" s="105"/>
      <c r="K107" s="105"/>
      <c r="L107" s="105"/>
      <c r="M107" s="105"/>
      <c r="N107" s="105"/>
      <c r="O107" s="105"/>
      <c r="P107" s="105"/>
      <c r="Q107" s="105"/>
      <c r="R107" s="105"/>
    </row>
    <row r="108" spans="2:18" s="54" customFormat="1" x14ac:dyDescent="0.25">
      <c r="B108" s="105" t="s">
        <v>237</v>
      </c>
      <c r="C108" s="105"/>
      <c r="D108" s="105"/>
      <c r="E108" s="105"/>
      <c r="F108" s="105"/>
      <c r="G108" s="105"/>
      <c r="H108" s="105"/>
      <c r="I108" s="105"/>
      <c r="J108" s="105"/>
      <c r="K108" s="105"/>
      <c r="L108" s="105"/>
      <c r="M108" s="105"/>
      <c r="N108" s="105"/>
      <c r="O108" s="105"/>
      <c r="P108" s="105"/>
      <c r="Q108" s="105"/>
      <c r="R108" s="105"/>
    </row>
    <row r="109" spans="2:18" s="54" customFormat="1" x14ac:dyDescent="0.25">
      <c r="B109" s="105" t="s">
        <v>238</v>
      </c>
      <c r="C109" s="105"/>
      <c r="D109" s="105"/>
      <c r="E109" s="105"/>
      <c r="F109" s="105"/>
      <c r="G109" s="105"/>
      <c r="H109" s="105"/>
      <c r="I109" s="105"/>
      <c r="J109" s="105"/>
      <c r="K109" s="105"/>
      <c r="L109" s="105"/>
      <c r="M109" s="105"/>
      <c r="N109" s="105"/>
      <c r="O109" s="105"/>
      <c r="P109" s="105"/>
      <c r="Q109" s="105"/>
      <c r="R109" s="105"/>
    </row>
    <row r="110" spans="2:18" s="54" customFormat="1" ht="28.9" customHeight="1" x14ac:dyDescent="0.25">
      <c r="B110" s="105" t="s">
        <v>274</v>
      </c>
      <c r="C110" s="105"/>
      <c r="D110" s="105"/>
      <c r="E110" s="105"/>
      <c r="F110" s="105"/>
      <c r="G110" s="105"/>
      <c r="H110" s="105"/>
      <c r="I110" s="105"/>
      <c r="J110" s="105"/>
      <c r="K110" s="105"/>
      <c r="L110" s="105"/>
      <c r="M110" s="105"/>
      <c r="N110" s="105"/>
      <c r="O110" s="105"/>
      <c r="P110" s="105"/>
      <c r="Q110" s="105"/>
      <c r="R110" s="105"/>
    </row>
    <row r="111" spans="2:18" s="54" customFormat="1" x14ac:dyDescent="0.25">
      <c r="B111" s="105" t="s">
        <v>239</v>
      </c>
      <c r="C111" s="105"/>
      <c r="D111" s="105"/>
      <c r="E111" s="105"/>
      <c r="F111" s="105"/>
      <c r="G111" s="105"/>
      <c r="H111" s="105"/>
      <c r="I111" s="105"/>
      <c r="J111" s="105"/>
      <c r="K111" s="105"/>
      <c r="L111" s="105"/>
      <c r="M111" s="105"/>
      <c r="N111" s="105"/>
      <c r="O111" s="105"/>
      <c r="P111" s="105"/>
      <c r="Q111" s="105"/>
      <c r="R111" s="105"/>
    </row>
    <row r="112" spans="2:18" s="54" customFormat="1" ht="43.15" customHeight="1" x14ac:dyDescent="0.25">
      <c r="B112" s="105" t="s">
        <v>275</v>
      </c>
      <c r="C112" s="105"/>
      <c r="D112" s="105"/>
      <c r="E112" s="105"/>
      <c r="F112" s="105"/>
      <c r="G112" s="105"/>
      <c r="H112" s="105"/>
      <c r="I112" s="105"/>
      <c r="J112" s="105"/>
      <c r="K112" s="105"/>
      <c r="L112" s="105"/>
      <c r="M112" s="105"/>
      <c r="N112" s="105"/>
      <c r="O112" s="105"/>
      <c r="P112" s="105"/>
      <c r="Q112" s="105"/>
      <c r="R112" s="105"/>
    </row>
    <row r="113" spans="2:18" s="54" customFormat="1" ht="28.9" customHeight="1" x14ac:dyDescent="0.25">
      <c r="B113" s="105" t="s">
        <v>240</v>
      </c>
      <c r="C113" s="105"/>
      <c r="D113" s="105"/>
      <c r="E113" s="105"/>
      <c r="F113" s="105"/>
      <c r="G113" s="105"/>
      <c r="H113" s="105"/>
      <c r="I113" s="105"/>
      <c r="J113" s="105"/>
      <c r="K113" s="105"/>
      <c r="L113" s="105"/>
      <c r="M113" s="105"/>
      <c r="N113" s="105"/>
      <c r="O113" s="105"/>
      <c r="P113" s="105"/>
      <c r="Q113" s="105"/>
      <c r="R113" s="105"/>
    </row>
    <row r="114" spans="2:18" s="54" customFormat="1" ht="14.45" customHeight="1" x14ac:dyDescent="0.25">
      <c r="B114" s="60"/>
      <c r="C114" s="60"/>
      <c r="D114" s="60"/>
      <c r="E114" s="60"/>
      <c r="F114" s="60"/>
      <c r="G114" s="60"/>
      <c r="H114" s="60"/>
      <c r="I114" s="60"/>
      <c r="J114" s="60"/>
      <c r="K114" s="60"/>
      <c r="L114" s="60"/>
      <c r="M114" s="60"/>
      <c r="N114" s="60"/>
      <c r="O114" s="60"/>
      <c r="P114" s="60"/>
      <c r="Q114" s="60"/>
      <c r="R114" s="60"/>
    </row>
    <row r="115" spans="2:18" s="58" customFormat="1" x14ac:dyDescent="0.25">
      <c r="B115" s="61" t="s">
        <v>241</v>
      </c>
    </row>
    <row r="116" spans="2:18" s="53" customFormat="1" ht="28.9" customHeight="1" x14ac:dyDescent="0.25">
      <c r="B116" s="106" t="s">
        <v>242</v>
      </c>
      <c r="C116" s="106"/>
      <c r="D116" s="106"/>
      <c r="E116" s="106"/>
      <c r="F116" s="106"/>
      <c r="G116" s="106"/>
      <c r="H116" s="106"/>
      <c r="I116" s="106"/>
      <c r="J116" s="106"/>
      <c r="K116" s="106"/>
      <c r="L116" s="106"/>
      <c r="M116" s="106"/>
      <c r="N116" s="106"/>
      <c r="O116" s="106"/>
      <c r="P116" s="106"/>
      <c r="Q116" s="106"/>
      <c r="R116" s="106"/>
    </row>
    <row r="117" spans="2:18" s="53" customFormat="1" ht="14.45" customHeight="1" x14ac:dyDescent="0.25">
      <c r="B117" s="80"/>
      <c r="C117" s="80"/>
      <c r="D117" s="80"/>
      <c r="E117" s="80"/>
      <c r="F117" s="80"/>
      <c r="G117" s="80"/>
      <c r="H117" s="80"/>
      <c r="I117" s="80"/>
      <c r="J117" s="80"/>
      <c r="K117" s="80"/>
      <c r="L117" s="80"/>
      <c r="M117" s="80"/>
      <c r="N117" s="80"/>
      <c r="O117" s="80"/>
      <c r="P117" s="80"/>
      <c r="Q117" s="80"/>
      <c r="R117" s="80"/>
    </row>
    <row r="118" spans="2:18" s="53" customFormat="1" ht="14.45" customHeight="1" x14ac:dyDescent="0.25">
      <c r="B118" s="80"/>
      <c r="C118" s="80"/>
      <c r="D118" s="80"/>
      <c r="E118" s="80"/>
      <c r="F118" s="80"/>
      <c r="G118" s="80"/>
      <c r="H118" s="80"/>
      <c r="I118" s="80"/>
      <c r="J118" s="80"/>
      <c r="K118" s="80"/>
      <c r="L118" s="80"/>
      <c r="M118" s="80"/>
      <c r="N118" s="80"/>
      <c r="O118" s="80"/>
      <c r="P118" s="80"/>
      <c r="Q118" s="80"/>
      <c r="R118" s="80"/>
    </row>
    <row r="119" spans="2:18" s="53" customFormat="1" ht="14.45" customHeight="1" x14ac:dyDescent="0.25">
      <c r="B119" s="80"/>
      <c r="C119" s="80"/>
      <c r="D119" s="80"/>
      <c r="E119" s="80"/>
      <c r="F119" s="80"/>
      <c r="G119" s="80"/>
      <c r="H119" s="80"/>
      <c r="I119" s="80"/>
      <c r="J119" s="80"/>
      <c r="K119" s="80"/>
      <c r="L119" s="80"/>
      <c r="M119" s="80"/>
      <c r="N119" s="80"/>
      <c r="O119" s="80"/>
      <c r="P119" s="80"/>
      <c r="Q119" s="80"/>
      <c r="R119" s="80"/>
    </row>
    <row r="120" spans="2:18" s="53" customFormat="1" ht="14.45" customHeight="1" x14ac:dyDescent="0.25">
      <c r="B120" s="80"/>
      <c r="C120" s="80"/>
      <c r="D120" s="80"/>
      <c r="E120" s="80"/>
      <c r="F120" s="80"/>
      <c r="G120" s="80"/>
      <c r="H120" s="80"/>
      <c r="I120" s="80"/>
      <c r="J120" s="80"/>
      <c r="K120" s="80"/>
      <c r="L120" s="80"/>
      <c r="M120" s="80"/>
      <c r="N120" s="80"/>
      <c r="O120" s="80"/>
      <c r="P120" s="80"/>
      <c r="Q120" s="80"/>
      <c r="R120" s="80"/>
    </row>
    <row r="121" spans="2:18" s="53" customFormat="1" ht="14.45" customHeight="1" x14ac:dyDescent="0.25">
      <c r="B121" s="80"/>
      <c r="C121" s="80"/>
      <c r="D121" s="80"/>
      <c r="E121" s="80"/>
      <c r="F121" s="80"/>
      <c r="G121" s="80"/>
      <c r="H121" s="80"/>
      <c r="I121" s="80"/>
      <c r="J121" s="80"/>
      <c r="K121" s="80"/>
      <c r="L121" s="80"/>
      <c r="M121" s="80"/>
      <c r="N121" s="80"/>
      <c r="O121" s="80"/>
      <c r="P121" s="80"/>
      <c r="Q121" s="80"/>
      <c r="R121" s="80"/>
    </row>
    <row r="122" spans="2:18" s="53" customFormat="1" ht="14.45" customHeight="1" x14ac:dyDescent="0.25">
      <c r="B122" s="80"/>
      <c r="C122" s="80"/>
      <c r="D122" s="80"/>
      <c r="E122" s="80"/>
      <c r="F122" s="80"/>
      <c r="G122" s="80"/>
      <c r="H122" s="80"/>
      <c r="I122" s="80"/>
      <c r="J122" s="80"/>
      <c r="K122" s="80"/>
      <c r="L122" s="80"/>
      <c r="M122" s="80"/>
      <c r="N122" s="80"/>
      <c r="O122" s="80"/>
      <c r="P122" s="80"/>
      <c r="Q122" s="80"/>
      <c r="R122" s="80"/>
    </row>
    <row r="123" spans="2:18" s="53" customFormat="1" ht="14.45" customHeight="1" x14ac:dyDescent="0.25">
      <c r="B123" s="80"/>
      <c r="C123" s="80"/>
      <c r="D123" s="80"/>
      <c r="E123" s="80"/>
      <c r="F123" s="80"/>
      <c r="G123" s="80"/>
      <c r="H123" s="80"/>
      <c r="I123" s="80"/>
      <c r="J123" s="80"/>
      <c r="K123" s="80"/>
      <c r="L123" s="80"/>
      <c r="M123" s="80"/>
      <c r="N123" s="80"/>
      <c r="O123" s="80"/>
      <c r="P123" s="80"/>
      <c r="Q123" s="80"/>
      <c r="R123" s="80"/>
    </row>
    <row r="124" spans="2:18" s="53" customFormat="1" ht="14.45" customHeight="1" x14ac:dyDescent="0.25">
      <c r="B124" s="80"/>
      <c r="C124" s="80"/>
      <c r="D124" s="80"/>
      <c r="E124" s="80"/>
      <c r="F124" s="80"/>
      <c r="G124" s="80"/>
      <c r="H124" s="80"/>
      <c r="I124" s="80"/>
      <c r="J124" s="80"/>
      <c r="K124" s="80"/>
      <c r="L124" s="80"/>
      <c r="M124" s="80"/>
      <c r="N124" s="80"/>
      <c r="O124" s="80"/>
      <c r="P124" s="80"/>
      <c r="Q124" s="80"/>
      <c r="R124" s="80"/>
    </row>
    <row r="125" spans="2:18" s="53" customFormat="1" ht="14.45" customHeight="1" x14ac:dyDescent="0.25">
      <c r="B125" s="80"/>
      <c r="C125" s="80"/>
      <c r="D125" s="80"/>
      <c r="E125" s="80"/>
      <c r="F125" s="80"/>
      <c r="G125" s="80"/>
      <c r="H125" s="80"/>
      <c r="I125" s="80"/>
      <c r="J125" s="80"/>
      <c r="K125" s="80"/>
      <c r="L125" s="80"/>
      <c r="M125" s="80"/>
      <c r="N125" s="80"/>
      <c r="O125" s="80"/>
      <c r="P125" s="80"/>
      <c r="Q125" s="80"/>
      <c r="R125" s="80"/>
    </row>
    <row r="126" spans="2:18" s="53" customFormat="1" ht="14.45" customHeight="1" x14ac:dyDescent="0.25">
      <c r="B126" s="80"/>
      <c r="C126" s="80"/>
      <c r="D126" s="80"/>
      <c r="E126" s="80"/>
      <c r="F126" s="80"/>
      <c r="G126" s="80"/>
      <c r="H126" s="80"/>
      <c r="I126" s="80"/>
      <c r="J126" s="80"/>
      <c r="K126" s="80"/>
      <c r="L126" s="80"/>
      <c r="M126" s="80"/>
      <c r="N126" s="80"/>
      <c r="O126" s="80"/>
      <c r="P126" s="80"/>
      <c r="Q126" s="80"/>
      <c r="R126" s="80"/>
    </row>
    <row r="127" spans="2:18" s="54" customFormat="1" ht="28.9" customHeight="1" x14ac:dyDescent="0.25">
      <c r="B127" s="105" t="s">
        <v>243</v>
      </c>
      <c r="C127" s="105"/>
      <c r="D127" s="105"/>
      <c r="E127" s="105"/>
      <c r="F127" s="105"/>
      <c r="G127" s="105"/>
      <c r="H127" s="105"/>
      <c r="I127" s="105"/>
      <c r="J127" s="105"/>
      <c r="K127" s="105"/>
      <c r="L127" s="105"/>
      <c r="M127" s="105"/>
      <c r="N127" s="105"/>
      <c r="O127" s="105"/>
      <c r="P127" s="105"/>
      <c r="Q127" s="105"/>
      <c r="R127" s="105"/>
    </row>
    <row r="128" spans="2:18" s="54" customFormat="1" x14ac:dyDescent="0.25">
      <c r="B128" s="105" t="s">
        <v>244</v>
      </c>
      <c r="C128" s="105"/>
      <c r="D128" s="105"/>
      <c r="E128" s="105"/>
      <c r="F128" s="105"/>
      <c r="G128" s="105"/>
      <c r="H128" s="105"/>
      <c r="I128" s="105"/>
      <c r="J128" s="105"/>
      <c r="K128" s="105"/>
      <c r="L128" s="105"/>
      <c r="M128" s="105"/>
      <c r="N128" s="105"/>
      <c r="O128" s="105"/>
      <c r="P128" s="105"/>
      <c r="Q128" s="105"/>
      <c r="R128" s="105"/>
    </row>
    <row r="129" spans="2:18" s="54" customFormat="1" ht="28.9" customHeight="1" x14ac:dyDescent="0.25">
      <c r="B129" s="105" t="s">
        <v>247</v>
      </c>
      <c r="C129" s="105"/>
      <c r="D129" s="105"/>
      <c r="E129" s="105"/>
      <c r="F129" s="105"/>
      <c r="G129" s="105"/>
      <c r="H129" s="105"/>
      <c r="I129" s="105"/>
      <c r="J129" s="105"/>
      <c r="K129" s="105"/>
      <c r="L129" s="105"/>
      <c r="M129" s="105"/>
      <c r="N129" s="105"/>
      <c r="O129" s="105"/>
      <c r="P129" s="105"/>
      <c r="Q129" s="105"/>
      <c r="R129" s="105"/>
    </row>
    <row r="130" spans="2:18" s="54" customFormat="1" ht="28.9" customHeight="1" x14ac:dyDescent="0.25">
      <c r="B130" s="105" t="s">
        <v>276</v>
      </c>
      <c r="C130" s="105"/>
      <c r="D130" s="105"/>
      <c r="E130" s="105"/>
      <c r="F130" s="105"/>
      <c r="G130" s="105"/>
      <c r="H130" s="105"/>
      <c r="I130" s="105"/>
      <c r="J130" s="105"/>
      <c r="K130" s="105"/>
      <c r="L130" s="105"/>
      <c r="M130" s="105"/>
      <c r="N130" s="105"/>
      <c r="O130" s="105"/>
      <c r="P130" s="105"/>
      <c r="Q130" s="105"/>
      <c r="R130" s="105"/>
    </row>
    <row r="131" spans="2:18" s="54" customFormat="1" x14ac:dyDescent="0.25">
      <c r="B131" s="105" t="s">
        <v>248</v>
      </c>
      <c r="C131" s="105"/>
      <c r="D131" s="105"/>
      <c r="E131" s="105"/>
      <c r="F131" s="105"/>
      <c r="G131" s="105"/>
      <c r="H131" s="105"/>
      <c r="I131" s="105"/>
      <c r="J131" s="105"/>
      <c r="K131" s="105"/>
      <c r="L131" s="105"/>
      <c r="M131" s="105"/>
      <c r="N131" s="105"/>
      <c r="O131" s="105"/>
      <c r="P131" s="105"/>
      <c r="Q131" s="105"/>
      <c r="R131" s="105"/>
    </row>
    <row r="133" spans="2:18" x14ac:dyDescent="0.25">
      <c r="B133" s="52" t="s">
        <v>249</v>
      </c>
    </row>
    <row r="134" spans="2:18" ht="46.15" customHeight="1" x14ac:dyDescent="0.25">
      <c r="B134" s="107" t="s">
        <v>250</v>
      </c>
      <c r="C134" s="107"/>
      <c r="D134" s="107"/>
      <c r="E134" s="107"/>
      <c r="F134" s="107"/>
      <c r="G134" s="107"/>
      <c r="H134" s="107"/>
      <c r="I134" s="107"/>
      <c r="J134" s="107"/>
      <c r="K134" s="107"/>
      <c r="L134" s="107"/>
      <c r="M134" s="107"/>
      <c r="N134" s="107"/>
      <c r="O134" s="107"/>
      <c r="P134" s="107"/>
      <c r="Q134" s="107"/>
      <c r="R134" s="107"/>
    </row>
  </sheetData>
  <sheetProtection sheet="1" objects="1" scenarios="1"/>
  <mergeCells count="49">
    <mergeCell ref="B5:R5"/>
    <mergeCell ref="B40:R40"/>
    <mergeCell ref="B41:R41"/>
    <mergeCell ref="B42:R42"/>
    <mergeCell ref="C65:R65"/>
    <mergeCell ref="B36:R36"/>
    <mergeCell ref="B33:R33"/>
    <mergeCell ref="B63:R63"/>
    <mergeCell ref="B64:R64"/>
    <mergeCell ref="F61:M61"/>
    <mergeCell ref="B62:R62"/>
    <mergeCell ref="B43:R43"/>
    <mergeCell ref="B30:R30"/>
    <mergeCell ref="B31:R31"/>
    <mergeCell ref="B32:R32"/>
    <mergeCell ref="B35:R35"/>
    <mergeCell ref="B39:R39"/>
    <mergeCell ref="B34:R34"/>
    <mergeCell ref="B113:R113"/>
    <mergeCell ref="B44:R44"/>
    <mergeCell ref="B76:R76"/>
    <mergeCell ref="B79:R79"/>
    <mergeCell ref="B80:R80"/>
    <mergeCell ref="B81:R81"/>
    <mergeCell ref="B73:R73"/>
    <mergeCell ref="B72:R72"/>
    <mergeCell ref="B69:R69"/>
    <mergeCell ref="C66:R66"/>
    <mergeCell ref="C67:R67"/>
    <mergeCell ref="C68:R68"/>
    <mergeCell ref="B74:R74"/>
    <mergeCell ref="B75:R75"/>
    <mergeCell ref="B134:R134"/>
    <mergeCell ref="B116:R116"/>
    <mergeCell ref="B127:R127"/>
    <mergeCell ref="B128:R128"/>
    <mergeCell ref="B129:R129"/>
    <mergeCell ref="B130:R130"/>
    <mergeCell ref="B131:R131"/>
    <mergeCell ref="B82:R82"/>
    <mergeCell ref="B85:R85"/>
    <mergeCell ref="B112:R112"/>
    <mergeCell ref="B109:R109"/>
    <mergeCell ref="B110:R110"/>
    <mergeCell ref="B111:R111"/>
    <mergeCell ref="B88:R88"/>
    <mergeCell ref="B91:R91"/>
    <mergeCell ref="B107:R107"/>
    <mergeCell ref="B108:R108"/>
  </mergeCells>
  <pageMargins left="0.7" right="0.7" top="0.75" bottom="0.75" header="0.3" footer="0.3"/>
  <pageSetup scale="60" fitToHeight="0" orientation="portrait" r:id="rId1"/>
  <rowBreaks count="2" manualBreakCount="2">
    <brk id="61" max="16383" man="1"/>
    <brk id="114"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B37"/>
  <sheetViews>
    <sheetView showGridLines="0" zoomScale="150" zoomScaleNormal="150" workbookViewId="0"/>
  </sheetViews>
  <sheetFormatPr defaultColWidth="8.85546875" defaultRowHeight="15" x14ac:dyDescent="0.25"/>
  <cols>
    <col min="1" max="1" width="3.28515625" style="96" customWidth="1"/>
    <col min="2" max="2" width="87.85546875" style="82" customWidth="1"/>
    <col min="3" max="16384" width="8.85546875" style="96"/>
  </cols>
  <sheetData>
    <row r="1" spans="2:2" ht="33.75" x14ac:dyDescent="0.25">
      <c r="B1" s="95" t="s">
        <v>260</v>
      </c>
    </row>
    <row r="2" spans="2:2" x14ac:dyDescent="0.25">
      <c r="B2" s="97" t="str">
        <f>Instructions!$B$2</f>
        <v>Released September 12, 2017</v>
      </c>
    </row>
    <row r="4" spans="2:2" x14ac:dyDescent="0.25">
      <c r="B4" s="98" t="s">
        <v>252</v>
      </c>
    </row>
    <row r="5" spans="2:2" ht="105" x14ac:dyDescent="0.25">
      <c r="B5" s="82" t="s">
        <v>254</v>
      </c>
    </row>
    <row r="7" spans="2:2" x14ac:dyDescent="0.25">
      <c r="B7" s="98" t="s">
        <v>253</v>
      </c>
    </row>
    <row r="8" spans="2:2" ht="30" x14ac:dyDescent="0.25">
      <c r="B8" s="82" t="s">
        <v>255</v>
      </c>
    </row>
    <row r="24" spans="2:2" x14ac:dyDescent="0.25">
      <c r="B24" s="98" t="s">
        <v>256</v>
      </c>
    </row>
    <row r="25" spans="2:2" ht="30" x14ac:dyDescent="0.25">
      <c r="B25" s="82" t="s">
        <v>257</v>
      </c>
    </row>
    <row r="27" spans="2:2" x14ac:dyDescent="0.25">
      <c r="B27" s="98" t="s">
        <v>258</v>
      </c>
    </row>
    <row r="28" spans="2:2" ht="90" x14ac:dyDescent="0.25">
      <c r="B28" s="82" t="s">
        <v>259</v>
      </c>
    </row>
    <row r="30" spans="2:2" x14ac:dyDescent="0.25">
      <c r="B30" s="98" t="s">
        <v>283</v>
      </c>
    </row>
    <row r="31" spans="2:2" ht="150" x14ac:dyDescent="0.25">
      <c r="B31" s="82" t="s">
        <v>284</v>
      </c>
    </row>
    <row r="33" spans="2:2" x14ac:dyDescent="0.25">
      <c r="B33" s="98" t="s">
        <v>277</v>
      </c>
    </row>
    <row r="34" spans="2:2" ht="60" x14ac:dyDescent="0.25">
      <c r="B34" s="82" t="s">
        <v>279</v>
      </c>
    </row>
    <row r="36" spans="2:2" x14ac:dyDescent="0.25">
      <c r="B36" s="98" t="s">
        <v>278</v>
      </c>
    </row>
    <row r="37" spans="2:2" ht="90" x14ac:dyDescent="0.25">
      <c r="B37" s="82" t="s">
        <v>280</v>
      </c>
    </row>
  </sheetData>
  <sheetProtection sheet="1" objects="1" scenarios="1"/>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1:AT71"/>
  <sheetViews>
    <sheetView showGridLines="0" tabSelected="1" zoomScale="70" zoomScaleNormal="70" workbookViewId="0">
      <selection activeCell="B44" sqref="B44:R44"/>
    </sheetView>
  </sheetViews>
  <sheetFormatPr defaultRowHeight="15" outlineLevelCol="1" x14ac:dyDescent="0.25"/>
  <cols>
    <col min="1" max="1" width="2.5703125" customWidth="1"/>
    <col min="2" max="2" width="10" style="1" bestFit="1" customWidth="1"/>
    <col min="3" max="3" width="10.7109375" style="1" bestFit="1" customWidth="1"/>
    <col min="4" max="6" width="8.28515625" style="1" customWidth="1"/>
    <col min="7" max="7" width="16" style="1" customWidth="1"/>
    <col min="8" max="8" width="21.28515625" style="1" bestFit="1" customWidth="1"/>
    <col min="9" max="9" width="19.140625" style="1" bestFit="1" customWidth="1"/>
    <col min="10" max="10" width="17.28515625" style="1" customWidth="1"/>
    <col min="11" max="11" width="12.28515625" style="1" customWidth="1"/>
    <col min="12" max="12" width="20.28515625" style="1" hidden="1" customWidth="1" outlineLevel="1"/>
    <col min="13" max="13" width="17.28515625" style="1" hidden="1" customWidth="1" outlineLevel="1"/>
    <col min="14" max="14" width="15.28515625" style="1" hidden="1" customWidth="1" outlineLevel="1"/>
    <col min="15" max="15" width="13.5703125" style="1" hidden="1" customWidth="1" outlineLevel="1"/>
    <col min="16" max="16" width="13.5703125" style="1" customWidth="1" collapsed="1"/>
    <col min="17" max="17" width="66.5703125" customWidth="1"/>
    <col min="18" max="18" width="40.28515625" customWidth="1"/>
  </cols>
  <sheetData>
    <row r="1" spans="2:46" x14ac:dyDescent="0.25">
      <c r="P1" s="51" t="s">
        <v>221</v>
      </c>
    </row>
    <row r="3" spans="2:46" ht="26.25" x14ac:dyDescent="0.4">
      <c r="B3" s="113" t="s">
        <v>108</v>
      </c>
      <c r="C3" s="113"/>
      <c r="D3" s="113"/>
      <c r="E3" s="113"/>
      <c r="F3" s="113"/>
      <c r="G3" s="113"/>
      <c r="H3" s="113"/>
      <c r="I3" s="113"/>
      <c r="J3" s="113"/>
      <c r="K3" s="113"/>
      <c r="L3" s="113"/>
      <c r="M3" s="113"/>
      <c r="N3" s="113"/>
      <c r="O3" s="113"/>
      <c r="P3" s="113"/>
      <c r="Q3" s="113"/>
      <c r="R3" s="113"/>
    </row>
    <row r="4" spans="2:46" s="102" customFormat="1" ht="21.6" customHeight="1" x14ac:dyDescent="0.25">
      <c r="B4" s="114" t="s">
        <v>0</v>
      </c>
      <c r="C4" s="114" t="s">
        <v>99</v>
      </c>
      <c r="D4" s="115" t="s">
        <v>1</v>
      </c>
      <c r="E4" s="115"/>
      <c r="F4" s="115"/>
      <c r="G4" s="114" t="s">
        <v>5</v>
      </c>
      <c r="H4" s="114" t="s">
        <v>132</v>
      </c>
      <c r="I4" s="114" t="s">
        <v>6</v>
      </c>
      <c r="J4" s="114" t="s">
        <v>7</v>
      </c>
      <c r="K4" s="114" t="s">
        <v>288</v>
      </c>
      <c r="L4" s="111" t="s">
        <v>157</v>
      </c>
      <c r="M4" s="111" t="s">
        <v>206</v>
      </c>
      <c r="N4" s="111" t="s">
        <v>133</v>
      </c>
      <c r="O4" s="111" t="s">
        <v>205</v>
      </c>
      <c r="P4" s="111" t="s">
        <v>168</v>
      </c>
      <c r="Q4" s="114" t="s">
        <v>8</v>
      </c>
      <c r="R4" s="114" t="s">
        <v>9</v>
      </c>
      <c r="AR4" s="7"/>
      <c r="AT4" s="8"/>
    </row>
    <row r="5" spans="2:46" s="102" customFormat="1" ht="21.6" customHeight="1" x14ac:dyDescent="0.25">
      <c r="B5" s="114"/>
      <c r="C5" s="114"/>
      <c r="D5" s="103" t="s">
        <v>2</v>
      </c>
      <c r="E5" s="103" t="s">
        <v>4</v>
      </c>
      <c r="F5" s="103" t="s">
        <v>3</v>
      </c>
      <c r="G5" s="114"/>
      <c r="H5" s="114"/>
      <c r="I5" s="114"/>
      <c r="J5" s="114"/>
      <c r="K5" s="114"/>
      <c r="L5" s="112"/>
      <c r="M5" s="112"/>
      <c r="N5" s="112"/>
      <c r="O5" s="112"/>
      <c r="P5" s="112"/>
      <c r="Q5" s="114"/>
      <c r="R5" s="114"/>
      <c r="AT5" s="8"/>
    </row>
    <row r="6" spans="2:46" s="8" customFormat="1" ht="17.45" customHeight="1" x14ac:dyDescent="0.25">
      <c r="B6" s="64"/>
      <c r="C6" s="64"/>
      <c r="D6" s="64"/>
      <c r="E6" s="64"/>
      <c r="F6" s="64"/>
      <c r="G6" s="64"/>
      <c r="H6" s="64"/>
      <c r="I6" s="64" t="s">
        <v>18</v>
      </c>
      <c r="J6" s="64"/>
      <c r="K6" s="64"/>
      <c r="L6" s="64"/>
      <c r="M6" s="64"/>
      <c r="N6" s="64"/>
      <c r="O6" s="64"/>
      <c r="P6" s="104" t="str">
        <f>calculations!AB3</f>
        <v/>
      </c>
      <c r="Q6" s="92" t="str">
        <f>calculations!AC3</f>
        <v/>
      </c>
      <c r="R6" s="92" t="str">
        <f ca="1">calculations!AD3</f>
        <v/>
      </c>
    </row>
    <row r="7" spans="2:46" s="8" customFormat="1" ht="17.45" customHeight="1" x14ac:dyDescent="0.25">
      <c r="B7" s="64"/>
      <c r="C7" s="64"/>
      <c r="D7" s="64"/>
      <c r="E7" s="64"/>
      <c r="F7" s="64"/>
      <c r="G7" s="64"/>
      <c r="H7" s="64"/>
      <c r="I7" s="64"/>
      <c r="J7" s="64"/>
      <c r="K7" s="64"/>
      <c r="L7" s="64"/>
      <c r="M7" s="64"/>
      <c r="N7" s="64"/>
      <c r="O7" s="64"/>
      <c r="P7" s="104" t="str">
        <f>calculations!AB4</f>
        <v/>
      </c>
      <c r="Q7" s="92" t="str">
        <f>calculations!AC4</f>
        <v/>
      </c>
      <c r="R7" s="92" t="str">
        <f ca="1">calculations!AD4</f>
        <v/>
      </c>
    </row>
    <row r="8" spans="2:46" s="8" customFormat="1" ht="17.45" customHeight="1" x14ac:dyDescent="0.25">
      <c r="B8" s="64"/>
      <c r="C8" s="64"/>
      <c r="D8" s="64"/>
      <c r="E8" s="64"/>
      <c r="F8" s="64"/>
      <c r="G8" s="64"/>
      <c r="H8" s="64"/>
      <c r="I8" s="64"/>
      <c r="J8" s="64"/>
      <c r="K8" s="64"/>
      <c r="L8" s="64"/>
      <c r="M8" s="64"/>
      <c r="N8" s="64"/>
      <c r="O8" s="64"/>
      <c r="P8" s="104" t="str">
        <f>calculations!AB5</f>
        <v/>
      </c>
      <c r="Q8" s="92" t="str">
        <f>calculations!AC5</f>
        <v/>
      </c>
      <c r="R8" s="92" t="str">
        <f ca="1">calculations!AD5</f>
        <v/>
      </c>
      <c r="AT8" s="9"/>
    </row>
    <row r="9" spans="2:46" s="8" customFormat="1" ht="17.45" customHeight="1" x14ac:dyDescent="0.25">
      <c r="B9" s="64"/>
      <c r="C9" s="64"/>
      <c r="D9" s="64"/>
      <c r="E9" s="64"/>
      <c r="F9" s="64"/>
      <c r="G9" s="64"/>
      <c r="H9" s="64"/>
      <c r="I9" s="64"/>
      <c r="J9" s="64"/>
      <c r="K9" s="64"/>
      <c r="L9" s="64"/>
      <c r="M9" s="64"/>
      <c r="N9" s="64"/>
      <c r="O9" s="64"/>
      <c r="P9" s="104" t="str">
        <f>calculations!AB6</f>
        <v/>
      </c>
      <c r="Q9" s="92" t="str">
        <f>calculations!AC6</f>
        <v/>
      </c>
      <c r="R9" s="92" t="str">
        <f ca="1">calculations!AD6</f>
        <v/>
      </c>
    </row>
    <row r="10" spans="2:46" s="8" customFormat="1" ht="17.45" customHeight="1" x14ac:dyDescent="0.25">
      <c r="B10" s="64"/>
      <c r="C10" s="64"/>
      <c r="D10" s="64"/>
      <c r="E10" s="64"/>
      <c r="F10" s="64"/>
      <c r="G10" s="64"/>
      <c r="H10" s="64"/>
      <c r="I10" s="64"/>
      <c r="J10" s="64"/>
      <c r="K10" s="64"/>
      <c r="L10" s="64"/>
      <c r="M10" s="64"/>
      <c r="N10" s="64"/>
      <c r="O10" s="64"/>
      <c r="P10" s="104" t="str">
        <f>calculations!AB7</f>
        <v/>
      </c>
      <c r="Q10" s="92" t="str">
        <f>calculations!AC7</f>
        <v/>
      </c>
      <c r="R10" s="92" t="str">
        <f ca="1">calculations!AD7</f>
        <v/>
      </c>
    </row>
    <row r="11" spans="2:46" s="8" customFormat="1" ht="17.45" customHeight="1" x14ac:dyDescent="0.25">
      <c r="B11" s="64"/>
      <c r="C11" s="64"/>
      <c r="D11" s="64"/>
      <c r="E11" s="64"/>
      <c r="F11" s="64"/>
      <c r="G11" s="64"/>
      <c r="H11" s="64"/>
      <c r="I11" s="64"/>
      <c r="J11" s="64"/>
      <c r="K11" s="64"/>
      <c r="L11" s="64"/>
      <c r="M11" s="64"/>
      <c r="N11" s="64"/>
      <c r="O11" s="64"/>
      <c r="P11" s="104" t="str">
        <f>calculations!AB8</f>
        <v/>
      </c>
      <c r="Q11" s="92" t="str">
        <f>calculations!AC8</f>
        <v/>
      </c>
      <c r="R11" s="92" t="str">
        <f ca="1">calculations!AD8</f>
        <v/>
      </c>
    </row>
    <row r="12" spans="2:46" s="8" customFormat="1" ht="17.45" customHeight="1" x14ac:dyDescent="0.25">
      <c r="B12" s="64"/>
      <c r="C12" s="64"/>
      <c r="D12" s="64"/>
      <c r="E12" s="64"/>
      <c r="F12" s="64"/>
      <c r="G12" s="64"/>
      <c r="H12" s="64"/>
      <c r="I12" s="64"/>
      <c r="J12" s="64"/>
      <c r="K12" s="64"/>
      <c r="L12" s="64"/>
      <c r="M12" s="64"/>
      <c r="N12" s="64"/>
      <c r="O12" s="64"/>
      <c r="P12" s="104" t="str">
        <f>calculations!AB9</f>
        <v/>
      </c>
      <c r="Q12" s="92" t="str">
        <f>calculations!AC9</f>
        <v/>
      </c>
      <c r="R12" s="92" t="str">
        <f ca="1">calculations!AD9</f>
        <v/>
      </c>
    </row>
    <row r="13" spans="2:46" s="8" customFormat="1" ht="17.45" customHeight="1" x14ac:dyDescent="0.25">
      <c r="B13" s="64"/>
      <c r="C13" s="64"/>
      <c r="D13" s="64"/>
      <c r="E13" s="64"/>
      <c r="F13" s="64"/>
      <c r="G13" s="64"/>
      <c r="H13" s="64"/>
      <c r="I13" s="64"/>
      <c r="J13" s="64"/>
      <c r="K13" s="64"/>
      <c r="L13" s="64"/>
      <c r="M13" s="64"/>
      <c r="N13" s="64"/>
      <c r="O13" s="64"/>
      <c r="P13" s="104" t="str">
        <f>calculations!AB10</f>
        <v/>
      </c>
      <c r="Q13" s="92" t="str">
        <f>calculations!AC10</f>
        <v/>
      </c>
      <c r="R13" s="92" t="str">
        <f ca="1">calculations!AD10</f>
        <v/>
      </c>
    </row>
    <row r="14" spans="2:46" s="8" customFormat="1" ht="17.45" customHeight="1" x14ac:dyDescent="0.25">
      <c r="B14" s="64"/>
      <c r="C14" s="64"/>
      <c r="D14" s="64"/>
      <c r="E14" s="64"/>
      <c r="F14" s="64"/>
      <c r="G14" s="64"/>
      <c r="H14" s="64"/>
      <c r="I14" s="64"/>
      <c r="J14" s="64"/>
      <c r="K14" s="64"/>
      <c r="L14" s="64"/>
      <c r="M14" s="64"/>
      <c r="N14" s="64"/>
      <c r="O14" s="64"/>
      <c r="P14" s="104" t="str">
        <f>calculations!AB11</f>
        <v/>
      </c>
      <c r="Q14" s="92" t="str">
        <f>calculations!AC11</f>
        <v/>
      </c>
      <c r="R14" s="92" t="str">
        <f ca="1">calculations!AD11</f>
        <v/>
      </c>
    </row>
    <row r="15" spans="2:46" s="8" customFormat="1" ht="17.45" customHeight="1" x14ac:dyDescent="0.25">
      <c r="B15" s="64"/>
      <c r="C15" s="64"/>
      <c r="D15" s="64"/>
      <c r="E15" s="64"/>
      <c r="F15" s="64"/>
      <c r="G15" s="64"/>
      <c r="H15" s="64"/>
      <c r="I15" s="64"/>
      <c r="J15" s="64"/>
      <c r="K15" s="64"/>
      <c r="L15" s="64"/>
      <c r="M15" s="64"/>
      <c r="N15" s="64"/>
      <c r="O15" s="64"/>
      <c r="P15" s="104" t="str">
        <f>calculations!AB12</f>
        <v/>
      </c>
      <c r="Q15" s="92" t="str">
        <f>calculations!AC12</f>
        <v/>
      </c>
      <c r="R15" s="92" t="str">
        <f ca="1">calculations!AD12</f>
        <v/>
      </c>
    </row>
    <row r="16" spans="2:46" s="8" customFormat="1" ht="17.45" customHeight="1" x14ac:dyDescent="0.25">
      <c r="B16" s="64"/>
      <c r="C16" s="64"/>
      <c r="D16" s="64"/>
      <c r="E16" s="64"/>
      <c r="F16" s="64"/>
      <c r="G16" s="64"/>
      <c r="H16" s="64"/>
      <c r="I16" s="64"/>
      <c r="J16" s="64"/>
      <c r="K16" s="64"/>
      <c r="L16" s="64"/>
      <c r="M16" s="64"/>
      <c r="N16" s="64"/>
      <c r="O16" s="64"/>
      <c r="P16" s="104" t="str">
        <f>calculations!AB13</f>
        <v/>
      </c>
      <c r="Q16" s="92" t="str">
        <f>calculations!AC13</f>
        <v/>
      </c>
      <c r="R16" s="92" t="str">
        <f ca="1">calculations!AD13</f>
        <v/>
      </c>
    </row>
    <row r="17" spans="2:18" s="8" customFormat="1" ht="17.45" customHeight="1" x14ac:dyDescent="0.25">
      <c r="B17" s="64"/>
      <c r="C17" s="64"/>
      <c r="D17" s="64"/>
      <c r="E17" s="64"/>
      <c r="F17" s="64"/>
      <c r="G17" s="64"/>
      <c r="H17" s="64"/>
      <c r="I17" s="64"/>
      <c r="J17" s="64"/>
      <c r="K17" s="64"/>
      <c r="L17" s="64"/>
      <c r="M17" s="64"/>
      <c r="N17" s="64"/>
      <c r="O17" s="64"/>
      <c r="P17" s="104" t="str">
        <f>calculations!AB14</f>
        <v/>
      </c>
      <c r="Q17" s="92" t="str">
        <f>calculations!AC14</f>
        <v/>
      </c>
      <c r="R17" s="92" t="str">
        <f ca="1">calculations!AD14</f>
        <v/>
      </c>
    </row>
    <row r="18" spans="2:18" s="8" customFormat="1" ht="17.45" customHeight="1" x14ac:dyDescent="0.25">
      <c r="B18" s="64"/>
      <c r="C18" s="64"/>
      <c r="D18" s="64"/>
      <c r="E18" s="64"/>
      <c r="F18" s="64"/>
      <c r="G18" s="64"/>
      <c r="H18" s="64"/>
      <c r="I18" s="64"/>
      <c r="J18" s="64"/>
      <c r="K18" s="64"/>
      <c r="L18" s="64"/>
      <c r="M18" s="64"/>
      <c r="N18" s="64"/>
      <c r="O18" s="64"/>
      <c r="P18" s="104" t="str">
        <f>calculations!AB15</f>
        <v/>
      </c>
      <c r="Q18" s="92" t="str">
        <f>calculations!AC15</f>
        <v/>
      </c>
      <c r="R18" s="92" t="str">
        <f ca="1">calculations!AD15</f>
        <v/>
      </c>
    </row>
    <row r="19" spans="2:18" s="8" customFormat="1" ht="17.45" customHeight="1" x14ac:dyDescent="0.25">
      <c r="B19" s="64"/>
      <c r="C19" s="64"/>
      <c r="D19" s="64"/>
      <c r="E19" s="64"/>
      <c r="F19" s="64"/>
      <c r="G19" s="64"/>
      <c r="H19" s="64"/>
      <c r="I19" s="64"/>
      <c r="J19" s="64"/>
      <c r="K19" s="64"/>
      <c r="L19" s="64"/>
      <c r="M19" s="64"/>
      <c r="N19" s="64"/>
      <c r="O19" s="64"/>
      <c r="P19" s="104" t="str">
        <f>calculations!AB16</f>
        <v/>
      </c>
      <c r="Q19" s="92" t="str">
        <f>calculations!AC16</f>
        <v/>
      </c>
      <c r="R19" s="92" t="str">
        <f ca="1">calculations!AD16</f>
        <v/>
      </c>
    </row>
    <row r="20" spans="2:18" s="8" customFormat="1" ht="17.45" customHeight="1" x14ac:dyDescent="0.25">
      <c r="B20" s="64"/>
      <c r="C20" s="64"/>
      <c r="D20" s="64"/>
      <c r="E20" s="64"/>
      <c r="F20" s="64"/>
      <c r="G20" s="64"/>
      <c r="H20" s="64"/>
      <c r="I20" s="64"/>
      <c r="J20" s="64"/>
      <c r="K20" s="64"/>
      <c r="L20" s="64"/>
      <c r="M20" s="64"/>
      <c r="N20" s="64"/>
      <c r="O20" s="64"/>
      <c r="P20" s="104" t="str">
        <f>calculations!AB17</f>
        <v/>
      </c>
      <c r="Q20" s="92" t="str">
        <f>calculations!AC17</f>
        <v/>
      </c>
      <c r="R20" s="92" t="str">
        <f ca="1">calculations!AD17</f>
        <v/>
      </c>
    </row>
    <row r="21" spans="2:18" s="8" customFormat="1" ht="17.45" customHeight="1" x14ac:dyDescent="0.25">
      <c r="B21" s="64"/>
      <c r="C21" s="64"/>
      <c r="D21" s="64"/>
      <c r="E21" s="64"/>
      <c r="F21" s="64"/>
      <c r="G21" s="64"/>
      <c r="H21" s="64"/>
      <c r="I21" s="64"/>
      <c r="J21" s="64"/>
      <c r="K21" s="64"/>
      <c r="L21" s="64"/>
      <c r="M21" s="64"/>
      <c r="N21" s="64"/>
      <c r="O21" s="64"/>
      <c r="P21" s="104" t="str">
        <f>calculations!AB18</f>
        <v/>
      </c>
      <c r="Q21" s="92" t="str">
        <f>calculations!AC18</f>
        <v/>
      </c>
      <c r="R21" s="92" t="str">
        <f ca="1">calculations!AD18</f>
        <v/>
      </c>
    </row>
    <row r="22" spans="2:18" s="8" customFormat="1" ht="17.45" customHeight="1" x14ac:dyDescent="0.25">
      <c r="B22" s="64"/>
      <c r="C22" s="64"/>
      <c r="D22" s="64"/>
      <c r="E22" s="64"/>
      <c r="F22" s="64"/>
      <c r="G22" s="64"/>
      <c r="H22" s="64"/>
      <c r="I22" s="64"/>
      <c r="J22" s="64"/>
      <c r="K22" s="64"/>
      <c r="L22" s="64"/>
      <c r="M22" s="64"/>
      <c r="N22" s="64"/>
      <c r="O22" s="64"/>
      <c r="P22" s="104" t="str">
        <f>calculations!AB19</f>
        <v/>
      </c>
      <c r="Q22" s="92" t="str">
        <f>calculations!AC19</f>
        <v/>
      </c>
      <c r="R22" s="92" t="str">
        <f ca="1">calculations!AD19</f>
        <v/>
      </c>
    </row>
    <row r="23" spans="2:18" s="8" customFormat="1" ht="17.45" customHeight="1" x14ac:dyDescent="0.25">
      <c r="B23" s="64"/>
      <c r="C23" s="64"/>
      <c r="D23" s="64"/>
      <c r="E23" s="64"/>
      <c r="F23" s="64"/>
      <c r="G23" s="64"/>
      <c r="H23" s="64"/>
      <c r="I23" s="64"/>
      <c r="J23" s="64"/>
      <c r="K23" s="64"/>
      <c r="L23" s="64"/>
      <c r="M23" s="64"/>
      <c r="N23" s="64"/>
      <c r="O23" s="64"/>
      <c r="P23" s="104" t="str">
        <f>calculations!AB20</f>
        <v/>
      </c>
      <c r="Q23" s="92" t="str">
        <f>calculations!AC20</f>
        <v/>
      </c>
      <c r="R23" s="92" t="str">
        <f ca="1">calculations!AD20</f>
        <v/>
      </c>
    </row>
    <row r="24" spans="2:18" s="8" customFormat="1" ht="17.45" customHeight="1" x14ac:dyDescent="0.25">
      <c r="B24" s="64"/>
      <c r="C24" s="64"/>
      <c r="D24" s="64"/>
      <c r="E24" s="64"/>
      <c r="F24" s="64"/>
      <c r="G24" s="64"/>
      <c r="H24" s="64"/>
      <c r="I24" s="64"/>
      <c r="J24" s="64"/>
      <c r="K24" s="64"/>
      <c r="L24" s="64"/>
      <c r="M24" s="64"/>
      <c r="N24" s="64"/>
      <c r="O24" s="64"/>
      <c r="P24" s="104" t="str">
        <f>calculations!AB21</f>
        <v/>
      </c>
      <c r="Q24" s="92" t="str">
        <f>calculations!AC21</f>
        <v/>
      </c>
      <c r="R24" s="92" t="str">
        <f ca="1">calculations!AD21</f>
        <v/>
      </c>
    </row>
    <row r="25" spans="2:18" s="8" customFormat="1" ht="17.45" customHeight="1" x14ac:dyDescent="0.25">
      <c r="B25" s="64"/>
      <c r="C25" s="64"/>
      <c r="D25" s="64"/>
      <c r="E25" s="64"/>
      <c r="F25" s="64"/>
      <c r="G25" s="64"/>
      <c r="H25" s="64"/>
      <c r="I25" s="64"/>
      <c r="J25" s="64"/>
      <c r="K25" s="64"/>
      <c r="L25" s="64"/>
      <c r="M25" s="64"/>
      <c r="N25" s="64"/>
      <c r="O25" s="64"/>
      <c r="P25" s="104" t="str">
        <f>calculations!AB22</f>
        <v/>
      </c>
      <c r="Q25" s="92" t="str">
        <f>calculations!AC22</f>
        <v/>
      </c>
      <c r="R25" s="92" t="str">
        <f ca="1">calculations!AD22</f>
        <v/>
      </c>
    </row>
    <row r="26" spans="2:18" s="8" customFormat="1" ht="17.45" customHeight="1" x14ac:dyDescent="0.25">
      <c r="B26" s="64"/>
      <c r="C26" s="64"/>
      <c r="D26" s="64"/>
      <c r="E26" s="64"/>
      <c r="F26" s="64"/>
      <c r="G26" s="64"/>
      <c r="H26" s="64"/>
      <c r="I26" s="64"/>
      <c r="J26" s="64"/>
      <c r="K26" s="64"/>
      <c r="L26" s="64"/>
      <c r="M26" s="64"/>
      <c r="N26" s="64"/>
      <c r="O26" s="64"/>
      <c r="P26" s="104" t="str">
        <f>calculations!AB23</f>
        <v/>
      </c>
      <c r="Q26" s="92" t="str">
        <f>calculations!AC23</f>
        <v/>
      </c>
      <c r="R26" s="92" t="str">
        <f ca="1">calculations!AD23</f>
        <v/>
      </c>
    </row>
    <row r="27" spans="2:18" s="8" customFormat="1" ht="17.45" customHeight="1" x14ac:dyDescent="0.25">
      <c r="B27" s="64"/>
      <c r="C27" s="64"/>
      <c r="D27" s="64"/>
      <c r="E27" s="64"/>
      <c r="F27" s="64"/>
      <c r="G27" s="64"/>
      <c r="H27" s="64"/>
      <c r="I27" s="64"/>
      <c r="J27" s="64"/>
      <c r="K27" s="64"/>
      <c r="L27" s="64"/>
      <c r="M27" s="64"/>
      <c r="N27" s="64"/>
      <c r="O27" s="64"/>
      <c r="P27" s="104" t="str">
        <f>calculations!AB24</f>
        <v/>
      </c>
      <c r="Q27" s="92" t="str">
        <f>calculations!AC24</f>
        <v/>
      </c>
      <c r="R27" s="92" t="str">
        <f ca="1">calculations!AD24</f>
        <v/>
      </c>
    </row>
    <row r="28" spans="2:18" s="8" customFormat="1" ht="17.45" customHeight="1" x14ac:dyDescent="0.25">
      <c r="B28" s="64"/>
      <c r="C28" s="64"/>
      <c r="D28" s="64"/>
      <c r="E28" s="64"/>
      <c r="F28" s="64"/>
      <c r="G28" s="64"/>
      <c r="H28" s="64"/>
      <c r="I28" s="64"/>
      <c r="J28" s="64"/>
      <c r="K28" s="64"/>
      <c r="L28" s="64"/>
      <c r="M28" s="64"/>
      <c r="N28" s="64"/>
      <c r="O28" s="64"/>
      <c r="P28" s="104" t="str">
        <f>calculations!AB25</f>
        <v/>
      </c>
      <c r="Q28" s="92" t="str">
        <f>calculations!AC25</f>
        <v/>
      </c>
      <c r="R28" s="92" t="str">
        <f ca="1">calculations!AD25</f>
        <v/>
      </c>
    </row>
    <row r="29" spans="2:18" s="8" customFormat="1" ht="17.45" customHeight="1" x14ac:dyDescent="0.25">
      <c r="B29" s="64"/>
      <c r="C29" s="64"/>
      <c r="D29" s="64"/>
      <c r="E29" s="64"/>
      <c r="F29" s="64"/>
      <c r="G29" s="64"/>
      <c r="H29" s="64"/>
      <c r="I29" s="64"/>
      <c r="J29" s="64"/>
      <c r="K29" s="64"/>
      <c r="L29" s="64"/>
      <c r="M29" s="64"/>
      <c r="N29" s="64"/>
      <c r="O29" s="64"/>
      <c r="P29" s="104" t="str">
        <f>calculations!AB26</f>
        <v/>
      </c>
      <c r="Q29" s="92" t="str">
        <f>calculations!AC26</f>
        <v/>
      </c>
      <c r="R29" s="92" t="str">
        <f ca="1">calculations!AD26</f>
        <v/>
      </c>
    </row>
    <row r="30" spans="2:18" s="8" customFormat="1" ht="17.45" customHeight="1" x14ac:dyDescent="0.25">
      <c r="B30" s="64"/>
      <c r="C30" s="64"/>
      <c r="D30" s="64"/>
      <c r="E30" s="64"/>
      <c r="F30" s="64"/>
      <c r="G30" s="64"/>
      <c r="H30" s="64"/>
      <c r="I30" s="64"/>
      <c r="J30" s="64"/>
      <c r="K30" s="64"/>
      <c r="L30" s="64"/>
      <c r="M30" s="64"/>
      <c r="N30" s="64"/>
      <c r="O30" s="64"/>
      <c r="P30" s="104" t="str">
        <f>calculations!AB27</f>
        <v/>
      </c>
      <c r="Q30" s="92" t="str">
        <f>calculations!AC27</f>
        <v/>
      </c>
      <c r="R30" s="92" t="str">
        <f ca="1">calculations!AD27</f>
        <v/>
      </c>
    </row>
    <row r="31" spans="2:18" x14ac:dyDescent="0.25">
      <c r="B31" s="43" t="s">
        <v>141</v>
      </c>
      <c r="C31" s="44"/>
      <c r="D31" s="44"/>
      <c r="E31" s="44"/>
      <c r="F31" s="44"/>
      <c r="G31" s="44"/>
      <c r="H31" s="44"/>
      <c r="I31" s="44"/>
      <c r="J31" s="44"/>
      <c r="K31" s="44"/>
      <c r="L31" s="44"/>
      <c r="M31" s="44"/>
      <c r="N31" s="44"/>
      <c r="O31" s="44"/>
      <c r="P31" s="44"/>
      <c r="Q31" s="45"/>
      <c r="R31" s="46"/>
    </row>
    <row r="32" spans="2:18" x14ac:dyDescent="0.25">
      <c r="B32" s="110" t="str">
        <f t="array" ref="B32">IF(LEN(IFERROR(INDEX(  Notes!$B$2:$B$38,
         SMALL(
            IF(
               (Notes!$C$3:$C$38),
               ROW(Notes!$B$3:$B$38)-1
            ),
         ROW()-MATCH($B$31,B:B,0)
         )
      ),""))&gt;0,ROW()-MATCH($B$31,B:B,0)&amp;". ","")&amp;IFERROR(INDEX(  Notes!$B$2:$B$38,
         SMALL(
            IF(
               (Notes!$C$3:$C$38),
               ROW(Notes!$B$3:$B$38)-1
            ),
         ROW()-MATCH($B$31,B:B,0)
         )
      ),"")</f>
        <v>1. At minimum, VFD shall include 5% impedance via 5% AC line reactor or dual DC bus chokes sized to 5% equivalent impedance.  Reactors or chokes shall be swinging design.</v>
      </c>
      <c r="C32" s="110"/>
      <c r="D32" s="110"/>
      <c r="E32" s="110"/>
      <c r="F32" s="110"/>
      <c r="G32" s="110"/>
      <c r="H32" s="110"/>
      <c r="I32" s="110"/>
      <c r="J32" s="110"/>
      <c r="K32" s="110"/>
      <c r="L32" s="110"/>
      <c r="M32" s="110"/>
      <c r="N32" s="110"/>
      <c r="O32" s="110"/>
      <c r="P32" s="110"/>
      <c r="Q32" s="110"/>
      <c r="R32" s="110"/>
    </row>
    <row r="33" spans="2:18" x14ac:dyDescent="0.25">
      <c r="B33" s="110" t="str">
        <f t="array" ref="B33">IF(LEN(IFERROR(INDEX(  Notes!$B$2:$B$38,
         SMALL(
            IF(
               (Notes!$C$3:$C$38),
               ROW(Notes!$B$3:$B$38)-1
            ),
         ROW()-MATCH($B$31,B:B,0)
         )
      ),""))&gt;0,ROW()-MATCH($B$31,B:B,0)&amp;". ","")&amp;IFERROR(INDEX(  Notes!$B$2:$B$38,
         SMALL(
            IF(
               (Notes!$C$3:$C$38),
               ROW(Notes!$B$3:$B$38)-1
            ),
         ROW()-MATCH($B$31,B:B,0)
         )
      ),"")</f>
        <v>2. Provide UL1449 Type 2 surge suppression device.</v>
      </c>
      <c r="C33" s="110"/>
      <c r="D33" s="110"/>
      <c r="E33" s="110"/>
      <c r="F33" s="110"/>
      <c r="G33" s="110"/>
      <c r="H33" s="110"/>
      <c r="I33" s="110"/>
      <c r="J33" s="110"/>
      <c r="K33" s="110"/>
      <c r="L33" s="110"/>
      <c r="M33" s="110"/>
      <c r="N33" s="110"/>
      <c r="O33" s="110"/>
      <c r="P33" s="110"/>
      <c r="Q33" s="110"/>
      <c r="R33" s="110"/>
    </row>
    <row r="34" spans="2:18" x14ac:dyDescent="0.25">
      <c r="B34" s="110" t="str">
        <f t="array" ref="B34">IF(LEN(IFERROR(INDEX(  Notes!$B$2:$B$38,
         SMALL(
            IF(
               (Notes!$C$3:$C$38),
               ROW(Notes!$B$3:$B$38)-1
            ),
         ROW()-MATCH($B$31,B:B,0)
         )
      ),""))&gt;0,ROW()-MATCH($B$31,B:B,0)&amp;". ","")&amp;IFERROR(INDEX(  Notes!$B$2:$B$38,
         SMALL(
            IF(
               (Notes!$C$3:$C$38),
               ROW(Notes!$B$3:$B$38)-1
            ),
         ROW()-MATCH($B$31,B:B,0)
         )
      ),"")</f>
        <v>3. VFD shall include alpha-numeric keypad interface, with display in plain English.  (Displays relying solely on codes are not acceptable).</v>
      </c>
      <c r="C34" s="110"/>
      <c r="D34" s="110"/>
      <c r="E34" s="110"/>
      <c r="F34" s="110"/>
      <c r="G34" s="110"/>
      <c r="H34" s="110"/>
      <c r="I34" s="110"/>
      <c r="J34" s="110"/>
      <c r="K34" s="110"/>
      <c r="L34" s="110"/>
      <c r="M34" s="110"/>
      <c r="N34" s="110"/>
      <c r="O34" s="110"/>
      <c r="P34" s="110"/>
      <c r="Q34" s="110"/>
      <c r="R34" s="110"/>
    </row>
    <row r="35" spans="2:18" x14ac:dyDescent="0.25">
      <c r="B35" s="110" t="str">
        <f t="array" ref="B35">IF(LEN(IFERROR(INDEX(  Notes!$B$2:$B$38,
         SMALL(
            IF(
               (Notes!$C$3:$C$38),
               ROW(Notes!$B$3:$B$38)-1
            ),
         ROW()-MATCH($B$31,B:B,0)
         )
      ),""))&gt;0,ROW()-MATCH($B$31,B:B,0)&amp;". ","")&amp;IFERROR(INDEX(  Notes!$B$2:$B$38,
         SMALL(
            IF(
               (Notes!$C$3:$C$38),
               ROW(Notes!$B$3:$B$38)-1
            ),
         ROW()-MATCH($B$31,B:B,0)
         )
      ),"")</f>
        <v/>
      </c>
      <c r="C35" s="110"/>
      <c r="D35" s="110"/>
      <c r="E35" s="110"/>
      <c r="F35" s="110"/>
      <c r="G35" s="110"/>
      <c r="H35" s="110"/>
      <c r="I35" s="110"/>
      <c r="J35" s="110"/>
      <c r="K35" s="110"/>
      <c r="L35" s="110"/>
      <c r="M35" s="110"/>
      <c r="N35" s="110"/>
      <c r="O35" s="110"/>
      <c r="P35" s="110"/>
      <c r="Q35" s="110"/>
      <c r="R35" s="110"/>
    </row>
    <row r="36" spans="2:18" x14ac:dyDescent="0.25">
      <c r="B36" s="110" t="str">
        <f t="array" ref="B36">IF(LEN(IFERROR(INDEX(  Notes!$B$2:$B$38,
         SMALL(
            IF(
               (Notes!$C$3:$C$38),
               ROW(Notes!$B$3:$B$38)-1
            ),
         ROW()-MATCH($B$31,B:B,0)
         )
      ),""))&gt;0,ROW()-MATCH($B$31,B:B,0)&amp;". ","")&amp;IFERROR(INDEX(  Notes!$B$2:$B$38,
         SMALL(
            IF(
               (Notes!$C$3:$C$38),
               ROW(Notes!$B$3:$B$38)-1
            ),
         ROW()-MATCH($B$31,B:B,0)
         )
      ),"")</f>
        <v/>
      </c>
      <c r="C36" s="110"/>
      <c r="D36" s="110"/>
      <c r="E36" s="110"/>
      <c r="F36" s="110"/>
      <c r="G36" s="110"/>
      <c r="H36" s="110"/>
      <c r="I36" s="110"/>
      <c r="J36" s="110"/>
      <c r="K36" s="110"/>
      <c r="L36" s="110"/>
      <c r="M36" s="110"/>
      <c r="N36" s="110"/>
      <c r="O36" s="110"/>
      <c r="P36" s="110"/>
      <c r="Q36" s="110"/>
      <c r="R36" s="110"/>
    </row>
    <row r="37" spans="2:18" x14ac:dyDescent="0.25">
      <c r="B37" s="110" t="str">
        <f t="array" ref="B37">IF(LEN(IFERROR(INDEX(  Notes!$B$2:$B$38,
         SMALL(
            IF(
               (Notes!$C$3:$C$38),
               ROW(Notes!$B$3:$B$38)-1
            ),
         ROW()-MATCH($B$31,B:B,0)
         )
      ),""))&gt;0,ROW()-MATCH($B$31,B:B,0)&amp;". ","")&amp;IFERROR(INDEX(  Notes!$B$2:$B$38,
         SMALL(
            IF(
               (Notes!$C$3:$C$38),
               ROW(Notes!$B$3:$B$38)-1
            ),
         ROW()-MATCH($B$31,B:B,0)
         )
      ),"")</f>
        <v/>
      </c>
      <c r="C37" s="110"/>
      <c r="D37" s="110"/>
      <c r="E37" s="110"/>
      <c r="F37" s="110"/>
      <c r="G37" s="110"/>
      <c r="H37" s="110"/>
      <c r="I37" s="110"/>
      <c r="J37" s="110"/>
      <c r="K37" s="110"/>
      <c r="L37" s="110"/>
      <c r="M37" s="110"/>
      <c r="N37" s="110"/>
      <c r="O37" s="110"/>
      <c r="P37" s="110"/>
      <c r="Q37" s="110"/>
      <c r="R37" s="110"/>
    </row>
    <row r="38" spans="2:18" x14ac:dyDescent="0.25">
      <c r="B38" s="110" t="str">
        <f t="array" ref="B38">IF(LEN(IFERROR(INDEX(  Notes!$B$2:$B$38,
         SMALL(
            IF(
               (Notes!$C$3:$C$38),
               ROW(Notes!$B$3:$B$38)-1
            ),
         ROW()-MATCH($B$31,B:B,0)
         )
      ),""))&gt;0,ROW()-MATCH($B$31,B:B,0)&amp;". ","")&amp;IFERROR(INDEX(  Notes!$B$2:$B$38,
         SMALL(
            IF(
               (Notes!$C$3:$C$38),
               ROW(Notes!$B$3:$B$38)-1
            ),
         ROW()-MATCH($B$31,B:B,0)
         )
      ),"")</f>
        <v/>
      </c>
      <c r="C38" s="110"/>
      <c r="D38" s="110"/>
      <c r="E38" s="110"/>
      <c r="F38" s="110"/>
      <c r="G38" s="110"/>
      <c r="H38" s="110"/>
      <c r="I38" s="110"/>
      <c r="J38" s="110"/>
      <c r="K38" s="110"/>
      <c r="L38" s="110"/>
      <c r="M38" s="110"/>
      <c r="N38" s="110"/>
      <c r="O38" s="110"/>
      <c r="P38" s="110"/>
      <c r="Q38" s="110"/>
      <c r="R38" s="110"/>
    </row>
    <row r="39" spans="2:18" x14ac:dyDescent="0.25">
      <c r="B39" s="110" t="str">
        <f t="array" ref="B39">IF(LEN(IFERROR(INDEX(  Notes!$B$2:$B$38,
         SMALL(
            IF(
               (Notes!$C$3:$C$38),
               ROW(Notes!$B$3:$B$38)-1
            ),
         ROW()-MATCH($B$31,B:B,0)
         )
      ),""))&gt;0,ROW()-MATCH($B$31,B:B,0)&amp;". ","")&amp;IFERROR(INDEX(  Notes!$B$2:$B$38,
         SMALL(
            IF(
               (Notes!$C$3:$C$38),
               ROW(Notes!$B$3:$B$38)-1
            ),
         ROW()-MATCH($B$31,B:B,0)
         )
      ),"")</f>
        <v/>
      </c>
      <c r="C39" s="110"/>
      <c r="D39" s="110"/>
      <c r="E39" s="110"/>
      <c r="F39" s="110"/>
      <c r="G39" s="110"/>
      <c r="H39" s="110"/>
      <c r="I39" s="110"/>
      <c r="J39" s="110"/>
      <c r="K39" s="110"/>
      <c r="L39" s="110"/>
      <c r="M39" s="110"/>
      <c r="N39" s="110"/>
      <c r="O39" s="110"/>
      <c r="P39" s="110"/>
      <c r="Q39" s="110"/>
      <c r="R39" s="110"/>
    </row>
    <row r="40" spans="2:18" x14ac:dyDescent="0.25">
      <c r="B40" s="110" t="str">
        <f t="array" ref="B40">IF(LEN(IFERROR(INDEX(  Notes!$B$2:$B$38,
         SMALL(
            IF(
               (Notes!$C$3:$C$38),
               ROW(Notes!$B$3:$B$38)-1
            ),
         ROW()-MATCH($B$31,B:B,0)
         )
      ),""))&gt;0,ROW()-MATCH($B$31,B:B,0)&amp;". ","")&amp;IFERROR(INDEX(  Notes!$B$2:$B$38,
         SMALL(
            IF(
               (Notes!$C$3:$C$38),
               ROW(Notes!$B$3:$B$38)-1
            ),
         ROW()-MATCH($B$31,B:B,0)
         )
      ),"")</f>
        <v/>
      </c>
      <c r="C40" s="110"/>
      <c r="D40" s="110"/>
      <c r="E40" s="110"/>
      <c r="F40" s="110"/>
      <c r="G40" s="110"/>
      <c r="H40" s="110"/>
      <c r="I40" s="110"/>
      <c r="J40" s="110"/>
      <c r="K40" s="110"/>
      <c r="L40" s="110"/>
      <c r="M40" s="110"/>
      <c r="N40" s="110"/>
      <c r="O40" s="110"/>
      <c r="P40" s="110"/>
      <c r="Q40" s="110"/>
      <c r="R40" s="110"/>
    </row>
    <row r="41" spans="2:18" x14ac:dyDescent="0.25">
      <c r="B41" s="110" t="str">
        <f t="array" ref="B41">IF(LEN(IFERROR(INDEX(  Notes!$B$2:$B$38,
         SMALL(
            IF(
               (Notes!$C$3:$C$38),
               ROW(Notes!$B$3:$B$38)-1
            ),
         ROW()-MATCH($B$31,B:B,0)
         )
      ),""))&gt;0,ROW()-MATCH($B$31,B:B,0)&amp;". ","")&amp;IFERROR(INDEX(  Notes!$B$2:$B$38,
         SMALL(
            IF(
               (Notes!$C$3:$C$38),
               ROW(Notes!$B$3:$B$38)-1
            ),
         ROW()-MATCH($B$31,B:B,0)
         )
      ),"")</f>
        <v/>
      </c>
      <c r="C41" s="110"/>
      <c r="D41" s="110"/>
      <c r="E41" s="110"/>
      <c r="F41" s="110"/>
      <c r="G41" s="110"/>
      <c r="H41" s="110"/>
      <c r="I41" s="110"/>
      <c r="J41" s="110"/>
      <c r="K41" s="110"/>
      <c r="L41" s="110"/>
      <c r="M41" s="110"/>
      <c r="N41" s="110"/>
      <c r="O41" s="110"/>
      <c r="P41" s="110"/>
      <c r="Q41" s="110"/>
      <c r="R41" s="110"/>
    </row>
    <row r="42" spans="2:18" x14ac:dyDescent="0.25">
      <c r="B42" s="110" t="str">
        <f t="array" ref="B42">IF(LEN(IFERROR(INDEX(  Notes!$B$2:$B$38,
         SMALL(
            IF(
               (Notes!$C$3:$C$38),
               ROW(Notes!$B$3:$B$38)-1
            ),
         ROW()-MATCH($B$31,B:B,0)
         )
      ),""))&gt;0,ROW()-MATCH($B$31,B:B,0)&amp;". ","")&amp;IFERROR(INDEX(  Notes!$B$2:$B$38,
         SMALL(
            IF(
               (Notes!$C$3:$C$38),
               ROW(Notes!$B$3:$B$38)-1
            ),
         ROW()-MATCH($B$31,B:B,0)
         )
      ),"")</f>
        <v/>
      </c>
      <c r="C42" s="110"/>
      <c r="D42" s="110"/>
      <c r="E42" s="110"/>
      <c r="F42" s="110"/>
      <c r="G42" s="110"/>
      <c r="H42" s="110"/>
      <c r="I42" s="110"/>
      <c r="J42" s="110"/>
      <c r="K42" s="110"/>
      <c r="L42" s="110"/>
      <c r="M42" s="110"/>
      <c r="N42" s="110"/>
      <c r="O42" s="110"/>
      <c r="P42" s="110"/>
      <c r="Q42" s="110"/>
      <c r="R42" s="110"/>
    </row>
    <row r="43" spans="2:18" x14ac:dyDescent="0.25">
      <c r="B43" s="110" t="str">
        <f t="array" ref="B43">IF(LEN(IFERROR(INDEX(  Notes!$B$2:$B$38,
         SMALL(
            IF(
               (Notes!$C$3:$C$38),
               ROW(Notes!$B$3:$B$38)-1
            ),
         ROW()-MATCH($B$31,B:B,0)
         )
      ),""))&gt;0,ROW()-MATCH($B$31,B:B,0)&amp;". ","")&amp;IFERROR(INDEX(  Notes!$B$2:$B$38,
         SMALL(
            IF(
               (Notes!$C$3:$C$38),
               ROW(Notes!$B$3:$B$38)-1
            ),
         ROW()-MATCH($B$31,B:B,0)
         )
      ),"")</f>
        <v/>
      </c>
      <c r="C43" s="110"/>
      <c r="D43" s="110"/>
      <c r="E43" s="110"/>
      <c r="F43" s="110"/>
      <c r="G43" s="110"/>
      <c r="H43" s="110"/>
      <c r="I43" s="110"/>
      <c r="J43" s="110"/>
      <c r="K43" s="110"/>
      <c r="L43" s="110"/>
      <c r="M43" s="110"/>
      <c r="N43" s="110"/>
      <c r="O43" s="110"/>
      <c r="P43" s="110"/>
      <c r="Q43" s="110"/>
      <c r="R43" s="110"/>
    </row>
    <row r="44" spans="2:18" x14ac:dyDescent="0.25">
      <c r="B44" s="110" t="str">
        <f t="array" ref="B44">IF(LEN(IFERROR(INDEX(  Notes!$B$2:$B$38,
         SMALL(
            IF(
               (Notes!$C$3:$C$38),
               ROW(Notes!$B$3:$B$38)-1
            ),
         ROW()-MATCH($B$31,B:B,0)
         )
      ),""))&gt;0,ROW()-MATCH($B$31,B:B,0)&amp;". ","")&amp;IFERROR(INDEX(  Notes!$B$2:$B$38,
         SMALL(
            IF(
               (Notes!$C$3:$C$38),
               ROW(Notes!$B$3:$B$38)-1
            ),
         ROW()-MATCH($B$31,B:B,0)
         )
      ),"")</f>
        <v/>
      </c>
      <c r="C44" s="110"/>
      <c r="D44" s="110"/>
      <c r="E44" s="110"/>
      <c r="F44" s="110"/>
      <c r="G44" s="110"/>
      <c r="H44" s="110"/>
      <c r="I44" s="110"/>
      <c r="J44" s="110"/>
      <c r="K44" s="110"/>
      <c r="L44" s="110"/>
      <c r="M44" s="110"/>
      <c r="N44" s="110"/>
      <c r="O44" s="110"/>
      <c r="P44" s="110"/>
      <c r="Q44" s="110"/>
      <c r="R44" s="110"/>
    </row>
    <row r="45" spans="2:18" x14ac:dyDescent="0.25">
      <c r="B45" s="110" t="str">
        <f t="array" ref="B45">IF(LEN(IFERROR(INDEX(  Notes!$B$2:$B$38,
         SMALL(
            IF(
               (Notes!$C$3:$C$38),
               ROW(Notes!$B$3:$B$38)-1
            ),
         ROW()-MATCH($B$31,B:B,0)
         )
      ),""))&gt;0,ROW()-MATCH($B$31,B:B,0)&amp;". ","")&amp;IFERROR(INDEX(  Notes!$B$2:$B$38,
         SMALL(
            IF(
               (Notes!$C$3:$C$38),
               ROW(Notes!$B$3:$B$38)-1
            ),
         ROW()-MATCH($B$31,B:B,0)
         )
      ),"")</f>
        <v/>
      </c>
      <c r="C45" s="110"/>
      <c r="D45" s="110"/>
      <c r="E45" s="110"/>
      <c r="F45" s="110"/>
      <c r="G45" s="110"/>
      <c r="H45" s="110"/>
      <c r="I45" s="110"/>
      <c r="J45" s="110"/>
      <c r="K45" s="110"/>
      <c r="L45" s="110"/>
      <c r="M45" s="110"/>
      <c r="N45" s="110"/>
      <c r="O45" s="110"/>
      <c r="P45" s="110"/>
      <c r="Q45" s="110"/>
      <c r="R45" s="110"/>
    </row>
    <row r="46" spans="2:18" x14ac:dyDescent="0.25">
      <c r="B46" s="110" t="str">
        <f t="array" ref="B46">IF(LEN(IFERROR(INDEX(  Notes!$B$2:$B$38,
         SMALL(
            IF(
               (Notes!$C$3:$C$38),
               ROW(Notes!$B$3:$B$38)-1
            ),
         ROW()-MATCH($B$31,B:B,0)
         )
      ),""))&gt;0,ROW()-MATCH($B$31,B:B,0)&amp;". ","")&amp;IFERROR(INDEX(  Notes!$B$2:$B$38,
         SMALL(
            IF(
               (Notes!$C$3:$C$38),
               ROW(Notes!$B$3:$B$38)-1
            ),
         ROW()-MATCH($B$31,B:B,0)
         )
      ),"")</f>
        <v/>
      </c>
      <c r="C46" s="110"/>
      <c r="D46" s="110"/>
      <c r="E46" s="110"/>
      <c r="F46" s="110"/>
      <c r="G46" s="110"/>
      <c r="H46" s="110"/>
      <c r="I46" s="110"/>
      <c r="J46" s="110"/>
      <c r="K46" s="110"/>
      <c r="L46" s="110"/>
      <c r="M46" s="110"/>
      <c r="N46" s="110"/>
      <c r="O46" s="110"/>
      <c r="P46" s="110"/>
      <c r="Q46" s="110"/>
      <c r="R46" s="110"/>
    </row>
    <row r="47" spans="2:18" x14ac:dyDescent="0.25">
      <c r="B47" s="110" t="str">
        <f t="array" ref="B47">IF(LEN(IFERROR(INDEX(  Notes!$B$2:$B$38,
         SMALL(
            IF(
               (Notes!$C$3:$C$38),
               ROW(Notes!$B$3:$B$38)-1
            ),
         ROW()-MATCH($B$31,B:B,0)
         )
      ),""))&gt;0,ROW()-MATCH($B$31,B:B,0)&amp;". ","")&amp;IFERROR(INDEX(  Notes!$B$2:$B$38,
         SMALL(
            IF(
               (Notes!$C$3:$C$38),
               ROW(Notes!$B$3:$B$38)-1
            ),
         ROW()-MATCH($B$31,B:B,0)
         )
      ),"")</f>
        <v/>
      </c>
      <c r="C47" s="110"/>
      <c r="D47" s="110"/>
      <c r="E47" s="110"/>
      <c r="F47" s="110"/>
      <c r="G47" s="110"/>
      <c r="H47" s="110"/>
      <c r="I47" s="110"/>
      <c r="J47" s="110"/>
      <c r="K47" s="110"/>
      <c r="L47" s="110"/>
      <c r="M47" s="110"/>
      <c r="N47" s="110"/>
      <c r="O47" s="110"/>
      <c r="P47" s="110"/>
      <c r="Q47" s="110"/>
      <c r="R47" s="110"/>
    </row>
    <row r="48" spans="2:18" x14ac:dyDescent="0.25">
      <c r="B48" s="110" t="str">
        <f t="array" ref="B48">IF(LEN(IFERROR(INDEX(  Notes!$B$2:$B$38,
         SMALL(
            IF(
               (Notes!$C$3:$C$38),
               ROW(Notes!$B$3:$B$38)-1
            ),
         ROW()-MATCH($B$31,B:B,0)
         )
      ),""))&gt;0,ROW()-MATCH($B$31,B:B,0)&amp;". ","")&amp;IFERROR(INDEX(  Notes!$B$2:$B$38,
         SMALL(
            IF(
               (Notes!$C$3:$C$38),
               ROW(Notes!$B$3:$B$38)-1
            ),
         ROW()-MATCH($B$31,B:B,0)
         )
      ),"")</f>
        <v/>
      </c>
      <c r="C48" s="110"/>
      <c r="D48" s="110"/>
      <c r="E48" s="110"/>
      <c r="F48" s="110"/>
      <c r="G48" s="110"/>
      <c r="H48" s="110"/>
      <c r="I48" s="110"/>
      <c r="J48" s="110"/>
      <c r="K48" s="110"/>
      <c r="L48" s="110"/>
      <c r="M48" s="110"/>
      <c r="N48" s="110"/>
      <c r="O48" s="110"/>
      <c r="P48" s="110"/>
      <c r="Q48" s="110"/>
      <c r="R48" s="110"/>
    </row>
    <row r="49" spans="2:18" x14ac:dyDescent="0.25">
      <c r="B49" s="110" t="str">
        <f t="array" ref="B49">IF(LEN(IFERROR(INDEX(  Notes!$B$2:$B$38,
         SMALL(
            IF(
               (Notes!$C$3:$C$38),
               ROW(Notes!$B$3:$B$38)-1
            ),
         ROW()-MATCH($B$31,B:B,0)
         )
      ),""))&gt;0,ROW()-MATCH($B$31,B:B,0)&amp;". ","")&amp;IFERROR(INDEX(  Notes!$B$2:$B$38,
         SMALL(
            IF(
               (Notes!$C$3:$C$38),
               ROW(Notes!$B$3:$B$38)-1
            ),
         ROW()-MATCH($B$31,B:B,0)
         )
      ),"")</f>
        <v/>
      </c>
      <c r="C49" s="110"/>
      <c r="D49" s="110"/>
      <c r="E49" s="110"/>
      <c r="F49" s="110"/>
      <c r="G49" s="110"/>
      <c r="H49" s="110"/>
      <c r="I49" s="110"/>
      <c r="J49" s="110"/>
      <c r="K49" s="110"/>
      <c r="L49" s="110"/>
      <c r="M49" s="110"/>
      <c r="N49" s="110"/>
      <c r="O49" s="110"/>
      <c r="P49" s="110"/>
      <c r="Q49" s="110"/>
      <c r="R49" s="110"/>
    </row>
    <row r="50" spans="2:18" x14ac:dyDescent="0.25">
      <c r="B50" s="110" t="str">
        <f t="array" ref="B50">IF(LEN(IFERROR(INDEX(  Notes!$B$2:$B$38,
         SMALL(
            IF(
               (Notes!$C$3:$C$38),
               ROW(Notes!$B$3:$B$38)-1
            ),
         ROW()-MATCH($B$31,B:B,0)
         )
      ),""))&gt;0,ROW()-MATCH($B$31,B:B,0)&amp;". ","")&amp;IFERROR(INDEX(  Notes!$B$2:$B$38,
         SMALL(
            IF(
               (Notes!$C$3:$C$38),
               ROW(Notes!$B$3:$B$38)-1
            ),
         ROW()-MATCH($B$31,B:B,0)
         )
      ),"")</f>
        <v/>
      </c>
      <c r="C50" s="110"/>
      <c r="D50" s="110"/>
      <c r="E50" s="110"/>
      <c r="F50" s="110"/>
      <c r="G50" s="110"/>
      <c r="H50" s="110"/>
      <c r="I50" s="110"/>
      <c r="J50" s="110"/>
      <c r="K50" s="110"/>
      <c r="L50" s="110"/>
      <c r="M50" s="110"/>
      <c r="N50" s="110"/>
      <c r="O50" s="110"/>
      <c r="P50" s="110"/>
      <c r="Q50" s="110"/>
      <c r="R50" s="110"/>
    </row>
    <row r="51" spans="2:18" s="10" customFormat="1" x14ac:dyDescent="0.25">
      <c r="B51" s="110" t="str">
        <f t="array" ref="B51">IF(LEN(IFERROR(INDEX(  Notes!$B$2:$B$38,
         SMALL(
            IF(
               (Notes!$C$3:$C$38),
               ROW(Notes!$B$3:$B$38)-1
            ),
         ROW()-MATCH($B$31,B:B,0)
         )
      ),""))&gt;0,ROW()-MATCH($B$31,B:B,0)&amp;". ","")&amp;IFERROR(INDEX(  Notes!$B$2:$B$38,
         SMALL(
            IF(
               (Notes!$C$3:$C$38),
               ROW(Notes!$B$3:$B$38)-1
            ),
         ROW()-MATCH($B$31,B:B,0)
         )
      ),"")</f>
        <v/>
      </c>
      <c r="C51" s="110"/>
      <c r="D51" s="110"/>
      <c r="E51" s="110"/>
      <c r="F51" s="110"/>
      <c r="G51" s="110"/>
      <c r="H51" s="110"/>
      <c r="I51" s="110"/>
      <c r="J51" s="110"/>
      <c r="K51" s="110"/>
      <c r="L51" s="110"/>
      <c r="M51" s="110"/>
      <c r="N51" s="110"/>
      <c r="O51" s="110"/>
      <c r="P51" s="110"/>
      <c r="Q51" s="110"/>
      <c r="R51" s="110"/>
    </row>
    <row r="52" spans="2:18" s="8" customFormat="1" x14ac:dyDescent="0.25">
      <c r="B52" s="110" t="str">
        <f t="array" ref="B52">IF(LEN(IFERROR(INDEX(  Notes!$B$2:$B$38,
         SMALL(
            IF(
               (Notes!$C$3:$C$38),
               ROW(Notes!$B$3:$B$38)-1
            ),
         ROW()-MATCH($B$31,B:B,0)
         )
      ),""))&gt;0,ROW()-MATCH($B$31,B:B,0)&amp;". ","")&amp;IFERROR(INDEX(  Notes!$B$2:$B$38,
         SMALL(
            IF(
               (Notes!$C$3:$C$38),
               ROW(Notes!$B$3:$B$38)-1
            ),
         ROW()-MATCH($B$31,B:B,0)
         )
      ),"")</f>
        <v/>
      </c>
      <c r="C52" s="110"/>
      <c r="D52" s="110"/>
      <c r="E52" s="110"/>
      <c r="F52" s="110"/>
      <c r="G52" s="110"/>
      <c r="H52" s="110"/>
      <c r="I52" s="110"/>
      <c r="J52" s="110"/>
      <c r="K52" s="110"/>
      <c r="L52" s="110"/>
      <c r="M52" s="110"/>
      <c r="N52" s="110"/>
      <c r="O52" s="110"/>
      <c r="P52" s="110"/>
      <c r="Q52" s="110"/>
      <c r="R52" s="110"/>
    </row>
    <row r="53" spans="2:18" s="8" customFormat="1" x14ac:dyDescent="0.25">
      <c r="B53" s="110" t="str">
        <f t="array" ref="B53">IF(LEN(IFERROR(INDEX(  Notes!$B$2:$B$38,
         SMALL(
            IF(
               (Notes!$C$3:$C$38),
               ROW(Notes!$B$3:$B$38)-1
            ),
         ROW()-MATCH($B$31,B:B,0)
         )
      ),""))&gt;0,ROW()-MATCH($B$31,B:B,0)&amp;". ","")&amp;IFERROR(INDEX(  Notes!$B$2:$B$38,
         SMALL(
            IF(
               (Notes!$C$3:$C$38),
               ROW(Notes!$B$3:$B$38)-1
            ),
         ROW()-MATCH($B$31,B:B,0)
         )
      ),"")</f>
        <v/>
      </c>
      <c r="C53" s="110"/>
      <c r="D53" s="110"/>
      <c r="E53" s="110"/>
      <c r="F53" s="110"/>
      <c r="G53" s="110"/>
      <c r="H53" s="110"/>
      <c r="I53" s="110"/>
      <c r="J53" s="110"/>
      <c r="K53" s="110"/>
      <c r="L53" s="110"/>
      <c r="M53" s="110"/>
      <c r="N53" s="110"/>
      <c r="O53" s="110"/>
      <c r="P53" s="110"/>
      <c r="Q53" s="110"/>
      <c r="R53" s="110"/>
    </row>
    <row r="54" spans="2:18" s="8" customFormat="1" x14ac:dyDescent="0.25">
      <c r="B54" s="110" t="str">
        <f t="array" ref="B54">IF(LEN(IFERROR(INDEX(  Notes!$B$2:$B$38,
         SMALL(
            IF(
               (Notes!$C$3:$C$38),
               ROW(Notes!$B$3:$B$38)-1
            ),
         ROW()-MATCH($B$31,B:B,0)
         )
      ),""))&gt;0,ROW()-MATCH($B$31,B:B,0)&amp;". ","")&amp;IFERROR(INDEX(  Notes!$B$2:$B$38,
         SMALL(
            IF(
               (Notes!$C$3:$C$38),
               ROW(Notes!$B$3:$B$38)-1
            ),
         ROW()-MATCH($B$31,B:B,0)
         )
      ),"")</f>
        <v/>
      </c>
      <c r="C54" s="110"/>
      <c r="D54" s="110"/>
      <c r="E54" s="110"/>
      <c r="F54" s="110"/>
      <c r="G54" s="110"/>
      <c r="H54" s="110"/>
      <c r="I54" s="110"/>
      <c r="J54" s="110"/>
      <c r="K54" s="110"/>
      <c r="L54" s="110"/>
      <c r="M54" s="110"/>
      <c r="N54" s="110"/>
      <c r="O54" s="110"/>
      <c r="P54" s="110"/>
      <c r="Q54" s="110"/>
      <c r="R54" s="110"/>
    </row>
    <row r="55" spans="2:18" s="8" customFormat="1" ht="17.45" customHeight="1" x14ac:dyDescent="0.25">
      <c r="B55" s="110" t="str">
        <f t="array" ref="B55">IF(LEN(IFERROR(INDEX(  Notes!$B$2:$B$38,
         SMALL(
            IF(
               (Notes!$C$3:$C$38),
               ROW(Notes!$B$3:$B$38)-1
            ),
         ROW()-MATCH($B$31,B:B,0)
         )
      ),""))&gt;0,ROW()-MATCH($B$31,B:B,0)&amp;". ","")&amp;IFERROR(INDEX(  Notes!$B$2:$B$38,
         SMALL(
            IF(
               (Notes!$C$3:$C$38),
               ROW(Notes!$B$3:$B$38)-1
            ),
         ROW()-MATCH($B$31,B:B,0)
         )
      ),"")</f>
        <v/>
      </c>
      <c r="C55" s="110"/>
      <c r="D55" s="110"/>
      <c r="E55" s="110"/>
      <c r="F55" s="110"/>
      <c r="G55" s="110"/>
      <c r="H55" s="110"/>
      <c r="I55" s="110"/>
      <c r="J55" s="110"/>
      <c r="K55" s="110"/>
      <c r="L55" s="110"/>
      <c r="M55" s="110"/>
      <c r="N55" s="110"/>
      <c r="O55" s="110"/>
      <c r="P55" s="110"/>
      <c r="Q55" s="110"/>
      <c r="R55" s="110"/>
    </row>
    <row r="56" spans="2:18" s="8" customFormat="1" ht="17.45" customHeight="1" x14ac:dyDescent="0.25">
      <c r="B56" s="110" t="str">
        <f t="array" ref="B56">IF(LEN(IFERROR(INDEX(  Notes!$B$2:$B$38,
         SMALL(
            IF(
               (Notes!$C$3:$C$38),
               ROW(Notes!$B$3:$B$38)-1
            ),
         ROW()-MATCH($B$31,B:B,0)
         )
      ),""))&gt;0,ROW()-MATCH($B$31,B:B,0)&amp;". ","")&amp;IFERROR(INDEX(  Notes!$B$2:$B$38,
         SMALL(
            IF(
               (Notes!$C$3:$C$38),
               ROW(Notes!$B$3:$B$38)-1
            ),
         ROW()-MATCH($B$31,B:B,0)
         )
      ),"")</f>
        <v/>
      </c>
      <c r="C56" s="110"/>
      <c r="D56" s="110"/>
      <c r="E56" s="110"/>
      <c r="F56" s="110"/>
      <c r="G56" s="110"/>
      <c r="H56" s="110"/>
      <c r="I56" s="110"/>
      <c r="J56" s="110"/>
      <c r="K56" s="110"/>
      <c r="L56" s="110"/>
      <c r="M56" s="110"/>
      <c r="N56" s="110"/>
      <c r="O56" s="110"/>
      <c r="P56" s="110"/>
      <c r="Q56" s="110"/>
      <c r="R56" s="110"/>
    </row>
    <row r="57" spans="2:18" x14ac:dyDescent="0.25">
      <c r="B57" s="110" t="str">
        <f t="array" ref="B57">IF(LEN(IFERROR(INDEX(  Notes!$B$2:$B$38,
         SMALL(
            IF(
               (Notes!$C$3:$C$38),
               ROW(Notes!$B$3:$B$38)-1
            ),
         ROW()-MATCH($B$31,B:B,0)
         )
      ),""))&gt;0,ROW()-MATCH($B$31,B:B,0)&amp;". ","")&amp;IFERROR(INDEX(  Notes!$B$2:$B$38,
         SMALL(
            IF(
               (Notes!$C$3:$C$38),
               ROW(Notes!$B$3:$B$38)-1
            ),
         ROW()-MATCH($B$31,B:B,0)
         )
      ),"")</f>
        <v/>
      </c>
      <c r="C57" s="110"/>
      <c r="D57" s="110"/>
      <c r="E57" s="110"/>
      <c r="F57" s="110"/>
      <c r="G57" s="110"/>
      <c r="H57" s="110"/>
      <c r="I57" s="110"/>
      <c r="J57" s="110"/>
      <c r="K57" s="110"/>
      <c r="L57" s="110"/>
      <c r="M57" s="110"/>
      <c r="N57" s="110"/>
      <c r="O57" s="110"/>
      <c r="P57" s="110"/>
      <c r="Q57" s="110"/>
      <c r="R57" s="110"/>
    </row>
    <row r="58" spans="2:18" x14ac:dyDescent="0.25">
      <c r="B58" s="110" t="str">
        <f t="array" ref="B58">IF(LEN(IFERROR(INDEX(  Notes!$B$2:$B$38,
         SMALL(
            IF(
               (Notes!$C$3:$C$38),
               ROW(Notes!$B$3:$B$38)-1
            ),
         ROW()-MATCH($B$31,B:B,0)
         )
      ),""))&gt;0,ROW()-MATCH($B$31,B:B,0)&amp;". ","")&amp;IFERROR(INDEX(  Notes!$B$2:$B$38,
         SMALL(
            IF(
               (Notes!$C$3:$C$38),
               ROW(Notes!$B$3:$B$38)-1
            ),
         ROW()-MATCH($B$31,B:B,0)
         )
      ),"")</f>
        <v/>
      </c>
      <c r="C58" s="110"/>
      <c r="D58" s="110"/>
      <c r="E58" s="110"/>
      <c r="F58" s="110"/>
      <c r="G58" s="110"/>
      <c r="H58" s="110"/>
      <c r="I58" s="110"/>
      <c r="J58" s="110"/>
      <c r="K58" s="110"/>
      <c r="L58" s="110"/>
      <c r="M58" s="110"/>
      <c r="N58" s="110"/>
      <c r="O58" s="110"/>
      <c r="P58" s="110"/>
      <c r="Q58" s="110"/>
      <c r="R58" s="110"/>
    </row>
    <row r="59" spans="2:18" x14ac:dyDescent="0.25">
      <c r="B59" s="110" t="str">
        <f t="array" ref="B59">IF(LEN(IFERROR(INDEX(  Notes!$B$2:$B$38,
         SMALL(
            IF(
               (Notes!$C$3:$C$38),
               ROW(Notes!$B$3:$B$38)-1
            ),
         ROW()-MATCH($B$31,B:B,0)
         )
      ),""))&gt;0,ROW()-MATCH($B$31,B:B,0)&amp;". ","")&amp;IFERROR(INDEX(  Notes!$B$2:$B$38,
         SMALL(
            IF(
               (Notes!$C$3:$C$38),
               ROW(Notes!$B$3:$B$38)-1
            ),
         ROW()-MATCH($B$31,B:B,0)
         )
      ),"")</f>
        <v/>
      </c>
      <c r="C59" s="110"/>
      <c r="D59" s="110"/>
      <c r="E59" s="110"/>
      <c r="F59" s="110"/>
      <c r="G59" s="110"/>
      <c r="H59" s="110"/>
      <c r="I59" s="110"/>
      <c r="J59" s="110"/>
      <c r="K59" s="110"/>
      <c r="L59" s="110"/>
      <c r="M59" s="110"/>
      <c r="N59" s="110"/>
      <c r="O59" s="110"/>
      <c r="P59" s="110"/>
      <c r="Q59" s="110"/>
      <c r="R59" s="110"/>
    </row>
    <row r="60" spans="2:18" x14ac:dyDescent="0.25">
      <c r="B60" s="110" t="str">
        <f t="array" ref="B60">IF(LEN(IFERROR(INDEX(  Notes!$B$2:$B$38,
         SMALL(
            IF(
               (Notes!$C$3:$C$38),
               ROW(Notes!$B$3:$B$38)-1
            ),
         ROW()-MATCH($B$31,B:B,0)
         )
      ),""))&gt;0,ROW()-MATCH($B$31,B:B,0)&amp;". ","")&amp;IFERROR(INDEX(  Notes!$B$2:$B$38,
         SMALL(
            IF(
               (Notes!$C$3:$C$38),
               ROW(Notes!$B$3:$B$38)-1
            ),
         ROW()-MATCH($B$31,B:B,0)
         )
      ),"")</f>
        <v/>
      </c>
      <c r="C60" s="110"/>
      <c r="D60" s="110"/>
      <c r="E60" s="110"/>
      <c r="F60" s="110"/>
      <c r="G60" s="110"/>
      <c r="H60" s="110"/>
      <c r="I60" s="110"/>
      <c r="J60" s="110"/>
      <c r="K60" s="110"/>
      <c r="L60" s="110"/>
      <c r="M60" s="110"/>
      <c r="N60" s="110"/>
      <c r="O60" s="110"/>
      <c r="P60" s="110"/>
      <c r="Q60" s="110"/>
      <c r="R60" s="110"/>
    </row>
    <row r="61" spans="2:18" x14ac:dyDescent="0.25">
      <c r="B61" s="110" t="str">
        <f t="array" ref="B61">IF(LEN(IFERROR(INDEX(  Notes!$B$2:$B$38,
         SMALL(
            IF(
               (Notes!$C$3:$C$38),
               ROW(Notes!$B$3:$B$38)-1
            ),
         ROW()-MATCH($B$31,B:B,0)
         )
      ),""))&gt;0,ROW()-MATCH($B$31,B:B,0)&amp;". ","")&amp;IFERROR(INDEX(  Notes!$B$2:$B$38,
         SMALL(
            IF(
               (Notes!$C$3:$C$38),
               ROW(Notes!$B$3:$B$38)-1
            ),
         ROW()-MATCH($B$31,B:B,0)
         )
      ),"")</f>
        <v/>
      </c>
      <c r="C61" s="110"/>
      <c r="D61" s="110"/>
      <c r="E61" s="110"/>
      <c r="F61" s="110"/>
      <c r="G61" s="110"/>
      <c r="H61" s="110"/>
      <c r="I61" s="110"/>
      <c r="J61" s="110"/>
      <c r="K61" s="110"/>
      <c r="L61" s="110"/>
      <c r="M61" s="110"/>
      <c r="N61" s="110"/>
      <c r="O61" s="110"/>
      <c r="P61" s="110"/>
      <c r="Q61" s="110"/>
      <c r="R61" s="110"/>
    </row>
    <row r="62" spans="2:18" x14ac:dyDescent="0.25">
      <c r="B62" s="110" t="str">
        <f t="array" ref="B62">IF(LEN(IFERROR(INDEX(  Notes!$B$2:$B$38,
         SMALL(
            IF(
               (Notes!$C$3:$C$38),
               ROW(Notes!$B$3:$B$38)-1
            ),
         ROW()-MATCH($B$31,B:B,0)
         )
      ),""))&gt;0,ROW()-MATCH($B$31,B:B,0)&amp;". ","")&amp;IFERROR(INDEX(  Notes!$B$2:$B$38,
         SMALL(
            IF(
               (Notes!$C$3:$C$38),
               ROW(Notes!$B$3:$B$38)-1
            ),
         ROW()-MATCH($B$31,B:B,0)
         )
      ),"")</f>
        <v/>
      </c>
      <c r="C62" s="110"/>
      <c r="D62" s="110"/>
      <c r="E62" s="110"/>
      <c r="F62" s="110"/>
      <c r="G62" s="110"/>
      <c r="H62" s="110"/>
      <c r="I62" s="110"/>
      <c r="J62" s="110"/>
      <c r="K62" s="110"/>
      <c r="L62" s="110"/>
      <c r="M62" s="110"/>
      <c r="N62" s="110"/>
      <c r="O62" s="110"/>
      <c r="P62" s="110"/>
      <c r="Q62" s="110"/>
      <c r="R62" s="110"/>
    </row>
    <row r="63" spans="2:18" x14ac:dyDescent="0.25">
      <c r="B63" s="110" t="str">
        <f t="array" ref="B63">IF(LEN(IFERROR(INDEX(  Notes!$B$2:$B$38,
         SMALL(
            IF(
               (Notes!$C$3:$C$38),
               ROW(Notes!$B$3:$B$38)-1
            ),
         ROW()-MATCH($B$31,B:B,0)
         )
      ),""))&gt;0,ROW()-MATCH($B$31,B:B,0)&amp;". ","")&amp;IFERROR(INDEX(  Notes!$B$2:$B$38,
         SMALL(
            IF(
               (Notes!$C$3:$C$38),
               ROW(Notes!$B$3:$B$38)-1
            ),
         ROW()-MATCH($B$31,B:B,0)
         )
      ),"")</f>
        <v/>
      </c>
      <c r="C63" s="110"/>
      <c r="D63" s="110"/>
      <c r="E63" s="110"/>
      <c r="F63" s="110"/>
      <c r="G63" s="110"/>
      <c r="H63" s="110"/>
      <c r="I63" s="110"/>
      <c r="J63" s="110"/>
      <c r="K63" s="110"/>
      <c r="L63" s="110"/>
      <c r="M63" s="110"/>
      <c r="N63" s="110"/>
      <c r="O63" s="110"/>
      <c r="P63" s="110"/>
      <c r="Q63" s="110"/>
      <c r="R63" s="110"/>
    </row>
    <row r="64" spans="2:18" x14ac:dyDescent="0.25">
      <c r="B64" s="110" t="str">
        <f t="array" ref="B64">IF(LEN(IFERROR(INDEX(  Notes!$B$2:$B$38,
         SMALL(
            IF(
               (Notes!$C$3:$C$38),
               ROW(Notes!$B$3:$B$38)-1
            ),
         ROW()-MATCH($B$31,B:B,0)
         )
      ),""))&gt;0,ROW()-MATCH($B$31,B:B,0)&amp;". ","")&amp;IFERROR(INDEX(  Notes!$B$2:$B$38,
         SMALL(
            IF(
               (Notes!$C$3:$C$38),
               ROW(Notes!$B$3:$B$38)-1
            ),
         ROW()-MATCH($B$31,B:B,0)
         )
      ),"")</f>
        <v/>
      </c>
      <c r="C64" s="110"/>
      <c r="D64" s="110"/>
      <c r="E64" s="110"/>
      <c r="F64" s="110"/>
      <c r="G64" s="110"/>
      <c r="H64" s="110"/>
      <c r="I64" s="110"/>
      <c r="J64" s="110"/>
      <c r="K64" s="110"/>
      <c r="L64" s="110"/>
      <c r="M64" s="110"/>
      <c r="N64" s="110"/>
      <c r="O64" s="110"/>
      <c r="P64" s="110"/>
      <c r="Q64" s="110"/>
      <c r="R64" s="110"/>
    </row>
    <row r="65" spans="2:18" x14ac:dyDescent="0.25">
      <c r="B65" s="110" t="str">
        <f t="array" ref="B65">IF(LEN(IFERROR(INDEX(  Notes!$B$2:$B$38,
         SMALL(
            IF(
               (Notes!$C$3:$C$38),
               ROW(Notes!$B$3:$B$38)-1
            ),
         ROW()-MATCH($B$31,B:B,0)
         )
      ),""))&gt;0,ROW()-MATCH($B$31,B:B,0)&amp;". ","")&amp;IFERROR(INDEX(  Notes!$B$2:$B$38,
         SMALL(
            IF(
               (Notes!$C$3:$C$38),
               ROW(Notes!$B$3:$B$38)-1
            ),
         ROW()-MATCH($B$31,B:B,0)
         )
      ),"")</f>
        <v/>
      </c>
      <c r="C65" s="110"/>
      <c r="D65" s="110"/>
      <c r="E65" s="110"/>
      <c r="F65" s="110"/>
      <c r="G65" s="110"/>
      <c r="H65" s="110"/>
      <c r="I65" s="110"/>
      <c r="J65" s="110"/>
      <c r="K65" s="110"/>
      <c r="L65" s="110"/>
      <c r="M65" s="110"/>
      <c r="N65" s="110"/>
      <c r="O65" s="110"/>
      <c r="P65" s="110"/>
      <c r="Q65" s="110"/>
      <c r="R65" s="110"/>
    </row>
    <row r="66" spans="2:18" x14ac:dyDescent="0.25">
      <c r="B66" s="110" t="str">
        <f t="array" ref="B66">IF(LEN(IFERROR(INDEX(  Notes!$B$2:$B$38,
         SMALL(
            IF(
               (Notes!$C$3:$C$38),
               ROW(Notes!$B$3:$B$38)-1
            ),
         ROW()-MATCH($B$31,B:B,0)
         )
      ),""))&gt;0,ROW()-MATCH($B$31,B:B,0)&amp;". ","")&amp;IFERROR(INDEX(  Notes!$B$2:$B$38,
         SMALL(
            IF(
               (Notes!$C$3:$C$38),
               ROW(Notes!$B$3:$B$38)-1
            ),
         ROW()-MATCH($B$31,B:B,0)
         )
      ),"")</f>
        <v/>
      </c>
      <c r="C66" s="110"/>
      <c r="D66" s="110"/>
      <c r="E66" s="110"/>
      <c r="F66" s="110"/>
      <c r="G66" s="110"/>
      <c r="H66" s="110"/>
      <c r="I66" s="110"/>
      <c r="J66" s="110"/>
      <c r="K66" s="110"/>
      <c r="L66" s="110"/>
      <c r="M66" s="110"/>
      <c r="N66" s="110"/>
      <c r="O66" s="110"/>
      <c r="P66" s="110"/>
      <c r="Q66" s="110"/>
      <c r="R66" s="110"/>
    </row>
    <row r="67" spans="2:18" x14ac:dyDescent="0.25">
      <c r="B67" s="110" t="str">
        <f t="array" ref="B67">IF(LEN(IFERROR(INDEX(  Notes!$B$2:$B$38,
         SMALL(
            IF(
               (Notes!$C$3:$C$38),
               ROW(Notes!$B$3:$B$38)-1
            ),
         ROW()-MATCH($B$31,B:B,0)
         )
      ),""))&gt;0,ROW()-MATCH($B$31,B:B,0)&amp;". ","")&amp;IFERROR(INDEX(  Notes!$B$2:$B$38,
         SMALL(
            IF(
               (Notes!$C$3:$C$38),
               ROW(Notes!$B$3:$B$38)-1
            ),
         ROW()-MATCH($B$31,B:B,0)
         )
      ),"")</f>
        <v/>
      </c>
      <c r="C67" s="110"/>
      <c r="D67" s="110"/>
      <c r="E67" s="110"/>
      <c r="F67" s="110"/>
      <c r="G67" s="110"/>
      <c r="H67" s="110"/>
      <c r="I67" s="110"/>
      <c r="J67" s="110"/>
      <c r="K67" s="110"/>
      <c r="L67" s="110"/>
      <c r="M67" s="110"/>
      <c r="N67" s="110"/>
      <c r="O67" s="110"/>
      <c r="P67" s="110"/>
      <c r="Q67" s="110"/>
      <c r="R67" s="110"/>
    </row>
    <row r="68" spans="2:18" x14ac:dyDescent="0.25">
      <c r="B68" s="110" t="str">
        <f t="array" ref="B68">IF(LEN(IFERROR(INDEX(  Notes!$B$2:$B$38,
         SMALL(
            IF(
               (Notes!$C$3:$C$38),
               ROW(Notes!$B$3:$B$38)-1
            ),
         ROW()-MATCH($B$31,B:B,0)
         )
      ),""))&gt;0,ROW()-MATCH($B$31,B:B,0)&amp;". ","")&amp;IFERROR(INDEX(  Notes!$B$2:$B$38,
         SMALL(
            IF(
               (Notes!$C$3:$C$38),
               ROW(Notes!$B$3:$B$38)-1
            ),
         ROW()-MATCH($B$31,B:B,0)
         )
      ),"")</f>
        <v/>
      </c>
      <c r="C68" s="110"/>
      <c r="D68" s="110"/>
      <c r="E68" s="110"/>
      <c r="F68" s="110"/>
      <c r="G68" s="110"/>
      <c r="H68" s="110"/>
      <c r="I68" s="110"/>
      <c r="J68" s="110"/>
      <c r="K68" s="110"/>
      <c r="L68" s="110"/>
      <c r="M68" s="110"/>
      <c r="N68" s="110"/>
      <c r="O68" s="110"/>
      <c r="P68" s="110"/>
      <c r="Q68" s="110"/>
      <c r="R68" s="110"/>
    </row>
    <row r="69" spans="2:18" x14ac:dyDescent="0.25">
      <c r="B69" s="110" t="str">
        <f t="array" ref="B69">IF(LEN(IFERROR(INDEX(  Notes!$B$2:$B$38,
         SMALL(
            IF(
               (Notes!$C$3:$C$38),
               ROW(Notes!$B$3:$B$38)-1
            ),
         ROW()-MATCH($B$31,B:B,0)
         )
      ),""))&gt;0,ROW()-MATCH($B$31,B:B,0)&amp;". ","")&amp;IFERROR(INDEX(  Notes!$B$2:$B$38,
         SMALL(
            IF(
               (Notes!$C$3:$C$38),
               ROW(Notes!$B$3:$B$38)-1
            ),
         ROW()-MATCH($B$31,B:B,0)
         )
      ),"")</f>
        <v/>
      </c>
      <c r="C69" s="110"/>
      <c r="D69" s="110"/>
      <c r="E69" s="110"/>
      <c r="F69" s="110"/>
      <c r="G69" s="110"/>
      <c r="H69" s="110"/>
      <c r="I69" s="110"/>
      <c r="J69" s="110"/>
      <c r="K69" s="110"/>
      <c r="L69" s="110"/>
      <c r="M69" s="110"/>
      <c r="N69" s="110"/>
      <c r="O69" s="110"/>
      <c r="P69" s="110"/>
      <c r="Q69" s="110"/>
      <c r="R69" s="110"/>
    </row>
    <row r="70" spans="2:18" x14ac:dyDescent="0.25">
      <c r="B70" s="110" t="str">
        <f t="array" ref="B70">IF(LEN(IFERROR(INDEX(  Notes!$B$2:$B$38,
         SMALL(
            IF(
               (Notes!$C$3:$C$38),
               ROW(Notes!$B$3:$B$38)-1
            ),
         ROW()-MATCH($B$31,B:B,0)
         )
      ),""))&gt;0,ROW()-MATCH($B$31,B:B,0)&amp;". ","")&amp;IFERROR(INDEX(  Notes!$B$2:$B$38,
         SMALL(
            IF(
               (Notes!$C$3:$C$38),
               ROW(Notes!$B$3:$B$38)-1
            ),
         ROW()-MATCH($B$31,B:B,0)
         )
      ),"")</f>
        <v/>
      </c>
      <c r="C70" s="110"/>
      <c r="D70" s="110"/>
      <c r="E70" s="110"/>
      <c r="F70" s="110"/>
      <c r="G70" s="110"/>
      <c r="H70" s="110"/>
      <c r="I70" s="110"/>
      <c r="J70" s="110"/>
      <c r="K70" s="110"/>
      <c r="L70" s="110"/>
      <c r="M70" s="110"/>
      <c r="N70" s="110"/>
      <c r="O70" s="110"/>
      <c r="P70" s="110"/>
      <c r="Q70" s="110"/>
      <c r="R70" s="110"/>
    </row>
    <row r="71" spans="2:18" x14ac:dyDescent="0.25">
      <c r="B71" s="110" t="str">
        <f>IF(LEN(IFERROR(INDEX(  Notes!$B$2:$B$38,
         SMALL(
            IF(
               (Notes!$C$3:$C$38),
               ROW(Notes!$B$3:$B$38)-1
            ),
         ROW()-MATCH($B$31,B:B,0)
         )
      ),""))&gt;0,ROW()-MATCH($B$31,B:B,0)&amp;". ","")&amp;IFERROR(INDEX(  Notes!$B$2:$B$38,
         SMALL(
            IF(
               (Notes!$C$3:$C$38),
               ROW(Notes!$B$3:$B$38)-1
            ),
         ROW()-MATCH($B$31,B:B,0)
         )
      ),"")</f>
        <v/>
      </c>
      <c r="C71" s="110"/>
      <c r="D71" s="110"/>
      <c r="E71" s="110"/>
      <c r="F71" s="110"/>
      <c r="G71" s="110"/>
      <c r="H71" s="110"/>
      <c r="I71" s="110"/>
      <c r="J71" s="110"/>
      <c r="K71" s="110"/>
      <c r="L71" s="110"/>
      <c r="M71" s="110"/>
      <c r="N71" s="110"/>
      <c r="O71" s="110"/>
      <c r="P71" s="110"/>
      <c r="Q71" s="110"/>
      <c r="R71" s="110"/>
    </row>
  </sheetData>
  <sheetProtection formatCells="0" formatColumns="0" formatRows="0" insertColumns="0" insertRows="0" insertHyperlinks="0" deleteColumns="0" deleteRows="0" sort="0" autoFilter="0" pivotTables="0"/>
  <mergeCells count="56">
    <mergeCell ref="B65:R65"/>
    <mergeCell ref="B66:R66"/>
    <mergeCell ref="B70:R70"/>
    <mergeCell ref="B71:R71"/>
    <mergeCell ref="B67:R67"/>
    <mergeCell ref="B68:R68"/>
    <mergeCell ref="B69:R69"/>
    <mergeCell ref="B60:R60"/>
    <mergeCell ref="B61:R61"/>
    <mergeCell ref="B62:R62"/>
    <mergeCell ref="B63:R63"/>
    <mergeCell ref="B64:R64"/>
    <mergeCell ref="B50:R50"/>
    <mergeCell ref="B51:R51"/>
    <mergeCell ref="B57:R57"/>
    <mergeCell ref="B58:R58"/>
    <mergeCell ref="B59:R59"/>
    <mergeCell ref="B55:R55"/>
    <mergeCell ref="B54:R54"/>
    <mergeCell ref="B45:R45"/>
    <mergeCell ref="B46:R46"/>
    <mergeCell ref="B47:R47"/>
    <mergeCell ref="B48:R48"/>
    <mergeCell ref="B49:R49"/>
    <mergeCell ref="Q4:Q5"/>
    <mergeCell ref="R4:R5"/>
    <mergeCell ref="P4:P5"/>
    <mergeCell ref="B42:R42"/>
    <mergeCell ref="B43:R43"/>
    <mergeCell ref="B4:B5"/>
    <mergeCell ref="N4:N5"/>
    <mergeCell ref="K4:K5"/>
    <mergeCell ref="D4:F4"/>
    <mergeCell ref="C4:C5"/>
    <mergeCell ref="G4:G5"/>
    <mergeCell ref="I4:I5"/>
    <mergeCell ref="J4:J5"/>
    <mergeCell ref="H4:H5"/>
    <mergeCell ref="O4:O5"/>
    <mergeCell ref="M4:M5"/>
    <mergeCell ref="B44:R44"/>
    <mergeCell ref="L4:L5"/>
    <mergeCell ref="B56:R56"/>
    <mergeCell ref="B3:R3"/>
    <mergeCell ref="B33:R33"/>
    <mergeCell ref="B34:R34"/>
    <mergeCell ref="B35:R35"/>
    <mergeCell ref="B36:R36"/>
    <mergeCell ref="B37:R37"/>
    <mergeCell ref="B38:R38"/>
    <mergeCell ref="B39:R39"/>
    <mergeCell ref="B40:R40"/>
    <mergeCell ref="B41:R41"/>
    <mergeCell ref="B32:R32"/>
    <mergeCell ref="B52:R52"/>
    <mergeCell ref="B53:R53"/>
  </mergeCells>
  <conditionalFormatting sqref="B32:R71">
    <cfRule type="expression" dxfId="10" priority="6">
      <formula>NOT(_xlfn.ISFORMULA($B32))</formula>
    </cfRule>
    <cfRule type="expression" dxfId="9" priority="14">
      <formula>AND(LEN(B33)=0,LEN(B32)&gt;0)</formula>
    </cfRule>
    <cfRule type="expression" dxfId="8" priority="15">
      <formula>LEN(B32)&gt;0</formula>
    </cfRule>
  </conditionalFormatting>
  <conditionalFormatting sqref="P6:R30">
    <cfRule type="expression" dxfId="7" priority="7">
      <formula>NOT(_xlfn.ISFORMULA(P6))</formula>
    </cfRule>
  </conditionalFormatting>
  <dataValidations count="2">
    <dataValidation type="whole" operator="greaterThan" allowBlank="1" showInputMessage="1" showErrorMessage="1" sqref="D6:D30">
      <formula1>0</formula1>
    </dataValidation>
    <dataValidation type="list" allowBlank="1" showInputMessage="1" sqref="F6:F30">
      <formula1>INDIRECT("HP_"&amp;E6)</formula1>
    </dataValidation>
  </dataValidations>
  <printOptions horizontalCentered="1"/>
  <pageMargins left="0.25" right="0.25" top="0.75" bottom="0.75" header="0.3" footer="0.3"/>
  <pageSetup scale="71" orientation="landscape" r:id="rId1"/>
  <extLst>
    <ext xmlns:x14="http://schemas.microsoft.com/office/spreadsheetml/2009/9/main" uri="{78C0D931-6437-407d-A8EE-F0AAD7539E65}">
      <x14:conditionalFormattings>
        <x14:conditionalFormatting xmlns:xm="http://schemas.microsoft.com/office/excel/2006/main">
          <x14:cfRule type="expression" priority="20" id="{031D6609-138D-4775-A3AE-07EB500D13C3}">
            <xm:f>OR(AND(J6="None",K6="Yes"),AND($H6=lists!$L$4,$J6&lt;&gt;lists!$D$2,K6="No"))</xm:f>
            <x14:dxf>
              <font>
                <b/>
                <i val="0"/>
                <color rgb="FFC00000"/>
              </font>
              <fill>
                <patternFill>
                  <bgColor rgb="FFEE9292"/>
                </patternFill>
              </fill>
            </x14:dxf>
          </x14:cfRule>
          <xm:sqref>K6:K30</xm:sqref>
        </x14:conditionalFormatting>
        <x14:conditionalFormatting xmlns:xm="http://schemas.microsoft.com/office/excel/2006/main">
          <x14:cfRule type="expression" priority="12" id="{EB7F6BBC-B1B3-4468-AB3F-C586066DE12E}">
            <xm:f>OR(AND($I6=lists!$A$4,$H6&lt;&gt;lists!L$4),AND($I6=lists!$A$2,$H6=lists!$L$4))</xm:f>
            <x14:dxf>
              <font>
                <b/>
                <i val="0"/>
                <color rgb="FFC00000"/>
              </font>
              <fill>
                <patternFill>
                  <bgColor rgb="FFEE9292"/>
                </patternFill>
              </fill>
            </x14:dxf>
          </x14:cfRule>
          <xm:sqref>I6 I8:I30</xm:sqref>
        </x14:conditionalFormatting>
        <x14:conditionalFormatting xmlns:xm="http://schemas.microsoft.com/office/excel/2006/main">
          <x14:cfRule type="expression" priority="24" id="{77E51332-3129-486A-9089-6B8AAA0BBD9C}">
            <xm:f>AND($J6=lists!$D$3,NOT(calculations!$R3))</xm:f>
            <x14:dxf>
              <font>
                <b/>
                <i val="0"/>
                <color rgb="FFC00000"/>
              </font>
              <fill>
                <patternFill>
                  <bgColor rgb="FFEE9292"/>
                </patternFill>
              </fill>
            </x14:dxf>
          </x14:cfRule>
          <xm:sqref>J6 J8:J30</xm:sqref>
        </x14:conditionalFormatting>
        <x14:conditionalFormatting xmlns:xm="http://schemas.microsoft.com/office/excel/2006/main">
          <x14:cfRule type="expression" priority="4" id="{E10D103B-E91F-4592-9857-282EDE4DDBB1}">
            <xm:f>OR(AND(J7="None",K7="Yes"),AND($H7=lists!$L$4,$J7&lt;&gt;lists!$D$2,K7="No"))</xm:f>
            <x14:dxf>
              <font>
                <b/>
                <i val="0"/>
                <color rgb="FFC00000"/>
              </font>
              <fill>
                <patternFill>
                  <bgColor rgb="FFEE9292"/>
                </patternFill>
              </fill>
            </x14:dxf>
          </x14:cfRule>
          <xm:sqref>K7</xm:sqref>
        </x14:conditionalFormatting>
        <x14:conditionalFormatting xmlns:xm="http://schemas.microsoft.com/office/excel/2006/main">
          <x14:cfRule type="expression" priority="1" id="{3878470D-275A-4564-A9CC-AFDA33FBE768}">
            <xm:f>OR(AND($I7=lists!$A$4,$H7&lt;&gt;lists!L$4),AND($I7=lists!$A$2,$H7=lists!$L$4))</xm:f>
            <x14:dxf>
              <font>
                <b/>
                <i val="0"/>
                <color rgb="FFC00000"/>
              </font>
              <fill>
                <patternFill>
                  <bgColor rgb="FFEE9292"/>
                </patternFill>
              </fill>
            </x14:dxf>
          </x14:cfRule>
          <xm:sqref>I7</xm:sqref>
        </x14:conditionalFormatting>
        <x14:conditionalFormatting xmlns:xm="http://schemas.microsoft.com/office/excel/2006/main">
          <x14:cfRule type="expression" priority="2" id="{9C9D1543-8C0D-4D35-956A-3685DC66E59A}">
            <xm:f>AND($J7=lists!$D$3,NOT(calculations!$R4))</xm:f>
            <x14:dxf>
              <font>
                <b/>
                <i val="0"/>
                <color rgb="FFC00000"/>
              </font>
              <fill>
                <patternFill>
                  <bgColor rgb="FFEE9292"/>
                </patternFill>
              </fill>
            </x14:dxf>
          </x14:cfRule>
          <xm:sqref>J7</xm:sqref>
        </x14:conditionalFormatting>
      </x14:conditionalFormattings>
    </ext>
    <ext xmlns:x14="http://schemas.microsoft.com/office/spreadsheetml/2009/9/main" uri="{CCE6A557-97BC-4b89-ADB6-D9C93CAAB3DF}">
      <x14:dataValidations xmlns:xm="http://schemas.microsoft.com/office/excel/2006/main" count="10">
        <x14:dataValidation type="list" allowBlank="1" showInputMessage="1" showErrorMessage="1">
          <x14:formula1>
            <xm:f>lists!$AI$2:$AI$3</xm:f>
          </x14:formula1>
          <xm:sqref>M6:M30</xm:sqref>
        </x14:dataValidation>
        <x14:dataValidation type="list" allowBlank="1" showInputMessage="1" showErrorMessage="1">
          <x14:formula1>
            <xm:f>lists!$L$2:$L$5</xm:f>
          </x14:formula1>
          <xm:sqref>H6:H30</xm:sqref>
        </x14:dataValidation>
        <x14:dataValidation type="list" allowBlank="1" showInputMessage="1" showErrorMessage="1">
          <x14:formula1>
            <xm:f>lists!$I$2:$I$7</xm:f>
          </x14:formula1>
          <xm:sqref>G6:G30</xm:sqref>
        </x14:dataValidation>
        <x14:dataValidation type="list" allowBlank="1" showInputMessage="1" showErrorMessage="1">
          <x14:formula1>
            <xm:f>lists!$Q$2:$Q$5</xm:f>
          </x14:formula1>
          <xm:sqref>E6:E30</xm:sqref>
        </x14:dataValidation>
        <x14:dataValidation type="list" errorStyle="warning" allowBlank="1" showInputMessage="1" showErrorMessage="1" errorTitle="Missing Transformer Information" error="The Transformer Tag entered cannot be found in the Transformer Schedule.  Make sure you fill in this section so a harmonic estimate can be provided based on the information shown.">
          <x14:formula1>
            <xm:f>'Transformer Schedule'!$B$4:$B$8</xm:f>
          </x14:formula1>
          <xm:sqref>N6:N30</xm:sqref>
        </x14:dataValidation>
        <x14:dataValidation type="list" allowBlank="1" showInputMessage="1" showErrorMessage="1">
          <x14:formula1>
            <xm:f>IF(J6="None",lists!$AI$3,IF(RIGHT(H6,5)="Pulse",lists!$AI$2,lists!$AI$2:$AI$3))</xm:f>
          </x14:formula1>
          <xm:sqref>K6:K30</xm:sqref>
        </x14:dataValidation>
        <x14:dataValidation type="list" allowBlank="1" showInputMessage="1" showErrorMessage="1">
          <x14:formula1>
            <xm:f>lists!$AT$2:$AT$10</xm:f>
          </x14:formula1>
          <xm:sqref>L6:L30</xm:sqref>
        </x14:dataValidation>
        <x14:dataValidation type="list" errorStyle="warning" allowBlank="1" showInputMessage="1" showErrorMessage="1" errorTitle="Missing Transformer Information" error="The Transformer Tag entered cannot be found in the Transformer Schedule.  Make sure you fill in this section so a harmonic estimate can be provided based on the information shown.">
          <x14:formula1>
            <xm:f>'Transformer Schedule'!$B$15:$B$19</xm:f>
          </x14:formula1>
          <xm:sqref>O6:O30</xm:sqref>
        </x14:dataValidation>
        <x14:dataValidation type="list" allowBlank="1" showInputMessage="1" showErrorMessage="1">
          <x14:formula1>
            <xm:f>IF(calculations!$R3,lists!$D$2:$D$6,lists!$D$8:$D$11)</xm:f>
          </x14:formula1>
          <xm:sqref>J6:J30</xm:sqref>
        </x14:dataValidation>
        <x14:dataValidation type="list" allowBlank="1" showInputMessage="1" showErrorMessage="1">
          <x14:formula1>
            <xm:f>IF($H6=lists!L$4,lists!$A$3:$A$4,lists!A$2:A$3)</xm:f>
          </x14:formula1>
          <xm:sqref>I6:I30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2:H19"/>
  <sheetViews>
    <sheetView showGridLines="0" workbookViewId="0">
      <selection activeCell="C35" sqref="C35"/>
    </sheetView>
  </sheetViews>
  <sheetFormatPr defaultRowHeight="15" x14ac:dyDescent="0.25"/>
  <cols>
    <col min="1" max="1" width="2.7109375" customWidth="1"/>
    <col min="2" max="8" width="15.85546875" customWidth="1"/>
  </cols>
  <sheetData>
    <row r="2" spans="2:8" ht="26.25" x14ac:dyDescent="0.4">
      <c r="B2" s="116" t="s">
        <v>107</v>
      </c>
      <c r="C2" s="116"/>
      <c r="D2" s="116"/>
      <c r="E2" s="116"/>
      <c r="F2" s="116"/>
      <c r="G2" s="116"/>
      <c r="H2" s="116"/>
    </row>
    <row r="3" spans="2:8" ht="45" x14ac:dyDescent="0.25">
      <c r="B3" s="65" t="s">
        <v>100</v>
      </c>
      <c r="C3" s="65" t="s">
        <v>101</v>
      </c>
      <c r="D3" s="65" t="s">
        <v>102</v>
      </c>
      <c r="E3" s="65" t="s">
        <v>103</v>
      </c>
      <c r="F3" s="65" t="s">
        <v>104</v>
      </c>
      <c r="G3" s="65" t="s">
        <v>208</v>
      </c>
      <c r="H3" s="65" t="s">
        <v>106</v>
      </c>
    </row>
    <row r="4" spans="2:8" x14ac:dyDescent="0.25">
      <c r="B4" s="66" t="s">
        <v>166</v>
      </c>
      <c r="C4" s="66"/>
      <c r="D4" s="66"/>
      <c r="E4" s="64"/>
      <c r="F4" s="67"/>
      <c r="G4" s="68"/>
      <c r="H4" s="69"/>
    </row>
    <row r="5" spans="2:8" x14ac:dyDescent="0.25">
      <c r="B5" s="66"/>
      <c r="C5" s="66"/>
      <c r="D5" s="66"/>
      <c r="E5" s="64"/>
      <c r="F5" s="67"/>
      <c r="G5" s="68"/>
      <c r="H5" s="69"/>
    </row>
    <row r="6" spans="2:8" x14ac:dyDescent="0.25">
      <c r="B6" s="66"/>
      <c r="C6" s="66"/>
      <c r="D6" s="66"/>
      <c r="E6" s="64"/>
      <c r="F6" s="67"/>
      <c r="G6" s="68"/>
      <c r="H6" s="69"/>
    </row>
    <row r="7" spans="2:8" x14ac:dyDescent="0.25">
      <c r="B7" s="66"/>
      <c r="C7" s="66"/>
      <c r="D7" s="66"/>
      <c r="E7" s="64"/>
      <c r="F7" s="67"/>
      <c r="G7" s="68"/>
      <c r="H7" s="69"/>
    </row>
    <row r="8" spans="2:8" x14ac:dyDescent="0.25">
      <c r="B8" s="66"/>
      <c r="C8" s="66"/>
      <c r="D8" s="66"/>
      <c r="E8" s="64"/>
      <c r="F8" s="67"/>
      <c r="G8" s="68"/>
      <c r="H8" s="69"/>
    </row>
    <row r="9" spans="2:8" x14ac:dyDescent="0.25">
      <c r="B9" s="70" t="s">
        <v>141</v>
      </c>
      <c r="C9" s="71"/>
      <c r="D9" s="71"/>
      <c r="E9" s="71"/>
      <c r="F9" s="71"/>
      <c r="G9" s="71"/>
      <c r="H9" s="72"/>
    </row>
    <row r="10" spans="2:8" x14ac:dyDescent="0.25">
      <c r="B10" s="73" t="s">
        <v>110</v>
      </c>
      <c r="C10" s="74"/>
      <c r="D10" s="74"/>
      <c r="E10" s="74"/>
      <c r="F10" s="74"/>
      <c r="G10" s="74"/>
      <c r="H10" s="75"/>
    </row>
    <row r="11" spans="2:8" x14ac:dyDescent="0.25">
      <c r="B11" s="76" t="s">
        <v>289</v>
      </c>
      <c r="C11" s="77"/>
      <c r="D11" s="77"/>
      <c r="E11" s="77"/>
      <c r="F11" s="77"/>
      <c r="G11" s="77"/>
      <c r="H11" s="78"/>
    </row>
    <row r="12" spans="2:8" x14ac:dyDescent="0.25">
      <c r="B12" s="79"/>
      <c r="C12" s="79"/>
      <c r="D12" s="79"/>
      <c r="E12" s="79"/>
      <c r="F12" s="79"/>
      <c r="G12" s="79"/>
      <c r="H12" s="79"/>
    </row>
    <row r="13" spans="2:8" ht="26.25" x14ac:dyDescent="0.4">
      <c r="B13" s="116" t="s">
        <v>199</v>
      </c>
      <c r="C13" s="116"/>
      <c r="D13" s="116"/>
      <c r="E13" s="116"/>
      <c r="F13" s="116"/>
      <c r="G13" s="79"/>
      <c r="H13" s="79"/>
    </row>
    <row r="14" spans="2:8" ht="30" x14ac:dyDescent="0.25">
      <c r="B14" s="65" t="s">
        <v>200</v>
      </c>
      <c r="C14" s="65" t="s">
        <v>201</v>
      </c>
      <c r="D14" s="65" t="s">
        <v>202</v>
      </c>
      <c r="E14" s="65" t="s">
        <v>203</v>
      </c>
      <c r="F14" s="65" t="s">
        <v>204</v>
      </c>
      <c r="G14" s="79"/>
    </row>
    <row r="15" spans="2:8" x14ac:dyDescent="0.25">
      <c r="B15" s="66" t="s">
        <v>166</v>
      </c>
      <c r="C15" s="66"/>
      <c r="D15" s="66"/>
      <c r="E15" s="67"/>
      <c r="F15" s="94">
        <v>0.01</v>
      </c>
      <c r="G15" s="79"/>
    </row>
    <row r="16" spans="2:8" x14ac:dyDescent="0.25">
      <c r="B16" s="66"/>
      <c r="C16" s="66"/>
      <c r="D16" s="66"/>
      <c r="E16" s="67"/>
      <c r="F16" s="94"/>
      <c r="G16" s="79"/>
    </row>
    <row r="17" spans="2:7" x14ac:dyDescent="0.25">
      <c r="B17" s="66"/>
      <c r="C17" s="66"/>
      <c r="D17" s="66"/>
      <c r="E17" s="67"/>
      <c r="F17" s="94"/>
      <c r="G17" s="79"/>
    </row>
    <row r="18" spans="2:7" x14ac:dyDescent="0.25">
      <c r="B18" s="66"/>
      <c r="C18" s="66"/>
      <c r="D18" s="66"/>
      <c r="E18" s="67"/>
      <c r="F18" s="94"/>
      <c r="G18" s="79"/>
    </row>
    <row r="19" spans="2:7" x14ac:dyDescent="0.25">
      <c r="B19" s="66"/>
      <c r="C19" s="66"/>
      <c r="D19" s="66"/>
      <c r="E19" s="67"/>
      <c r="F19" s="94"/>
      <c r="G19" s="79"/>
    </row>
  </sheetData>
  <sheetProtection sheet="1" objects="1" scenarios="1"/>
  <mergeCells count="2">
    <mergeCell ref="B2:H2"/>
    <mergeCell ref="B13:F13"/>
  </mergeCells>
  <dataValidations count="3">
    <dataValidation type="decimal" allowBlank="1" showInputMessage="1" showErrorMessage="1" sqref="F4:G8 F15:F19">
      <formula1>0</formula1>
      <formula2>1</formula2>
    </dataValidation>
    <dataValidation type="whole" operator="greaterThan" allowBlank="1" showInputMessage="1" showErrorMessage="1" sqref="C4:C8 C15:C19">
      <formula1>0</formula1>
    </dataValidation>
    <dataValidation type="decimal" allowBlank="1" showInputMessage="1" sqref="D15:D19">
      <formula1>0</formula1>
      <formula2>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x14:formula1>
            <xm:f>lists!$Q$7:$Q$10</xm:f>
          </x14:formula1>
          <xm:sqref>E4:E8</xm:sqref>
        </x14:dataValidation>
        <x14:dataValidation type="list" allowBlank="1" showInputMessage="1">
          <x14:formula1>
            <xm:f>lists!$AR$2:$AR$15</xm:f>
          </x14:formula1>
          <xm:sqref>D4:D8</xm:sqref>
        </x14:dataValidation>
        <x14:dataValidation type="list" allowBlank="1" showInputMessage="1" showErrorMessage="1">
          <x14:formula1>
            <xm:f>lists!$Q$7:$Q$10</xm:f>
          </x14:formula1>
          <xm:sqref>E15:E19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D12"/>
  <sheetViews>
    <sheetView showGridLines="0" workbookViewId="0">
      <selection activeCell="B3" sqref="B3"/>
    </sheetView>
  </sheetViews>
  <sheetFormatPr defaultRowHeight="15" x14ac:dyDescent="0.25"/>
  <cols>
    <col min="1" max="1" width="1.5703125" customWidth="1"/>
    <col min="2" max="2" width="111.140625" customWidth="1"/>
  </cols>
  <sheetData>
    <row r="2" spans="2:4" s="8" customFormat="1" ht="18.75" x14ac:dyDescent="0.25">
      <c r="B2" s="14" t="s">
        <v>140</v>
      </c>
    </row>
    <row r="3" spans="2:4" s="8" customFormat="1" ht="15.6" customHeight="1" x14ac:dyDescent="0.25">
      <c r="B3" s="15"/>
    </row>
    <row r="4" spans="2:4" s="8" customFormat="1" x14ac:dyDescent="0.25">
      <c r="B4" s="15"/>
    </row>
    <row r="5" spans="2:4" s="8" customFormat="1" x14ac:dyDescent="0.25">
      <c r="B5" s="15"/>
    </row>
    <row r="6" spans="2:4" s="8" customFormat="1" x14ac:dyDescent="0.25">
      <c r="B6" s="15"/>
    </row>
    <row r="7" spans="2:4" s="8" customFormat="1" x14ac:dyDescent="0.25">
      <c r="B7" s="15"/>
    </row>
    <row r="8" spans="2:4" s="8" customFormat="1" x14ac:dyDescent="0.25">
      <c r="B8" s="15"/>
    </row>
    <row r="9" spans="2:4" s="8" customFormat="1" x14ac:dyDescent="0.25">
      <c r="B9" s="15"/>
    </row>
    <row r="10" spans="2:4" s="8" customFormat="1" x14ac:dyDescent="0.25">
      <c r="B10" s="15"/>
    </row>
    <row r="11" spans="2:4" s="8" customFormat="1" x14ac:dyDescent="0.25">
      <c r="B11" s="15"/>
    </row>
    <row r="12" spans="2:4" s="8" customFormat="1" x14ac:dyDescent="0.25">
      <c r="B12" s="15"/>
      <c r="D12" s="8" t="str">
        <f t="array" ref="D12">IFERROR(INDEX(  $B$2:$B$12,
         SMALL(
            IF(
               ($B$3:$B$12&lt;&gt;""),
               ROW($B$3:$B$12)
            ),
         ROW()-1
         )
      ),"")</f>
        <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B39"/>
  <sheetViews>
    <sheetView workbookViewId="0">
      <selection activeCell="B19" sqref="B19"/>
    </sheetView>
  </sheetViews>
  <sheetFormatPr defaultRowHeight="15" x14ac:dyDescent="0.25"/>
  <cols>
    <col min="1" max="1" width="6.5703125" bestFit="1" customWidth="1"/>
    <col min="2" max="2" width="175.5703125" style="86" bestFit="1" customWidth="1"/>
  </cols>
  <sheetData>
    <row r="1" spans="1:28" x14ac:dyDescent="0.25">
      <c r="A1" s="16"/>
      <c r="B1" s="83"/>
      <c r="C1" s="16"/>
      <c r="D1" s="16">
        <v>1</v>
      </c>
      <c r="E1" s="16">
        <v>2</v>
      </c>
      <c r="F1" s="16">
        <v>3</v>
      </c>
      <c r="G1" s="16">
        <v>4</v>
      </c>
      <c r="H1" s="16">
        <v>5</v>
      </c>
      <c r="I1" s="16">
        <v>6</v>
      </c>
      <c r="J1" s="16">
        <v>7</v>
      </c>
      <c r="K1" s="16">
        <v>8</v>
      </c>
      <c r="L1" s="16">
        <v>9</v>
      </c>
      <c r="M1" s="16">
        <v>10</v>
      </c>
      <c r="N1" s="16">
        <v>11</v>
      </c>
      <c r="O1" s="16">
        <v>12</v>
      </c>
      <c r="P1" s="16">
        <v>13</v>
      </c>
      <c r="Q1" s="16">
        <v>14</v>
      </c>
      <c r="R1" s="16">
        <v>15</v>
      </c>
      <c r="S1" s="16">
        <v>16</v>
      </c>
      <c r="T1" s="16">
        <v>17</v>
      </c>
      <c r="U1" s="16">
        <v>18</v>
      </c>
      <c r="V1" s="16">
        <v>19</v>
      </c>
      <c r="W1" s="16">
        <v>20</v>
      </c>
      <c r="X1" s="16">
        <v>21</v>
      </c>
      <c r="Y1" s="16">
        <v>22</v>
      </c>
      <c r="Z1" s="16">
        <v>23</v>
      </c>
      <c r="AA1" s="16">
        <v>24</v>
      </c>
      <c r="AB1" s="16">
        <v>25</v>
      </c>
    </row>
    <row r="2" spans="1:28" s="1" customFormat="1" x14ac:dyDescent="0.25">
      <c r="A2" s="17" t="s">
        <v>139</v>
      </c>
      <c r="B2" s="84" t="s">
        <v>138</v>
      </c>
      <c r="C2" s="17" t="s">
        <v>137</v>
      </c>
      <c r="D2" s="17">
        <f t="shared" ref="D2:AB2" ca="1" si="0">INDIRECT("'VFD Schedule'!B"&amp;D1+5)</f>
        <v>0</v>
      </c>
      <c r="E2" s="17">
        <f t="shared" ca="1" si="0"/>
        <v>0</v>
      </c>
      <c r="F2" s="17">
        <f t="shared" ca="1" si="0"/>
        <v>0</v>
      </c>
      <c r="G2" s="17">
        <f t="shared" ca="1" si="0"/>
        <v>0</v>
      </c>
      <c r="H2" s="17">
        <f t="shared" ca="1" si="0"/>
        <v>0</v>
      </c>
      <c r="I2" s="17">
        <f t="shared" ca="1" si="0"/>
        <v>0</v>
      </c>
      <c r="J2" s="17">
        <f t="shared" ca="1" si="0"/>
        <v>0</v>
      </c>
      <c r="K2" s="17">
        <f t="shared" ca="1" si="0"/>
        <v>0</v>
      </c>
      <c r="L2" s="17">
        <f t="shared" ca="1" si="0"/>
        <v>0</v>
      </c>
      <c r="M2" s="17">
        <f t="shared" ca="1" si="0"/>
        <v>0</v>
      </c>
      <c r="N2" s="17">
        <f t="shared" ca="1" si="0"/>
        <v>0</v>
      </c>
      <c r="O2" s="17">
        <f t="shared" ca="1" si="0"/>
        <v>0</v>
      </c>
      <c r="P2" s="17">
        <f t="shared" ca="1" si="0"/>
        <v>0</v>
      </c>
      <c r="Q2" s="17">
        <f t="shared" ca="1" si="0"/>
        <v>0</v>
      </c>
      <c r="R2" s="17">
        <f t="shared" ca="1" si="0"/>
        <v>0</v>
      </c>
      <c r="S2" s="17">
        <f t="shared" ca="1" si="0"/>
        <v>0</v>
      </c>
      <c r="T2" s="17">
        <f t="shared" ca="1" si="0"/>
        <v>0</v>
      </c>
      <c r="U2" s="17">
        <f t="shared" ca="1" si="0"/>
        <v>0</v>
      </c>
      <c r="V2" s="17">
        <f t="shared" ca="1" si="0"/>
        <v>0</v>
      </c>
      <c r="W2" s="17">
        <f t="shared" ca="1" si="0"/>
        <v>0</v>
      </c>
      <c r="X2" s="17">
        <f t="shared" ca="1" si="0"/>
        <v>0</v>
      </c>
      <c r="Y2" s="17">
        <f t="shared" ca="1" si="0"/>
        <v>0</v>
      </c>
      <c r="Z2" s="17">
        <f t="shared" ca="1" si="0"/>
        <v>0</v>
      </c>
      <c r="AA2" s="17">
        <f t="shared" ca="1" si="0"/>
        <v>0</v>
      </c>
      <c r="AB2" s="17">
        <f t="shared" ca="1" si="0"/>
        <v>0</v>
      </c>
    </row>
    <row r="3" spans="1:28" x14ac:dyDescent="0.25">
      <c r="A3" s="23">
        <f>IF(C3,1,"")</f>
        <v>1</v>
      </c>
      <c r="B3" s="24" t="s">
        <v>167</v>
      </c>
      <c r="C3" s="25" t="b">
        <v>1</v>
      </c>
      <c r="D3" s="25" t="str">
        <f t="shared" ref="D3:M5" si="1">IF($C3,$A3&amp;", ","")</f>
        <v xml:space="preserve">1, </v>
      </c>
      <c r="E3" s="25" t="str">
        <f t="shared" si="1"/>
        <v xml:space="preserve">1, </v>
      </c>
      <c r="F3" s="25" t="str">
        <f t="shared" si="1"/>
        <v xml:space="preserve">1, </v>
      </c>
      <c r="G3" s="25" t="str">
        <f t="shared" si="1"/>
        <v xml:space="preserve">1, </v>
      </c>
      <c r="H3" s="25" t="str">
        <f t="shared" si="1"/>
        <v xml:space="preserve">1, </v>
      </c>
      <c r="I3" s="25" t="str">
        <f t="shared" si="1"/>
        <v xml:space="preserve">1, </v>
      </c>
      <c r="J3" s="25" t="str">
        <f t="shared" si="1"/>
        <v xml:space="preserve">1, </v>
      </c>
      <c r="K3" s="25" t="str">
        <f t="shared" si="1"/>
        <v xml:space="preserve">1, </v>
      </c>
      <c r="L3" s="25" t="str">
        <f t="shared" si="1"/>
        <v xml:space="preserve">1, </v>
      </c>
      <c r="M3" s="25" t="str">
        <f t="shared" si="1"/>
        <v xml:space="preserve">1, </v>
      </c>
      <c r="N3" s="25" t="str">
        <f t="shared" ref="N3:AB5" si="2">IF($C3,$A3&amp;", ","")</f>
        <v xml:space="preserve">1, </v>
      </c>
      <c r="O3" s="25" t="str">
        <f t="shared" si="2"/>
        <v xml:space="preserve">1, </v>
      </c>
      <c r="P3" s="25" t="str">
        <f t="shared" si="2"/>
        <v xml:space="preserve">1, </v>
      </c>
      <c r="Q3" s="25" t="str">
        <f t="shared" si="2"/>
        <v xml:space="preserve">1, </v>
      </c>
      <c r="R3" s="25" t="str">
        <f t="shared" si="2"/>
        <v xml:space="preserve">1, </v>
      </c>
      <c r="S3" s="25" t="str">
        <f t="shared" si="2"/>
        <v xml:space="preserve">1, </v>
      </c>
      <c r="T3" s="25" t="str">
        <f t="shared" si="2"/>
        <v xml:space="preserve">1, </v>
      </c>
      <c r="U3" s="25" t="str">
        <f t="shared" si="2"/>
        <v xml:space="preserve">1, </v>
      </c>
      <c r="V3" s="25" t="str">
        <f t="shared" si="2"/>
        <v xml:space="preserve">1, </v>
      </c>
      <c r="W3" s="25" t="str">
        <f t="shared" si="2"/>
        <v xml:space="preserve">1, </v>
      </c>
      <c r="X3" s="25" t="str">
        <f t="shared" si="2"/>
        <v xml:space="preserve">1, </v>
      </c>
      <c r="Y3" s="25" t="str">
        <f t="shared" si="2"/>
        <v xml:space="preserve">1, </v>
      </c>
      <c r="Z3" s="25" t="str">
        <f t="shared" si="2"/>
        <v xml:space="preserve">1, </v>
      </c>
      <c r="AA3" s="25" t="str">
        <f t="shared" si="2"/>
        <v xml:space="preserve">1, </v>
      </c>
      <c r="AB3" s="25" t="str">
        <f t="shared" si="2"/>
        <v xml:space="preserve">1, </v>
      </c>
    </row>
    <row r="4" spans="1:28" x14ac:dyDescent="0.25">
      <c r="A4" s="23">
        <f>IF(C4,MAX(A$3:A3)+1,"")</f>
        <v>2</v>
      </c>
      <c r="B4" s="24" t="s">
        <v>188</v>
      </c>
      <c r="C4" s="25" t="b">
        <v>1</v>
      </c>
      <c r="D4" s="25" t="str">
        <f t="shared" si="1"/>
        <v xml:space="preserve">2, </v>
      </c>
      <c r="E4" s="25" t="str">
        <f t="shared" si="1"/>
        <v xml:space="preserve">2, </v>
      </c>
      <c r="F4" s="25" t="str">
        <f t="shared" si="1"/>
        <v xml:space="preserve">2, </v>
      </c>
      <c r="G4" s="25" t="str">
        <f t="shared" si="1"/>
        <v xml:space="preserve">2, </v>
      </c>
      <c r="H4" s="25" t="str">
        <f t="shared" si="1"/>
        <v xml:space="preserve">2, </v>
      </c>
      <c r="I4" s="25" t="str">
        <f t="shared" si="1"/>
        <v xml:space="preserve">2, </v>
      </c>
      <c r="J4" s="25" t="str">
        <f t="shared" si="1"/>
        <v xml:space="preserve">2, </v>
      </c>
      <c r="K4" s="25" t="str">
        <f t="shared" si="1"/>
        <v xml:space="preserve">2, </v>
      </c>
      <c r="L4" s="25" t="str">
        <f t="shared" si="1"/>
        <v xml:space="preserve">2, </v>
      </c>
      <c r="M4" s="25" t="str">
        <f t="shared" si="1"/>
        <v xml:space="preserve">2, </v>
      </c>
      <c r="N4" s="25" t="str">
        <f t="shared" si="2"/>
        <v xml:space="preserve">2, </v>
      </c>
      <c r="O4" s="25" t="str">
        <f t="shared" si="2"/>
        <v xml:space="preserve">2, </v>
      </c>
      <c r="P4" s="25" t="str">
        <f t="shared" si="2"/>
        <v xml:space="preserve">2, </v>
      </c>
      <c r="Q4" s="25" t="str">
        <f t="shared" si="2"/>
        <v xml:space="preserve">2, </v>
      </c>
      <c r="R4" s="25" t="str">
        <f t="shared" si="2"/>
        <v xml:space="preserve">2, </v>
      </c>
      <c r="S4" s="25" t="str">
        <f t="shared" si="2"/>
        <v xml:space="preserve">2, </v>
      </c>
      <c r="T4" s="25" t="str">
        <f t="shared" si="2"/>
        <v xml:space="preserve">2, </v>
      </c>
      <c r="U4" s="25" t="str">
        <f t="shared" si="2"/>
        <v xml:space="preserve">2, </v>
      </c>
      <c r="V4" s="25" t="str">
        <f t="shared" si="2"/>
        <v xml:space="preserve">2, </v>
      </c>
      <c r="W4" s="25" t="str">
        <f t="shared" si="2"/>
        <v xml:space="preserve">2, </v>
      </c>
      <c r="X4" s="25" t="str">
        <f t="shared" si="2"/>
        <v xml:space="preserve">2, </v>
      </c>
      <c r="Y4" s="25" t="str">
        <f t="shared" si="2"/>
        <v xml:space="preserve">2, </v>
      </c>
      <c r="Z4" s="25" t="str">
        <f t="shared" si="2"/>
        <v xml:space="preserve">2, </v>
      </c>
      <c r="AA4" s="25" t="str">
        <f t="shared" si="2"/>
        <v xml:space="preserve">2, </v>
      </c>
      <c r="AB4" s="25" t="str">
        <f t="shared" si="2"/>
        <v xml:space="preserve">2, </v>
      </c>
    </row>
    <row r="5" spans="1:28" x14ac:dyDescent="0.25">
      <c r="A5" s="23">
        <f>IF(C5,MAX(A$3:A4)+1,"")</f>
        <v>3</v>
      </c>
      <c r="B5" s="24" t="s">
        <v>191</v>
      </c>
      <c r="C5" s="25" t="b">
        <v>1</v>
      </c>
      <c r="D5" s="25" t="str">
        <f t="shared" si="1"/>
        <v xml:space="preserve">3, </v>
      </c>
      <c r="E5" s="25" t="str">
        <f t="shared" si="1"/>
        <v xml:space="preserve">3, </v>
      </c>
      <c r="F5" s="25" t="str">
        <f t="shared" si="1"/>
        <v xml:space="preserve">3, </v>
      </c>
      <c r="G5" s="25" t="str">
        <f t="shared" si="1"/>
        <v xml:space="preserve">3, </v>
      </c>
      <c r="H5" s="25" t="str">
        <f t="shared" si="1"/>
        <v xml:space="preserve">3, </v>
      </c>
      <c r="I5" s="25" t="str">
        <f t="shared" si="1"/>
        <v xml:space="preserve">3, </v>
      </c>
      <c r="J5" s="25" t="str">
        <f t="shared" si="1"/>
        <v xml:space="preserve">3, </v>
      </c>
      <c r="K5" s="25" t="str">
        <f t="shared" si="1"/>
        <v xml:space="preserve">3, </v>
      </c>
      <c r="L5" s="25" t="str">
        <f t="shared" si="1"/>
        <v xml:space="preserve">3, </v>
      </c>
      <c r="M5" s="25" t="str">
        <f t="shared" si="1"/>
        <v xml:space="preserve">3, </v>
      </c>
      <c r="N5" s="25" t="str">
        <f t="shared" si="2"/>
        <v xml:space="preserve">3, </v>
      </c>
      <c r="O5" s="25" t="str">
        <f t="shared" si="2"/>
        <v xml:space="preserve">3, </v>
      </c>
      <c r="P5" s="25" t="str">
        <f t="shared" si="2"/>
        <v xml:space="preserve">3, </v>
      </c>
      <c r="Q5" s="25" t="str">
        <f t="shared" si="2"/>
        <v xml:space="preserve">3, </v>
      </c>
      <c r="R5" s="25" t="str">
        <f t="shared" si="2"/>
        <v xml:space="preserve">3, </v>
      </c>
      <c r="S5" s="25" t="str">
        <f t="shared" si="2"/>
        <v xml:space="preserve">3, </v>
      </c>
      <c r="T5" s="25" t="str">
        <f t="shared" si="2"/>
        <v xml:space="preserve">3, </v>
      </c>
      <c r="U5" s="25" t="str">
        <f t="shared" si="2"/>
        <v xml:space="preserve">3, </v>
      </c>
      <c r="V5" s="25" t="str">
        <f t="shared" si="2"/>
        <v xml:space="preserve">3, </v>
      </c>
      <c r="W5" s="25" t="str">
        <f t="shared" si="2"/>
        <v xml:space="preserve">3, </v>
      </c>
      <c r="X5" s="25" t="str">
        <f t="shared" si="2"/>
        <v xml:space="preserve">3, </v>
      </c>
      <c r="Y5" s="25" t="str">
        <f t="shared" si="2"/>
        <v xml:space="preserve">3, </v>
      </c>
      <c r="Z5" s="25" t="str">
        <f t="shared" si="2"/>
        <v xml:space="preserve">3, </v>
      </c>
      <c r="AA5" s="25" t="str">
        <f t="shared" si="2"/>
        <v xml:space="preserve">3, </v>
      </c>
      <c r="AB5" s="25" t="str">
        <f t="shared" si="2"/>
        <v xml:space="preserve">3, </v>
      </c>
    </row>
    <row r="6" spans="1:28" x14ac:dyDescent="0.25">
      <c r="A6" s="99" t="str">
        <f>IF(C6,MAX(A$3:A5)+1,"")</f>
        <v/>
      </c>
      <c r="B6" s="100" t="s">
        <v>286</v>
      </c>
      <c r="C6" s="101" t="b">
        <f>IFERROR(MATCH(TRUE,calculations!T:T,0),0)&gt;0</f>
        <v>0</v>
      </c>
      <c r="D6" s="101" t="str">
        <f ca="1">IF(INDIRECT("calculations!T"&amp;(2+D$1)),$A6&amp;", ","")</f>
        <v/>
      </c>
      <c r="E6" s="101" t="str">
        <f t="shared" ref="E6:AB8" ca="1" si="3">IF(INDIRECT("calculations!T"&amp;(2+E$1)),$A6&amp;", ","")</f>
        <v/>
      </c>
      <c r="F6" s="101" t="str">
        <f t="shared" ca="1" si="3"/>
        <v/>
      </c>
      <c r="G6" s="101" t="str">
        <f t="shared" ca="1" si="3"/>
        <v/>
      </c>
      <c r="H6" s="101" t="str">
        <f t="shared" ca="1" si="3"/>
        <v/>
      </c>
      <c r="I6" s="101" t="str">
        <f t="shared" ca="1" si="3"/>
        <v/>
      </c>
      <c r="J6" s="101" t="str">
        <f t="shared" ca="1" si="3"/>
        <v/>
      </c>
      <c r="K6" s="101" t="str">
        <f t="shared" ca="1" si="3"/>
        <v/>
      </c>
      <c r="L6" s="101" t="str">
        <f t="shared" ca="1" si="3"/>
        <v/>
      </c>
      <c r="M6" s="101" t="str">
        <f t="shared" ca="1" si="3"/>
        <v/>
      </c>
      <c r="N6" s="101" t="str">
        <f t="shared" ca="1" si="3"/>
        <v/>
      </c>
      <c r="O6" s="101" t="str">
        <f t="shared" ca="1" si="3"/>
        <v/>
      </c>
      <c r="P6" s="101" t="str">
        <f t="shared" ca="1" si="3"/>
        <v/>
      </c>
      <c r="Q6" s="101" t="str">
        <f t="shared" ca="1" si="3"/>
        <v/>
      </c>
      <c r="R6" s="101" t="str">
        <f t="shared" ca="1" si="3"/>
        <v/>
      </c>
      <c r="S6" s="101" t="str">
        <f t="shared" ca="1" si="3"/>
        <v/>
      </c>
      <c r="T6" s="101" t="str">
        <f t="shared" ca="1" si="3"/>
        <v/>
      </c>
      <c r="U6" s="101" t="str">
        <f t="shared" ca="1" si="3"/>
        <v/>
      </c>
      <c r="V6" s="101" t="str">
        <f t="shared" ca="1" si="3"/>
        <v/>
      </c>
      <c r="W6" s="101" t="str">
        <f t="shared" ca="1" si="3"/>
        <v/>
      </c>
      <c r="X6" s="101" t="str">
        <f t="shared" ca="1" si="3"/>
        <v/>
      </c>
      <c r="Y6" s="101" t="str">
        <f t="shared" ca="1" si="3"/>
        <v/>
      </c>
      <c r="Z6" s="101" t="str">
        <f t="shared" ca="1" si="3"/>
        <v/>
      </c>
      <c r="AA6" s="101" t="str">
        <f t="shared" ca="1" si="3"/>
        <v/>
      </c>
      <c r="AB6" s="101" t="str">
        <f t="shared" ca="1" si="3"/>
        <v/>
      </c>
    </row>
    <row r="7" spans="1:28" x14ac:dyDescent="0.25">
      <c r="A7" s="99" t="str">
        <f>IF(C7,MAX(A$3:A6)+1,"")</f>
        <v/>
      </c>
      <c r="B7" s="100" t="s">
        <v>189</v>
      </c>
      <c r="C7" s="101" t="b">
        <f>IFERROR(MATCH(TRUE,calculations!T:T,0),0)&gt;0</f>
        <v>0</v>
      </c>
      <c r="D7" s="101" t="str">
        <f t="shared" ref="D7:S7" ca="1" si="4">IF(INDIRECT("calculations!T"&amp;(2+D$1)),$A7&amp;", ","")</f>
        <v/>
      </c>
      <c r="E7" s="101" t="str">
        <f t="shared" ca="1" si="4"/>
        <v/>
      </c>
      <c r="F7" s="101" t="str">
        <f t="shared" ca="1" si="4"/>
        <v/>
      </c>
      <c r="G7" s="101" t="str">
        <f t="shared" ca="1" si="4"/>
        <v/>
      </c>
      <c r="H7" s="101" t="str">
        <f t="shared" ca="1" si="4"/>
        <v/>
      </c>
      <c r="I7" s="101" t="str">
        <f t="shared" ca="1" si="4"/>
        <v/>
      </c>
      <c r="J7" s="101" t="str">
        <f t="shared" ca="1" si="4"/>
        <v/>
      </c>
      <c r="K7" s="101" t="str">
        <f t="shared" ca="1" si="4"/>
        <v/>
      </c>
      <c r="L7" s="101" t="str">
        <f t="shared" ca="1" si="4"/>
        <v/>
      </c>
      <c r="M7" s="101" t="str">
        <f t="shared" ca="1" si="4"/>
        <v/>
      </c>
      <c r="N7" s="101" t="str">
        <f t="shared" ca="1" si="4"/>
        <v/>
      </c>
      <c r="O7" s="101" t="str">
        <f t="shared" ca="1" si="4"/>
        <v/>
      </c>
      <c r="P7" s="101" t="str">
        <f t="shared" ca="1" si="4"/>
        <v/>
      </c>
      <c r="Q7" s="101" t="str">
        <f t="shared" ca="1" si="4"/>
        <v/>
      </c>
      <c r="R7" s="101" t="str">
        <f t="shared" ca="1" si="4"/>
        <v/>
      </c>
      <c r="S7" s="101" t="str">
        <f t="shared" ca="1" si="4"/>
        <v/>
      </c>
      <c r="T7" s="101" t="str">
        <f t="shared" ca="1" si="3"/>
        <v/>
      </c>
      <c r="U7" s="101" t="str">
        <f t="shared" ca="1" si="3"/>
        <v/>
      </c>
      <c r="V7" s="101" t="str">
        <f t="shared" ca="1" si="3"/>
        <v/>
      </c>
      <c r="W7" s="101" t="str">
        <f t="shared" ca="1" si="3"/>
        <v/>
      </c>
      <c r="X7" s="101" t="str">
        <f t="shared" ca="1" si="3"/>
        <v/>
      </c>
      <c r="Y7" s="101" t="str">
        <f t="shared" ca="1" si="3"/>
        <v/>
      </c>
      <c r="Z7" s="101" t="str">
        <f t="shared" ca="1" si="3"/>
        <v/>
      </c>
      <c r="AA7" s="101" t="str">
        <f t="shared" ca="1" si="3"/>
        <v/>
      </c>
      <c r="AB7" s="101" t="str">
        <f t="shared" ca="1" si="3"/>
        <v/>
      </c>
    </row>
    <row r="8" spans="1:28" x14ac:dyDescent="0.25">
      <c r="A8" s="99" t="str">
        <f>IF(C8,MAX(A$3:A7)+1,"")</f>
        <v/>
      </c>
      <c r="B8" s="100" t="s">
        <v>190</v>
      </c>
      <c r="C8" s="101" t="b">
        <f>IFERROR(MATCH(TRUE,calculations!T:T,0),0)&gt;0</f>
        <v>0</v>
      </c>
      <c r="D8" s="101" t="str">
        <f ca="1">IF(INDIRECT("calculations!T"&amp;(2+D$1)),$A8&amp;", ","")</f>
        <v/>
      </c>
      <c r="E8" s="101" t="str">
        <f t="shared" ca="1" si="3"/>
        <v/>
      </c>
      <c r="F8" s="101" t="str">
        <f t="shared" ca="1" si="3"/>
        <v/>
      </c>
      <c r="G8" s="101" t="str">
        <f t="shared" ca="1" si="3"/>
        <v/>
      </c>
      <c r="H8" s="101" t="str">
        <f t="shared" ca="1" si="3"/>
        <v/>
      </c>
      <c r="I8" s="101" t="str">
        <f t="shared" ca="1" si="3"/>
        <v/>
      </c>
      <c r="J8" s="101" t="str">
        <f t="shared" ca="1" si="3"/>
        <v/>
      </c>
      <c r="K8" s="101" t="str">
        <f t="shared" ca="1" si="3"/>
        <v/>
      </c>
      <c r="L8" s="101" t="str">
        <f t="shared" ca="1" si="3"/>
        <v/>
      </c>
      <c r="M8" s="101" t="str">
        <f t="shared" ca="1" si="3"/>
        <v/>
      </c>
      <c r="N8" s="101" t="str">
        <f t="shared" ca="1" si="3"/>
        <v/>
      </c>
      <c r="O8" s="101" t="str">
        <f t="shared" ca="1" si="3"/>
        <v/>
      </c>
      <c r="P8" s="101" t="str">
        <f t="shared" ca="1" si="3"/>
        <v/>
      </c>
      <c r="Q8" s="101" t="str">
        <f t="shared" ca="1" si="3"/>
        <v/>
      </c>
      <c r="R8" s="101" t="str">
        <f t="shared" ca="1" si="3"/>
        <v/>
      </c>
      <c r="S8" s="101" t="str">
        <f t="shared" ca="1" si="3"/>
        <v/>
      </c>
      <c r="T8" s="101" t="str">
        <f t="shared" ca="1" si="3"/>
        <v/>
      </c>
      <c r="U8" s="101" t="str">
        <f t="shared" ca="1" si="3"/>
        <v/>
      </c>
      <c r="V8" s="101" t="str">
        <f t="shared" ca="1" si="3"/>
        <v/>
      </c>
      <c r="W8" s="101" t="str">
        <f t="shared" ca="1" si="3"/>
        <v/>
      </c>
      <c r="X8" s="101" t="str">
        <f t="shared" ca="1" si="3"/>
        <v/>
      </c>
      <c r="Y8" s="101" t="str">
        <f t="shared" ca="1" si="3"/>
        <v/>
      </c>
      <c r="Z8" s="101" t="str">
        <f t="shared" ca="1" si="3"/>
        <v/>
      </c>
      <c r="AA8" s="101" t="str">
        <f t="shared" ca="1" si="3"/>
        <v/>
      </c>
      <c r="AB8" s="101" t="str">
        <f t="shared" ca="1" si="3"/>
        <v/>
      </c>
    </row>
    <row r="9" spans="1:28" x14ac:dyDescent="0.25">
      <c r="A9" s="87" t="str">
        <f>IF(C9,MAX(A$3:A8)+1,"")</f>
        <v/>
      </c>
      <c r="B9" s="88" t="s">
        <v>192</v>
      </c>
      <c r="C9" s="89" t="b">
        <f>IFERROR(MATCH(TRUE,calculations!S:S,0),0)&gt;0</f>
        <v>0</v>
      </c>
      <c r="D9" s="89" t="str">
        <f ca="1">IF(INDIRECT("calculations!S"&amp;(2+D$1)),$A9&amp;", ","")</f>
        <v/>
      </c>
      <c r="E9" s="89" t="str">
        <f t="shared" ref="E9:AB11" ca="1" si="5">IF(INDIRECT("calculations!S"&amp;(2+E$1)),$A9&amp;", ","")</f>
        <v/>
      </c>
      <c r="F9" s="89" t="str">
        <f t="shared" ca="1" si="5"/>
        <v/>
      </c>
      <c r="G9" s="89" t="str">
        <f t="shared" ca="1" si="5"/>
        <v/>
      </c>
      <c r="H9" s="89" t="str">
        <f t="shared" ca="1" si="5"/>
        <v/>
      </c>
      <c r="I9" s="89" t="str">
        <f t="shared" ca="1" si="5"/>
        <v/>
      </c>
      <c r="J9" s="89" t="str">
        <f t="shared" ca="1" si="5"/>
        <v/>
      </c>
      <c r="K9" s="89" t="str">
        <f t="shared" ca="1" si="5"/>
        <v/>
      </c>
      <c r="L9" s="89" t="str">
        <f t="shared" ca="1" si="5"/>
        <v/>
      </c>
      <c r="M9" s="89" t="str">
        <f t="shared" ca="1" si="5"/>
        <v/>
      </c>
      <c r="N9" s="89" t="str">
        <f t="shared" ca="1" si="5"/>
        <v/>
      </c>
      <c r="O9" s="89" t="str">
        <f t="shared" ca="1" si="5"/>
        <v/>
      </c>
      <c r="P9" s="89" t="str">
        <f t="shared" ca="1" si="5"/>
        <v/>
      </c>
      <c r="Q9" s="89" t="str">
        <f t="shared" ca="1" si="5"/>
        <v/>
      </c>
      <c r="R9" s="89" t="str">
        <f t="shared" ca="1" si="5"/>
        <v/>
      </c>
      <c r="S9" s="89" t="str">
        <f t="shared" ca="1" si="5"/>
        <v/>
      </c>
      <c r="T9" s="89" t="str">
        <f t="shared" ca="1" si="5"/>
        <v/>
      </c>
      <c r="U9" s="89" t="str">
        <f t="shared" ca="1" si="5"/>
        <v/>
      </c>
      <c r="V9" s="89" t="str">
        <f t="shared" ca="1" si="5"/>
        <v/>
      </c>
      <c r="W9" s="89" t="str">
        <f t="shared" ca="1" si="5"/>
        <v/>
      </c>
      <c r="X9" s="89" t="str">
        <f t="shared" ca="1" si="5"/>
        <v/>
      </c>
      <c r="Y9" s="89" t="str">
        <f t="shared" ca="1" si="5"/>
        <v/>
      </c>
      <c r="Z9" s="89" t="str">
        <f t="shared" ca="1" si="5"/>
        <v/>
      </c>
      <c r="AA9" s="89" t="str">
        <f t="shared" ca="1" si="5"/>
        <v/>
      </c>
      <c r="AB9" s="89" t="str">
        <f t="shared" ca="1" si="5"/>
        <v/>
      </c>
    </row>
    <row r="10" spans="1:28" x14ac:dyDescent="0.25">
      <c r="A10" s="87" t="str">
        <f>IF(C10,MAX(A$3:A9)+1,"")</f>
        <v/>
      </c>
      <c r="B10" s="88" t="s">
        <v>187</v>
      </c>
      <c r="C10" s="89" t="b">
        <f>IFERROR(MATCH(TRUE,calculations!S:S,0),0)&gt;0</f>
        <v>0</v>
      </c>
      <c r="D10" s="89" t="str">
        <f t="shared" ref="D10:S11" ca="1" si="6">IF(INDIRECT("calculations!S"&amp;(2+D$1)),$A10&amp;", ","")</f>
        <v/>
      </c>
      <c r="E10" s="89" t="str">
        <f t="shared" ca="1" si="6"/>
        <v/>
      </c>
      <c r="F10" s="89" t="str">
        <f t="shared" ca="1" si="6"/>
        <v/>
      </c>
      <c r="G10" s="89" t="str">
        <f t="shared" ca="1" si="6"/>
        <v/>
      </c>
      <c r="H10" s="89" t="str">
        <f t="shared" ca="1" si="6"/>
        <v/>
      </c>
      <c r="I10" s="89" t="str">
        <f t="shared" ca="1" si="6"/>
        <v/>
      </c>
      <c r="J10" s="89" t="str">
        <f t="shared" ca="1" si="6"/>
        <v/>
      </c>
      <c r="K10" s="89" t="str">
        <f t="shared" ca="1" si="6"/>
        <v/>
      </c>
      <c r="L10" s="89" t="str">
        <f t="shared" ca="1" si="6"/>
        <v/>
      </c>
      <c r="M10" s="89" t="str">
        <f t="shared" ca="1" si="6"/>
        <v/>
      </c>
      <c r="N10" s="89" t="str">
        <f t="shared" ca="1" si="6"/>
        <v/>
      </c>
      <c r="O10" s="89" t="str">
        <f t="shared" ca="1" si="6"/>
        <v/>
      </c>
      <c r="P10" s="89" t="str">
        <f t="shared" ca="1" si="6"/>
        <v/>
      </c>
      <c r="Q10" s="89" t="str">
        <f t="shared" ca="1" si="6"/>
        <v/>
      </c>
      <c r="R10" s="89" t="str">
        <f t="shared" ca="1" si="6"/>
        <v/>
      </c>
      <c r="S10" s="89" t="str">
        <f t="shared" ca="1" si="6"/>
        <v/>
      </c>
      <c r="T10" s="89" t="str">
        <f t="shared" ca="1" si="5"/>
        <v/>
      </c>
      <c r="U10" s="89" t="str">
        <f t="shared" ca="1" si="5"/>
        <v/>
      </c>
      <c r="V10" s="89" t="str">
        <f t="shared" ca="1" si="5"/>
        <v/>
      </c>
      <c r="W10" s="89" t="str">
        <f t="shared" ca="1" si="5"/>
        <v/>
      </c>
      <c r="X10" s="89" t="str">
        <f t="shared" ca="1" si="5"/>
        <v/>
      </c>
      <c r="Y10" s="89" t="str">
        <f t="shared" ca="1" si="5"/>
        <v/>
      </c>
      <c r="Z10" s="89" t="str">
        <f t="shared" ca="1" si="5"/>
        <v/>
      </c>
      <c r="AA10" s="89" t="str">
        <f t="shared" ca="1" si="5"/>
        <v/>
      </c>
      <c r="AB10" s="89" t="str">
        <f t="shared" ca="1" si="5"/>
        <v/>
      </c>
    </row>
    <row r="11" spans="1:28" x14ac:dyDescent="0.25">
      <c r="A11" s="87" t="str">
        <f>IF(C11,MAX(A$3:A10)+1,"")</f>
        <v/>
      </c>
      <c r="B11" s="88" t="s">
        <v>184</v>
      </c>
      <c r="C11" s="89" t="b">
        <f>IFERROR(MATCH(TRUE,calculations!S:S,0),0)&gt;0</f>
        <v>0</v>
      </c>
      <c r="D11" s="89" t="str">
        <f t="shared" ca="1" si="6"/>
        <v/>
      </c>
      <c r="E11" s="89" t="str">
        <f t="shared" ca="1" si="5"/>
        <v/>
      </c>
      <c r="F11" s="89" t="str">
        <f t="shared" ca="1" si="5"/>
        <v/>
      </c>
      <c r="G11" s="89" t="str">
        <f t="shared" ca="1" si="5"/>
        <v/>
      </c>
      <c r="H11" s="89" t="str">
        <f t="shared" ca="1" si="5"/>
        <v/>
      </c>
      <c r="I11" s="89" t="str">
        <f t="shared" ca="1" si="5"/>
        <v/>
      </c>
      <c r="J11" s="89" t="str">
        <f t="shared" ca="1" si="5"/>
        <v/>
      </c>
      <c r="K11" s="89" t="str">
        <f t="shared" ca="1" si="5"/>
        <v/>
      </c>
      <c r="L11" s="89" t="str">
        <f t="shared" ca="1" si="5"/>
        <v/>
      </c>
      <c r="M11" s="89" t="str">
        <f t="shared" ca="1" si="5"/>
        <v/>
      </c>
      <c r="N11" s="89" t="str">
        <f t="shared" ca="1" si="5"/>
        <v/>
      </c>
      <c r="O11" s="89" t="str">
        <f t="shared" ca="1" si="5"/>
        <v/>
      </c>
      <c r="P11" s="89" t="str">
        <f t="shared" ca="1" si="5"/>
        <v/>
      </c>
      <c r="Q11" s="89" t="str">
        <f t="shared" ca="1" si="5"/>
        <v/>
      </c>
      <c r="R11" s="89" t="str">
        <f t="shared" ca="1" si="5"/>
        <v/>
      </c>
      <c r="S11" s="89" t="str">
        <f t="shared" ca="1" si="5"/>
        <v/>
      </c>
      <c r="T11" s="89" t="str">
        <f t="shared" ca="1" si="5"/>
        <v/>
      </c>
      <c r="U11" s="89" t="str">
        <f t="shared" ca="1" si="5"/>
        <v/>
      </c>
      <c r="V11" s="89" t="str">
        <f t="shared" ca="1" si="5"/>
        <v/>
      </c>
      <c r="W11" s="89" t="str">
        <f t="shared" ca="1" si="5"/>
        <v/>
      </c>
      <c r="X11" s="89" t="str">
        <f t="shared" ca="1" si="5"/>
        <v/>
      </c>
      <c r="Y11" s="89" t="str">
        <f t="shared" ca="1" si="5"/>
        <v/>
      </c>
      <c r="Z11" s="89" t="str">
        <f t="shared" ca="1" si="5"/>
        <v/>
      </c>
      <c r="AA11" s="89" t="str">
        <f t="shared" ca="1" si="5"/>
        <v/>
      </c>
      <c r="AB11" s="89" t="str">
        <f t="shared" ca="1" si="5"/>
        <v/>
      </c>
    </row>
    <row r="12" spans="1:28" x14ac:dyDescent="0.25">
      <c r="A12" s="26" t="str">
        <f>IF(C12,MAX(A$3:A11)+1,"")</f>
        <v/>
      </c>
      <c r="B12" s="27" t="s">
        <v>186</v>
      </c>
      <c r="C12" s="28" t="b">
        <f>IFERROR(MATCH(lists!$D$3,'VFD Schedule'!$J:$J,0),0)+IFERROR(MATCH(lists!$D$4,'VFD Schedule'!$J:$J,0),0)+IFERROR(MATCH(lists!$D$5,'VFD Schedule'!$J:$J,0),0)&gt;0</f>
        <v>0</v>
      </c>
      <c r="D12" s="28" t="str">
        <f ca="1">IF(OR(INDIRECT("'VFD Schedule'!J$"&amp;D$1+5)=lists!$D$3,INDIRECT("'VFD Schedule'!J$"&amp;D$1+5)=lists!$D$4),$A12&amp;", ","")</f>
        <v/>
      </c>
      <c r="E12" s="28" t="str">
        <f ca="1">IF(OR(INDIRECT("'VFD Schedule'!J$"&amp;E$1+5)=lists!$D$3,INDIRECT("'VFD Schedule'!J$"&amp;E$1+5)=lists!$D$4),$A12&amp;", ","")</f>
        <v/>
      </c>
      <c r="F12" s="28" t="str">
        <f ca="1">IF(OR(INDIRECT("'VFD Schedule'!J$"&amp;F$1+5)=lists!$D$3,INDIRECT("'VFD Schedule'!J$"&amp;F$1+5)=lists!$D$4),$A12&amp;", ","")</f>
        <v/>
      </c>
      <c r="G12" s="28" t="str">
        <f ca="1">IF(OR(INDIRECT("'VFD Schedule'!J$"&amp;G$1+5)=lists!$D$3,INDIRECT("'VFD Schedule'!J$"&amp;G$1+5)=lists!$D$4),$A12&amp;", ","")</f>
        <v/>
      </c>
      <c r="H12" s="28" t="str">
        <f ca="1">IF(OR(INDIRECT("'VFD Schedule'!J$"&amp;H$1+5)=lists!$D$3,INDIRECT("'VFD Schedule'!J$"&amp;H$1+5)=lists!$D$4),$A12&amp;", ","")</f>
        <v/>
      </c>
      <c r="I12" s="28" t="str">
        <f ca="1">IF(OR(INDIRECT("'VFD Schedule'!J$"&amp;I$1+5)=lists!$D$3,INDIRECT("'VFD Schedule'!J$"&amp;I$1+5)=lists!$D$4),$A12&amp;", ","")</f>
        <v/>
      </c>
      <c r="J12" s="28" t="str">
        <f ca="1">IF(OR(INDIRECT("'VFD Schedule'!J$"&amp;J$1+5)=lists!$D$3,INDIRECT("'VFD Schedule'!J$"&amp;J$1+5)=lists!$D$4),$A12&amp;", ","")</f>
        <v/>
      </c>
      <c r="K12" s="28" t="str">
        <f ca="1">IF(OR(INDIRECT("'VFD Schedule'!J$"&amp;K$1+5)=lists!$D$3,INDIRECT("'VFD Schedule'!J$"&amp;K$1+5)=lists!$D$4),$A12&amp;", ","")</f>
        <v/>
      </c>
      <c r="L12" s="28" t="str">
        <f ca="1">IF(OR(INDIRECT("'VFD Schedule'!J$"&amp;L$1+5)=lists!$D$3,INDIRECT("'VFD Schedule'!J$"&amp;L$1+5)=lists!$D$4),$A12&amp;", ","")</f>
        <v/>
      </c>
      <c r="M12" s="28" t="str">
        <f ca="1">IF(OR(INDIRECT("'VFD Schedule'!J$"&amp;M$1+5)=lists!$D$3,INDIRECT("'VFD Schedule'!J$"&amp;M$1+5)=lists!$D$4),$A12&amp;", ","")</f>
        <v/>
      </c>
      <c r="N12" s="28" t="str">
        <f ca="1">IF(OR(INDIRECT("'VFD Schedule'!J$"&amp;N$1+5)=lists!$D$3,INDIRECT("'VFD Schedule'!J$"&amp;N$1+5)=lists!$D$4),$A12&amp;", ","")</f>
        <v/>
      </c>
      <c r="O12" s="28" t="str">
        <f ca="1">IF(OR(INDIRECT("'VFD Schedule'!J$"&amp;O$1+5)=lists!$D$3,INDIRECT("'VFD Schedule'!J$"&amp;O$1+5)=lists!$D$4),$A12&amp;", ","")</f>
        <v/>
      </c>
      <c r="P12" s="28" t="str">
        <f ca="1">IF(OR(INDIRECT("'VFD Schedule'!J$"&amp;P$1+5)=lists!$D$3,INDIRECT("'VFD Schedule'!J$"&amp;P$1+5)=lists!$D$4),$A12&amp;", ","")</f>
        <v/>
      </c>
      <c r="Q12" s="28" t="str">
        <f ca="1">IF(OR(INDIRECT("'VFD Schedule'!J$"&amp;Q$1+5)=lists!$D$3,INDIRECT("'VFD Schedule'!J$"&amp;Q$1+5)=lists!$D$4),$A12&amp;", ","")</f>
        <v/>
      </c>
      <c r="R12" s="28" t="str">
        <f ca="1">IF(OR(INDIRECT("'VFD Schedule'!J$"&amp;R$1+5)=lists!$D$3,INDIRECT("'VFD Schedule'!J$"&amp;R$1+5)=lists!$D$4),$A12&amp;", ","")</f>
        <v/>
      </c>
      <c r="S12" s="28" t="str">
        <f ca="1">IF(OR(INDIRECT("'VFD Schedule'!J$"&amp;S$1+5)=lists!$D$3,INDIRECT("'VFD Schedule'!J$"&amp;S$1+5)=lists!$D$4),$A12&amp;", ","")</f>
        <v/>
      </c>
      <c r="T12" s="28" t="str">
        <f ca="1">IF(OR(INDIRECT("'VFD Schedule'!J$"&amp;T$1+5)=lists!$D$3,INDIRECT("'VFD Schedule'!J$"&amp;T$1+5)=lists!$D$4),$A12&amp;", ","")</f>
        <v/>
      </c>
      <c r="U12" s="28" t="str">
        <f ca="1">IF(OR(INDIRECT("'VFD Schedule'!J$"&amp;U$1+5)=lists!$D$3,INDIRECT("'VFD Schedule'!J$"&amp;U$1+5)=lists!$D$4),$A12&amp;", ","")</f>
        <v/>
      </c>
      <c r="V12" s="28" t="str">
        <f ca="1">IF(OR(INDIRECT("'VFD Schedule'!J$"&amp;V$1+5)=lists!$D$3,INDIRECT("'VFD Schedule'!J$"&amp;V$1+5)=lists!$D$4),$A12&amp;", ","")</f>
        <v/>
      </c>
      <c r="W12" s="28" t="str">
        <f ca="1">IF(OR(INDIRECT("'VFD Schedule'!J$"&amp;W$1+5)=lists!$D$3,INDIRECT("'VFD Schedule'!J$"&amp;W$1+5)=lists!$D$4),$A12&amp;", ","")</f>
        <v/>
      </c>
      <c r="X12" s="28" t="str">
        <f ca="1">IF(OR(INDIRECT("'VFD Schedule'!J$"&amp;X$1+5)=lists!$D$3,INDIRECT("'VFD Schedule'!J$"&amp;X$1+5)=lists!$D$4),$A12&amp;", ","")</f>
        <v/>
      </c>
      <c r="Y12" s="28" t="str">
        <f ca="1">IF(OR(INDIRECT("'VFD Schedule'!J$"&amp;Y$1+5)=lists!$D$3,INDIRECT("'VFD Schedule'!J$"&amp;Y$1+5)=lists!$D$4),$A12&amp;", ","")</f>
        <v/>
      </c>
      <c r="Z12" s="28" t="str">
        <f ca="1">IF(OR(INDIRECT("'VFD Schedule'!J$"&amp;Z$1+5)=lists!$D$3,INDIRECT("'VFD Schedule'!J$"&amp;Z$1+5)=lists!$D$4),$A12&amp;", ","")</f>
        <v/>
      </c>
      <c r="AA12" s="28" t="str">
        <f ca="1">IF(OR(INDIRECT("'VFD Schedule'!J$"&amp;AA$1+5)=lists!$D$3,INDIRECT("'VFD Schedule'!J$"&amp;AA$1+5)=lists!$D$4),$A12&amp;", ","")</f>
        <v/>
      </c>
      <c r="AB12" s="28" t="str">
        <f ca="1">IF(OR(INDIRECT("'VFD Schedule'!J$"&amp;AB$1+5)=lists!$D$3,INDIRECT("'VFD Schedule'!J$"&amp;AB$1+5)=lists!$D$4),$A12&amp;", ","")</f>
        <v/>
      </c>
    </row>
    <row r="13" spans="1:28" x14ac:dyDescent="0.25">
      <c r="A13" s="26" t="str">
        <f>IF(C13,MAX(A$3:A12)+1,"")</f>
        <v/>
      </c>
      <c r="B13" s="27" t="s">
        <v>185</v>
      </c>
      <c r="C13" s="28" t="b">
        <f>IFERROR(MATCH(lists!$D$3,'VFD Schedule'!$J:$J,0),0)+IFERROR(MATCH(lists!$D$4,'VFD Schedule'!$J:$J,0),0)+IFERROR(MATCH(lists!$D$5,'VFD Schedule'!$J:$J,0),0)&gt;0</f>
        <v>0</v>
      </c>
      <c r="D13" s="28" t="str">
        <f ca="1">IF(OR(INDIRECT("'VFD Schedule'!J$"&amp;D$1+5)=lists!$D$3,INDIRECT("'VFD Schedule'!J$"&amp;D$1+5)=lists!$D$4),$A13&amp;", ","")</f>
        <v/>
      </c>
      <c r="E13" s="28" t="str">
        <f ca="1">IF(OR(INDIRECT("'VFD Schedule'!J$"&amp;E$1+5)=lists!$D$3,INDIRECT("'VFD Schedule'!J$"&amp;E$1+5)=lists!$D$4),$A13&amp;", ","")</f>
        <v/>
      </c>
      <c r="F13" s="28" t="str">
        <f ca="1">IF(OR(INDIRECT("'VFD Schedule'!J$"&amp;F$1+5)=lists!$D$3,INDIRECT("'VFD Schedule'!J$"&amp;F$1+5)=lists!$D$4),$A13&amp;", ","")</f>
        <v/>
      </c>
      <c r="G13" s="28" t="str">
        <f ca="1">IF(OR(INDIRECT("'VFD Schedule'!J$"&amp;G$1+5)=lists!$D$3,INDIRECT("'VFD Schedule'!J$"&amp;G$1+5)=lists!$D$4),$A13&amp;", ","")</f>
        <v/>
      </c>
      <c r="H13" s="28" t="str">
        <f ca="1">IF(OR(INDIRECT("'VFD Schedule'!J$"&amp;H$1+5)=lists!$D$3,INDIRECT("'VFD Schedule'!J$"&amp;H$1+5)=lists!$D$4),$A13&amp;", ","")</f>
        <v/>
      </c>
      <c r="I13" s="28" t="str">
        <f ca="1">IF(OR(INDIRECT("'VFD Schedule'!J$"&amp;I$1+5)=lists!$D$3,INDIRECT("'VFD Schedule'!J$"&amp;I$1+5)=lists!$D$4),$A13&amp;", ","")</f>
        <v/>
      </c>
      <c r="J13" s="28" t="str">
        <f ca="1">IF(OR(INDIRECT("'VFD Schedule'!J$"&amp;J$1+5)=lists!$D$3,INDIRECT("'VFD Schedule'!J$"&amp;J$1+5)=lists!$D$4),$A13&amp;", ","")</f>
        <v/>
      </c>
      <c r="K13" s="28" t="str">
        <f ca="1">IF(OR(INDIRECT("'VFD Schedule'!J$"&amp;K$1+5)=lists!$D$3,INDIRECT("'VFD Schedule'!J$"&amp;K$1+5)=lists!$D$4),$A13&amp;", ","")</f>
        <v/>
      </c>
      <c r="L13" s="28" t="str">
        <f ca="1">IF(OR(INDIRECT("'VFD Schedule'!J$"&amp;L$1+5)=lists!$D$3,INDIRECT("'VFD Schedule'!J$"&amp;L$1+5)=lists!$D$4),$A13&amp;", ","")</f>
        <v/>
      </c>
      <c r="M13" s="28" t="str">
        <f ca="1">IF(OR(INDIRECT("'VFD Schedule'!J$"&amp;M$1+5)=lists!$D$3,INDIRECT("'VFD Schedule'!J$"&amp;M$1+5)=lists!$D$4),$A13&amp;", ","")</f>
        <v/>
      </c>
      <c r="N13" s="28" t="str">
        <f ca="1">IF(OR(INDIRECT("'VFD Schedule'!J$"&amp;N$1+5)=lists!$D$3,INDIRECT("'VFD Schedule'!J$"&amp;N$1+5)=lists!$D$4),$A13&amp;", ","")</f>
        <v/>
      </c>
      <c r="O13" s="28" t="str">
        <f ca="1">IF(OR(INDIRECT("'VFD Schedule'!J$"&amp;O$1+5)=lists!$D$3,INDIRECT("'VFD Schedule'!J$"&amp;O$1+5)=lists!$D$4),$A13&amp;", ","")</f>
        <v/>
      </c>
      <c r="P13" s="28" t="str">
        <f ca="1">IF(OR(INDIRECT("'VFD Schedule'!J$"&amp;P$1+5)=lists!$D$3,INDIRECT("'VFD Schedule'!J$"&amp;P$1+5)=lists!$D$4),$A13&amp;", ","")</f>
        <v/>
      </c>
      <c r="Q13" s="28" t="str">
        <f ca="1">IF(OR(INDIRECT("'VFD Schedule'!J$"&amp;Q$1+5)=lists!$D$3,INDIRECT("'VFD Schedule'!J$"&amp;Q$1+5)=lists!$D$4),$A13&amp;", ","")</f>
        <v/>
      </c>
      <c r="R13" s="28" t="str">
        <f ca="1">IF(OR(INDIRECT("'VFD Schedule'!J$"&amp;R$1+5)=lists!$D$3,INDIRECT("'VFD Schedule'!J$"&amp;R$1+5)=lists!$D$4),$A13&amp;", ","")</f>
        <v/>
      </c>
      <c r="S13" s="28" t="str">
        <f ca="1">IF(OR(INDIRECT("'VFD Schedule'!J$"&amp;S$1+5)=lists!$D$3,INDIRECT("'VFD Schedule'!J$"&amp;S$1+5)=lists!$D$4),$A13&amp;", ","")</f>
        <v/>
      </c>
      <c r="T13" s="28" t="str">
        <f ca="1">IF(OR(INDIRECT("'VFD Schedule'!J$"&amp;T$1+5)=lists!$D$3,INDIRECT("'VFD Schedule'!J$"&amp;T$1+5)=lists!$D$4),$A13&amp;", ","")</f>
        <v/>
      </c>
      <c r="U13" s="28" t="str">
        <f ca="1">IF(OR(INDIRECT("'VFD Schedule'!J$"&amp;U$1+5)=lists!$D$3,INDIRECT("'VFD Schedule'!J$"&amp;U$1+5)=lists!$D$4),$A13&amp;", ","")</f>
        <v/>
      </c>
      <c r="V13" s="28" t="str">
        <f ca="1">IF(OR(INDIRECT("'VFD Schedule'!J$"&amp;V$1+5)=lists!$D$3,INDIRECT("'VFD Schedule'!J$"&amp;V$1+5)=lists!$D$4),$A13&amp;", ","")</f>
        <v/>
      </c>
      <c r="W13" s="28" t="str">
        <f ca="1">IF(OR(INDIRECT("'VFD Schedule'!J$"&amp;W$1+5)=lists!$D$3,INDIRECT("'VFD Schedule'!J$"&amp;W$1+5)=lists!$D$4),$A13&amp;", ","")</f>
        <v/>
      </c>
      <c r="X13" s="28" t="str">
        <f ca="1">IF(OR(INDIRECT("'VFD Schedule'!J$"&amp;X$1+5)=lists!$D$3,INDIRECT("'VFD Schedule'!J$"&amp;X$1+5)=lists!$D$4),$A13&amp;", ","")</f>
        <v/>
      </c>
      <c r="Y13" s="28" t="str">
        <f ca="1">IF(OR(INDIRECT("'VFD Schedule'!J$"&amp;Y$1+5)=lists!$D$3,INDIRECT("'VFD Schedule'!J$"&amp;Y$1+5)=lists!$D$4),$A13&amp;", ","")</f>
        <v/>
      </c>
      <c r="Z13" s="28" t="str">
        <f ca="1">IF(OR(INDIRECT("'VFD Schedule'!J$"&amp;Z$1+5)=lists!$D$3,INDIRECT("'VFD Schedule'!J$"&amp;Z$1+5)=lists!$D$4),$A13&amp;", ","")</f>
        <v/>
      </c>
      <c r="AA13" s="28" t="str">
        <f ca="1">IF(OR(INDIRECT("'VFD Schedule'!J$"&amp;AA$1+5)=lists!$D$3,INDIRECT("'VFD Schedule'!J$"&amp;AA$1+5)=lists!$D$4),$A13&amp;", ","")</f>
        <v/>
      </c>
      <c r="AB13" s="28" t="str">
        <f ca="1">IF(OR(INDIRECT("'VFD Schedule'!J$"&amp;AB$1+5)=lists!$D$3,INDIRECT("'VFD Schedule'!J$"&amp;AB$1+5)=lists!$D$4),$A13&amp;", ","")</f>
        <v/>
      </c>
    </row>
    <row r="14" spans="1:28" x14ac:dyDescent="0.25">
      <c r="A14" s="26" t="str">
        <f>IF(C14,MAX(A$3:A13)+1,"")</f>
        <v/>
      </c>
      <c r="B14" s="27" t="s">
        <v>183</v>
      </c>
      <c r="C14" s="28" t="b">
        <f>IFERROR(MATCH(lists!$D$3,'VFD Schedule'!$J:$J,0),0)+IFERROR(MATCH(lists!$D$4,'VFD Schedule'!$J:$J,0),0)+IFERROR(MATCH(lists!$D$5,'VFD Schedule'!$J:$J,0),0)&gt;0</f>
        <v>0</v>
      </c>
      <c r="D14" s="28" t="str">
        <f ca="1">IF(OR(INDIRECT("'VFD Schedule'!J$"&amp;D$1+5)=lists!$D$3,INDIRECT("'VFD Schedule'!J$"&amp;D$1+5)=lists!$D$4),$A14&amp;", ","")</f>
        <v/>
      </c>
      <c r="E14" s="28" t="str">
        <f ca="1">IF(OR(INDIRECT("'VFD Schedule'!J$"&amp;E$1+5)=lists!$D$3,INDIRECT("'VFD Schedule'!J$"&amp;E$1+5)=lists!$D$4),$A14&amp;", ","")</f>
        <v/>
      </c>
      <c r="F14" s="28" t="str">
        <f ca="1">IF(OR(INDIRECT("'VFD Schedule'!J$"&amp;F$1+5)=lists!$D$3,INDIRECT("'VFD Schedule'!J$"&amp;F$1+5)=lists!$D$4),$A14&amp;", ","")</f>
        <v/>
      </c>
      <c r="G14" s="28" t="str">
        <f ca="1">IF(OR(INDIRECT("'VFD Schedule'!J$"&amp;G$1+5)=lists!$D$3,INDIRECT("'VFD Schedule'!J$"&amp;G$1+5)=lists!$D$4),$A14&amp;", ","")</f>
        <v/>
      </c>
      <c r="H14" s="28" t="str">
        <f ca="1">IF(OR(INDIRECT("'VFD Schedule'!J$"&amp;H$1+5)=lists!$D$3,INDIRECT("'VFD Schedule'!J$"&amp;H$1+5)=lists!$D$4),$A14&amp;", ","")</f>
        <v/>
      </c>
      <c r="I14" s="28" t="str">
        <f ca="1">IF(OR(INDIRECT("'VFD Schedule'!J$"&amp;I$1+5)=lists!$D$3,INDIRECT("'VFD Schedule'!J$"&amp;I$1+5)=lists!$D$4),$A14&amp;", ","")</f>
        <v/>
      </c>
      <c r="J14" s="28" t="str">
        <f ca="1">IF(OR(INDIRECT("'VFD Schedule'!J$"&amp;J$1+5)=lists!$D$3,INDIRECT("'VFD Schedule'!J$"&amp;J$1+5)=lists!$D$4),$A14&amp;", ","")</f>
        <v/>
      </c>
      <c r="K14" s="28" t="str">
        <f ca="1">IF(OR(INDIRECT("'VFD Schedule'!J$"&amp;K$1+5)=lists!$D$3,INDIRECT("'VFD Schedule'!J$"&amp;K$1+5)=lists!$D$4),$A14&amp;", ","")</f>
        <v/>
      </c>
      <c r="L14" s="28" t="str">
        <f ca="1">IF(OR(INDIRECT("'VFD Schedule'!J$"&amp;L$1+5)=lists!$D$3,INDIRECT("'VFD Schedule'!J$"&amp;L$1+5)=lists!$D$4),$A14&amp;", ","")</f>
        <v/>
      </c>
      <c r="M14" s="28" t="str">
        <f ca="1">IF(OR(INDIRECT("'VFD Schedule'!J$"&amp;M$1+5)=lists!$D$3,INDIRECT("'VFD Schedule'!J$"&amp;M$1+5)=lists!$D$4),$A14&amp;", ","")</f>
        <v/>
      </c>
      <c r="N14" s="28" t="str">
        <f ca="1">IF(OR(INDIRECT("'VFD Schedule'!J$"&amp;N$1+5)=lists!$D$3,INDIRECT("'VFD Schedule'!J$"&amp;N$1+5)=lists!$D$4),$A14&amp;", ","")</f>
        <v/>
      </c>
      <c r="O14" s="28" t="str">
        <f ca="1">IF(OR(INDIRECT("'VFD Schedule'!J$"&amp;O$1+5)=lists!$D$3,INDIRECT("'VFD Schedule'!J$"&amp;O$1+5)=lists!$D$4),$A14&amp;", ","")</f>
        <v/>
      </c>
      <c r="P14" s="28" t="str">
        <f ca="1">IF(OR(INDIRECT("'VFD Schedule'!J$"&amp;P$1+5)=lists!$D$3,INDIRECT("'VFD Schedule'!J$"&amp;P$1+5)=lists!$D$4),$A14&amp;", ","")</f>
        <v/>
      </c>
      <c r="Q14" s="28" t="str">
        <f ca="1">IF(OR(INDIRECT("'VFD Schedule'!J$"&amp;Q$1+5)=lists!$D$3,INDIRECT("'VFD Schedule'!J$"&amp;Q$1+5)=lists!$D$4),$A14&amp;", ","")</f>
        <v/>
      </c>
      <c r="R14" s="28" t="str">
        <f ca="1">IF(OR(INDIRECT("'VFD Schedule'!J$"&amp;R$1+5)=lists!$D$3,INDIRECT("'VFD Schedule'!J$"&amp;R$1+5)=lists!$D$4),$A14&amp;", ","")</f>
        <v/>
      </c>
      <c r="S14" s="28" t="str">
        <f ca="1">IF(OR(INDIRECT("'VFD Schedule'!J$"&amp;S$1+5)=lists!$D$3,INDIRECT("'VFD Schedule'!J$"&amp;S$1+5)=lists!$D$4),$A14&amp;", ","")</f>
        <v/>
      </c>
      <c r="T14" s="28" t="str">
        <f ca="1">IF(OR(INDIRECT("'VFD Schedule'!J$"&amp;T$1+5)=lists!$D$3,INDIRECT("'VFD Schedule'!J$"&amp;T$1+5)=lists!$D$4),$A14&amp;", ","")</f>
        <v/>
      </c>
      <c r="U14" s="28" t="str">
        <f ca="1">IF(OR(INDIRECT("'VFD Schedule'!J$"&amp;U$1+5)=lists!$D$3,INDIRECT("'VFD Schedule'!J$"&amp;U$1+5)=lists!$D$4),$A14&amp;", ","")</f>
        <v/>
      </c>
      <c r="V14" s="28" t="str">
        <f ca="1">IF(OR(INDIRECT("'VFD Schedule'!J$"&amp;V$1+5)=lists!$D$3,INDIRECT("'VFD Schedule'!J$"&amp;V$1+5)=lists!$D$4),$A14&amp;", ","")</f>
        <v/>
      </c>
      <c r="W14" s="28" t="str">
        <f ca="1">IF(OR(INDIRECT("'VFD Schedule'!J$"&amp;W$1+5)=lists!$D$3,INDIRECT("'VFD Schedule'!J$"&amp;W$1+5)=lists!$D$4),$A14&amp;", ","")</f>
        <v/>
      </c>
      <c r="X14" s="28" t="str">
        <f ca="1">IF(OR(INDIRECT("'VFD Schedule'!J$"&amp;X$1+5)=lists!$D$3,INDIRECT("'VFD Schedule'!J$"&amp;X$1+5)=lists!$D$4),$A14&amp;", ","")</f>
        <v/>
      </c>
      <c r="Y14" s="28" t="str">
        <f ca="1">IF(OR(INDIRECT("'VFD Schedule'!J$"&amp;Y$1+5)=lists!$D$3,INDIRECT("'VFD Schedule'!J$"&amp;Y$1+5)=lists!$D$4),$A14&amp;", ","")</f>
        <v/>
      </c>
      <c r="Z14" s="28" t="str">
        <f ca="1">IF(OR(INDIRECT("'VFD Schedule'!J$"&amp;Z$1+5)=lists!$D$3,INDIRECT("'VFD Schedule'!J$"&amp;Z$1+5)=lists!$D$4),$A14&amp;", ","")</f>
        <v/>
      </c>
      <c r="AA14" s="28" t="str">
        <f ca="1">IF(OR(INDIRECT("'VFD Schedule'!J$"&amp;AA$1+5)=lists!$D$3,INDIRECT("'VFD Schedule'!J$"&amp;AA$1+5)=lists!$D$4),$A14&amp;", ","")</f>
        <v/>
      </c>
      <c r="AB14" s="28" t="str">
        <f ca="1">IF(OR(INDIRECT("'VFD Schedule'!J$"&amp;AB$1+5)=lists!$D$3,INDIRECT("'VFD Schedule'!J$"&amp;AB$1+5)=lists!$D$4),$A14&amp;", ","")</f>
        <v/>
      </c>
    </row>
    <row r="15" spans="1:28" x14ac:dyDescent="0.25">
      <c r="A15" s="29" t="str">
        <f>IF(C15,MAX(A$3:A14)+1,"")</f>
        <v/>
      </c>
      <c r="B15" s="30" t="s">
        <v>182</v>
      </c>
      <c r="C15" s="31" t="b">
        <f>IFERROR(MATCH(lists!$L$3,'VFD Schedule'!$H:$H,0),0)&gt;0</f>
        <v>0</v>
      </c>
      <c r="D15" s="31" t="str">
        <f ca="1">IF(INDIRECT("'VFD Schedule'!H$"&amp;D$1+5)=lists!$L$3,$A15&amp;", ","")</f>
        <v/>
      </c>
      <c r="E15" s="31" t="str">
        <f ca="1">IF(INDIRECT("'VFD Schedule'!H$"&amp;E$1+5)=lists!$L$3,$A15&amp;", ","")</f>
        <v/>
      </c>
      <c r="F15" s="31" t="str">
        <f ca="1">IF(INDIRECT("'VFD Schedule'!H$"&amp;F$1+5)=lists!$L$3,$A15&amp;", ","")</f>
        <v/>
      </c>
      <c r="G15" s="31" t="str">
        <f ca="1">IF(INDIRECT("'VFD Schedule'!H$"&amp;G$1+5)=lists!$L$3,$A15&amp;", ","")</f>
        <v/>
      </c>
      <c r="H15" s="31" t="str">
        <f ca="1">IF(INDIRECT("'VFD Schedule'!H$"&amp;H$1+5)=lists!$L$3,$A15&amp;", ","")</f>
        <v/>
      </c>
      <c r="I15" s="31" t="str">
        <f ca="1">IF(INDIRECT("'VFD Schedule'!H$"&amp;I$1+5)=lists!$L$3,$A15&amp;", ","")</f>
        <v/>
      </c>
      <c r="J15" s="31" t="str">
        <f ca="1">IF(INDIRECT("'VFD Schedule'!H$"&amp;J$1+5)=lists!$L$3,$A15&amp;", ","")</f>
        <v/>
      </c>
      <c r="K15" s="31" t="str">
        <f ca="1">IF(INDIRECT("'VFD Schedule'!H$"&amp;K$1+5)=lists!$L$3,$A15&amp;", ","")</f>
        <v/>
      </c>
      <c r="L15" s="31" t="str">
        <f ca="1">IF(INDIRECT("'VFD Schedule'!H$"&amp;L$1+5)=lists!$L$3,$A15&amp;", ","")</f>
        <v/>
      </c>
      <c r="M15" s="31" t="str">
        <f ca="1">IF(INDIRECT("'VFD Schedule'!H$"&amp;M$1+5)=lists!$L$3,$A15&amp;", ","")</f>
        <v/>
      </c>
      <c r="N15" s="31" t="str">
        <f ca="1">IF(INDIRECT("'VFD Schedule'!H$"&amp;N$1+5)=lists!$L$3,$A15&amp;", ","")</f>
        <v/>
      </c>
      <c r="O15" s="31" t="str">
        <f ca="1">IF(INDIRECT("'VFD Schedule'!H$"&amp;O$1+5)=lists!$L$3,$A15&amp;", ","")</f>
        <v/>
      </c>
      <c r="P15" s="31" t="str">
        <f ca="1">IF(INDIRECT("'VFD Schedule'!H$"&amp;P$1+5)=lists!$L$3,$A15&amp;", ","")</f>
        <v/>
      </c>
      <c r="Q15" s="31" t="str">
        <f ca="1">IF(INDIRECT("'VFD Schedule'!H$"&amp;Q$1+5)=lists!$L$3,$A15&amp;", ","")</f>
        <v/>
      </c>
      <c r="R15" s="31" t="str">
        <f ca="1">IF(INDIRECT("'VFD Schedule'!H$"&amp;R$1+5)=lists!$L$3,$A15&amp;", ","")</f>
        <v/>
      </c>
      <c r="S15" s="31" t="str">
        <f ca="1">IF(INDIRECT("'VFD Schedule'!H$"&amp;S$1+5)=lists!$L$3,$A15&amp;", ","")</f>
        <v/>
      </c>
      <c r="T15" s="31" t="str">
        <f ca="1">IF(INDIRECT("'VFD Schedule'!H$"&amp;T$1+5)=lists!$L$3,$A15&amp;", ","")</f>
        <v/>
      </c>
      <c r="U15" s="31" t="str">
        <f ca="1">IF(INDIRECT("'VFD Schedule'!H$"&amp;U$1+5)=lists!$L$3,$A15&amp;", ","")</f>
        <v/>
      </c>
      <c r="V15" s="31" t="str">
        <f ca="1">IF(INDIRECT("'VFD Schedule'!H$"&amp;V$1+5)=lists!$L$3,$A15&amp;", ","")</f>
        <v/>
      </c>
      <c r="W15" s="31" t="str">
        <f ca="1">IF(INDIRECT("'VFD Schedule'!H$"&amp;W$1+5)=lists!$L$3,$A15&amp;", ","")</f>
        <v/>
      </c>
      <c r="X15" s="31" t="str">
        <f ca="1">IF(INDIRECT("'VFD Schedule'!H$"&amp;X$1+5)=lists!$L$3,$A15&amp;", ","")</f>
        <v/>
      </c>
      <c r="Y15" s="31" t="str">
        <f ca="1">IF(INDIRECT("'VFD Schedule'!H$"&amp;Y$1+5)=lists!$L$3,$A15&amp;", ","")</f>
        <v/>
      </c>
      <c r="Z15" s="31" t="str">
        <f ca="1">IF(INDIRECT("'VFD Schedule'!H$"&amp;Z$1+5)=lists!$L$3,$A15&amp;", ","")</f>
        <v/>
      </c>
      <c r="AA15" s="31" t="str">
        <f ca="1">IF(INDIRECT("'VFD Schedule'!H$"&amp;AA$1+5)=lists!$L$3,$A15&amp;", ","")</f>
        <v/>
      </c>
      <c r="AB15" s="31" t="str">
        <f ca="1">IF(INDIRECT("'VFD Schedule'!H$"&amp;AB$1+5)=lists!$L$3,$A15&amp;", ","")</f>
        <v/>
      </c>
    </row>
    <row r="16" spans="1:28" x14ac:dyDescent="0.25">
      <c r="A16" s="29" t="str">
        <f>IF(C16,MAX(A$3:A15)+1,"")</f>
        <v/>
      </c>
      <c r="B16" s="30" t="s">
        <v>181</v>
      </c>
      <c r="C16" s="31" t="b">
        <f>IFERROR(MATCH(lists!$L$3,'VFD Schedule'!$H:$H,0),0)&gt;0</f>
        <v>0</v>
      </c>
      <c r="D16" s="31" t="str">
        <f ca="1">IF(INDIRECT("'VFD Schedule'!H$"&amp;D$1+5)=lists!$L$3,$A16&amp;", ","")</f>
        <v/>
      </c>
      <c r="E16" s="31" t="str">
        <f ca="1">IF(INDIRECT("'VFD Schedule'!H$"&amp;E$1+5)=lists!$L$3,$A16&amp;", ","")</f>
        <v/>
      </c>
      <c r="F16" s="31" t="str">
        <f ca="1">IF(INDIRECT("'VFD Schedule'!H$"&amp;F$1+5)=lists!$L$3,$A16&amp;", ","")</f>
        <v/>
      </c>
      <c r="G16" s="31" t="str">
        <f ca="1">IF(INDIRECT("'VFD Schedule'!H$"&amp;G$1+5)=lists!$L$3,$A16&amp;", ","")</f>
        <v/>
      </c>
      <c r="H16" s="31" t="str">
        <f ca="1">IF(INDIRECT("'VFD Schedule'!H$"&amp;H$1+5)=lists!$L$3,$A16&amp;", ","")</f>
        <v/>
      </c>
      <c r="I16" s="31" t="str">
        <f ca="1">IF(INDIRECT("'VFD Schedule'!H$"&amp;I$1+5)=lists!$L$3,$A16&amp;", ","")</f>
        <v/>
      </c>
      <c r="J16" s="31" t="str">
        <f ca="1">IF(INDIRECT("'VFD Schedule'!H$"&amp;J$1+5)=lists!$L$3,$A16&amp;", ","")</f>
        <v/>
      </c>
      <c r="K16" s="31" t="str">
        <f ca="1">IF(INDIRECT("'VFD Schedule'!H$"&amp;K$1+5)=lists!$L$3,$A16&amp;", ","")</f>
        <v/>
      </c>
      <c r="L16" s="31" t="str">
        <f ca="1">IF(INDIRECT("'VFD Schedule'!H$"&amp;L$1+5)=lists!$L$3,$A16&amp;", ","")</f>
        <v/>
      </c>
      <c r="M16" s="31" t="str">
        <f ca="1">IF(INDIRECT("'VFD Schedule'!H$"&amp;M$1+5)=lists!$L$3,$A16&amp;", ","")</f>
        <v/>
      </c>
      <c r="N16" s="31" t="str">
        <f ca="1">IF(INDIRECT("'VFD Schedule'!H$"&amp;N$1+5)=lists!$L$3,$A16&amp;", ","")</f>
        <v/>
      </c>
      <c r="O16" s="31" t="str">
        <f ca="1">IF(INDIRECT("'VFD Schedule'!H$"&amp;O$1+5)=lists!$L$3,$A16&amp;", ","")</f>
        <v/>
      </c>
      <c r="P16" s="31" t="str">
        <f ca="1">IF(INDIRECT("'VFD Schedule'!H$"&amp;P$1+5)=lists!$L$3,$A16&amp;", ","")</f>
        <v/>
      </c>
      <c r="Q16" s="31" t="str">
        <f ca="1">IF(INDIRECT("'VFD Schedule'!H$"&amp;Q$1+5)=lists!$L$3,$A16&amp;", ","")</f>
        <v/>
      </c>
      <c r="R16" s="31" t="str">
        <f ca="1">IF(INDIRECT("'VFD Schedule'!H$"&amp;R$1+5)=lists!$L$3,$A16&amp;", ","")</f>
        <v/>
      </c>
      <c r="S16" s="31" t="str">
        <f ca="1">IF(INDIRECT("'VFD Schedule'!H$"&amp;S$1+5)=lists!$L$3,$A16&amp;", ","")</f>
        <v/>
      </c>
      <c r="T16" s="31" t="str">
        <f ca="1">IF(INDIRECT("'VFD Schedule'!H$"&amp;T$1+5)=lists!$L$3,$A16&amp;", ","")</f>
        <v/>
      </c>
      <c r="U16" s="31" t="str">
        <f ca="1">IF(INDIRECT("'VFD Schedule'!H$"&amp;U$1+5)=lists!$L$3,$A16&amp;", ","")</f>
        <v/>
      </c>
      <c r="V16" s="31" t="str">
        <f ca="1">IF(INDIRECT("'VFD Schedule'!H$"&amp;V$1+5)=lists!$L$3,$A16&amp;", ","")</f>
        <v/>
      </c>
      <c r="W16" s="31" t="str">
        <f ca="1">IF(INDIRECT("'VFD Schedule'!H$"&amp;W$1+5)=lists!$L$3,$A16&amp;", ","")</f>
        <v/>
      </c>
      <c r="X16" s="31" t="str">
        <f ca="1">IF(INDIRECT("'VFD Schedule'!H$"&amp;X$1+5)=lists!$L$3,$A16&amp;", ","")</f>
        <v/>
      </c>
      <c r="Y16" s="31" t="str">
        <f ca="1">IF(INDIRECT("'VFD Schedule'!H$"&amp;Y$1+5)=lists!$L$3,$A16&amp;", ","")</f>
        <v/>
      </c>
      <c r="Z16" s="31" t="str">
        <f ca="1">IF(INDIRECT("'VFD Schedule'!H$"&amp;Z$1+5)=lists!$L$3,$A16&amp;", ","")</f>
        <v/>
      </c>
      <c r="AA16" s="31" t="str">
        <f ca="1">IF(INDIRECT("'VFD Schedule'!H$"&amp;AA$1+5)=lists!$L$3,$A16&amp;", ","")</f>
        <v/>
      </c>
      <c r="AB16" s="31" t="str">
        <f ca="1">IF(INDIRECT("'VFD Schedule'!H$"&amp;AB$1+5)=lists!$L$3,$A16&amp;", ","")</f>
        <v/>
      </c>
    </row>
    <row r="17" spans="1:28" x14ac:dyDescent="0.25">
      <c r="A17" s="29" t="str">
        <f>IF(C17,MAX(A$3:A16)+1,"")</f>
        <v/>
      </c>
      <c r="B17" s="30" t="s">
        <v>180</v>
      </c>
      <c r="C17" s="31" t="b">
        <f>IFERROR(MATCH(lists!$L$3,'VFD Schedule'!$H:$H,0),0)&gt;0</f>
        <v>0</v>
      </c>
      <c r="D17" s="31" t="str">
        <f ca="1">IF(INDIRECT("'VFD Schedule'!H$"&amp;D$1+5)=lists!$L$3,$A17&amp;", ","")</f>
        <v/>
      </c>
      <c r="E17" s="31" t="str">
        <f ca="1">IF(INDIRECT("'VFD Schedule'!H$"&amp;E$1+5)=lists!$L$3,$A17&amp;", ","")</f>
        <v/>
      </c>
      <c r="F17" s="31" t="str">
        <f ca="1">IF(INDIRECT("'VFD Schedule'!H$"&amp;F$1+5)=lists!$L$3,$A17&amp;", ","")</f>
        <v/>
      </c>
      <c r="G17" s="31" t="str">
        <f ca="1">IF(INDIRECT("'VFD Schedule'!H$"&amp;G$1+5)=lists!$L$3,$A17&amp;", ","")</f>
        <v/>
      </c>
      <c r="H17" s="31" t="str">
        <f ca="1">IF(INDIRECT("'VFD Schedule'!H$"&amp;H$1+5)=lists!$L$3,$A17&amp;", ","")</f>
        <v/>
      </c>
      <c r="I17" s="31" t="str">
        <f ca="1">IF(INDIRECT("'VFD Schedule'!H$"&amp;I$1+5)=lists!$L$3,$A17&amp;", ","")</f>
        <v/>
      </c>
      <c r="J17" s="31" t="str">
        <f ca="1">IF(INDIRECT("'VFD Schedule'!H$"&amp;J$1+5)=lists!$L$3,$A17&amp;", ","")</f>
        <v/>
      </c>
      <c r="K17" s="31" t="str">
        <f ca="1">IF(INDIRECT("'VFD Schedule'!H$"&amp;K$1+5)=lists!$L$3,$A17&amp;", ","")</f>
        <v/>
      </c>
      <c r="L17" s="31" t="str">
        <f ca="1">IF(INDIRECT("'VFD Schedule'!H$"&amp;L$1+5)=lists!$L$3,$A17&amp;", ","")</f>
        <v/>
      </c>
      <c r="M17" s="31" t="str">
        <f ca="1">IF(INDIRECT("'VFD Schedule'!H$"&amp;M$1+5)=lists!$L$3,$A17&amp;", ","")</f>
        <v/>
      </c>
      <c r="N17" s="31" t="str">
        <f ca="1">IF(INDIRECT("'VFD Schedule'!H$"&amp;N$1+5)=lists!$L$3,$A17&amp;", ","")</f>
        <v/>
      </c>
      <c r="O17" s="31" t="str">
        <f ca="1">IF(INDIRECT("'VFD Schedule'!H$"&amp;O$1+5)=lists!$L$3,$A17&amp;", ","")</f>
        <v/>
      </c>
      <c r="P17" s="31" t="str">
        <f ca="1">IF(INDIRECT("'VFD Schedule'!H$"&amp;P$1+5)=lists!$L$3,$A17&amp;", ","")</f>
        <v/>
      </c>
      <c r="Q17" s="31" t="str">
        <f ca="1">IF(INDIRECT("'VFD Schedule'!H$"&amp;Q$1+5)=lists!$L$3,$A17&amp;", ","")</f>
        <v/>
      </c>
      <c r="R17" s="31" t="str">
        <f ca="1">IF(INDIRECT("'VFD Schedule'!H$"&amp;R$1+5)=lists!$L$3,$A17&amp;", ","")</f>
        <v/>
      </c>
      <c r="S17" s="31" t="str">
        <f ca="1">IF(INDIRECT("'VFD Schedule'!H$"&amp;S$1+5)=lists!$L$3,$A17&amp;", ","")</f>
        <v/>
      </c>
      <c r="T17" s="31" t="str">
        <f ca="1">IF(INDIRECT("'VFD Schedule'!H$"&amp;T$1+5)=lists!$L$3,$A17&amp;", ","")</f>
        <v/>
      </c>
      <c r="U17" s="31" t="str">
        <f ca="1">IF(INDIRECT("'VFD Schedule'!H$"&amp;U$1+5)=lists!$L$3,$A17&amp;", ","")</f>
        <v/>
      </c>
      <c r="V17" s="31" t="str">
        <f ca="1">IF(INDIRECT("'VFD Schedule'!H$"&amp;V$1+5)=lists!$L$3,$A17&amp;", ","")</f>
        <v/>
      </c>
      <c r="W17" s="31" t="str">
        <f ca="1">IF(INDIRECT("'VFD Schedule'!H$"&amp;W$1+5)=lists!$L$3,$A17&amp;", ","")</f>
        <v/>
      </c>
      <c r="X17" s="31" t="str">
        <f ca="1">IF(INDIRECT("'VFD Schedule'!H$"&amp;X$1+5)=lists!$L$3,$A17&amp;", ","")</f>
        <v/>
      </c>
      <c r="Y17" s="31" t="str">
        <f ca="1">IF(INDIRECT("'VFD Schedule'!H$"&amp;Y$1+5)=lists!$L$3,$A17&amp;", ","")</f>
        <v/>
      </c>
      <c r="Z17" s="31" t="str">
        <f ca="1">IF(INDIRECT("'VFD Schedule'!H$"&amp;Z$1+5)=lists!$L$3,$A17&amp;", ","")</f>
        <v/>
      </c>
      <c r="AA17" s="31" t="str">
        <f ca="1">IF(INDIRECT("'VFD Schedule'!H$"&amp;AA$1+5)=lists!$L$3,$A17&amp;", ","")</f>
        <v/>
      </c>
      <c r="AB17" s="31" t="str">
        <f ca="1">IF(INDIRECT("'VFD Schedule'!H$"&amp;AB$1+5)=lists!$L$3,$A17&amp;", ","")</f>
        <v/>
      </c>
    </row>
    <row r="18" spans="1:28" x14ac:dyDescent="0.25">
      <c r="A18" s="20" t="str">
        <f>IF(C18,MAX(A$3:A17)+1,"")</f>
        <v/>
      </c>
      <c r="B18" s="21" t="s">
        <v>135</v>
      </c>
      <c r="C18" s="22" t="b">
        <f>IFERROR(MATCH(lists!$D$6,'VFD Schedule'!$J:$J,0),0)&gt;0</f>
        <v>0</v>
      </c>
      <c r="D18" s="22" t="str">
        <f ca="1">IF(INDIRECT("'VFD Schedule'!J$"&amp;D$1+5)=lists!$D$6,$A18&amp;", ","")</f>
        <v/>
      </c>
      <c r="E18" s="22" t="str">
        <f ca="1">IF(INDIRECT("'VFD Schedule'!J$"&amp;E$1+5)=lists!$D$6,$A18&amp;", ","")</f>
        <v/>
      </c>
      <c r="F18" s="22" t="str">
        <f ca="1">IF(INDIRECT("'VFD Schedule'!J$"&amp;F$1+5)=lists!$D$6,$A18&amp;", ","")</f>
        <v/>
      </c>
      <c r="G18" s="22" t="str">
        <f ca="1">IF(INDIRECT("'VFD Schedule'!J$"&amp;G$1+5)=lists!$D$6,$A18&amp;", ","")</f>
        <v/>
      </c>
      <c r="H18" s="22" t="str">
        <f ca="1">IF(INDIRECT("'VFD Schedule'!J$"&amp;H$1+5)=lists!$D$6,$A18&amp;", ","")</f>
        <v/>
      </c>
      <c r="I18" s="22" t="str">
        <f ca="1">IF(INDIRECT("'VFD Schedule'!J$"&amp;I$1+5)=lists!$D$6,$A18&amp;", ","")</f>
        <v/>
      </c>
      <c r="J18" s="22" t="str">
        <f ca="1">IF(INDIRECT("'VFD Schedule'!J$"&amp;J$1+5)=lists!$D$6,$A18&amp;", ","")</f>
        <v/>
      </c>
      <c r="K18" s="22" t="str">
        <f ca="1">IF(INDIRECT("'VFD Schedule'!J$"&amp;K$1+5)=lists!$D$6,$A18&amp;", ","")</f>
        <v/>
      </c>
      <c r="L18" s="22" t="str">
        <f ca="1">IF(INDIRECT("'VFD Schedule'!J$"&amp;L$1+5)=lists!$D$6,$A18&amp;", ","")</f>
        <v/>
      </c>
      <c r="M18" s="22" t="str">
        <f ca="1">IF(INDIRECT("'VFD Schedule'!J$"&amp;M$1+5)=lists!$D$6,$A18&amp;", ","")</f>
        <v/>
      </c>
      <c r="N18" s="22" t="str">
        <f ca="1">IF(INDIRECT("'VFD Schedule'!J$"&amp;N$1+5)=lists!$D$6,$A18&amp;", ","")</f>
        <v/>
      </c>
      <c r="O18" s="22" t="str">
        <f ca="1">IF(INDIRECT("'VFD Schedule'!J$"&amp;O$1+5)=lists!$D$6,$A18&amp;", ","")</f>
        <v/>
      </c>
      <c r="P18" s="22" t="str">
        <f ca="1">IF(INDIRECT("'VFD Schedule'!J$"&amp;P$1+5)=lists!$D$6,$A18&amp;", ","")</f>
        <v/>
      </c>
      <c r="Q18" s="22" t="str">
        <f ca="1">IF(INDIRECT("'VFD Schedule'!J$"&amp;Q$1+5)=lists!$D$6,$A18&amp;", ","")</f>
        <v/>
      </c>
      <c r="R18" s="22" t="str">
        <f ca="1">IF(INDIRECT("'VFD Schedule'!J$"&amp;R$1+5)=lists!$D$6,$A18&amp;", ","")</f>
        <v/>
      </c>
      <c r="S18" s="22" t="str">
        <f ca="1">IF(INDIRECT("'VFD Schedule'!J$"&amp;S$1+5)=lists!$D$6,$A18&amp;", ","")</f>
        <v/>
      </c>
      <c r="T18" s="22" t="str">
        <f ca="1">IF(INDIRECT("'VFD Schedule'!J$"&amp;T$1+5)=lists!$D$6,$A18&amp;", ","")</f>
        <v/>
      </c>
      <c r="U18" s="22" t="str">
        <f ca="1">IF(INDIRECT("'VFD Schedule'!J$"&amp;U$1+5)=lists!$D$6,$A18&amp;", ","")</f>
        <v/>
      </c>
      <c r="V18" s="22" t="str">
        <f ca="1">IF(INDIRECT("'VFD Schedule'!J$"&amp;V$1+5)=lists!$D$6,$A18&amp;", ","")</f>
        <v/>
      </c>
      <c r="W18" s="22" t="str">
        <f ca="1">IF(INDIRECT("'VFD Schedule'!J$"&amp;W$1+5)=lists!$D$6,$A18&amp;", ","")</f>
        <v/>
      </c>
      <c r="X18" s="22" t="str">
        <f ca="1">IF(INDIRECT("'VFD Schedule'!J$"&amp;X$1+5)=lists!$D$6,$A18&amp;", ","")</f>
        <v/>
      </c>
      <c r="Y18" s="22" t="str">
        <f ca="1">IF(INDIRECT("'VFD Schedule'!J$"&amp;Y$1+5)=lists!$D$6,$A18&amp;", ","")</f>
        <v/>
      </c>
      <c r="Z18" s="22" t="str">
        <f ca="1">IF(INDIRECT("'VFD Schedule'!J$"&amp;Z$1+5)=lists!$D$6,$A18&amp;", ","")</f>
        <v/>
      </c>
      <c r="AA18" s="22" t="str">
        <f ca="1">IF(INDIRECT("'VFD Schedule'!J$"&amp;AA$1+5)=lists!$D$6,$A18&amp;", ","")</f>
        <v/>
      </c>
      <c r="AB18" s="22" t="str">
        <f ca="1">IF(INDIRECT("'VFD Schedule'!J$"&amp;AB$1+5)=lists!$D$6,$A18&amp;", ","")</f>
        <v/>
      </c>
    </row>
    <row r="19" spans="1:28" x14ac:dyDescent="0.25">
      <c r="A19" s="20" t="str">
        <f>IF(C19,MAX(A$3:A18)+1,"")</f>
        <v/>
      </c>
      <c r="B19" s="32" t="s">
        <v>136</v>
      </c>
      <c r="C19" s="22" t="b">
        <f>IFERROR(MATCH(lists!$D$6,'VFD Schedule'!$J:$J,0),0)&gt;0</f>
        <v>0</v>
      </c>
      <c r="D19" s="22" t="str">
        <f ca="1">IF(INDIRECT("'VFD Schedule'!J$"&amp;D$1+5)=lists!$D$6,$A19&amp;", ","")</f>
        <v/>
      </c>
      <c r="E19" s="22" t="str">
        <f ca="1">IF(INDIRECT("'VFD Schedule'!J$"&amp;E$1+5)=lists!$D$6,$A19&amp;", ","")</f>
        <v/>
      </c>
      <c r="F19" s="22" t="str">
        <f ca="1">IF(INDIRECT("'VFD Schedule'!J$"&amp;F$1+5)=lists!$D$6,$A19&amp;", ","")</f>
        <v/>
      </c>
      <c r="G19" s="22" t="str">
        <f ca="1">IF(INDIRECT("'VFD Schedule'!J$"&amp;G$1+5)=lists!$D$6,$A19&amp;", ","")</f>
        <v/>
      </c>
      <c r="H19" s="22" t="str">
        <f ca="1">IF(INDIRECT("'VFD Schedule'!J$"&amp;H$1+5)=lists!$D$6,$A19&amp;", ","")</f>
        <v/>
      </c>
      <c r="I19" s="22" t="str">
        <f ca="1">IF(INDIRECT("'VFD Schedule'!J$"&amp;I$1+5)=lists!$D$6,$A19&amp;", ","")</f>
        <v/>
      </c>
      <c r="J19" s="22" t="str">
        <f ca="1">IF(INDIRECT("'VFD Schedule'!J$"&amp;J$1+5)=lists!$D$6,$A19&amp;", ","")</f>
        <v/>
      </c>
      <c r="K19" s="22" t="str">
        <f ca="1">IF(INDIRECT("'VFD Schedule'!J$"&amp;K$1+5)=lists!$D$6,$A19&amp;", ","")</f>
        <v/>
      </c>
      <c r="L19" s="22" t="str">
        <f ca="1">IF(INDIRECT("'VFD Schedule'!J$"&amp;L$1+5)=lists!$D$6,$A19&amp;", ","")</f>
        <v/>
      </c>
      <c r="M19" s="22" t="str">
        <f ca="1">IF(INDIRECT("'VFD Schedule'!J$"&amp;M$1+5)=lists!$D$6,$A19&amp;", ","")</f>
        <v/>
      </c>
      <c r="N19" s="22" t="str">
        <f ca="1">IF(INDIRECT("'VFD Schedule'!J$"&amp;N$1+5)=lists!$D$6,$A19&amp;", ","")</f>
        <v/>
      </c>
      <c r="O19" s="22" t="str">
        <f ca="1">IF(INDIRECT("'VFD Schedule'!J$"&amp;O$1+5)=lists!$D$6,$A19&amp;", ","")</f>
        <v/>
      </c>
      <c r="P19" s="22" t="str">
        <f ca="1">IF(INDIRECT("'VFD Schedule'!J$"&amp;P$1+5)=lists!$D$6,$A19&amp;", ","")</f>
        <v/>
      </c>
      <c r="Q19" s="22" t="str">
        <f ca="1">IF(INDIRECT("'VFD Schedule'!J$"&amp;Q$1+5)=lists!$D$6,$A19&amp;", ","")</f>
        <v/>
      </c>
      <c r="R19" s="22" t="str">
        <f ca="1">IF(INDIRECT("'VFD Schedule'!J$"&amp;R$1+5)=lists!$D$6,$A19&amp;", ","")</f>
        <v/>
      </c>
      <c r="S19" s="22" t="str">
        <f ca="1">IF(INDIRECT("'VFD Schedule'!J$"&amp;S$1+5)=lists!$D$6,$A19&amp;", ","")</f>
        <v/>
      </c>
      <c r="T19" s="22" t="str">
        <f ca="1">IF(INDIRECT("'VFD Schedule'!J$"&amp;T$1+5)=lists!$D$6,$A19&amp;", ","")</f>
        <v/>
      </c>
      <c r="U19" s="22" t="str">
        <f ca="1">IF(INDIRECT("'VFD Schedule'!J$"&amp;U$1+5)=lists!$D$6,$A19&amp;", ","")</f>
        <v/>
      </c>
      <c r="V19" s="22" t="str">
        <f ca="1">IF(INDIRECT("'VFD Schedule'!J$"&amp;V$1+5)=lists!$D$6,$A19&amp;", ","")</f>
        <v/>
      </c>
      <c r="W19" s="22" t="str">
        <f ca="1">IF(INDIRECT("'VFD Schedule'!J$"&amp;W$1+5)=lists!$D$6,$A19&amp;", ","")</f>
        <v/>
      </c>
      <c r="X19" s="22" t="str">
        <f ca="1">IF(INDIRECT("'VFD Schedule'!J$"&amp;X$1+5)=lists!$D$6,$A19&amp;", ","")</f>
        <v/>
      </c>
      <c r="Y19" s="22" t="str">
        <f ca="1">IF(INDIRECT("'VFD Schedule'!J$"&amp;Y$1+5)=lists!$D$6,$A19&amp;", ","")</f>
        <v/>
      </c>
      <c r="Z19" s="22" t="str">
        <f ca="1">IF(INDIRECT("'VFD Schedule'!J$"&amp;Z$1+5)=lists!$D$6,$A19&amp;", ","")</f>
        <v/>
      </c>
      <c r="AA19" s="22" t="str">
        <f ca="1">IF(INDIRECT("'VFD Schedule'!J$"&amp;AA$1+5)=lists!$D$6,$A19&amp;", ","")</f>
        <v/>
      </c>
      <c r="AB19" s="22" t="str">
        <f ca="1">IF(INDIRECT("'VFD Schedule'!J$"&amp;AB$1+5)=lists!$D$6,$A19&amp;", ","")</f>
        <v/>
      </c>
    </row>
    <row r="20" spans="1:28" x14ac:dyDescent="0.25">
      <c r="A20" s="20" t="str">
        <f>IF(C20,MAX(A$3:A19)+1,"")</f>
        <v/>
      </c>
      <c r="B20" s="32" t="s">
        <v>179</v>
      </c>
      <c r="C20" s="22" t="b">
        <f>IFERROR(MATCH(lists!$D$6,'VFD Schedule'!$J:$J,0),0)&gt;0</f>
        <v>0</v>
      </c>
      <c r="D20" s="22" t="str">
        <f ca="1">IF(INDIRECT("'VFD Schedule'!J$"&amp;D$1+5)=lists!$D$6,$A20&amp;", ","")</f>
        <v/>
      </c>
      <c r="E20" s="22" t="str">
        <f ca="1">IF(INDIRECT("'VFD Schedule'!J$"&amp;E$1+5)=lists!$D$6,$A20&amp;", ","")</f>
        <v/>
      </c>
      <c r="F20" s="22" t="str">
        <f ca="1">IF(INDIRECT("'VFD Schedule'!J$"&amp;F$1+5)=lists!$D$6,$A20&amp;", ","")</f>
        <v/>
      </c>
      <c r="G20" s="22" t="str">
        <f ca="1">IF(INDIRECT("'VFD Schedule'!J$"&amp;G$1+5)=lists!$D$6,$A20&amp;", ","")</f>
        <v/>
      </c>
      <c r="H20" s="22" t="str">
        <f ca="1">IF(INDIRECT("'VFD Schedule'!J$"&amp;H$1+5)=lists!$D$6,$A20&amp;", ","")</f>
        <v/>
      </c>
      <c r="I20" s="22" t="str">
        <f ca="1">IF(INDIRECT("'VFD Schedule'!J$"&amp;I$1+5)=lists!$D$6,$A20&amp;", ","")</f>
        <v/>
      </c>
      <c r="J20" s="22" t="str">
        <f ca="1">IF(INDIRECT("'VFD Schedule'!J$"&amp;J$1+5)=lists!$D$6,$A20&amp;", ","")</f>
        <v/>
      </c>
      <c r="K20" s="22" t="str">
        <f ca="1">IF(INDIRECT("'VFD Schedule'!J$"&amp;K$1+5)=lists!$D$6,$A20&amp;", ","")</f>
        <v/>
      </c>
      <c r="L20" s="22" t="str">
        <f ca="1">IF(INDIRECT("'VFD Schedule'!J$"&amp;L$1+5)=lists!$D$6,$A20&amp;", ","")</f>
        <v/>
      </c>
      <c r="M20" s="22" t="str">
        <f ca="1">IF(INDIRECT("'VFD Schedule'!J$"&amp;M$1+5)=lists!$D$6,$A20&amp;", ","")</f>
        <v/>
      </c>
      <c r="N20" s="22" t="str">
        <f ca="1">IF(INDIRECT("'VFD Schedule'!J$"&amp;N$1+5)=lists!$D$6,$A20&amp;", ","")</f>
        <v/>
      </c>
      <c r="O20" s="22" t="str">
        <f ca="1">IF(INDIRECT("'VFD Schedule'!J$"&amp;O$1+5)=lists!$D$6,$A20&amp;", ","")</f>
        <v/>
      </c>
      <c r="P20" s="22" t="str">
        <f ca="1">IF(INDIRECT("'VFD Schedule'!J$"&amp;P$1+5)=lists!$D$6,$A20&amp;", ","")</f>
        <v/>
      </c>
      <c r="Q20" s="22" t="str">
        <f ca="1">IF(INDIRECT("'VFD Schedule'!J$"&amp;Q$1+5)=lists!$D$6,$A20&amp;", ","")</f>
        <v/>
      </c>
      <c r="R20" s="22" t="str">
        <f ca="1">IF(INDIRECT("'VFD Schedule'!J$"&amp;R$1+5)=lists!$D$6,$A20&amp;", ","")</f>
        <v/>
      </c>
      <c r="S20" s="22" t="str">
        <f ca="1">IF(INDIRECT("'VFD Schedule'!J$"&amp;S$1+5)=lists!$D$6,$A20&amp;", ","")</f>
        <v/>
      </c>
      <c r="T20" s="22" t="str">
        <f ca="1">IF(INDIRECT("'VFD Schedule'!J$"&amp;T$1+5)=lists!$D$6,$A20&amp;", ","")</f>
        <v/>
      </c>
      <c r="U20" s="22" t="str">
        <f ca="1">IF(INDIRECT("'VFD Schedule'!J$"&amp;U$1+5)=lists!$D$6,$A20&amp;", ","")</f>
        <v/>
      </c>
      <c r="V20" s="22" t="str">
        <f ca="1">IF(INDIRECT("'VFD Schedule'!J$"&amp;V$1+5)=lists!$D$6,$A20&amp;", ","")</f>
        <v/>
      </c>
      <c r="W20" s="22" t="str">
        <f ca="1">IF(INDIRECT("'VFD Schedule'!J$"&amp;W$1+5)=lists!$D$6,$A20&amp;", ","")</f>
        <v/>
      </c>
      <c r="X20" s="22" t="str">
        <f ca="1">IF(INDIRECT("'VFD Schedule'!J$"&amp;X$1+5)=lists!$D$6,$A20&amp;", ","")</f>
        <v/>
      </c>
      <c r="Y20" s="22" t="str">
        <f ca="1">IF(INDIRECT("'VFD Schedule'!J$"&amp;Y$1+5)=lists!$D$6,$A20&amp;", ","")</f>
        <v/>
      </c>
      <c r="Z20" s="22" t="str">
        <f ca="1">IF(INDIRECT("'VFD Schedule'!J$"&amp;Z$1+5)=lists!$D$6,$A20&amp;", ","")</f>
        <v/>
      </c>
      <c r="AA20" s="22" t="str">
        <f ca="1">IF(INDIRECT("'VFD Schedule'!J$"&amp;AA$1+5)=lists!$D$6,$A20&amp;", ","")</f>
        <v/>
      </c>
      <c r="AB20" s="22" t="str">
        <f ca="1">IF(INDIRECT("'VFD Schedule'!J$"&amp;AB$1+5)=lists!$D$6,$A20&amp;", ","")</f>
        <v/>
      </c>
    </row>
    <row r="21" spans="1:28" x14ac:dyDescent="0.25">
      <c r="A21" s="20" t="str">
        <f>IF(C21,MAX(A$3:A20)+1,"")</f>
        <v/>
      </c>
      <c r="B21" s="32" t="s">
        <v>178</v>
      </c>
      <c r="C21" s="22" t="b">
        <f>IFERROR(MATCH(lists!$D$6,'VFD Schedule'!$J:$J,0),0)&gt;0</f>
        <v>0</v>
      </c>
      <c r="D21" s="22" t="str">
        <f ca="1">IF(INDIRECT("'VFD Schedule'!J$"&amp;D$1+5)=lists!$D$6,$A21&amp;", ","")</f>
        <v/>
      </c>
      <c r="E21" s="22" t="str">
        <f ca="1">IF(INDIRECT("'VFD Schedule'!J$"&amp;E$1+5)=lists!$D$6,$A21&amp;", ","")</f>
        <v/>
      </c>
      <c r="F21" s="22" t="str">
        <f ca="1">IF(INDIRECT("'VFD Schedule'!J$"&amp;F$1+5)=lists!$D$6,$A21&amp;", ","")</f>
        <v/>
      </c>
      <c r="G21" s="22" t="str">
        <f ca="1">IF(INDIRECT("'VFD Schedule'!J$"&amp;G$1+5)=lists!$D$6,$A21&amp;", ","")</f>
        <v/>
      </c>
      <c r="H21" s="22" t="str">
        <f ca="1">IF(INDIRECT("'VFD Schedule'!J$"&amp;H$1+5)=lists!$D$6,$A21&amp;", ","")</f>
        <v/>
      </c>
      <c r="I21" s="22" t="str">
        <f ca="1">IF(INDIRECT("'VFD Schedule'!J$"&amp;I$1+5)=lists!$D$6,$A21&amp;", ","")</f>
        <v/>
      </c>
      <c r="J21" s="22" t="str">
        <f ca="1">IF(INDIRECT("'VFD Schedule'!J$"&amp;J$1+5)=lists!$D$6,$A21&amp;", ","")</f>
        <v/>
      </c>
      <c r="K21" s="22" t="str">
        <f ca="1">IF(INDIRECT("'VFD Schedule'!J$"&amp;K$1+5)=lists!$D$6,$A21&amp;", ","")</f>
        <v/>
      </c>
      <c r="L21" s="22" t="str">
        <f ca="1">IF(INDIRECT("'VFD Schedule'!J$"&amp;L$1+5)=lists!$D$6,$A21&amp;", ","")</f>
        <v/>
      </c>
      <c r="M21" s="22" t="str">
        <f ca="1">IF(INDIRECT("'VFD Schedule'!J$"&amp;M$1+5)=lists!$D$6,$A21&amp;", ","")</f>
        <v/>
      </c>
      <c r="N21" s="22" t="str">
        <f ca="1">IF(INDIRECT("'VFD Schedule'!J$"&amp;N$1+5)=lists!$D$6,$A21&amp;", ","")</f>
        <v/>
      </c>
      <c r="O21" s="22" t="str">
        <f ca="1">IF(INDIRECT("'VFD Schedule'!J$"&amp;O$1+5)=lists!$D$6,$A21&amp;", ","")</f>
        <v/>
      </c>
      <c r="P21" s="22" t="str">
        <f ca="1">IF(INDIRECT("'VFD Schedule'!J$"&amp;P$1+5)=lists!$D$6,$A21&amp;", ","")</f>
        <v/>
      </c>
      <c r="Q21" s="22" t="str">
        <f ca="1">IF(INDIRECT("'VFD Schedule'!J$"&amp;Q$1+5)=lists!$D$6,$A21&amp;", ","")</f>
        <v/>
      </c>
      <c r="R21" s="22" t="str">
        <f ca="1">IF(INDIRECT("'VFD Schedule'!J$"&amp;R$1+5)=lists!$D$6,$A21&amp;", ","")</f>
        <v/>
      </c>
      <c r="S21" s="22" t="str">
        <f ca="1">IF(INDIRECT("'VFD Schedule'!J$"&amp;S$1+5)=lists!$D$6,$A21&amp;", ","")</f>
        <v/>
      </c>
      <c r="T21" s="22" t="str">
        <f ca="1">IF(INDIRECT("'VFD Schedule'!J$"&amp;T$1+5)=lists!$D$6,$A21&amp;", ","")</f>
        <v/>
      </c>
      <c r="U21" s="22" t="str">
        <f ca="1">IF(INDIRECT("'VFD Schedule'!J$"&amp;U$1+5)=lists!$D$6,$A21&amp;", ","")</f>
        <v/>
      </c>
      <c r="V21" s="22" t="str">
        <f ca="1">IF(INDIRECT("'VFD Schedule'!J$"&amp;V$1+5)=lists!$D$6,$A21&amp;", ","")</f>
        <v/>
      </c>
      <c r="W21" s="22" t="str">
        <f ca="1">IF(INDIRECT("'VFD Schedule'!J$"&amp;W$1+5)=lists!$D$6,$A21&amp;", ","")</f>
        <v/>
      </c>
      <c r="X21" s="22" t="str">
        <f ca="1">IF(INDIRECT("'VFD Schedule'!J$"&amp;X$1+5)=lists!$D$6,$A21&amp;", ","")</f>
        <v/>
      </c>
      <c r="Y21" s="22" t="str">
        <f ca="1">IF(INDIRECT("'VFD Schedule'!J$"&amp;Y$1+5)=lists!$D$6,$A21&amp;", ","")</f>
        <v/>
      </c>
      <c r="Z21" s="22" t="str">
        <f ca="1">IF(INDIRECT("'VFD Schedule'!J$"&amp;Z$1+5)=lists!$D$6,$A21&amp;", ","")</f>
        <v/>
      </c>
      <c r="AA21" s="22" t="str">
        <f ca="1">IF(INDIRECT("'VFD Schedule'!J$"&amp;AA$1+5)=lists!$D$6,$A21&amp;", ","")</f>
        <v/>
      </c>
      <c r="AB21" s="22" t="str">
        <f ca="1">IF(INDIRECT("'VFD Schedule'!J$"&amp;AB$1+5)=lists!$D$6,$A21&amp;", ","")</f>
        <v/>
      </c>
    </row>
    <row r="22" spans="1:28" x14ac:dyDescent="0.25">
      <c r="A22" s="20" t="str">
        <f>IF(C22,MAX(A$3:A21)+1,"")</f>
        <v/>
      </c>
      <c r="B22" s="32" t="s">
        <v>177</v>
      </c>
      <c r="C22" s="22" t="b">
        <f>IFERROR(MATCH(lists!$D$6,'VFD Schedule'!$J:$J,0),0)&gt;0</f>
        <v>0</v>
      </c>
      <c r="D22" s="22" t="str">
        <f ca="1">IF(INDIRECT("'VFD Schedule'!J$"&amp;D$1+5)=lists!$D$6,$A22&amp;", ","")</f>
        <v/>
      </c>
      <c r="E22" s="22" t="str">
        <f ca="1">IF(INDIRECT("'VFD Schedule'!J$"&amp;E$1+5)=lists!$D$6,$A22&amp;", ","")</f>
        <v/>
      </c>
      <c r="F22" s="22" t="str">
        <f ca="1">IF(INDIRECT("'VFD Schedule'!J$"&amp;F$1+5)=lists!$D$6,$A22&amp;", ","")</f>
        <v/>
      </c>
      <c r="G22" s="22" t="str">
        <f ca="1">IF(INDIRECT("'VFD Schedule'!J$"&amp;G$1+5)=lists!$D$6,$A22&amp;", ","")</f>
        <v/>
      </c>
      <c r="H22" s="22" t="str">
        <f ca="1">IF(INDIRECT("'VFD Schedule'!J$"&amp;H$1+5)=lists!$D$6,$A22&amp;", ","")</f>
        <v/>
      </c>
      <c r="I22" s="22" t="str">
        <f ca="1">IF(INDIRECT("'VFD Schedule'!J$"&amp;I$1+5)=lists!$D$6,$A22&amp;", ","")</f>
        <v/>
      </c>
      <c r="J22" s="22" t="str">
        <f ca="1">IF(INDIRECT("'VFD Schedule'!J$"&amp;J$1+5)=lists!$D$6,$A22&amp;", ","")</f>
        <v/>
      </c>
      <c r="K22" s="22" t="str">
        <f ca="1">IF(INDIRECT("'VFD Schedule'!J$"&amp;K$1+5)=lists!$D$6,$A22&amp;", ","")</f>
        <v/>
      </c>
      <c r="L22" s="22" t="str">
        <f ca="1">IF(INDIRECT("'VFD Schedule'!J$"&amp;L$1+5)=lists!$D$6,$A22&amp;", ","")</f>
        <v/>
      </c>
      <c r="M22" s="22" t="str">
        <f ca="1">IF(INDIRECT("'VFD Schedule'!J$"&amp;M$1+5)=lists!$D$6,$A22&amp;", ","")</f>
        <v/>
      </c>
      <c r="N22" s="22" t="str">
        <f ca="1">IF(INDIRECT("'VFD Schedule'!J$"&amp;N$1+5)=lists!$D$6,$A22&amp;", ","")</f>
        <v/>
      </c>
      <c r="O22" s="22" t="str">
        <f ca="1">IF(INDIRECT("'VFD Schedule'!J$"&amp;O$1+5)=lists!$D$6,$A22&amp;", ","")</f>
        <v/>
      </c>
      <c r="P22" s="22" t="str">
        <f ca="1">IF(INDIRECT("'VFD Schedule'!J$"&amp;P$1+5)=lists!$D$6,$A22&amp;", ","")</f>
        <v/>
      </c>
      <c r="Q22" s="22" t="str">
        <f ca="1">IF(INDIRECT("'VFD Schedule'!J$"&amp;Q$1+5)=lists!$D$6,$A22&amp;", ","")</f>
        <v/>
      </c>
      <c r="R22" s="22" t="str">
        <f ca="1">IF(INDIRECT("'VFD Schedule'!J$"&amp;R$1+5)=lists!$D$6,$A22&amp;", ","")</f>
        <v/>
      </c>
      <c r="S22" s="22" t="str">
        <f ca="1">IF(INDIRECT("'VFD Schedule'!J$"&amp;S$1+5)=lists!$D$6,$A22&amp;", ","")</f>
        <v/>
      </c>
      <c r="T22" s="22" t="str">
        <f ca="1">IF(INDIRECT("'VFD Schedule'!J$"&amp;T$1+5)=lists!$D$6,$A22&amp;", ","")</f>
        <v/>
      </c>
      <c r="U22" s="22" t="str">
        <f ca="1">IF(INDIRECT("'VFD Schedule'!J$"&amp;U$1+5)=lists!$D$6,$A22&amp;", ","")</f>
        <v/>
      </c>
      <c r="V22" s="22" t="str">
        <f ca="1">IF(INDIRECT("'VFD Schedule'!J$"&amp;V$1+5)=lists!$D$6,$A22&amp;", ","")</f>
        <v/>
      </c>
      <c r="W22" s="22" t="str">
        <f ca="1">IF(INDIRECT("'VFD Schedule'!J$"&amp;W$1+5)=lists!$D$6,$A22&amp;", ","")</f>
        <v/>
      </c>
      <c r="X22" s="22" t="str">
        <f ca="1">IF(INDIRECT("'VFD Schedule'!J$"&amp;X$1+5)=lists!$D$6,$A22&amp;", ","")</f>
        <v/>
      </c>
      <c r="Y22" s="22" t="str">
        <f ca="1">IF(INDIRECT("'VFD Schedule'!J$"&amp;Y$1+5)=lists!$D$6,$A22&amp;", ","")</f>
        <v/>
      </c>
      <c r="Z22" s="22" t="str">
        <f ca="1">IF(INDIRECT("'VFD Schedule'!J$"&amp;Z$1+5)=lists!$D$6,$A22&amp;", ","")</f>
        <v/>
      </c>
      <c r="AA22" s="22" t="str">
        <f ca="1">IF(INDIRECT("'VFD Schedule'!J$"&amp;AA$1+5)=lists!$D$6,$A22&amp;", ","")</f>
        <v/>
      </c>
      <c r="AB22" s="22" t="str">
        <f ca="1">IF(INDIRECT("'VFD Schedule'!J$"&amp;AB$1+5)=lists!$D$6,$A22&amp;", ","")</f>
        <v/>
      </c>
    </row>
    <row r="23" spans="1:28" x14ac:dyDescent="0.25">
      <c r="A23" s="33" t="str">
        <f>IF(C23,MAX(A$3:A22)+1,"")</f>
        <v/>
      </c>
      <c r="B23" s="34" t="s">
        <v>142</v>
      </c>
      <c r="C23" s="35" t="b">
        <f>IFERROR(MATCH(lists!$L$5,'VFD Schedule'!$H:$H,0),0)&gt;0</f>
        <v>0</v>
      </c>
      <c r="D23" s="35" t="str">
        <f ca="1">IF(INDIRECT("'VFD Schedule'!H$"&amp;D$1+5)=lists!$L$5,$A23&amp;", ","")</f>
        <v/>
      </c>
      <c r="E23" s="35" t="str">
        <f ca="1">IF(INDIRECT("'VFD Schedule'!H$"&amp;E$1+5)=lists!$L$5,$A23&amp;", ","")</f>
        <v/>
      </c>
      <c r="F23" s="35" t="str">
        <f ca="1">IF(INDIRECT("'VFD Schedule'!H$"&amp;F$1+5)=lists!$L$5,$A23&amp;", ","")</f>
        <v/>
      </c>
      <c r="G23" s="35" t="str">
        <f ca="1">IF(INDIRECT("'VFD Schedule'!H$"&amp;G$1+5)=lists!$L$5,$A23&amp;", ","")</f>
        <v/>
      </c>
      <c r="H23" s="35" t="str">
        <f ca="1">IF(INDIRECT("'VFD Schedule'!H$"&amp;H$1+5)=lists!$L$5,$A23&amp;", ","")</f>
        <v/>
      </c>
      <c r="I23" s="35" t="str">
        <f ca="1">IF(INDIRECT("'VFD Schedule'!H$"&amp;I$1+5)=lists!$L$5,$A23&amp;", ","")</f>
        <v/>
      </c>
      <c r="J23" s="35" t="str">
        <f ca="1">IF(INDIRECT("'VFD Schedule'!H$"&amp;J$1+5)=lists!$L$5,$A23&amp;", ","")</f>
        <v/>
      </c>
      <c r="K23" s="35" t="str">
        <f ca="1">IF(INDIRECT("'VFD Schedule'!H$"&amp;K$1+5)=lists!$L$5,$A23&amp;", ","")</f>
        <v/>
      </c>
      <c r="L23" s="35" t="str">
        <f ca="1">IF(INDIRECT("'VFD Schedule'!H$"&amp;L$1+5)=lists!$L$5,$A23&amp;", ","")</f>
        <v/>
      </c>
      <c r="M23" s="35" t="str">
        <f ca="1">IF(INDIRECT("'VFD Schedule'!H$"&amp;M$1+5)=lists!$L$5,$A23&amp;", ","")</f>
        <v/>
      </c>
      <c r="N23" s="35" t="str">
        <f ca="1">IF(INDIRECT("'VFD Schedule'!H$"&amp;N$1+5)=lists!$L$5,$A23&amp;", ","")</f>
        <v/>
      </c>
      <c r="O23" s="35" t="str">
        <f ca="1">IF(INDIRECT("'VFD Schedule'!H$"&amp;O$1+5)=lists!$L$5,$A23&amp;", ","")</f>
        <v/>
      </c>
      <c r="P23" s="35" t="str">
        <f ca="1">IF(INDIRECT("'VFD Schedule'!H$"&amp;P$1+5)=lists!$L$5,$A23&amp;", ","")</f>
        <v/>
      </c>
      <c r="Q23" s="35" t="str">
        <f ca="1">IF(INDIRECT("'VFD Schedule'!H$"&amp;Q$1+5)=lists!$L$5,$A23&amp;", ","")</f>
        <v/>
      </c>
      <c r="R23" s="35" t="str">
        <f ca="1">IF(INDIRECT("'VFD Schedule'!H$"&amp;R$1+5)=lists!$L$5,$A23&amp;", ","")</f>
        <v/>
      </c>
      <c r="S23" s="35" t="str">
        <f ca="1">IF(INDIRECT("'VFD Schedule'!H$"&amp;S$1+5)=lists!$L$5,$A23&amp;", ","")</f>
        <v/>
      </c>
      <c r="T23" s="35" t="str">
        <f ca="1">IF(INDIRECT("'VFD Schedule'!H$"&amp;T$1+5)=lists!$L$5,$A23&amp;", ","")</f>
        <v/>
      </c>
      <c r="U23" s="35" t="str">
        <f ca="1">IF(INDIRECT("'VFD Schedule'!H$"&amp;U$1+5)=lists!$L$5,$A23&amp;", ","")</f>
        <v/>
      </c>
      <c r="V23" s="35" t="str">
        <f ca="1">IF(INDIRECT("'VFD Schedule'!H$"&amp;V$1+5)=lists!$L$5,$A23&amp;", ","")</f>
        <v/>
      </c>
      <c r="W23" s="35" t="str">
        <f ca="1">IF(INDIRECT("'VFD Schedule'!H$"&amp;W$1+5)=lists!$L$5,$A23&amp;", ","")</f>
        <v/>
      </c>
      <c r="X23" s="35" t="str">
        <f ca="1">IF(INDIRECT("'VFD Schedule'!H$"&amp;X$1+5)=lists!$L$5,$A23&amp;", ","")</f>
        <v/>
      </c>
      <c r="Y23" s="35" t="str">
        <f ca="1">IF(INDIRECT("'VFD Schedule'!H$"&amp;Y$1+5)=lists!$L$5,$A23&amp;", ","")</f>
        <v/>
      </c>
      <c r="Z23" s="35" t="str">
        <f ca="1">IF(INDIRECT("'VFD Schedule'!H$"&amp;Z$1+5)=lists!$L$5,$A23&amp;", ","")</f>
        <v/>
      </c>
      <c r="AA23" s="35" t="str">
        <f ca="1">IF(INDIRECT("'VFD Schedule'!H$"&amp;AA$1+5)=lists!$L$5,$A23&amp;", ","")</f>
        <v/>
      </c>
      <c r="AB23" s="35" t="str">
        <f ca="1">IF(INDIRECT("'VFD Schedule'!H$"&amp;AB$1+5)=lists!$L$5,$A23&amp;", ","")</f>
        <v/>
      </c>
    </row>
    <row r="24" spans="1:28" x14ac:dyDescent="0.25">
      <c r="A24" s="33" t="str">
        <f>IF(C24,MAX(A$3:A23)+1,"")</f>
        <v/>
      </c>
      <c r="B24" s="34" t="s">
        <v>176</v>
      </c>
      <c r="C24" s="35" t="b">
        <f>IFERROR(MATCH(lists!$L$5,'VFD Schedule'!$H:$H,0),0)&gt;0</f>
        <v>0</v>
      </c>
      <c r="D24" s="35" t="str">
        <f ca="1">IF(INDIRECT("'VFD Schedule'!H$"&amp;D$1+5)=lists!$L$5,$A24&amp;", ","")</f>
        <v/>
      </c>
      <c r="E24" s="35" t="str">
        <f ca="1">IF(INDIRECT("'VFD Schedule'!H$"&amp;E$1+5)=lists!$L$5,$A24&amp;", ","")</f>
        <v/>
      </c>
      <c r="F24" s="35" t="str">
        <f ca="1">IF(INDIRECT("'VFD Schedule'!H$"&amp;F$1+5)=lists!$L$5,$A24&amp;", ","")</f>
        <v/>
      </c>
      <c r="G24" s="35" t="str">
        <f ca="1">IF(INDIRECT("'VFD Schedule'!H$"&amp;G$1+5)=lists!$L$5,$A24&amp;", ","")</f>
        <v/>
      </c>
      <c r="H24" s="35" t="str">
        <f ca="1">IF(INDIRECT("'VFD Schedule'!H$"&amp;H$1+5)=lists!$L$5,$A24&amp;", ","")</f>
        <v/>
      </c>
      <c r="I24" s="35" t="str">
        <f ca="1">IF(INDIRECT("'VFD Schedule'!H$"&amp;I$1+5)=lists!$L$5,$A24&amp;", ","")</f>
        <v/>
      </c>
      <c r="J24" s="35" t="str">
        <f ca="1">IF(INDIRECT("'VFD Schedule'!H$"&amp;J$1+5)=lists!$L$5,$A24&amp;", ","")</f>
        <v/>
      </c>
      <c r="K24" s="35" t="str">
        <f ca="1">IF(INDIRECT("'VFD Schedule'!H$"&amp;K$1+5)=lists!$L$5,$A24&amp;", ","")</f>
        <v/>
      </c>
      <c r="L24" s="35" t="str">
        <f ca="1">IF(INDIRECT("'VFD Schedule'!H$"&amp;L$1+5)=lists!$L$5,$A24&amp;", ","")</f>
        <v/>
      </c>
      <c r="M24" s="35" t="str">
        <f ca="1">IF(INDIRECT("'VFD Schedule'!H$"&amp;M$1+5)=lists!$L$5,$A24&amp;", ","")</f>
        <v/>
      </c>
      <c r="N24" s="35" t="str">
        <f ca="1">IF(INDIRECT("'VFD Schedule'!H$"&amp;N$1+5)=lists!$L$5,$A24&amp;", ","")</f>
        <v/>
      </c>
      <c r="O24" s="35" t="str">
        <f ca="1">IF(INDIRECT("'VFD Schedule'!H$"&amp;O$1+5)=lists!$L$5,$A24&amp;", ","")</f>
        <v/>
      </c>
      <c r="P24" s="35" t="str">
        <f ca="1">IF(INDIRECT("'VFD Schedule'!H$"&amp;P$1+5)=lists!$L$5,$A24&amp;", ","")</f>
        <v/>
      </c>
      <c r="Q24" s="35" t="str">
        <f ca="1">IF(INDIRECT("'VFD Schedule'!H$"&amp;Q$1+5)=lists!$L$5,$A24&amp;", ","")</f>
        <v/>
      </c>
      <c r="R24" s="35" t="str">
        <f ca="1">IF(INDIRECT("'VFD Schedule'!H$"&amp;R$1+5)=lists!$L$5,$A24&amp;", ","")</f>
        <v/>
      </c>
      <c r="S24" s="35" t="str">
        <f ca="1">IF(INDIRECT("'VFD Schedule'!H$"&amp;S$1+5)=lists!$L$5,$A24&amp;", ","")</f>
        <v/>
      </c>
      <c r="T24" s="35" t="str">
        <f ca="1">IF(INDIRECT("'VFD Schedule'!H$"&amp;T$1+5)=lists!$L$5,$A24&amp;", ","")</f>
        <v/>
      </c>
      <c r="U24" s="35" t="str">
        <f ca="1">IF(INDIRECT("'VFD Schedule'!H$"&amp;U$1+5)=lists!$L$5,$A24&amp;", ","")</f>
        <v/>
      </c>
      <c r="V24" s="35" t="str">
        <f ca="1">IF(INDIRECT("'VFD Schedule'!H$"&amp;V$1+5)=lists!$L$5,$A24&amp;", ","")</f>
        <v/>
      </c>
      <c r="W24" s="35" t="str">
        <f ca="1">IF(INDIRECT("'VFD Schedule'!H$"&amp;W$1+5)=lists!$L$5,$A24&amp;", ","")</f>
        <v/>
      </c>
      <c r="X24" s="35" t="str">
        <f ca="1">IF(INDIRECT("'VFD Schedule'!H$"&amp;X$1+5)=lists!$L$5,$A24&amp;", ","")</f>
        <v/>
      </c>
      <c r="Y24" s="35" t="str">
        <f ca="1">IF(INDIRECT("'VFD Schedule'!H$"&amp;Y$1+5)=lists!$L$5,$A24&amp;", ","")</f>
        <v/>
      </c>
      <c r="Z24" s="35" t="str">
        <f ca="1">IF(INDIRECT("'VFD Schedule'!H$"&amp;Z$1+5)=lists!$L$5,$A24&amp;", ","")</f>
        <v/>
      </c>
      <c r="AA24" s="35" t="str">
        <f ca="1">IF(INDIRECT("'VFD Schedule'!H$"&amp;AA$1+5)=lists!$L$5,$A24&amp;", ","")</f>
        <v/>
      </c>
      <c r="AB24" s="35" t="str">
        <f ca="1">IF(INDIRECT("'VFD Schedule'!H$"&amp;AB$1+5)=lists!$L$5,$A24&amp;", ","")</f>
        <v/>
      </c>
    </row>
    <row r="25" spans="1:28" x14ac:dyDescent="0.25">
      <c r="A25" s="33" t="str">
        <f>IF(C25,MAX(A$3:A24)+1,"")</f>
        <v/>
      </c>
      <c r="B25" s="34" t="s">
        <v>175</v>
      </c>
      <c r="C25" s="35" t="b">
        <f>IFERROR(MATCH(lists!$L$5,'VFD Schedule'!$H:$H,0),0)&gt;0</f>
        <v>0</v>
      </c>
      <c r="D25" s="35" t="str">
        <f ca="1">IF(INDIRECT("'VFD Schedule'!H$"&amp;D$1+5)=lists!$L$5,$A25&amp;", ","")</f>
        <v/>
      </c>
      <c r="E25" s="35" t="str">
        <f ca="1">IF(INDIRECT("'VFD Schedule'!H$"&amp;E$1+5)=lists!$L$5,$A25&amp;", ","")</f>
        <v/>
      </c>
      <c r="F25" s="35" t="str">
        <f ca="1">IF(INDIRECT("'VFD Schedule'!H$"&amp;F$1+5)=lists!$L$5,$A25&amp;", ","")</f>
        <v/>
      </c>
      <c r="G25" s="35" t="str">
        <f ca="1">IF(INDIRECT("'VFD Schedule'!H$"&amp;G$1+5)=lists!$L$5,$A25&amp;", ","")</f>
        <v/>
      </c>
      <c r="H25" s="35" t="str">
        <f ca="1">IF(INDIRECT("'VFD Schedule'!H$"&amp;H$1+5)=lists!$L$5,$A25&amp;", ","")</f>
        <v/>
      </c>
      <c r="I25" s="35" t="str">
        <f ca="1">IF(INDIRECT("'VFD Schedule'!H$"&amp;I$1+5)=lists!$L$5,$A25&amp;", ","")</f>
        <v/>
      </c>
      <c r="J25" s="35" t="str">
        <f ca="1">IF(INDIRECT("'VFD Schedule'!H$"&amp;J$1+5)=lists!$L$5,$A25&amp;", ","")</f>
        <v/>
      </c>
      <c r="K25" s="35" t="str">
        <f ca="1">IF(INDIRECT("'VFD Schedule'!H$"&amp;K$1+5)=lists!$L$5,$A25&amp;", ","")</f>
        <v/>
      </c>
      <c r="L25" s="35" t="str">
        <f ca="1">IF(INDIRECT("'VFD Schedule'!H$"&amp;L$1+5)=lists!$L$5,$A25&amp;", ","")</f>
        <v/>
      </c>
      <c r="M25" s="35" t="str">
        <f ca="1">IF(INDIRECT("'VFD Schedule'!H$"&amp;M$1+5)=lists!$L$5,$A25&amp;", ","")</f>
        <v/>
      </c>
      <c r="N25" s="35" t="str">
        <f ca="1">IF(INDIRECT("'VFD Schedule'!H$"&amp;N$1+5)=lists!$L$5,$A25&amp;", ","")</f>
        <v/>
      </c>
      <c r="O25" s="35" t="str">
        <f ca="1">IF(INDIRECT("'VFD Schedule'!H$"&amp;O$1+5)=lists!$L$5,$A25&amp;", ","")</f>
        <v/>
      </c>
      <c r="P25" s="35" t="str">
        <f ca="1">IF(INDIRECT("'VFD Schedule'!H$"&amp;P$1+5)=lists!$L$5,$A25&amp;", ","")</f>
        <v/>
      </c>
      <c r="Q25" s="35" t="str">
        <f ca="1">IF(INDIRECT("'VFD Schedule'!H$"&amp;Q$1+5)=lists!$L$5,$A25&amp;", ","")</f>
        <v/>
      </c>
      <c r="R25" s="35" t="str">
        <f ca="1">IF(INDIRECT("'VFD Schedule'!H$"&amp;R$1+5)=lists!$L$5,$A25&amp;", ","")</f>
        <v/>
      </c>
      <c r="S25" s="35" t="str">
        <f ca="1">IF(INDIRECT("'VFD Schedule'!H$"&amp;S$1+5)=lists!$L$5,$A25&amp;", ","")</f>
        <v/>
      </c>
      <c r="T25" s="35" t="str">
        <f ca="1">IF(INDIRECT("'VFD Schedule'!H$"&amp;T$1+5)=lists!$L$5,$A25&amp;", ","")</f>
        <v/>
      </c>
      <c r="U25" s="35" t="str">
        <f ca="1">IF(INDIRECT("'VFD Schedule'!H$"&amp;U$1+5)=lists!$L$5,$A25&amp;", ","")</f>
        <v/>
      </c>
      <c r="V25" s="35" t="str">
        <f ca="1">IF(INDIRECT("'VFD Schedule'!H$"&amp;V$1+5)=lists!$L$5,$A25&amp;", ","")</f>
        <v/>
      </c>
      <c r="W25" s="35" t="str">
        <f ca="1">IF(INDIRECT("'VFD Schedule'!H$"&amp;W$1+5)=lists!$L$5,$A25&amp;", ","")</f>
        <v/>
      </c>
      <c r="X25" s="35" t="str">
        <f ca="1">IF(INDIRECT("'VFD Schedule'!H$"&amp;X$1+5)=lists!$L$5,$A25&amp;", ","")</f>
        <v/>
      </c>
      <c r="Y25" s="35" t="str">
        <f ca="1">IF(INDIRECT("'VFD Schedule'!H$"&amp;Y$1+5)=lists!$L$5,$A25&amp;", ","")</f>
        <v/>
      </c>
      <c r="Z25" s="35" t="str">
        <f ca="1">IF(INDIRECT("'VFD Schedule'!H$"&amp;Z$1+5)=lists!$L$5,$A25&amp;", ","")</f>
        <v/>
      </c>
      <c r="AA25" s="35" t="str">
        <f ca="1">IF(INDIRECT("'VFD Schedule'!H$"&amp;AA$1+5)=lists!$L$5,$A25&amp;", ","")</f>
        <v/>
      </c>
      <c r="AB25" s="35" t="str">
        <f ca="1">IF(INDIRECT("'VFD Schedule'!H$"&amp;AB$1+5)=lists!$L$5,$A25&amp;", ","")</f>
        <v/>
      </c>
    </row>
    <row r="26" spans="1:28" x14ac:dyDescent="0.25">
      <c r="A26" s="33" t="str">
        <f>IF(C26,MAX(A$3:A25)+1,"")</f>
        <v/>
      </c>
      <c r="B26" s="34" t="s">
        <v>174</v>
      </c>
      <c r="C26" s="35" t="b">
        <f>IFERROR(MATCH(lists!$L$5,'VFD Schedule'!$H:$H,0),0)&gt;0</f>
        <v>0</v>
      </c>
      <c r="D26" s="35" t="str">
        <f ca="1">IF(INDIRECT("'VFD Schedule'!H$"&amp;D$1+5)=lists!$L$5,$A26&amp;", ","")</f>
        <v/>
      </c>
      <c r="E26" s="35" t="str">
        <f ca="1">IF(INDIRECT("'VFD Schedule'!H$"&amp;E$1+5)=lists!$L$5,$A26&amp;", ","")</f>
        <v/>
      </c>
      <c r="F26" s="35" t="str">
        <f ca="1">IF(INDIRECT("'VFD Schedule'!H$"&amp;F$1+5)=lists!$L$5,$A26&amp;", ","")</f>
        <v/>
      </c>
      <c r="G26" s="35" t="str">
        <f ca="1">IF(INDIRECT("'VFD Schedule'!H$"&amp;G$1+5)=lists!$L$5,$A26&amp;", ","")</f>
        <v/>
      </c>
      <c r="H26" s="35" t="str">
        <f ca="1">IF(INDIRECT("'VFD Schedule'!H$"&amp;H$1+5)=lists!$L$5,$A26&amp;", ","")</f>
        <v/>
      </c>
      <c r="I26" s="35" t="str">
        <f ca="1">IF(INDIRECT("'VFD Schedule'!H$"&amp;I$1+5)=lists!$L$5,$A26&amp;", ","")</f>
        <v/>
      </c>
      <c r="J26" s="35" t="str">
        <f ca="1">IF(INDIRECT("'VFD Schedule'!H$"&amp;J$1+5)=lists!$L$5,$A26&amp;", ","")</f>
        <v/>
      </c>
      <c r="K26" s="35" t="str">
        <f ca="1">IF(INDIRECT("'VFD Schedule'!H$"&amp;K$1+5)=lists!$L$5,$A26&amp;", ","")</f>
        <v/>
      </c>
      <c r="L26" s="35" t="str">
        <f ca="1">IF(INDIRECT("'VFD Schedule'!H$"&amp;L$1+5)=lists!$L$5,$A26&amp;", ","")</f>
        <v/>
      </c>
      <c r="M26" s="35" t="str">
        <f ca="1">IF(INDIRECT("'VFD Schedule'!H$"&amp;M$1+5)=lists!$L$5,$A26&amp;", ","")</f>
        <v/>
      </c>
      <c r="N26" s="35" t="str">
        <f ca="1">IF(INDIRECT("'VFD Schedule'!H$"&amp;N$1+5)=lists!$L$5,$A26&amp;", ","")</f>
        <v/>
      </c>
      <c r="O26" s="35" t="str">
        <f ca="1">IF(INDIRECT("'VFD Schedule'!H$"&amp;O$1+5)=lists!$L$5,$A26&amp;", ","")</f>
        <v/>
      </c>
      <c r="P26" s="35" t="str">
        <f ca="1">IF(INDIRECT("'VFD Schedule'!H$"&amp;P$1+5)=lists!$L$5,$A26&amp;", ","")</f>
        <v/>
      </c>
      <c r="Q26" s="35" t="str">
        <f ca="1">IF(INDIRECT("'VFD Schedule'!H$"&amp;Q$1+5)=lists!$L$5,$A26&amp;", ","")</f>
        <v/>
      </c>
      <c r="R26" s="35" t="str">
        <f ca="1">IF(INDIRECT("'VFD Schedule'!H$"&amp;R$1+5)=lists!$L$5,$A26&amp;", ","")</f>
        <v/>
      </c>
      <c r="S26" s="35" t="str">
        <f ca="1">IF(INDIRECT("'VFD Schedule'!H$"&amp;S$1+5)=lists!$L$5,$A26&amp;", ","")</f>
        <v/>
      </c>
      <c r="T26" s="35" t="str">
        <f ca="1">IF(INDIRECT("'VFD Schedule'!H$"&amp;T$1+5)=lists!$L$5,$A26&amp;", ","")</f>
        <v/>
      </c>
      <c r="U26" s="35" t="str">
        <f ca="1">IF(INDIRECT("'VFD Schedule'!H$"&amp;U$1+5)=lists!$L$5,$A26&amp;", ","")</f>
        <v/>
      </c>
      <c r="V26" s="35" t="str">
        <f ca="1">IF(INDIRECT("'VFD Schedule'!H$"&amp;V$1+5)=lists!$L$5,$A26&amp;", ","")</f>
        <v/>
      </c>
      <c r="W26" s="35" t="str">
        <f ca="1">IF(INDIRECT("'VFD Schedule'!H$"&amp;W$1+5)=lists!$L$5,$A26&amp;", ","")</f>
        <v/>
      </c>
      <c r="X26" s="35" t="str">
        <f ca="1">IF(INDIRECT("'VFD Schedule'!H$"&amp;X$1+5)=lists!$L$5,$A26&amp;", ","")</f>
        <v/>
      </c>
      <c r="Y26" s="35" t="str">
        <f ca="1">IF(INDIRECT("'VFD Schedule'!H$"&amp;Y$1+5)=lists!$L$5,$A26&amp;", ","")</f>
        <v/>
      </c>
      <c r="Z26" s="35" t="str">
        <f ca="1">IF(INDIRECT("'VFD Schedule'!H$"&amp;Z$1+5)=lists!$L$5,$A26&amp;", ","")</f>
        <v/>
      </c>
      <c r="AA26" s="35" t="str">
        <f ca="1">IF(INDIRECT("'VFD Schedule'!H$"&amp;AA$1+5)=lists!$L$5,$A26&amp;", ","")</f>
        <v/>
      </c>
      <c r="AB26" s="35" t="str">
        <f ca="1">IF(INDIRECT("'VFD Schedule'!H$"&amp;AB$1+5)=lists!$L$5,$A26&amp;", ","")</f>
        <v/>
      </c>
    </row>
    <row r="27" spans="1:28" x14ac:dyDescent="0.25">
      <c r="A27" s="48" t="str">
        <f>IF(C27,MAX(A$3:A26)+1,"")</f>
        <v/>
      </c>
      <c r="B27" s="49" t="s">
        <v>207</v>
      </c>
      <c r="C27" s="50" t="b">
        <f>MAX('VFD Schedule'!D:D)&gt;1</f>
        <v>0</v>
      </c>
      <c r="D27" s="50" t="str">
        <f ca="1">IF(INDIRECT("'VFD Schedule'!D"&amp;5+D$1)&gt;1,Notes!$A27&amp;", ","")</f>
        <v/>
      </c>
      <c r="E27" s="50" t="str">
        <f ca="1">IF(INDIRECT("'VFD Schedule'!D"&amp;5+E$1)&gt;1,Notes!$A27&amp;", ","")</f>
        <v/>
      </c>
      <c r="F27" s="50" t="str">
        <f ca="1">IF(INDIRECT("'VFD Schedule'!D"&amp;5+F$1)&gt;1,Notes!$A27&amp;", ","")</f>
        <v/>
      </c>
      <c r="G27" s="50" t="str">
        <f ca="1">IF(INDIRECT("'VFD Schedule'!D"&amp;5+G$1)&gt;1,Notes!$A27&amp;", ","")</f>
        <v/>
      </c>
      <c r="H27" s="50" t="str">
        <f ca="1">IF(INDIRECT("'VFD Schedule'!D"&amp;5+H$1)&gt;1,Notes!$A27&amp;", ","")</f>
        <v/>
      </c>
      <c r="I27" s="50" t="str">
        <f ca="1">IF(INDIRECT("'VFD Schedule'!D"&amp;5+I$1)&gt;1,Notes!$A27&amp;", ","")</f>
        <v/>
      </c>
      <c r="J27" s="50" t="str">
        <f ca="1">IF(INDIRECT("'VFD Schedule'!D"&amp;5+J$1)&gt;1,Notes!$A27&amp;", ","")</f>
        <v/>
      </c>
      <c r="K27" s="50" t="str">
        <f ca="1">IF(INDIRECT("'VFD Schedule'!D"&amp;5+K$1)&gt;1,Notes!$A27&amp;", ","")</f>
        <v/>
      </c>
      <c r="L27" s="50" t="str">
        <f ca="1">IF(INDIRECT("'VFD Schedule'!D"&amp;5+L$1)&gt;1,Notes!$A27&amp;", ","")</f>
        <v/>
      </c>
      <c r="M27" s="50" t="str">
        <f ca="1">IF(INDIRECT("'VFD Schedule'!D"&amp;5+M$1)&gt;1,Notes!$A27&amp;", ","")</f>
        <v/>
      </c>
      <c r="N27" s="50" t="str">
        <f ca="1">IF(INDIRECT("'VFD Schedule'!D"&amp;5+N$1)&gt;1,Notes!$A27&amp;", ","")</f>
        <v/>
      </c>
      <c r="O27" s="50" t="str">
        <f ca="1">IF(INDIRECT("'VFD Schedule'!D"&amp;5+O$1)&gt;1,Notes!$A27&amp;", ","")</f>
        <v/>
      </c>
      <c r="P27" s="50" t="str">
        <f ca="1">IF(INDIRECT("'VFD Schedule'!D"&amp;5+P$1)&gt;1,Notes!$A27&amp;", ","")</f>
        <v/>
      </c>
      <c r="Q27" s="50" t="str">
        <f ca="1">IF(INDIRECT("'VFD Schedule'!D"&amp;5+Q$1)&gt;1,Notes!$A27&amp;", ","")</f>
        <v/>
      </c>
      <c r="R27" s="50" t="str">
        <f ca="1">IF(INDIRECT("'VFD Schedule'!D"&amp;5+R$1)&gt;1,Notes!$A27&amp;", ","")</f>
        <v/>
      </c>
      <c r="S27" s="50" t="str">
        <f ca="1">IF(INDIRECT("'VFD Schedule'!D"&amp;5+S$1)&gt;1,Notes!$A27&amp;", ","")</f>
        <v/>
      </c>
      <c r="T27" s="50" t="str">
        <f ca="1">IF(INDIRECT("'VFD Schedule'!D"&amp;5+T$1)&gt;1,Notes!$A27&amp;", ","")</f>
        <v/>
      </c>
      <c r="U27" s="50" t="str">
        <f ca="1">IF(INDIRECT("'VFD Schedule'!D"&amp;5+U$1)&gt;1,Notes!$A27&amp;", ","")</f>
        <v/>
      </c>
      <c r="V27" s="50" t="str">
        <f ca="1">IF(INDIRECT("'VFD Schedule'!D"&amp;5+V$1)&gt;1,Notes!$A27&amp;", ","")</f>
        <v/>
      </c>
      <c r="W27" s="50" t="str">
        <f ca="1">IF(INDIRECT("'VFD Schedule'!D"&amp;5+W$1)&gt;1,Notes!$A27&amp;", ","")</f>
        <v/>
      </c>
      <c r="X27" s="50" t="str">
        <f ca="1">IF(INDIRECT("'VFD Schedule'!D"&amp;5+X$1)&gt;1,Notes!$A27&amp;", ","")</f>
        <v/>
      </c>
      <c r="Y27" s="50" t="str">
        <f ca="1">IF(INDIRECT("'VFD Schedule'!D"&amp;5+Y$1)&gt;1,Notes!$A27&amp;", ","")</f>
        <v/>
      </c>
      <c r="Z27" s="50" t="str">
        <f ca="1">IF(INDIRECT("'VFD Schedule'!D"&amp;5+Z$1)&gt;1,Notes!$A27&amp;", ","")</f>
        <v/>
      </c>
      <c r="AA27" s="50" t="str">
        <f ca="1">IF(INDIRECT("'VFD Schedule'!D"&amp;5+AA$1)&gt;1,Notes!$A27&amp;", ","")</f>
        <v/>
      </c>
      <c r="AB27" s="50" t="str">
        <f ca="1">IF(INDIRECT("'VFD Schedule'!D"&amp;5+AB$1)&gt;1,Notes!$A27&amp;", ","")</f>
        <v/>
      </c>
    </row>
    <row r="28" spans="1:28" x14ac:dyDescent="0.25">
      <c r="A28" s="48" t="str">
        <f>IF(C28,MAX(A$3:A27)+1,"")</f>
        <v/>
      </c>
      <c r="B28" s="49" t="s">
        <v>173</v>
      </c>
      <c r="C28" s="50" t="b">
        <f>MAX('VFD Schedule'!D:D)&gt;1</f>
        <v>0</v>
      </c>
      <c r="D28" s="50" t="str">
        <f ca="1">IF(INDIRECT("'VFD Schedule'!D"&amp;5+D$1)&gt;1,Notes!$A28&amp;", ","")</f>
        <v/>
      </c>
      <c r="E28" s="50" t="str">
        <f ca="1">IF(INDIRECT("'VFD Schedule'!D"&amp;5+E$1)&gt;1,Notes!$A28&amp;", ","")</f>
        <v/>
      </c>
      <c r="F28" s="50" t="str">
        <f ca="1">IF(INDIRECT("'VFD Schedule'!D"&amp;5+F$1)&gt;1,Notes!$A28&amp;", ","")</f>
        <v/>
      </c>
      <c r="G28" s="50" t="str">
        <f ca="1">IF(INDIRECT("'VFD Schedule'!D"&amp;5+G$1)&gt;1,Notes!$A28&amp;", ","")</f>
        <v/>
      </c>
      <c r="H28" s="50" t="str">
        <f ca="1">IF(INDIRECT("'VFD Schedule'!D"&amp;5+H$1)&gt;1,Notes!$A28&amp;", ","")</f>
        <v/>
      </c>
      <c r="I28" s="50" t="str">
        <f ca="1">IF(INDIRECT("'VFD Schedule'!D"&amp;5+I$1)&gt;1,Notes!$A28&amp;", ","")</f>
        <v/>
      </c>
      <c r="J28" s="50" t="str">
        <f ca="1">IF(INDIRECT("'VFD Schedule'!D"&amp;5+J$1)&gt;1,Notes!$A28&amp;", ","")</f>
        <v/>
      </c>
      <c r="K28" s="50" t="str">
        <f ca="1">IF(INDIRECT("'VFD Schedule'!D"&amp;5+K$1)&gt;1,Notes!$A28&amp;", ","")</f>
        <v/>
      </c>
      <c r="L28" s="50" t="str">
        <f ca="1">IF(INDIRECT("'VFD Schedule'!D"&amp;5+L$1)&gt;1,Notes!$A28&amp;", ","")</f>
        <v/>
      </c>
      <c r="M28" s="50" t="str">
        <f ca="1">IF(INDIRECT("'VFD Schedule'!D"&amp;5+M$1)&gt;1,Notes!$A28&amp;", ","")</f>
        <v/>
      </c>
      <c r="N28" s="50" t="str">
        <f ca="1">IF(INDIRECT("'VFD Schedule'!D"&amp;5+N$1)&gt;1,Notes!$A28&amp;", ","")</f>
        <v/>
      </c>
      <c r="O28" s="50" t="str">
        <f ca="1">IF(INDIRECT("'VFD Schedule'!D"&amp;5+O$1)&gt;1,Notes!$A28&amp;", ","")</f>
        <v/>
      </c>
      <c r="P28" s="50" t="str">
        <f ca="1">IF(INDIRECT("'VFD Schedule'!D"&amp;5+P$1)&gt;1,Notes!$A28&amp;", ","")</f>
        <v/>
      </c>
      <c r="Q28" s="50" t="str">
        <f ca="1">IF(INDIRECT("'VFD Schedule'!D"&amp;5+Q$1)&gt;1,Notes!$A28&amp;", ","")</f>
        <v/>
      </c>
      <c r="R28" s="50" t="str">
        <f ca="1">IF(INDIRECT("'VFD Schedule'!D"&amp;5+R$1)&gt;1,Notes!$A28&amp;", ","")</f>
        <v/>
      </c>
      <c r="S28" s="50" t="str">
        <f ca="1">IF(INDIRECT("'VFD Schedule'!D"&amp;5+S$1)&gt;1,Notes!$A28&amp;", ","")</f>
        <v/>
      </c>
      <c r="T28" s="50" t="str">
        <f ca="1">IF(INDIRECT("'VFD Schedule'!D"&amp;5+T$1)&gt;1,Notes!$A28&amp;", ","")</f>
        <v/>
      </c>
      <c r="U28" s="50" t="str">
        <f ca="1">IF(INDIRECT("'VFD Schedule'!D"&amp;5+U$1)&gt;1,Notes!$A28&amp;", ","")</f>
        <v/>
      </c>
      <c r="V28" s="50" t="str">
        <f ca="1">IF(INDIRECT("'VFD Schedule'!D"&amp;5+V$1)&gt;1,Notes!$A28&amp;", ","")</f>
        <v/>
      </c>
      <c r="W28" s="50" t="str">
        <f ca="1">IF(INDIRECT("'VFD Schedule'!D"&amp;5+W$1)&gt;1,Notes!$A28&amp;", ","")</f>
        <v/>
      </c>
      <c r="X28" s="50" t="str">
        <f ca="1">IF(INDIRECT("'VFD Schedule'!D"&amp;5+X$1)&gt;1,Notes!$A28&amp;", ","")</f>
        <v/>
      </c>
      <c r="Y28" s="50" t="str">
        <f ca="1">IF(INDIRECT("'VFD Schedule'!D"&amp;5+Y$1)&gt;1,Notes!$A28&amp;", ","")</f>
        <v/>
      </c>
      <c r="Z28" s="50" t="str">
        <f ca="1">IF(INDIRECT("'VFD Schedule'!D"&amp;5+Z$1)&gt;1,Notes!$A28&amp;", ","")</f>
        <v/>
      </c>
      <c r="AA28" s="50" t="str">
        <f ca="1">IF(INDIRECT("'VFD Schedule'!D"&amp;5+AA$1)&gt;1,Notes!$A28&amp;", ","")</f>
        <v/>
      </c>
      <c r="AB28" s="50" t="str">
        <f ca="1">IF(INDIRECT("'VFD Schedule'!D"&amp;5+AB$1)&gt;1,Notes!$A28&amp;", ","")</f>
        <v/>
      </c>
    </row>
    <row r="29" spans="1:28" x14ac:dyDescent="0.25">
      <c r="A29" s="47" t="str">
        <f>IF(C29,MAX(A$3:A28)+1,"")</f>
        <v/>
      </c>
      <c r="B29" s="85" t="str">
        <f t="array" ref="B29">IFERROR(INDEX('Custom Notes'!$B$2:$B$12,
         SMALL(
            IF(
               ('Custom Notes'!$B$3:$B$12&lt;&gt;""),
               ROW('Custom Notes'!$B$3:$B$12)-1
            ),
         ROW()-ROW($A$28)
         )
      ),"")</f>
        <v/>
      </c>
      <c r="C29" s="18" t="b">
        <f>LEN(B29)&gt;0</f>
        <v>0</v>
      </c>
      <c r="D29" s="18" t="str">
        <f>IF($C29,$A29&amp;", ","")</f>
        <v/>
      </c>
      <c r="E29" s="18" t="str">
        <f t="shared" ref="E29:AB38" si="7">IF($C29,$A29&amp;", ","")</f>
        <v/>
      </c>
      <c r="F29" s="18" t="str">
        <f t="shared" si="7"/>
        <v/>
      </c>
      <c r="G29" s="18" t="str">
        <f t="shared" si="7"/>
        <v/>
      </c>
      <c r="H29" s="18" t="str">
        <f t="shared" si="7"/>
        <v/>
      </c>
      <c r="I29" s="18" t="str">
        <f t="shared" si="7"/>
        <v/>
      </c>
      <c r="J29" s="18" t="str">
        <f t="shared" si="7"/>
        <v/>
      </c>
      <c r="K29" s="18" t="str">
        <f t="shared" si="7"/>
        <v/>
      </c>
      <c r="L29" s="18" t="str">
        <f t="shared" si="7"/>
        <v/>
      </c>
      <c r="M29" s="18" t="str">
        <f t="shared" si="7"/>
        <v/>
      </c>
      <c r="N29" s="18" t="str">
        <f t="shared" si="7"/>
        <v/>
      </c>
      <c r="O29" s="18" t="str">
        <f t="shared" si="7"/>
        <v/>
      </c>
      <c r="P29" s="18" t="str">
        <f t="shared" si="7"/>
        <v/>
      </c>
      <c r="Q29" s="18" t="str">
        <f t="shared" si="7"/>
        <v/>
      </c>
      <c r="R29" s="18" t="str">
        <f t="shared" si="7"/>
        <v/>
      </c>
      <c r="S29" s="18" t="str">
        <f t="shared" si="7"/>
        <v/>
      </c>
      <c r="T29" s="18" t="str">
        <f t="shared" si="7"/>
        <v/>
      </c>
      <c r="U29" s="18" t="str">
        <f t="shared" si="7"/>
        <v/>
      </c>
      <c r="V29" s="18" t="str">
        <f t="shared" si="7"/>
        <v/>
      </c>
      <c r="W29" s="18" t="str">
        <f t="shared" si="7"/>
        <v/>
      </c>
      <c r="X29" s="18" t="str">
        <f t="shared" si="7"/>
        <v/>
      </c>
      <c r="Y29" s="18" t="str">
        <f t="shared" si="7"/>
        <v/>
      </c>
      <c r="Z29" s="18" t="str">
        <f t="shared" si="7"/>
        <v/>
      </c>
      <c r="AA29" s="18" t="str">
        <f t="shared" si="7"/>
        <v/>
      </c>
      <c r="AB29" s="18" t="str">
        <f t="shared" si="7"/>
        <v/>
      </c>
    </row>
    <row r="30" spans="1:28" x14ac:dyDescent="0.25">
      <c r="A30" s="47" t="str">
        <f>IF(C30,MAX(A$3:A29)+1,"")</f>
        <v/>
      </c>
      <c r="B30" s="85" t="str">
        <f t="array" ref="B30">IFERROR(INDEX('Custom Notes'!$B$2:$B$12,
         SMALL(
            IF(
               ('Custom Notes'!$B$3:$B$12&lt;&gt;""),
               ROW('Custom Notes'!$B$3:$B$12)-1
            ),
         ROW()-ROW($A$28)
         )
      ),"")</f>
        <v/>
      </c>
      <c r="C30" s="18" t="b">
        <f t="shared" ref="C30:C38" si="8">LEN(B30)&gt;0</f>
        <v>0</v>
      </c>
      <c r="D30" s="18" t="str">
        <f t="shared" ref="D30:S38" si="9">IF($C30,$A30&amp;", ","")</f>
        <v/>
      </c>
      <c r="E30" s="18" t="str">
        <f t="shared" si="9"/>
        <v/>
      </c>
      <c r="F30" s="18" t="str">
        <f t="shared" si="9"/>
        <v/>
      </c>
      <c r="G30" s="18" t="str">
        <f t="shared" si="9"/>
        <v/>
      </c>
      <c r="H30" s="18" t="str">
        <f t="shared" si="9"/>
        <v/>
      </c>
      <c r="I30" s="18" t="str">
        <f t="shared" si="9"/>
        <v/>
      </c>
      <c r="J30" s="18" t="str">
        <f t="shared" si="9"/>
        <v/>
      </c>
      <c r="K30" s="18" t="str">
        <f t="shared" si="9"/>
        <v/>
      </c>
      <c r="L30" s="18" t="str">
        <f t="shared" si="9"/>
        <v/>
      </c>
      <c r="M30" s="18" t="str">
        <f t="shared" si="9"/>
        <v/>
      </c>
      <c r="N30" s="18" t="str">
        <f t="shared" si="9"/>
        <v/>
      </c>
      <c r="O30" s="18" t="str">
        <f t="shared" si="9"/>
        <v/>
      </c>
      <c r="P30" s="18" t="str">
        <f t="shared" si="9"/>
        <v/>
      </c>
      <c r="Q30" s="18" t="str">
        <f t="shared" si="9"/>
        <v/>
      </c>
      <c r="R30" s="18" t="str">
        <f t="shared" si="9"/>
        <v/>
      </c>
      <c r="S30" s="18" t="str">
        <f t="shared" si="9"/>
        <v/>
      </c>
      <c r="T30" s="18" t="str">
        <f t="shared" si="7"/>
        <v/>
      </c>
      <c r="U30" s="18" t="str">
        <f t="shared" si="7"/>
        <v/>
      </c>
      <c r="V30" s="18" t="str">
        <f t="shared" si="7"/>
        <v/>
      </c>
      <c r="W30" s="18" t="str">
        <f t="shared" si="7"/>
        <v/>
      </c>
      <c r="X30" s="18" t="str">
        <f t="shared" si="7"/>
        <v/>
      </c>
      <c r="Y30" s="18" t="str">
        <f t="shared" si="7"/>
        <v/>
      </c>
      <c r="Z30" s="18" t="str">
        <f t="shared" si="7"/>
        <v/>
      </c>
      <c r="AA30" s="18" t="str">
        <f t="shared" si="7"/>
        <v/>
      </c>
      <c r="AB30" s="18" t="str">
        <f t="shared" si="7"/>
        <v/>
      </c>
    </row>
    <row r="31" spans="1:28" x14ac:dyDescent="0.25">
      <c r="A31" s="47" t="str">
        <f>IF(C31,MAX(A$3:A30)+1,"")</f>
        <v/>
      </c>
      <c r="B31" s="85" t="str">
        <f t="array" ref="B31">IFERROR(INDEX('Custom Notes'!$B$2:$B$12,
         SMALL(
            IF(
               ('Custom Notes'!$B$3:$B$12&lt;&gt;""),
               ROW('Custom Notes'!$B$3:$B$12)-1
            ),
         ROW()-ROW($A$28)
         )
      ),"")</f>
        <v/>
      </c>
      <c r="C31" s="18" t="b">
        <f t="shared" si="8"/>
        <v>0</v>
      </c>
      <c r="D31" s="18" t="str">
        <f t="shared" si="9"/>
        <v/>
      </c>
      <c r="E31" s="18" t="str">
        <f t="shared" si="7"/>
        <v/>
      </c>
      <c r="F31" s="18" t="str">
        <f t="shared" si="7"/>
        <v/>
      </c>
      <c r="G31" s="18" t="str">
        <f t="shared" si="7"/>
        <v/>
      </c>
      <c r="H31" s="18" t="str">
        <f t="shared" si="7"/>
        <v/>
      </c>
      <c r="I31" s="18" t="str">
        <f t="shared" si="7"/>
        <v/>
      </c>
      <c r="J31" s="18" t="str">
        <f t="shared" si="7"/>
        <v/>
      </c>
      <c r="K31" s="18" t="str">
        <f t="shared" si="7"/>
        <v/>
      </c>
      <c r="L31" s="18" t="str">
        <f t="shared" si="7"/>
        <v/>
      </c>
      <c r="M31" s="18" t="str">
        <f t="shared" si="7"/>
        <v/>
      </c>
      <c r="N31" s="18" t="str">
        <f t="shared" si="7"/>
        <v/>
      </c>
      <c r="O31" s="18" t="str">
        <f t="shared" si="7"/>
        <v/>
      </c>
      <c r="P31" s="18" t="str">
        <f t="shared" si="7"/>
        <v/>
      </c>
      <c r="Q31" s="18" t="str">
        <f t="shared" si="7"/>
        <v/>
      </c>
      <c r="R31" s="18" t="str">
        <f t="shared" si="7"/>
        <v/>
      </c>
      <c r="S31" s="18" t="str">
        <f t="shared" si="7"/>
        <v/>
      </c>
      <c r="T31" s="18" t="str">
        <f t="shared" si="7"/>
        <v/>
      </c>
      <c r="U31" s="18" t="str">
        <f t="shared" si="7"/>
        <v/>
      </c>
      <c r="V31" s="18" t="str">
        <f t="shared" si="7"/>
        <v/>
      </c>
      <c r="W31" s="18" t="str">
        <f t="shared" si="7"/>
        <v/>
      </c>
      <c r="X31" s="18" t="str">
        <f t="shared" si="7"/>
        <v/>
      </c>
      <c r="Y31" s="18" t="str">
        <f t="shared" si="7"/>
        <v/>
      </c>
      <c r="Z31" s="18" t="str">
        <f t="shared" si="7"/>
        <v/>
      </c>
      <c r="AA31" s="18" t="str">
        <f t="shared" si="7"/>
        <v/>
      </c>
      <c r="AB31" s="18" t="str">
        <f t="shared" si="7"/>
        <v/>
      </c>
    </row>
    <row r="32" spans="1:28" x14ac:dyDescent="0.25">
      <c r="A32" s="47" t="str">
        <f>IF(C32,MAX(A$3:A31)+1,"")</f>
        <v/>
      </c>
      <c r="B32" s="85" t="str">
        <f t="array" ref="B32">IFERROR(INDEX('Custom Notes'!$B$2:$B$12,
         SMALL(
            IF(
               ('Custom Notes'!$B$3:$B$12&lt;&gt;""),
               ROW('Custom Notes'!$B$3:$B$12)-1
            ),
         ROW()-ROW($A$28)
         )
      ),"")</f>
        <v/>
      </c>
      <c r="C32" s="18" t="b">
        <f t="shared" si="8"/>
        <v>0</v>
      </c>
      <c r="D32" s="18" t="str">
        <f t="shared" si="9"/>
        <v/>
      </c>
      <c r="E32" s="18" t="str">
        <f t="shared" si="7"/>
        <v/>
      </c>
      <c r="F32" s="18" t="str">
        <f t="shared" si="7"/>
        <v/>
      </c>
      <c r="G32" s="18" t="str">
        <f t="shared" si="7"/>
        <v/>
      </c>
      <c r="H32" s="18" t="str">
        <f t="shared" si="7"/>
        <v/>
      </c>
      <c r="I32" s="18" t="str">
        <f t="shared" si="7"/>
        <v/>
      </c>
      <c r="J32" s="18" t="str">
        <f t="shared" si="7"/>
        <v/>
      </c>
      <c r="K32" s="18" t="str">
        <f t="shared" si="7"/>
        <v/>
      </c>
      <c r="L32" s="18" t="str">
        <f t="shared" si="7"/>
        <v/>
      </c>
      <c r="M32" s="18" t="str">
        <f t="shared" si="7"/>
        <v/>
      </c>
      <c r="N32" s="18" t="str">
        <f t="shared" si="7"/>
        <v/>
      </c>
      <c r="O32" s="18" t="str">
        <f t="shared" si="7"/>
        <v/>
      </c>
      <c r="P32" s="18" t="str">
        <f t="shared" si="7"/>
        <v/>
      </c>
      <c r="Q32" s="18" t="str">
        <f t="shared" si="7"/>
        <v/>
      </c>
      <c r="R32" s="18" t="str">
        <f t="shared" si="7"/>
        <v/>
      </c>
      <c r="S32" s="18" t="str">
        <f t="shared" si="7"/>
        <v/>
      </c>
      <c r="T32" s="18" t="str">
        <f t="shared" si="7"/>
        <v/>
      </c>
      <c r="U32" s="18" t="str">
        <f t="shared" si="7"/>
        <v/>
      </c>
      <c r="V32" s="18" t="str">
        <f t="shared" si="7"/>
        <v/>
      </c>
      <c r="W32" s="18" t="str">
        <f t="shared" si="7"/>
        <v/>
      </c>
      <c r="X32" s="18" t="str">
        <f t="shared" si="7"/>
        <v/>
      </c>
      <c r="Y32" s="18" t="str">
        <f t="shared" si="7"/>
        <v/>
      </c>
      <c r="Z32" s="18" t="str">
        <f t="shared" si="7"/>
        <v/>
      </c>
      <c r="AA32" s="18" t="str">
        <f t="shared" si="7"/>
        <v/>
      </c>
      <c r="AB32" s="18" t="str">
        <f t="shared" si="7"/>
        <v/>
      </c>
    </row>
    <row r="33" spans="1:28" x14ac:dyDescent="0.25">
      <c r="A33" s="47" t="str">
        <f>IF(C33,MAX(A$3:A32)+1,"")</f>
        <v/>
      </c>
      <c r="B33" s="85" t="str">
        <f t="array" ref="B33">IFERROR(INDEX('Custom Notes'!$B$2:$B$12,
         SMALL(
            IF(
               ('Custom Notes'!$B$3:$B$12&lt;&gt;""),
               ROW('Custom Notes'!$B$3:$B$12)-1
            ),
         ROW()-ROW($A$28)
         )
      ),"")</f>
        <v/>
      </c>
      <c r="C33" s="18" t="b">
        <f t="shared" si="8"/>
        <v>0</v>
      </c>
      <c r="D33" s="18" t="str">
        <f t="shared" si="9"/>
        <v/>
      </c>
      <c r="E33" s="18" t="str">
        <f t="shared" si="7"/>
        <v/>
      </c>
      <c r="F33" s="18" t="str">
        <f t="shared" si="7"/>
        <v/>
      </c>
      <c r="G33" s="18" t="str">
        <f t="shared" si="7"/>
        <v/>
      </c>
      <c r="H33" s="18" t="str">
        <f t="shared" si="7"/>
        <v/>
      </c>
      <c r="I33" s="18" t="str">
        <f t="shared" si="7"/>
        <v/>
      </c>
      <c r="J33" s="18" t="str">
        <f t="shared" si="7"/>
        <v/>
      </c>
      <c r="K33" s="18" t="str">
        <f t="shared" si="7"/>
        <v/>
      </c>
      <c r="L33" s="18" t="str">
        <f t="shared" si="7"/>
        <v/>
      </c>
      <c r="M33" s="18" t="str">
        <f t="shared" si="7"/>
        <v/>
      </c>
      <c r="N33" s="18" t="str">
        <f t="shared" si="7"/>
        <v/>
      </c>
      <c r="O33" s="18" t="str">
        <f t="shared" si="7"/>
        <v/>
      </c>
      <c r="P33" s="18" t="str">
        <f t="shared" si="7"/>
        <v/>
      </c>
      <c r="Q33" s="18" t="str">
        <f t="shared" si="7"/>
        <v/>
      </c>
      <c r="R33" s="18" t="str">
        <f t="shared" si="7"/>
        <v/>
      </c>
      <c r="S33" s="18" t="str">
        <f t="shared" si="7"/>
        <v/>
      </c>
      <c r="T33" s="18" t="str">
        <f t="shared" si="7"/>
        <v/>
      </c>
      <c r="U33" s="18" t="str">
        <f t="shared" si="7"/>
        <v/>
      </c>
      <c r="V33" s="18" t="str">
        <f t="shared" si="7"/>
        <v/>
      </c>
      <c r="W33" s="18" t="str">
        <f t="shared" si="7"/>
        <v/>
      </c>
      <c r="X33" s="18" t="str">
        <f t="shared" si="7"/>
        <v/>
      </c>
      <c r="Y33" s="18" t="str">
        <f t="shared" si="7"/>
        <v/>
      </c>
      <c r="Z33" s="18" t="str">
        <f t="shared" si="7"/>
        <v/>
      </c>
      <c r="AA33" s="18" t="str">
        <f t="shared" si="7"/>
        <v/>
      </c>
      <c r="AB33" s="18" t="str">
        <f t="shared" si="7"/>
        <v/>
      </c>
    </row>
    <row r="34" spans="1:28" x14ac:dyDescent="0.25">
      <c r="A34" s="47" t="str">
        <f>IF(C34,MAX(A$3:A33)+1,"")</f>
        <v/>
      </c>
      <c r="B34" s="85" t="str">
        <f t="array" ref="B34">IFERROR(INDEX('Custom Notes'!$B$2:$B$12,
         SMALL(
            IF(
               ('Custom Notes'!$B$3:$B$12&lt;&gt;""),
               ROW('Custom Notes'!$B$3:$B$12)-1
            ),
         ROW()-ROW($A$28)
         )
      ),"")</f>
        <v/>
      </c>
      <c r="C34" s="18" t="b">
        <f t="shared" si="8"/>
        <v>0</v>
      </c>
      <c r="D34" s="18" t="str">
        <f t="shared" si="9"/>
        <v/>
      </c>
      <c r="E34" s="18" t="str">
        <f t="shared" si="7"/>
        <v/>
      </c>
      <c r="F34" s="18" t="str">
        <f t="shared" si="7"/>
        <v/>
      </c>
      <c r="G34" s="18" t="str">
        <f t="shared" si="7"/>
        <v/>
      </c>
      <c r="H34" s="18" t="str">
        <f t="shared" si="7"/>
        <v/>
      </c>
      <c r="I34" s="18" t="str">
        <f t="shared" si="7"/>
        <v/>
      </c>
      <c r="J34" s="18" t="str">
        <f t="shared" si="7"/>
        <v/>
      </c>
      <c r="K34" s="18" t="str">
        <f t="shared" si="7"/>
        <v/>
      </c>
      <c r="L34" s="18" t="str">
        <f t="shared" si="7"/>
        <v/>
      </c>
      <c r="M34" s="18" t="str">
        <f t="shared" si="7"/>
        <v/>
      </c>
      <c r="N34" s="18" t="str">
        <f t="shared" si="7"/>
        <v/>
      </c>
      <c r="O34" s="18" t="str">
        <f t="shared" si="7"/>
        <v/>
      </c>
      <c r="P34" s="18" t="str">
        <f t="shared" si="7"/>
        <v/>
      </c>
      <c r="Q34" s="18" t="str">
        <f t="shared" si="7"/>
        <v/>
      </c>
      <c r="R34" s="18" t="str">
        <f t="shared" si="7"/>
        <v/>
      </c>
      <c r="S34" s="18" t="str">
        <f t="shared" si="7"/>
        <v/>
      </c>
      <c r="T34" s="18" t="str">
        <f t="shared" si="7"/>
        <v/>
      </c>
      <c r="U34" s="18" t="str">
        <f t="shared" si="7"/>
        <v/>
      </c>
      <c r="V34" s="18" t="str">
        <f t="shared" si="7"/>
        <v/>
      </c>
      <c r="W34" s="18" t="str">
        <f t="shared" si="7"/>
        <v/>
      </c>
      <c r="X34" s="18" t="str">
        <f t="shared" si="7"/>
        <v/>
      </c>
      <c r="Y34" s="18" t="str">
        <f t="shared" si="7"/>
        <v/>
      </c>
      <c r="Z34" s="18" t="str">
        <f t="shared" si="7"/>
        <v/>
      </c>
      <c r="AA34" s="18" t="str">
        <f t="shared" si="7"/>
        <v/>
      </c>
      <c r="AB34" s="18" t="str">
        <f t="shared" si="7"/>
        <v/>
      </c>
    </row>
    <row r="35" spans="1:28" x14ac:dyDescent="0.25">
      <c r="A35" s="47" t="str">
        <f>IF(C35,MAX(A$3:A34)+1,"")</f>
        <v/>
      </c>
      <c r="B35" s="85" t="str">
        <f t="array" ref="B35">IFERROR(INDEX('Custom Notes'!$B$2:$B$12,
         SMALL(
            IF(
               ('Custom Notes'!$B$3:$B$12&lt;&gt;""),
               ROW('Custom Notes'!$B$3:$B$12)-1
            ),
         ROW()-ROW($A$28)
         )
      ),"")</f>
        <v/>
      </c>
      <c r="C35" s="18" t="b">
        <f t="shared" si="8"/>
        <v>0</v>
      </c>
      <c r="D35" s="18" t="str">
        <f t="shared" si="9"/>
        <v/>
      </c>
      <c r="E35" s="18" t="str">
        <f t="shared" si="7"/>
        <v/>
      </c>
      <c r="F35" s="18" t="str">
        <f t="shared" si="7"/>
        <v/>
      </c>
      <c r="G35" s="18" t="str">
        <f t="shared" si="7"/>
        <v/>
      </c>
      <c r="H35" s="18" t="str">
        <f t="shared" si="7"/>
        <v/>
      </c>
      <c r="I35" s="18" t="str">
        <f t="shared" si="7"/>
        <v/>
      </c>
      <c r="J35" s="18" t="str">
        <f t="shared" si="7"/>
        <v/>
      </c>
      <c r="K35" s="18" t="str">
        <f t="shared" si="7"/>
        <v/>
      </c>
      <c r="L35" s="18" t="str">
        <f t="shared" si="7"/>
        <v/>
      </c>
      <c r="M35" s="18" t="str">
        <f t="shared" si="7"/>
        <v/>
      </c>
      <c r="N35" s="18" t="str">
        <f t="shared" si="7"/>
        <v/>
      </c>
      <c r="O35" s="18" t="str">
        <f t="shared" si="7"/>
        <v/>
      </c>
      <c r="P35" s="18" t="str">
        <f t="shared" si="7"/>
        <v/>
      </c>
      <c r="Q35" s="18" t="str">
        <f t="shared" si="7"/>
        <v/>
      </c>
      <c r="R35" s="18" t="str">
        <f t="shared" si="7"/>
        <v/>
      </c>
      <c r="S35" s="18" t="str">
        <f t="shared" si="7"/>
        <v/>
      </c>
      <c r="T35" s="18" t="str">
        <f t="shared" si="7"/>
        <v/>
      </c>
      <c r="U35" s="18" t="str">
        <f t="shared" si="7"/>
        <v/>
      </c>
      <c r="V35" s="18" t="str">
        <f t="shared" si="7"/>
        <v/>
      </c>
      <c r="W35" s="18" t="str">
        <f t="shared" si="7"/>
        <v/>
      </c>
      <c r="X35" s="18" t="str">
        <f t="shared" si="7"/>
        <v/>
      </c>
      <c r="Y35" s="18" t="str">
        <f t="shared" si="7"/>
        <v/>
      </c>
      <c r="Z35" s="18" t="str">
        <f t="shared" si="7"/>
        <v/>
      </c>
      <c r="AA35" s="18" t="str">
        <f t="shared" si="7"/>
        <v/>
      </c>
      <c r="AB35" s="18" t="str">
        <f t="shared" si="7"/>
        <v/>
      </c>
    </row>
    <row r="36" spans="1:28" x14ac:dyDescent="0.25">
      <c r="A36" s="47" t="str">
        <f>IF(C36,MAX(A$3:A35)+1,"")</f>
        <v/>
      </c>
      <c r="B36" s="85" t="str">
        <f t="array" ref="B36">IFERROR(INDEX('Custom Notes'!$B$2:$B$12,
         SMALL(
            IF(
               ('Custom Notes'!$B$3:$B$12&lt;&gt;""),
               ROW('Custom Notes'!$B$3:$B$12)-1
            ),
         ROW()-ROW($A$28)
         )
      ),"")</f>
        <v/>
      </c>
      <c r="C36" s="18" t="b">
        <f t="shared" si="8"/>
        <v>0</v>
      </c>
      <c r="D36" s="18" t="str">
        <f t="shared" si="9"/>
        <v/>
      </c>
      <c r="E36" s="18" t="str">
        <f t="shared" si="7"/>
        <v/>
      </c>
      <c r="F36" s="18" t="str">
        <f t="shared" si="7"/>
        <v/>
      </c>
      <c r="G36" s="18" t="str">
        <f t="shared" si="7"/>
        <v/>
      </c>
      <c r="H36" s="18" t="str">
        <f t="shared" si="7"/>
        <v/>
      </c>
      <c r="I36" s="18" t="str">
        <f t="shared" si="7"/>
        <v/>
      </c>
      <c r="J36" s="18" t="str">
        <f t="shared" si="7"/>
        <v/>
      </c>
      <c r="K36" s="18" t="str">
        <f t="shared" si="7"/>
        <v/>
      </c>
      <c r="L36" s="18" t="str">
        <f t="shared" si="7"/>
        <v/>
      </c>
      <c r="M36" s="18" t="str">
        <f t="shared" si="7"/>
        <v/>
      </c>
      <c r="N36" s="18" t="str">
        <f t="shared" si="7"/>
        <v/>
      </c>
      <c r="O36" s="18" t="str">
        <f t="shared" si="7"/>
        <v/>
      </c>
      <c r="P36" s="18" t="str">
        <f t="shared" si="7"/>
        <v/>
      </c>
      <c r="Q36" s="18" t="str">
        <f t="shared" si="7"/>
        <v/>
      </c>
      <c r="R36" s="18" t="str">
        <f t="shared" si="7"/>
        <v/>
      </c>
      <c r="S36" s="18" t="str">
        <f t="shared" si="7"/>
        <v/>
      </c>
      <c r="T36" s="18" t="str">
        <f t="shared" si="7"/>
        <v/>
      </c>
      <c r="U36" s="18" t="str">
        <f t="shared" si="7"/>
        <v/>
      </c>
      <c r="V36" s="18" t="str">
        <f t="shared" si="7"/>
        <v/>
      </c>
      <c r="W36" s="18" t="str">
        <f t="shared" si="7"/>
        <v/>
      </c>
      <c r="X36" s="18" t="str">
        <f t="shared" si="7"/>
        <v/>
      </c>
      <c r="Y36" s="18" t="str">
        <f t="shared" si="7"/>
        <v/>
      </c>
      <c r="Z36" s="18" t="str">
        <f t="shared" si="7"/>
        <v/>
      </c>
      <c r="AA36" s="18" t="str">
        <f t="shared" si="7"/>
        <v/>
      </c>
      <c r="AB36" s="18" t="str">
        <f t="shared" si="7"/>
        <v/>
      </c>
    </row>
    <row r="37" spans="1:28" x14ac:dyDescent="0.25">
      <c r="A37" s="47" t="str">
        <f>IF(C37,MAX(A$3:A36)+1,"")</f>
        <v/>
      </c>
      <c r="B37" s="85" t="str">
        <f t="array" ref="B37">IFERROR(INDEX('Custom Notes'!$B$2:$B$12,
         SMALL(
            IF(
               ('Custom Notes'!$B$3:$B$12&lt;&gt;""),
               ROW('Custom Notes'!$B$3:$B$12)-1
            ),
         ROW()-ROW($A$28)
         )
      ),"")</f>
        <v/>
      </c>
      <c r="C37" s="18" t="b">
        <f t="shared" si="8"/>
        <v>0</v>
      </c>
      <c r="D37" s="18" t="str">
        <f t="shared" si="9"/>
        <v/>
      </c>
      <c r="E37" s="18" t="str">
        <f t="shared" si="7"/>
        <v/>
      </c>
      <c r="F37" s="18" t="str">
        <f t="shared" si="7"/>
        <v/>
      </c>
      <c r="G37" s="18" t="str">
        <f t="shared" si="7"/>
        <v/>
      </c>
      <c r="H37" s="18" t="str">
        <f t="shared" si="7"/>
        <v/>
      </c>
      <c r="I37" s="18" t="str">
        <f t="shared" si="7"/>
        <v/>
      </c>
      <c r="J37" s="18" t="str">
        <f t="shared" si="7"/>
        <v/>
      </c>
      <c r="K37" s="18" t="str">
        <f t="shared" si="7"/>
        <v/>
      </c>
      <c r="L37" s="18" t="str">
        <f t="shared" si="7"/>
        <v/>
      </c>
      <c r="M37" s="18" t="str">
        <f t="shared" si="7"/>
        <v/>
      </c>
      <c r="N37" s="18" t="str">
        <f t="shared" si="7"/>
        <v/>
      </c>
      <c r="O37" s="18" t="str">
        <f t="shared" si="7"/>
        <v/>
      </c>
      <c r="P37" s="18" t="str">
        <f t="shared" si="7"/>
        <v/>
      </c>
      <c r="Q37" s="18" t="str">
        <f t="shared" si="7"/>
        <v/>
      </c>
      <c r="R37" s="18" t="str">
        <f t="shared" si="7"/>
        <v/>
      </c>
      <c r="S37" s="18" t="str">
        <f t="shared" si="7"/>
        <v/>
      </c>
      <c r="T37" s="18" t="str">
        <f t="shared" si="7"/>
        <v/>
      </c>
      <c r="U37" s="18" t="str">
        <f t="shared" si="7"/>
        <v/>
      </c>
      <c r="V37" s="18" t="str">
        <f t="shared" si="7"/>
        <v/>
      </c>
      <c r="W37" s="18" t="str">
        <f t="shared" si="7"/>
        <v/>
      </c>
      <c r="X37" s="18" t="str">
        <f t="shared" si="7"/>
        <v/>
      </c>
      <c r="Y37" s="18" t="str">
        <f t="shared" si="7"/>
        <v/>
      </c>
      <c r="Z37" s="18" t="str">
        <f t="shared" si="7"/>
        <v/>
      </c>
      <c r="AA37" s="18" t="str">
        <f t="shared" si="7"/>
        <v/>
      </c>
      <c r="AB37" s="18" t="str">
        <f t="shared" si="7"/>
        <v/>
      </c>
    </row>
    <row r="38" spans="1:28" x14ac:dyDescent="0.25">
      <c r="A38" s="47" t="str">
        <f>IF(C38,MAX(A$3:A37)+1,"")</f>
        <v/>
      </c>
      <c r="B38" s="85" t="str">
        <f t="array" ref="B38">IFERROR(INDEX('Custom Notes'!$B$2:$B$12,
         SMALL(
            IF(
               ('Custom Notes'!$B$3:$B$12&lt;&gt;""),
               ROW('Custom Notes'!$B$3:$B$12)-1
            ),
         ROW()-ROW($A$28)
         )
      ),"")</f>
        <v/>
      </c>
      <c r="C38" s="18" t="b">
        <f t="shared" si="8"/>
        <v>0</v>
      </c>
      <c r="D38" s="18" t="str">
        <f t="shared" si="9"/>
        <v/>
      </c>
      <c r="E38" s="18" t="str">
        <f t="shared" si="7"/>
        <v/>
      </c>
      <c r="F38" s="18" t="str">
        <f t="shared" si="7"/>
        <v/>
      </c>
      <c r="G38" s="18" t="str">
        <f t="shared" si="7"/>
        <v/>
      </c>
      <c r="H38" s="18" t="str">
        <f t="shared" si="7"/>
        <v/>
      </c>
      <c r="I38" s="18" t="str">
        <f t="shared" si="7"/>
        <v/>
      </c>
      <c r="J38" s="18" t="str">
        <f t="shared" si="7"/>
        <v/>
      </c>
      <c r="K38" s="18" t="str">
        <f t="shared" si="7"/>
        <v/>
      </c>
      <c r="L38" s="18" t="str">
        <f t="shared" si="7"/>
        <v/>
      </c>
      <c r="M38" s="18" t="str">
        <f t="shared" si="7"/>
        <v/>
      </c>
      <c r="N38" s="18" t="str">
        <f t="shared" si="7"/>
        <v/>
      </c>
      <c r="O38" s="18" t="str">
        <f t="shared" si="7"/>
        <v/>
      </c>
      <c r="P38" s="18" t="str">
        <f t="shared" si="7"/>
        <v/>
      </c>
      <c r="Q38" s="18" t="str">
        <f t="shared" si="7"/>
        <v/>
      </c>
      <c r="R38" s="18" t="str">
        <f t="shared" si="7"/>
        <v/>
      </c>
      <c r="S38" s="18" t="str">
        <f t="shared" si="7"/>
        <v/>
      </c>
      <c r="T38" s="18" t="str">
        <f t="shared" si="7"/>
        <v/>
      </c>
      <c r="U38" s="18" t="str">
        <f t="shared" si="7"/>
        <v/>
      </c>
      <c r="V38" s="18" t="str">
        <f t="shared" si="7"/>
        <v/>
      </c>
      <c r="W38" s="18" t="str">
        <f t="shared" si="7"/>
        <v/>
      </c>
      <c r="X38" s="18" t="str">
        <f t="shared" si="7"/>
        <v/>
      </c>
      <c r="Y38" s="18" t="str">
        <f t="shared" si="7"/>
        <v/>
      </c>
      <c r="Z38" s="18" t="str">
        <f t="shared" si="7"/>
        <v/>
      </c>
      <c r="AA38" s="18" t="str">
        <f t="shared" si="7"/>
        <v/>
      </c>
      <c r="AB38" s="18" t="str">
        <f t="shared" si="7"/>
        <v/>
      </c>
    </row>
    <row r="39" spans="1:28" x14ac:dyDescent="0.25">
      <c r="A39" s="16"/>
      <c r="B39" s="83"/>
      <c r="C39" s="16"/>
      <c r="D39" s="19" t="str">
        <f ca="1">IF(INDIRECT("'VFD Schedule'!D"&amp;D1+5)&gt;0,LEFT(D3&amp;D4&amp;D5&amp;D6&amp;D7&amp;D8&amp;D9&amp;D10&amp;D11&amp;D12&amp;D13&amp;D14&amp;D15&amp;D16&amp;D17&amp;D18&amp;D19&amp;D20&amp;D21&amp;D22&amp;D23&amp;D24&amp;D25&amp;D26&amp;D27&amp;D28&amp;D29&amp;D30&amp;D31&amp;D32&amp;D33&amp;D34&amp;D35&amp;D36&amp;D37&amp;D38,LEN(D3&amp;D4&amp;D5&amp;D6&amp;D7&amp;D8&amp;D9&amp;D10&amp;D11&amp;D12&amp;D13&amp;D14&amp;D15&amp;D16&amp;D17&amp;D18&amp;D19&amp;D20&amp;D21&amp;D22&amp;D23&amp;D24&amp;D25&amp;D26&amp;D27&amp;D28&amp;D29&amp;D30&amp;D31&amp;D32&amp;D33&amp;D34&amp;D35&amp;D36&amp;D37&amp;D38)-2),"")</f>
        <v/>
      </c>
      <c r="E39" s="19" t="str">
        <f t="shared" ref="E39:AB39" ca="1" si="10">IF(INDIRECT("'VFD Schedule'!D"&amp;E1+5)&gt;0,LEFT(E3&amp;E4&amp;E5&amp;E6&amp;E7&amp;E8&amp;E9&amp;E10&amp;E11&amp;E12&amp;E13&amp;E14&amp;E15&amp;E16&amp;E17&amp;E18&amp;E19&amp;E20&amp;E21&amp;E22&amp;E23&amp;E24&amp;E25&amp;E26&amp;E27&amp;E28&amp;E29&amp;E30&amp;E31&amp;E32&amp;E33&amp;E34&amp;E35&amp;E36&amp;E37&amp;E38,LEN(E3&amp;E4&amp;E5&amp;E6&amp;E7&amp;E8&amp;E9&amp;E10&amp;E11&amp;E12&amp;E13&amp;E14&amp;E15&amp;E16&amp;E17&amp;E18&amp;E19&amp;E20&amp;E21&amp;E22&amp;E23&amp;E24&amp;E25&amp;E26&amp;E27&amp;E28&amp;E29&amp;E30&amp;E31&amp;E32&amp;E33&amp;E34&amp;E35&amp;E36&amp;E37&amp;E38)-2),"")</f>
        <v/>
      </c>
      <c r="F39" s="19" t="str">
        <f t="shared" ca="1" si="10"/>
        <v/>
      </c>
      <c r="G39" s="19" t="str">
        <f t="shared" ca="1" si="10"/>
        <v/>
      </c>
      <c r="H39" s="19" t="str">
        <f t="shared" ca="1" si="10"/>
        <v/>
      </c>
      <c r="I39" s="19" t="str">
        <f t="shared" ca="1" si="10"/>
        <v/>
      </c>
      <c r="J39" s="19" t="str">
        <f t="shared" ca="1" si="10"/>
        <v/>
      </c>
      <c r="K39" s="19" t="str">
        <f t="shared" ca="1" si="10"/>
        <v/>
      </c>
      <c r="L39" s="19" t="str">
        <f t="shared" ca="1" si="10"/>
        <v/>
      </c>
      <c r="M39" s="19" t="str">
        <f t="shared" ca="1" si="10"/>
        <v/>
      </c>
      <c r="N39" s="19" t="str">
        <f t="shared" ca="1" si="10"/>
        <v/>
      </c>
      <c r="O39" s="19" t="str">
        <f t="shared" ca="1" si="10"/>
        <v/>
      </c>
      <c r="P39" s="19" t="str">
        <f t="shared" ca="1" si="10"/>
        <v/>
      </c>
      <c r="Q39" s="19" t="str">
        <f t="shared" ca="1" si="10"/>
        <v/>
      </c>
      <c r="R39" s="19" t="str">
        <f t="shared" ca="1" si="10"/>
        <v/>
      </c>
      <c r="S39" s="19" t="str">
        <f t="shared" ca="1" si="10"/>
        <v/>
      </c>
      <c r="T39" s="19" t="str">
        <f t="shared" ca="1" si="10"/>
        <v/>
      </c>
      <c r="U39" s="19" t="str">
        <f t="shared" ca="1" si="10"/>
        <v/>
      </c>
      <c r="V39" s="19" t="str">
        <f t="shared" ca="1" si="10"/>
        <v/>
      </c>
      <c r="W39" s="19" t="str">
        <f t="shared" ca="1" si="10"/>
        <v/>
      </c>
      <c r="X39" s="19" t="str">
        <f t="shared" ca="1" si="10"/>
        <v/>
      </c>
      <c r="Y39" s="19" t="str">
        <f t="shared" ca="1" si="10"/>
        <v/>
      </c>
      <c r="Z39" s="19" t="str">
        <f t="shared" ca="1" si="10"/>
        <v/>
      </c>
      <c r="AA39" s="19" t="str">
        <f t="shared" ca="1" si="10"/>
        <v/>
      </c>
      <c r="AB39" s="19" t="str">
        <f t="shared" ca="1" si="10"/>
        <v/>
      </c>
    </row>
  </sheetData>
  <sheetProtection sheet="1" objects="1" scenarios="1" selectLockedCells="1" selectUnlockedCell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U27"/>
  <sheetViews>
    <sheetView workbookViewId="0">
      <selection activeCell="L4" sqref="L4"/>
    </sheetView>
  </sheetViews>
  <sheetFormatPr defaultRowHeight="15" x14ac:dyDescent="0.25"/>
  <cols>
    <col min="1" max="1" width="15.7109375" bestFit="1" customWidth="1"/>
    <col min="2" max="2" width="11.28515625" customWidth="1"/>
    <col min="3" max="3" width="1.85546875" customWidth="1"/>
    <col min="4" max="4" width="15.140625" bestFit="1" customWidth="1"/>
    <col min="5" max="5" width="7.5703125" bestFit="1" customWidth="1"/>
    <col min="6" max="6" width="7.28515625" bestFit="1" customWidth="1"/>
    <col min="7" max="7" width="6.7109375" bestFit="1" customWidth="1"/>
    <col min="8" max="8" width="1.85546875" customWidth="1"/>
    <col min="9" max="9" width="11.42578125" bestFit="1" customWidth="1"/>
    <col min="10" max="10" width="11.5703125" bestFit="1" customWidth="1"/>
    <col min="11" max="11" width="1.85546875" customWidth="1"/>
    <col min="12" max="12" width="14.85546875" bestFit="1" customWidth="1"/>
    <col min="13" max="13" width="7.7109375" bestFit="1" customWidth="1"/>
    <col min="14" max="14" width="11" bestFit="1" customWidth="1"/>
    <col min="15" max="15" width="6" bestFit="1" customWidth="1"/>
    <col min="16" max="16" width="1.85546875" customWidth="1"/>
    <col min="17" max="17" width="5.28515625" bestFit="1" customWidth="1"/>
    <col min="18" max="18" width="12.7109375" bestFit="1" customWidth="1"/>
    <col min="19" max="19" width="12.7109375" customWidth="1"/>
    <col min="20" max="20" width="1.85546875" customWidth="1"/>
    <col min="21" max="21" width="4" bestFit="1" customWidth="1"/>
    <col min="22" max="22" width="1.85546875" customWidth="1"/>
    <col min="23" max="23" width="4" bestFit="1" customWidth="1"/>
    <col min="24" max="27" width="5.28515625" bestFit="1" customWidth="1"/>
    <col min="28" max="28" width="1.85546875" customWidth="1"/>
    <col min="29" max="29" width="4" bestFit="1" customWidth="1"/>
    <col min="30" max="33" width="5.28515625" bestFit="1" customWidth="1"/>
    <col min="34" max="34" width="1.85546875" customWidth="1"/>
    <col min="35" max="35" width="4.5703125" customWidth="1"/>
    <col min="36" max="36" width="6.7109375" bestFit="1" customWidth="1"/>
    <col min="37" max="37" width="1.85546875" customWidth="1"/>
    <col min="38" max="38" width="8.28515625" bestFit="1" customWidth="1"/>
    <col min="39" max="42" width="5.28515625" bestFit="1" customWidth="1"/>
    <col min="43" max="43" width="1.85546875" customWidth="1"/>
    <col min="44" max="44" width="8.140625" bestFit="1" customWidth="1"/>
    <col min="45" max="45" width="0.85546875" customWidth="1"/>
    <col min="46" max="46" width="12.7109375" bestFit="1" customWidth="1"/>
  </cols>
  <sheetData>
    <row r="1" spans="1:47" s="10" customFormat="1" ht="37.9" customHeight="1" x14ac:dyDescent="0.25">
      <c r="A1" s="12"/>
      <c r="B1" s="12" t="s">
        <v>10</v>
      </c>
      <c r="D1" s="12"/>
      <c r="E1" s="12" t="s">
        <v>130</v>
      </c>
      <c r="F1" s="12" t="s">
        <v>131</v>
      </c>
      <c r="G1" s="12" t="s">
        <v>32</v>
      </c>
      <c r="I1" s="12"/>
      <c r="J1" s="12" t="s">
        <v>32</v>
      </c>
      <c r="L1" s="12"/>
      <c r="M1" s="12" t="s">
        <v>124</v>
      </c>
      <c r="N1" s="12" t="s">
        <v>13</v>
      </c>
      <c r="O1" s="12" t="s">
        <v>14</v>
      </c>
      <c r="Q1" s="12"/>
      <c r="R1" s="12" t="s">
        <v>128</v>
      </c>
      <c r="S1" s="12" t="s">
        <v>129</v>
      </c>
      <c r="U1" s="12" t="s">
        <v>172</v>
      </c>
      <c r="W1" s="12"/>
      <c r="X1" s="12" t="s">
        <v>37</v>
      </c>
      <c r="Y1" s="12" t="s">
        <v>38</v>
      </c>
      <c r="Z1" s="12" t="s">
        <v>39</v>
      </c>
      <c r="AA1" s="12" t="s">
        <v>40</v>
      </c>
      <c r="AC1" s="12"/>
      <c r="AD1" s="12" t="s">
        <v>37</v>
      </c>
      <c r="AE1" s="12" t="s">
        <v>38</v>
      </c>
      <c r="AF1" s="12" t="s">
        <v>39</v>
      </c>
      <c r="AG1" s="12" t="s">
        <v>40</v>
      </c>
      <c r="AI1" s="12"/>
      <c r="AJ1" s="12" t="s">
        <v>32</v>
      </c>
      <c r="AL1" s="12"/>
      <c r="AM1" s="12" t="s">
        <v>37</v>
      </c>
      <c r="AN1" s="12" t="s">
        <v>38</v>
      </c>
      <c r="AO1" s="12" t="s">
        <v>39</v>
      </c>
      <c r="AP1" s="12" t="s">
        <v>40</v>
      </c>
      <c r="AR1" s="13" t="s">
        <v>109</v>
      </c>
      <c r="AT1" s="13" t="s">
        <v>158</v>
      </c>
      <c r="AU1" s="12" t="s">
        <v>32</v>
      </c>
    </row>
    <row r="2" spans="1:47" x14ac:dyDescent="0.25">
      <c r="A2" s="3" t="s">
        <v>6</v>
      </c>
      <c r="B2" s="4" t="s">
        <v>15</v>
      </c>
      <c r="D2" s="3" t="s">
        <v>16</v>
      </c>
      <c r="E2" s="4" t="s">
        <v>17</v>
      </c>
      <c r="F2" s="4" t="s">
        <v>17</v>
      </c>
      <c r="G2" s="4" t="str">
        <f>""</f>
        <v/>
      </c>
      <c r="I2" s="3" t="s">
        <v>193</v>
      </c>
      <c r="J2" s="4" t="str">
        <f>""</f>
        <v/>
      </c>
      <c r="L2" s="3" t="s">
        <v>134</v>
      </c>
      <c r="M2" s="4" t="s">
        <v>125</v>
      </c>
      <c r="N2" s="4" t="str">
        <f>""</f>
        <v/>
      </c>
      <c r="O2" s="4" t="str">
        <f>""</f>
        <v/>
      </c>
      <c r="Q2" s="3" t="s">
        <v>37</v>
      </c>
      <c r="R2" s="4">
        <v>2</v>
      </c>
      <c r="S2" s="4">
        <v>2</v>
      </c>
      <c r="U2" s="2">
        <v>1</v>
      </c>
      <c r="W2" s="2">
        <v>550</v>
      </c>
      <c r="X2" s="4" t="str">
        <f>""</f>
        <v/>
      </c>
      <c r="Y2" s="4" t="str">
        <f>""</f>
        <v/>
      </c>
      <c r="Z2" s="4" t="s">
        <v>78</v>
      </c>
      <c r="AA2" s="4" t="str">
        <f>""</f>
        <v/>
      </c>
      <c r="AC2" s="2">
        <v>550</v>
      </c>
      <c r="AD2" s="11"/>
      <c r="AE2" s="11"/>
      <c r="AF2" s="11">
        <v>610</v>
      </c>
      <c r="AG2" s="11">
        <v>790</v>
      </c>
      <c r="AI2" s="3" t="s">
        <v>12</v>
      </c>
      <c r="AJ2" s="4" t="s">
        <v>28</v>
      </c>
      <c r="AL2" s="2" t="s">
        <v>98</v>
      </c>
      <c r="AM2" s="4">
        <v>25</v>
      </c>
      <c r="AN2" s="4">
        <v>25</v>
      </c>
      <c r="AO2" s="4">
        <v>60</v>
      </c>
      <c r="AP2" s="4">
        <v>60</v>
      </c>
      <c r="AR2" s="4" t="s">
        <v>111</v>
      </c>
      <c r="AT2" s="4" t="s">
        <v>16</v>
      </c>
      <c r="AU2" s="4" t="str">
        <f>""</f>
        <v/>
      </c>
    </row>
    <row r="3" spans="1:47" x14ac:dyDescent="0.25">
      <c r="A3" s="3" t="s">
        <v>18</v>
      </c>
      <c r="B3" s="4" t="s">
        <v>19</v>
      </c>
      <c r="D3" s="3" t="s">
        <v>144</v>
      </c>
      <c r="E3" s="4" t="s">
        <v>146</v>
      </c>
      <c r="F3" s="4"/>
      <c r="G3" s="4"/>
      <c r="I3" s="3" t="s">
        <v>194</v>
      </c>
      <c r="J3" s="5" t="s">
        <v>21</v>
      </c>
      <c r="L3" s="3" t="s">
        <v>22</v>
      </c>
      <c r="M3" s="4" t="s">
        <v>125</v>
      </c>
      <c r="N3" s="4" t="str">
        <f>""</f>
        <v/>
      </c>
      <c r="O3" s="5" t="s">
        <v>23</v>
      </c>
      <c r="Q3" s="3" t="s">
        <v>38</v>
      </c>
      <c r="R3" s="4">
        <v>2</v>
      </c>
      <c r="S3" s="4">
        <v>2</v>
      </c>
      <c r="U3" s="2">
        <v>1.5</v>
      </c>
      <c r="W3" s="2">
        <v>500</v>
      </c>
      <c r="X3" s="4" t="str">
        <f>""</f>
        <v/>
      </c>
      <c r="Y3" s="4" t="str">
        <f>""</f>
        <v/>
      </c>
      <c r="Z3" s="4" t="s">
        <v>77</v>
      </c>
      <c r="AA3" s="4" t="str">
        <f>""</f>
        <v/>
      </c>
      <c r="AC3" s="2">
        <v>500</v>
      </c>
      <c r="AD3" s="11"/>
      <c r="AE3" s="11"/>
      <c r="AF3" s="11">
        <v>610</v>
      </c>
      <c r="AG3" s="11">
        <v>790</v>
      </c>
      <c r="AI3" s="3" t="s">
        <v>11</v>
      </c>
      <c r="AJ3" s="4" t="str">
        <f>""</f>
        <v/>
      </c>
      <c r="AL3" s="2" t="s">
        <v>151</v>
      </c>
      <c r="AM3" s="4">
        <v>100</v>
      </c>
      <c r="AN3" s="4">
        <v>100</v>
      </c>
      <c r="AO3" s="4">
        <v>400</v>
      </c>
      <c r="AP3" s="4">
        <v>150</v>
      </c>
      <c r="AR3" s="4" t="s">
        <v>105</v>
      </c>
      <c r="AT3" s="4" t="s">
        <v>159</v>
      </c>
      <c r="AU3" s="4" t="str">
        <f>""</f>
        <v/>
      </c>
    </row>
    <row r="4" spans="1:47" x14ac:dyDescent="0.25">
      <c r="A4" s="3" t="s">
        <v>24</v>
      </c>
      <c r="B4" s="4" t="s">
        <v>25</v>
      </c>
      <c r="D4" s="3" t="s">
        <v>145</v>
      </c>
      <c r="E4" s="4" t="s">
        <v>20</v>
      </c>
      <c r="F4" s="4" t="s">
        <v>19</v>
      </c>
      <c r="G4" s="4" t="str">
        <f>""</f>
        <v/>
      </c>
      <c r="I4" s="3" t="s">
        <v>195</v>
      </c>
      <c r="J4" s="5" t="s">
        <v>26</v>
      </c>
      <c r="L4" s="3" t="s">
        <v>30</v>
      </c>
      <c r="M4" s="4" t="s">
        <v>125</v>
      </c>
      <c r="N4" s="4">
        <v>8</v>
      </c>
      <c r="O4" s="4" t="str">
        <f>""</f>
        <v/>
      </c>
      <c r="Q4" s="3" t="s">
        <v>39</v>
      </c>
      <c r="R4" s="4">
        <v>4</v>
      </c>
      <c r="S4" s="4">
        <v>5</v>
      </c>
      <c r="U4" s="2">
        <v>2</v>
      </c>
      <c r="W4" s="2">
        <v>450</v>
      </c>
      <c r="X4" s="4" t="str">
        <f>""</f>
        <v/>
      </c>
      <c r="Y4" s="4" t="str">
        <f>""</f>
        <v/>
      </c>
      <c r="Z4" s="4" t="s">
        <v>76</v>
      </c>
      <c r="AA4" s="4" t="str">
        <f>""</f>
        <v/>
      </c>
      <c r="AC4" s="2">
        <v>450</v>
      </c>
      <c r="AD4" s="11"/>
      <c r="AE4" s="11"/>
      <c r="AF4" s="11">
        <v>510</v>
      </c>
      <c r="AG4" s="11">
        <v>540</v>
      </c>
      <c r="AL4" s="2" t="s">
        <v>152</v>
      </c>
      <c r="AM4" s="4">
        <v>40</v>
      </c>
      <c r="AN4" s="4">
        <v>40</v>
      </c>
      <c r="AO4" s="4">
        <v>200</v>
      </c>
      <c r="AP4" s="4">
        <v>150</v>
      </c>
      <c r="AR4" s="4" t="s">
        <v>112</v>
      </c>
      <c r="AT4" s="4" t="s">
        <v>160</v>
      </c>
      <c r="AU4" s="4" t="str">
        <f>""</f>
        <v/>
      </c>
    </row>
    <row r="5" spans="1:47" x14ac:dyDescent="0.25">
      <c r="D5" s="3" t="s">
        <v>33</v>
      </c>
      <c r="E5" s="4" t="s">
        <v>20</v>
      </c>
      <c r="F5" s="4" t="s">
        <v>19</v>
      </c>
      <c r="G5" s="5" t="s">
        <v>35</v>
      </c>
      <c r="I5" s="6" t="s">
        <v>196</v>
      </c>
      <c r="J5" s="5" t="s">
        <v>27</v>
      </c>
      <c r="L5" s="3" t="s">
        <v>127</v>
      </c>
      <c r="M5" s="4" t="s">
        <v>126</v>
      </c>
      <c r="N5" s="4">
        <v>31</v>
      </c>
      <c r="O5" s="4" t="str">
        <f>""</f>
        <v/>
      </c>
      <c r="Q5" s="3" t="s">
        <v>40</v>
      </c>
      <c r="R5" s="4">
        <v>6</v>
      </c>
      <c r="S5" s="4">
        <v>7</v>
      </c>
      <c r="U5" s="2">
        <v>3</v>
      </c>
      <c r="W5" s="2">
        <v>400</v>
      </c>
      <c r="X5" s="4" t="str">
        <f>""</f>
        <v/>
      </c>
      <c r="Y5" s="4" t="str">
        <f>""</f>
        <v/>
      </c>
      <c r="Z5" s="4" t="s">
        <v>75</v>
      </c>
      <c r="AA5" s="4" t="str">
        <f>""</f>
        <v/>
      </c>
      <c r="AC5" s="2">
        <v>400</v>
      </c>
      <c r="AD5" s="11"/>
      <c r="AE5" s="11"/>
      <c r="AF5" s="11">
        <v>460</v>
      </c>
      <c r="AG5" s="11">
        <v>540</v>
      </c>
      <c r="AR5" s="4" t="s">
        <v>113</v>
      </c>
      <c r="AT5" s="4" t="s">
        <v>161</v>
      </c>
      <c r="AU5" s="5" t="s">
        <v>169</v>
      </c>
    </row>
    <row r="6" spans="1:47" x14ac:dyDescent="0.25">
      <c r="D6" s="3" t="s">
        <v>36</v>
      </c>
      <c r="E6" s="4" t="s">
        <v>17</v>
      </c>
      <c r="F6" s="4" t="s">
        <v>17</v>
      </c>
      <c r="G6" s="5" t="s">
        <v>34</v>
      </c>
      <c r="I6" s="3" t="s">
        <v>197</v>
      </c>
      <c r="J6" s="5" t="s">
        <v>29</v>
      </c>
      <c r="U6" s="2">
        <v>5</v>
      </c>
      <c r="W6" s="2">
        <v>350</v>
      </c>
      <c r="X6" s="4" t="str">
        <f>""</f>
        <v/>
      </c>
      <c r="Y6" s="4" t="str">
        <f>""</f>
        <v/>
      </c>
      <c r="Z6" s="4" t="s">
        <v>74</v>
      </c>
      <c r="AA6" s="4" t="str">
        <f>""</f>
        <v/>
      </c>
      <c r="AC6" s="2">
        <v>350</v>
      </c>
      <c r="AD6" s="11"/>
      <c r="AE6" s="11"/>
      <c r="AF6" s="11">
        <v>400</v>
      </c>
      <c r="AG6" s="11">
        <v>440</v>
      </c>
      <c r="AR6" s="4" t="s">
        <v>122</v>
      </c>
      <c r="AT6" s="4" t="s">
        <v>162</v>
      </c>
      <c r="AU6" s="4" t="str">
        <f>""</f>
        <v/>
      </c>
    </row>
    <row r="7" spans="1:47" x14ac:dyDescent="0.25">
      <c r="I7" s="3" t="s">
        <v>198</v>
      </c>
      <c r="J7" s="5" t="s">
        <v>31</v>
      </c>
      <c r="Q7" s="3" t="s">
        <v>37</v>
      </c>
      <c r="U7" s="2">
        <v>7.5</v>
      </c>
      <c r="W7" s="2">
        <v>300</v>
      </c>
      <c r="X7" s="4" t="str">
        <f>""</f>
        <v/>
      </c>
      <c r="Y7" s="4" t="str">
        <f>""</f>
        <v/>
      </c>
      <c r="Z7" s="4" t="s">
        <v>73</v>
      </c>
      <c r="AA7" s="4" t="str">
        <f>""</f>
        <v/>
      </c>
      <c r="AC7" s="2">
        <v>300</v>
      </c>
      <c r="AD7" s="11"/>
      <c r="AE7" s="11"/>
      <c r="AF7" s="11">
        <v>320</v>
      </c>
      <c r="AG7" s="11">
        <v>400</v>
      </c>
      <c r="AR7" s="4" t="s">
        <v>123</v>
      </c>
      <c r="AT7" s="4" t="s">
        <v>163</v>
      </c>
      <c r="AU7" s="4" t="str">
        <f>""</f>
        <v/>
      </c>
    </row>
    <row r="8" spans="1:47" x14ac:dyDescent="0.25">
      <c r="D8" s="3" t="str">
        <f>D2</f>
        <v>None</v>
      </c>
      <c r="Q8" s="3" t="s">
        <v>38</v>
      </c>
      <c r="U8" s="2">
        <v>10</v>
      </c>
      <c r="W8" s="2">
        <v>250</v>
      </c>
      <c r="X8" s="4" t="str">
        <f>""</f>
        <v/>
      </c>
      <c r="Y8" s="4" t="str">
        <f>""</f>
        <v/>
      </c>
      <c r="Z8" s="4" t="s">
        <v>72</v>
      </c>
      <c r="AA8" s="4" t="str">
        <f>""</f>
        <v/>
      </c>
      <c r="AC8" s="2">
        <v>250</v>
      </c>
      <c r="AD8" s="11"/>
      <c r="AE8" s="11"/>
      <c r="AF8" s="11">
        <v>260</v>
      </c>
      <c r="AG8" s="11">
        <v>320</v>
      </c>
      <c r="AR8" s="4" t="s">
        <v>115</v>
      </c>
      <c r="AT8" s="4" t="s">
        <v>164</v>
      </c>
      <c r="AU8" s="5" t="s">
        <v>170</v>
      </c>
    </row>
    <row r="9" spans="1:47" x14ac:dyDescent="0.25">
      <c r="D9" s="3" t="str">
        <f>D4</f>
        <v>FVNR (Box Style)</v>
      </c>
      <c r="Q9" s="3" t="s">
        <v>281</v>
      </c>
      <c r="U9" s="2">
        <v>15</v>
      </c>
      <c r="W9" s="2">
        <v>200</v>
      </c>
      <c r="X9" s="4" t="str">
        <f>""</f>
        <v/>
      </c>
      <c r="Y9" s="4" t="str">
        <f>""</f>
        <v/>
      </c>
      <c r="Z9" s="4" t="s">
        <v>71</v>
      </c>
      <c r="AA9" s="4" t="str">
        <f>""</f>
        <v/>
      </c>
      <c r="AC9" s="2">
        <v>200</v>
      </c>
      <c r="AD9" s="11"/>
      <c r="AE9" s="11"/>
      <c r="AF9" s="11">
        <v>210</v>
      </c>
      <c r="AG9" s="11">
        <v>260</v>
      </c>
      <c r="AR9" s="4" t="s">
        <v>116</v>
      </c>
      <c r="AT9" s="4" t="s">
        <v>165</v>
      </c>
      <c r="AU9" s="5" t="s">
        <v>169</v>
      </c>
    </row>
    <row r="10" spans="1:47" x14ac:dyDescent="0.25">
      <c r="D10" s="3" t="str">
        <f>D5</f>
        <v>RVSS</v>
      </c>
      <c r="Q10" s="3" t="s">
        <v>40</v>
      </c>
      <c r="U10" s="2">
        <v>20</v>
      </c>
      <c r="W10" s="2">
        <v>150</v>
      </c>
      <c r="X10" s="4" t="str">
        <f>""</f>
        <v/>
      </c>
      <c r="Y10" s="4" t="str">
        <f>""</f>
        <v/>
      </c>
      <c r="Z10" s="4" t="s">
        <v>70</v>
      </c>
      <c r="AA10" s="4" t="s">
        <v>92</v>
      </c>
      <c r="AC10" s="2">
        <v>150</v>
      </c>
      <c r="AD10" s="11"/>
      <c r="AE10" s="11"/>
      <c r="AF10" s="11">
        <v>170</v>
      </c>
      <c r="AG10" s="11">
        <v>210</v>
      </c>
      <c r="AR10" s="4" t="s">
        <v>114</v>
      </c>
      <c r="AT10" s="4" t="s">
        <v>166</v>
      </c>
      <c r="AU10" s="4" t="str">
        <f>""</f>
        <v/>
      </c>
    </row>
    <row r="11" spans="1:47" x14ac:dyDescent="0.25">
      <c r="D11" s="3" t="str">
        <f>D6</f>
        <v>Redundant VFD</v>
      </c>
      <c r="U11" s="2">
        <v>25</v>
      </c>
      <c r="W11" s="2">
        <v>125</v>
      </c>
      <c r="X11" s="4" t="str">
        <f>""</f>
        <v/>
      </c>
      <c r="Y11" s="4" t="str">
        <f>""</f>
        <v/>
      </c>
      <c r="Z11" s="4" t="s">
        <v>69</v>
      </c>
      <c r="AA11" s="4" t="s">
        <v>68</v>
      </c>
      <c r="AC11" s="2">
        <v>125</v>
      </c>
      <c r="AD11" s="11"/>
      <c r="AE11" s="11"/>
      <c r="AF11" s="11">
        <v>120</v>
      </c>
      <c r="AG11" s="11">
        <v>170</v>
      </c>
      <c r="AR11" s="4" t="s">
        <v>117</v>
      </c>
    </row>
    <row r="12" spans="1:47" x14ac:dyDescent="0.25">
      <c r="U12" s="2">
        <v>30</v>
      </c>
      <c r="W12" s="2">
        <v>100</v>
      </c>
      <c r="X12" s="4" t="str">
        <f>""</f>
        <v/>
      </c>
      <c r="Y12" s="4" t="s">
        <v>56</v>
      </c>
      <c r="Z12" s="4" t="s">
        <v>68</v>
      </c>
      <c r="AA12" s="4" t="s">
        <v>91</v>
      </c>
      <c r="AC12" s="2">
        <v>100</v>
      </c>
      <c r="AD12" s="11"/>
      <c r="AE12" s="11"/>
      <c r="AF12" s="11">
        <v>100</v>
      </c>
      <c r="AG12" s="11">
        <v>170</v>
      </c>
      <c r="AR12" s="4" t="s">
        <v>118</v>
      </c>
    </row>
    <row r="13" spans="1:47" x14ac:dyDescent="0.25">
      <c r="U13" s="2">
        <v>40</v>
      </c>
      <c r="W13" s="2">
        <v>75</v>
      </c>
      <c r="X13" s="4" t="s">
        <v>55</v>
      </c>
      <c r="Y13" s="4" t="s">
        <v>55</v>
      </c>
      <c r="Z13" s="4" t="s">
        <v>67</v>
      </c>
      <c r="AA13" s="4" t="s">
        <v>90</v>
      </c>
      <c r="AC13" s="2">
        <v>75</v>
      </c>
      <c r="AD13" s="11"/>
      <c r="AE13" s="11"/>
      <c r="AF13" s="11">
        <v>70</v>
      </c>
      <c r="AG13" s="11">
        <v>100</v>
      </c>
      <c r="AR13" s="4" t="s">
        <v>119</v>
      </c>
    </row>
    <row r="14" spans="1:47" x14ac:dyDescent="0.25">
      <c r="U14" s="2">
        <v>50</v>
      </c>
      <c r="W14" s="2">
        <v>60</v>
      </c>
      <c r="X14" s="4" t="s">
        <v>54</v>
      </c>
      <c r="Y14" s="4" t="s">
        <v>54</v>
      </c>
      <c r="Z14" s="4" t="s">
        <v>66</v>
      </c>
      <c r="AA14" s="4" t="s">
        <v>89</v>
      </c>
      <c r="AC14" s="2">
        <v>60</v>
      </c>
      <c r="AD14" s="11">
        <v>60</v>
      </c>
      <c r="AE14" s="11">
        <v>60</v>
      </c>
      <c r="AF14" s="11">
        <v>60</v>
      </c>
      <c r="AG14" s="11">
        <v>70</v>
      </c>
      <c r="AR14" s="4" t="s">
        <v>120</v>
      </c>
    </row>
    <row r="15" spans="1:47" x14ac:dyDescent="0.25">
      <c r="U15" s="2">
        <v>60</v>
      </c>
      <c r="W15" s="2">
        <v>50</v>
      </c>
      <c r="X15" s="4" t="s">
        <v>53</v>
      </c>
      <c r="Y15" s="4" t="s">
        <v>53</v>
      </c>
      <c r="Z15" s="4" t="s">
        <v>65</v>
      </c>
      <c r="AA15" s="4" t="s">
        <v>88</v>
      </c>
      <c r="AC15" s="2">
        <v>50</v>
      </c>
      <c r="AD15" s="11">
        <v>50</v>
      </c>
      <c r="AE15" s="11">
        <v>50</v>
      </c>
      <c r="AF15" s="11">
        <v>50</v>
      </c>
      <c r="AG15" s="11">
        <v>60</v>
      </c>
      <c r="AR15" s="4" t="s">
        <v>121</v>
      </c>
    </row>
    <row r="16" spans="1:47" x14ac:dyDescent="0.25">
      <c r="U16" s="2">
        <v>75</v>
      </c>
      <c r="W16" s="2">
        <v>40</v>
      </c>
      <c r="X16" s="4" t="s">
        <v>52</v>
      </c>
      <c r="Y16" s="4" t="s">
        <v>52</v>
      </c>
      <c r="Z16" s="4" t="s">
        <v>49</v>
      </c>
      <c r="AA16" s="4" t="s">
        <v>87</v>
      </c>
      <c r="AC16" s="2">
        <v>40</v>
      </c>
      <c r="AD16" s="11">
        <v>40</v>
      </c>
      <c r="AE16" s="11">
        <v>40</v>
      </c>
      <c r="AF16" s="11">
        <v>40</v>
      </c>
      <c r="AG16" s="11"/>
    </row>
    <row r="17" spans="21:33" x14ac:dyDescent="0.25">
      <c r="U17" s="2">
        <v>100</v>
      </c>
      <c r="W17" s="2">
        <v>30</v>
      </c>
      <c r="X17" s="4" t="s">
        <v>51</v>
      </c>
      <c r="Y17" s="4" t="s">
        <v>51</v>
      </c>
      <c r="Z17" s="4" t="s">
        <v>64</v>
      </c>
      <c r="AA17" s="4" t="s">
        <v>86</v>
      </c>
      <c r="AC17" s="2">
        <v>30</v>
      </c>
      <c r="AD17" s="11">
        <v>30</v>
      </c>
      <c r="AE17" s="11">
        <v>30</v>
      </c>
      <c r="AF17" s="11">
        <v>30</v>
      </c>
      <c r="AG17" s="11"/>
    </row>
    <row r="18" spans="21:33" x14ac:dyDescent="0.25">
      <c r="U18" s="2">
        <v>125</v>
      </c>
      <c r="W18" s="2">
        <v>25</v>
      </c>
      <c r="X18" s="4" t="s">
        <v>50</v>
      </c>
      <c r="Y18" s="4" t="s">
        <v>50</v>
      </c>
      <c r="Z18" s="4" t="s">
        <v>63</v>
      </c>
      <c r="AA18" s="4" t="s">
        <v>85</v>
      </c>
      <c r="AC18" s="2">
        <v>25</v>
      </c>
      <c r="AD18" s="11">
        <v>25</v>
      </c>
      <c r="AE18" s="11">
        <v>25</v>
      </c>
      <c r="AF18" s="11">
        <v>25</v>
      </c>
      <c r="AG18" s="11"/>
    </row>
    <row r="19" spans="21:33" x14ac:dyDescent="0.25">
      <c r="U19" s="2">
        <v>150</v>
      </c>
      <c r="W19" s="2">
        <v>20</v>
      </c>
      <c r="X19" s="4" t="s">
        <v>49</v>
      </c>
      <c r="Y19" s="4" t="s">
        <v>49</v>
      </c>
      <c r="Z19" s="4" t="s">
        <v>47</v>
      </c>
      <c r="AA19" s="4" t="s">
        <v>84</v>
      </c>
      <c r="AC19" s="2">
        <v>20</v>
      </c>
      <c r="AD19" s="11">
        <v>20</v>
      </c>
      <c r="AE19" s="11">
        <v>20</v>
      </c>
      <c r="AF19" s="11">
        <v>20</v>
      </c>
      <c r="AG19" s="11"/>
    </row>
    <row r="20" spans="21:33" x14ac:dyDescent="0.25">
      <c r="U20" s="2">
        <v>200</v>
      </c>
      <c r="W20" s="2">
        <v>15</v>
      </c>
      <c r="X20" s="4" t="s">
        <v>48</v>
      </c>
      <c r="Y20" s="4" t="s">
        <v>48</v>
      </c>
      <c r="Z20" s="4" t="s">
        <v>62</v>
      </c>
      <c r="AA20" s="4" t="s">
        <v>45</v>
      </c>
      <c r="AC20" s="2">
        <v>15</v>
      </c>
      <c r="AD20" s="11">
        <v>16</v>
      </c>
      <c r="AE20" s="11">
        <v>16</v>
      </c>
      <c r="AF20" s="11"/>
      <c r="AG20" s="11"/>
    </row>
    <row r="21" spans="21:33" x14ac:dyDescent="0.25">
      <c r="U21" s="2">
        <v>250</v>
      </c>
      <c r="W21" s="2">
        <v>10</v>
      </c>
      <c r="X21" s="4" t="s">
        <v>47</v>
      </c>
      <c r="Y21" s="4" t="s">
        <v>47</v>
      </c>
      <c r="Z21" s="4" t="s">
        <v>61</v>
      </c>
      <c r="AA21" s="4" t="s">
        <v>83</v>
      </c>
      <c r="AC21" s="2">
        <v>10</v>
      </c>
      <c r="AD21" s="11">
        <v>11</v>
      </c>
      <c r="AE21" s="11">
        <v>11</v>
      </c>
      <c r="AF21" s="11"/>
      <c r="AG21" s="11"/>
    </row>
    <row r="22" spans="21:33" x14ac:dyDescent="0.25">
      <c r="U22" s="2">
        <v>300</v>
      </c>
      <c r="W22" s="2">
        <v>7.5</v>
      </c>
      <c r="X22" s="4" t="s">
        <v>46</v>
      </c>
      <c r="Y22" s="4" t="s">
        <v>46</v>
      </c>
      <c r="Z22" s="4" t="s">
        <v>44</v>
      </c>
      <c r="AA22" s="4" t="s">
        <v>82</v>
      </c>
      <c r="AC22" s="2">
        <v>7.5</v>
      </c>
      <c r="AD22" s="11"/>
      <c r="AE22" s="11"/>
      <c r="AF22" s="11"/>
      <c r="AG22" s="11"/>
    </row>
    <row r="23" spans="21:33" x14ac:dyDescent="0.25">
      <c r="U23" s="2">
        <v>350</v>
      </c>
      <c r="W23" s="2">
        <v>5</v>
      </c>
      <c r="X23" s="4" t="s">
        <v>45</v>
      </c>
      <c r="Y23" s="4" t="s">
        <v>45</v>
      </c>
      <c r="Z23" s="4" t="s">
        <v>60</v>
      </c>
      <c r="AA23" s="4" t="s">
        <v>81</v>
      </c>
      <c r="AC23" s="2">
        <v>5</v>
      </c>
      <c r="AD23" s="11"/>
      <c r="AE23" s="11"/>
      <c r="AF23" s="11"/>
      <c r="AG23" s="11"/>
    </row>
    <row r="24" spans="21:33" x14ac:dyDescent="0.25">
      <c r="U24" s="2">
        <v>400</v>
      </c>
      <c r="W24" s="2">
        <v>3</v>
      </c>
      <c r="X24" s="4" t="s">
        <v>44</v>
      </c>
      <c r="Y24" s="4" t="s">
        <v>44</v>
      </c>
      <c r="Z24" s="4" t="s">
        <v>59</v>
      </c>
      <c r="AA24" s="4" t="s">
        <v>80</v>
      </c>
      <c r="AC24" s="2">
        <v>3</v>
      </c>
      <c r="AD24" s="11"/>
      <c r="AE24" s="11"/>
      <c r="AF24" s="11"/>
      <c r="AG24" s="11"/>
    </row>
    <row r="25" spans="21:33" x14ac:dyDescent="0.25">
      <c r="U25" s="2">
        <v>450</v>
      </c>
      <c r="W25" s="2">
        <v>2</v>
      </c>
      <c r="X25" s="4" t="s">
        <v>43</v>
      </c>
      <c r="Y25" s="4" t="s">
        <v>43</v>
      </c>
      <c r="Z25" s="4" t="s">
        <v>58</v>
      </c>
      <c r="AA25" s="4" t="s">
        <v>79</v>
      </c>
      <c r="AC25" s="2">
        <v>2</v>
      </c>
      <c r="AD25" s="11"/>
      <c r="AE25" s="11"/>
      <c r="AF25" s="11"/>
      <c r="AG25" s="11"/>
    </row>
    <row r="26" spans="21:33" x14ac:dyDescent="0.25">
      <c r="U26" s="2">
        <v>500</v>
      </c>
      <c r="W26" s="2">
        <v>1.5</v>
      </c>
      <c r="X26" s="4" t="s">
        <v>42</v>
      </c>
      <c r="Y26" s="4" t="s">
        <v>42</v>
      </c>
      <c r="Z26" s="4" t="s">
        <v>57</v>
      </c>
      <c r="AA26" s="4" t="str">
        <f>""</f>
        <v/>
      </c>
      <c r="AC26" s="2">
        <v>1.5</v>
      </c>
      <c r="AD26" s="11"/>
      <c r="AE26" s="11"/>
      <c r="AF26" s="11"/>
      <c r="AG26" s="11"/>
    </row>
    <row r="27" spans="21:33" x14ac:dyDescent="0.25">
      <c r="U27" s="2">
        <v>550</v>
      </c>
      <c r="W27" s="2">
        <v>1</v>
      </c>
      <c r="X27" s="4" t="s">
        <v>41</v>
      </c>
      <c r="Y27" s="4" t="s">
        <v>41</v>
      </c>
      <c r="Z27" s="4" t="s">
        <v>57</v>
      </c>
      <c r="AA27" s="4" t="str">
        <f>""</f>
        <v/>
      </c>
      <c r="AC27" s="2">
        <v>1</v>
      </c>
      <c r="AD27" s="11"/>
      <c r="AE27" s="11"/>
      <c r="AF27" s="11"/>
      <c r="AG27" s="11"/>
    </row>
  </sheetData>
  <sheetProtection sheet="1" objects="1" scenarios="1" selectLockedCells="1" selectUnlockedCells="1"/>
  <sortState ref="U2:U27">
    <sortCondition ref="U2"/>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D53"/>
  <sheetViews>
    <sheetView workbookViewId="0">
      <selection activeCell="T3" sqref="T3:T27"/>
    </sheetView>
  </sheetViews>
  <sheetFormatPr defaultRowHeight="15" x14ac:dyDescent="0.25"/>
  <cols>
    <col min="1" max="1" width="11.28515625" customWidth="1"/>
    <col min="2" max="2" width="1.7109375" customWidth="1"/>
    <col min="3" max="3" width="5.28515625" customWidth="1"/>
    <col min="4" max="4" width="8.85546875" customWidth="1"/>
    <col min="5" max="5" width="1.85546875" customWidth="1"/>
    <col min="6" max="6" width="2.140625" customWidth="1"/>
    <col min="7" max="7" width="1.7109375" customWidth="1"/>
    <col min="8" max="8" width="5.140625" customWidth="1"/>
    <col min="9" max="9" width="1.7109375" customWidth="1"/>
    <col min="10" max="10" width="2" customWidth="1"/>
    <col min="11" max="11" width="11.28515625" customWidth="1"/>
    <col min="12" max="12" width="6.140625" customWidth="1"/>
    <col min="13" max="22" width="8.85546875" customWidth="1"/>
    <col min="23" max="23" width="10.42578125" bestFit="1" customWidth="1"/>
    <col min="24" max="24" width="11.5703125" bestFit="1" customWidth="1"/>
    <col min="25" max="25" width="8.85546875" customWidth="1"/>
    <col min="26" max="26" width="11.140625" bestFit="1" customWidth="1"/>
    <col min="27" max="27" width="11.28515625" bestFit="1" customWidth="1"/>
    <col min="29" max="29" width="32.28515625" customWidth="1"/>
    <col min="30" max="30" width="30.140625" bestFit="1" customWidth="1"/>
  </cols>
  <sheetData>
    <row r="1" spans="1:30" x14ac:dyDescent="0.25">
      <c r="A1" s="118" t="s">
        <v>94</v>
      </c>
      <c r="B1" s="118"/>
      <c r="C1" s="118"/>
      <c r="D1" s="118"/>
      <c r="E1" s="118"/>
      <c r="F1" s="118"/>
      <c r="G1" s="118"/>
      <c r="H1" s="118"/>
      <c r="I1" s="118"/>
      <c r="J1" s="118"/>
      <c r="K1" s="117" t="s">
        <v>95</v>
      </c>
      <c r="L1" s="117"/>
      <c r="M1" s="117"/>
      <c r="N1" s="117"/>
      <c r="O1" s="117"/>
      <c r="P1" s="117"/>
      <c r="Q1" s="117"/>
      <c r="R1" s="119" t="s">
        <v>147</v>
      </c>
      <c r="S1" s="119" t="s">
        <v>282</v>
      </c>
      <c r="T1" s="119" t="s">
        <v>287</v>
      </c>
      <c r="U1" s="119" t="s">
        <v>150</v>
      </c>
      <c r="V1" s="123" t="s">
        <v>143</v>
      </c>
      <c r="W1" s="123"/>
      <c r="X1" s="123"/>
      <c r="Y1" s="123"/>
      <c r="Z1" s="123"/>
      <c r="AA1" s="123"/>
      <c r="AB1" s="121" t="s">
        <v>168</v>
      </c>
      <c r="AC1" s="120" t="s">
        <v>8</v>
      </c>
      <c r="AD1" s="120" t="s">
        <v>9</v>
      </c>
    </row>
    <row r="2" spans="1:30" x14ac:dyDescent="0.25">
      <c r="A2" s="118"/>
      <c r="B2" s="118"/>
      <c r="C2" s="118"/>
      <c r="D2" s="118"/>
      <c r="E2" s="118"/>
      <c r="F2" s="118"/>
      <c r="G2" s="118"/>
      <c r="H2" s="118"/>
      <c r="I2" s="118"/>
      <c r="J2" s="118"/>
      <c r="K2" s="36" t="s">
        <v>97</v>
      </c>
      <c r="L2" s="37" t="s">
        <v>34</v>
      </c>
      <c r="M2" s="37" t="s">
        <v>23</v>
      </c>
      <c r="N2" s="37" t="s">
        <v>28</v>
      </c>
      <c r="O2" s="37" t="s">
        <v>35</v>
      </c>
      <c r="P2" s="37" t="s">
        <v>96</v>
      </c>
      <c r="Q2" s="37" t="s">
        <v>171</v>
      </c>
      <c r="R2" s="119"/>
      <c r="S2" s="119"/>
      <c r="T2" s="119"/>
      <c r="U2" s="119"/>
      <c r="V2" s="38" t="s">
        <v>148</v>
      </c>
      <c r="W2" s="38" t="s">
        <v>149</v>
      </c>
      <c r="X2" s="38" t="s">
        <v>153</v>
      </c>
      <c r="Y2" s="38" t="s">
        <v>154</v>
      </c>
      <c r="Z2" s="38" t="s">
        <v>156</v>
      </c>
      <c r="AA2" s="38" t="s">
        <v>155</v>
      </c>
      <c r="AB2" s="122"/>
      <c r="AC2" s="120"/>
      <c r="AD2" s="120"/>
    </row>
    <row r="3" spans="1:30" x14ac:dyDescent="0.25">
      <c r="A3" s="39" t="str">
        <f>IFERROR("ABB "&amp;INDEX(lists!$M$2:$M$5,MATCH('VFD Schedule'!H6,lists!$L$2:$L$5,0)),"")</f>
        <v/>
      </c>
      <c r="B3" s="39" t="s">
        <v>93</v>
      </c>
      <c r="C3" s="39" t="str">
        <f>IFERROR(INDEX(lists!$N$2:$N$5,MATCH('VFD Schedule'!H6,lists!$L$2:$L$5,0)),"")</f>
        <v/>
      </c>
      <c r="D3" s="39" t="str">
        <f>IFERROR(IF('VFD Schedule'!H6=lists!$L$5,INDEX(lists!$F$2:$F$6,MATCH('VFD Schedule'!J6,lists!$D$2:$D$6,0)),INDEX(lists!$E$2:$E$6,MATCH('VFD Schedule'!J6,lists!$D$2:$D$6,0))),"")</f>
        <v/>
      </c>
      <c r="E3" s="39" t="str">
        <f>IFERROR(INDEX(lists!$B$2:$B$4,MATCH('VFD Schedule'!I6,lists!$A$2:$A$4,0)),"")</f>
        <v>C</v>
      </c>
      <c r="F3" s="39" t="str">
        <f t="shared" ref="F3:F27" si="0">IF(A3="ABB ACH550","R","")</f>
        <v/>
      </c>
      <c r="G3" s="39" t="s">
        <v>93</v>
      </c>
      <c r="H3" s="39" t="str">
        <f>IFERROR(RIGHT("0000"&amp;IF(A3="ABB ACS800",INDEX(lists!$AC$1:$AG$27,MATCH('VFD Schedule'!D6*'VFD Schedule'!F6,lists!$AC:$AC,-1),MATCH('VFD Schedule'!E6,lists!$AC$1:$AG$1,0)),INDEX(lists!$W$1:$AA$27,MATCH('VFD Schedule'!D6*'VFD Schedule'!F6,lists!W:W,-1),MATCH('VFD Schedule'!E6,lists!$W$1:$AA$1,0))),4),"")</f>
        <v/>
      </c>
      <c r="I3" s="39" t="s">
        <v>93</v>
      </c>
      <c r="J3" s="39" t="str">
        <f>IFERROR(INDEX(lists!$R$2:$R$5,MATCH('VFD Schedule'!E6,lists!$Q$2:$Q$5,0)),"")</f>
        <v/>
      </c>
      <c r="K3" s="40" t="str">
        <f>IFERROR(INDEX(lists!$J$2:$J$7,MATCH('VFD Schedule'!G6,lists!$I$2:$I$7,0)),"")</f>
        <v/>
      </c>
      <c r="L3" s="40" t="str">
        <f>IF('VFD Schedule'!J6=lists!$D$6,lists!$G$6,"")</f>
        <v/>
      </c>
      <c r="M3" s="40" t="str">
        <f>IFERROR(INDEX(lists!$O$2:$O$5,MATCH('VFD Schedule'!H6,lists!$L$2:$L$5,0)),"")</f>
        <v/>
      </c>
      <c r="N3" s="40" t="str">
        <f>IFERROR(INDEX(lists!$AJ$2:$AJ$3,MATCH('VFD Schedule'!K6,lists!$AI$2:$AI$3,0)),"")</f>
        <v/>
      </c>
      <c r="O3" s="40" t="str">
        <f>IF('VFD Schedule'!J6=lists!$D$5,lists!$G$5,"")</f>
        <v/>
      </c>
      <c r="P3" s="40" t="str">
        <f>IF('VFD Schedule'!D6&gt;1,"+"&amp;'VFD Schedule'!D6&amp;"G405","")</f>
        <v/>
      </c>
      <c r="Q3" s="40" t="str">
        <f>IFERROR(INDEX(lists!$AU$2:$AU$10,MATCH('VFD Schedule'!L6,lists!$AT$2:$AT$10,0)),"")</f>
        <v/>
      </c>
      <c r="R3" s="41" t="b">
        <f>IFERROR(AND(
    'VFD Schedule'!D6*'VFD Schedule'!F6&lt;=INDEX(lists!$AM$2:$AP$2,1,MATCH('VFD Schedule'!E6,lists!$AM$1:$AP$1,0)),
    'VFD Schedule'!G6=lists!$I$2,
    'VFD Schedule'!H6=lists!$L$2,
    'VFD Schedule'!D6=1
),FALSE)</f>
        <v>0</v>
      </c>
      <c r="S3" s="41" t="b">
        <f>AND(LEN(A3)&gt;0,LEN(C3)&lt;2,D3&lt;&gt;"P")</f>
        <v>0</v>
      </c>
      <c r="T3" s="41" t="b">
        <f>AND(LEN(A3),NOT(LEN(C3)=2))</f>
        <v>0</v>
      </c>
      <c r="U3" s="41" t="b">
        <f>IFERROR(
  OR(
    'VFD Schedule'!D6&gt;1,
    'VFD Schedule'!H6&lt;&gt;lists!$L$2,
    'VFD Schedule'!J6=lists!$D$5,
    'VFD Schedule'!J6=lists!$D$6,
    'VFD Schedule'!G6=lists!$I$5,
    'VFD Schedule'!G6=lists!$I$6,
    'VFD Schedule'!G6=lists!$I$7,
    'VFD Schedule'!D6*'VFD Schedule'!F6&gt;INDEX(lists!$AM$3:$AP$3,1,MATCH('VFD Schedule'!E6,lists!$AM$1:$AP$1,0)),
    AND('VFD Schedule'!G6=lists!$I$4,'VFD Schedule'!D6*'VFD Schedule'!F6&gt;INDEX(lists!$AM$4:$AP$4,1,MATCH('VFD Schedule'!E6,lists!$AM$1:$AP$1)))
  ),
  TRUE
)</f>
        <v>1</v>
      </c>
      <c r="V3" s="42">
        <f>IF(AND('VFD Schedule'!H6=lists!$L$4,'VFD Schedule'!I6=lists!$A$3),22,100)</f>
        <v>100</v>
      </c>
      <c r="W3" s="42">
        <f>IF(AND('VFD Schedule'!I6=lists!$A$3,'VFD Schedule'!D6&gt;1),50,100)</f>
        <v>100</v>
      </c>
      <c r="X3" s="42">
        <f t="shared" ref="X3:X27" si="1">IF(AND(U3,D3="P",E3="D"),5,100)</f>
        <v>100</v>
      </c>
      <c r="Y3" s="42">
        <f t="shared" ref="Y3:Y27" si="2">IF(AND(OR(D3="B",D3="V"),E3="D"),5,100)</f>
        <v>100</v>
      </c>
      <c r="Z3" s="42">
        <f>IF(AND('VFD Schedule'!J6=lists!$D$5,'VFD Schedule'!I6=lists!$A$4),85,100)</f>
        <v>100</v>
      </c>
      <c r="AA3" s="42">
        <f>IF(AND('VFD Schedule'!J6=lists!$D$5,'VFD Schedule'!I6=lists!$A$3),85,100)</f>
        <v>100</v>
      </c>
      <c r="AB3" s="93" t="str">
        <f>IF(LEN(calculations!AC3),MIN(calculations!V3:AA3)&amp;" KA","")</f>
        <v/>
      </c>
      <c r="AC3" s="91" t="str">
        <f>IFERROR(IF(AND(LEN('VFD Schedule'!D6)&gt;0,H3&lt;&gt;"0000",LEN(D3)&gt;0,LEN(E3)&gt;0),calculations!A3&amp;calculations!B3&amp;calculations!C3&amp;calculations!D3&amp;calculations!E3&amp;calculations!F3&amp;calculations!G3&amp;calculations!H3&amp;calculations!I3&amp;calculations!J3&amp;calculations!K3&amp;calculations!L3&amp;calculations!M3&amp;calculations!N3&amp;calculations!O3&amp;calculations!P3&amp;calculations!Q3,calculations!A3&amp;IF('VFD Schedule'!H6=lists!$L$5,"-U31","")),"ABB")</f>
        <v/>
      </c>
      <c r="AD3" s="91" t="str">
        <f ca="1">Notes!D$39</f>
        <v/>
      </c>
    </row>
    <row r="4" spans="1:30" x14ac:dyDescent="0.25">
      <c r="A4" s="39" t="str">
        <f>IFERROR("ABB "&amp;INDEX(lists!$M$2:$M$5,MATCH('VFD Schedule'!H7,lists!$L$2:$L$5,0)),"")</f>
        <v/>
      </c>
      <c r="B4" s="39" t="s">
        <v>93</v>
      </c>
      <c r="C4" s="39" t="str">
        <f>IFERROR(INDEX(lists!$N$2:$N$5,MATCH('VFD Schedule'!H7,lists!$L$2:$L$5,0)),"")</f>
        <v/>
      </c>
      <c r="D4" s="39" t="str">
        <f>IFERROR(IF('VFD Schedule'!H7=lists!$L$5,INDEX(lists!$F$2:$F$6,MATCH('VFD Schedule'!J7,lists!$D$2:$D$6,0)),INDEX(lists!$E$2:$E$6,MATCH('VFD Schedule'!J7,lists!$D$2:$D$6,0))),"")</f>
        <v/>
      </c>
      <c r="E4" s="39" t="str">
        <f>IFERROR(INDEX(lists!$B$2:$B$4,MATCH('VFD Schedule'!I7,lists!$A$2:$A$4,0)),"")</f>
        <v/>
      </c>
      <c r="F4" s="39" t="str">
        <f t="shared" si="0"/>
        <v/>
      </c>
      <c r="G4" s="39" t="s">
        <v>93</v>
      </c>
      <c r="H4" s="39" t="str">
        <f>IFERROR(RIGHT("0000"&amp;IF(A4="ABB ACS800",INDEX(lists!$AC$1:$AG$27,MATCH('VFD Schedule'!D7*'VFD Schedule'!F7,lists!$AC:$AC,-1),MATCH('VFD Schedule'!E7,lists!$AC$1:$AG$1,0)),INDEX(lists!$W$1:$AA$27,MATCH('VFD Schedule'!D7*'VFD Schedule'!F7,lists!W:W,-1),MATCH('VFD Schedule'!E7,lists!$W$1:$AA$1,0))),4),"")</f>
        <v/>
      </c>
      <c r="I4" s="39" t="s">
        <v>93</v>
      </c>
      <c r="J4" s="39" t="str">
        <f>IFERROR(INDEX(lists!$R$2:$R$5,MATCH('VFD Schedule'!E7,lists!$Q$2:$Q$5,0)),"")</f>
        <v/>
      </c>
      <c r="K4" s="40" t="str">
        <f>IFERROR(INDEX(lists!$J$2:$J$7,MATCH('VFD Schedule'!G7,lists!$I$2:$I$7,0)),"")</f>
        <v/>
      </c>
      <c r="L4" s="40" t="str">
        <f>IF('VFD Schedule'!J7=lists!$D$6,lists!$G$6,"")</f>
        <v/>
      </c>
      <c r="M4" s="40" t="str">
        <f>IFERROR(INDEX(lists!$O$2:$O$5,MATCH('VFD Schedule'!H7,lists!$L$2:$L$5,0)),"")</f>
        <v/>
      </c>
      <c r="N4" s="40" t="str">
        <f>IFERROR(INDEX(lists!$AJ$2:$AJ$3,MATCH('VFD Schedule'!K7,lists!$AI$2:$AI$3,0)),"")</f>
        <v/>
      </c>
      <c r="O4" s="40" t="str">
        <f>IF('VFD Schedule'!J7=lists!$D$5,lists!$G$5,"")</f>
        <v/>
      </c>
      <c r="P4" s="40" t="str">
        <f>IF('VFD Schedule'!D7&gt;1,"+"&amp;'VFD Schedule'!D7&amp;"G405","")</f>
        <v/>
      </c>
      <c r="Q4" s="40" t="str">
        <f>IFERROR(INDEX(lists!$AU$2:$AU$10,MATCH('VFD Schedule'!L7,lists!$AT$2:$AT$10,0)),"")</f>
        <v/>
      </c>
      <c r="R4" s="41" t="b">
        <f>IFERROR(AND(
    'VFD Schedule'!D7*'VFD Schedule'!F7&lt;=INDEX(lists!$AM$2:$AP$2,1,MATCH('VFD Schedule'!E7,lists!$AM$1:$AP$1,0)),
    'VFD Schedule'!G7=lists!$I$2,
    'VFD Schedule'!H7=lists!$L$2,
    'VFD Schedule'!D7=1
),FALSE)</f>
        <v>0</v>
      </c>
      <c r="S4" s="41" t="b">
        <f t="shared" ref="S4:S27" si="3">AND(LEN(A4)&gt;0,LEN(C4)&lt;2,D4&lt;&gt;"P")</f>
        <v>0</v>
      </c>
      <c r="T4" s="41" t="b">
        <f t="shared" ref="T4:T27" si="4">AND(LEN(A4),NOT(LEN(C4)=2))</f>
        <v>0</v>
      </c>
      <c r="U4" s="41" t="b">
        <f>IFERROR(
  OR(
    'VFD Schedule'!D7&gt;1,
    'VFD Schedule'!H7&lt;&gt;lists!$L$2,
    'VFD Schedule'!J7=lists!$D$5,
    'VFD Schedule'!J7=lists!$D$6,
    'VFD Schedule'!G7=lists!$I$5,
    'VFD Schedule'!G7=lists!$I$6,
    'VFD Schedule'!G7=lists!$I$7,
    'VFD Schedule'!D7*'VFD Schedule'!F7&gt;INDEX(lists!$AM$3:$AP$3,1,MATCH('VFD Schedule'!E7,lists!$AM$1:$AP$1,0)),
    AND('VFD Schedule'!G7=lists!$I$4,'VFD Schedule'!D7*'VFD Schedule'!F7&gt;INDEX(lists!$AM$4:$AP$4,1,MATCH('VFD Schedule'!E7,lists!$AM$1:$AP$1)))
  ),
  TRUE
)</f>
        <v>1</v>
      </c>
      <c r="V4" s="42">
        <f>IF(AND('VFD Schedule'!H7=lists!$L$4,'VFD Schedule'!I7=lists!$A$3),22,100)</f>
        <v>100</v>
      </c>
      <c r="W4" s="42">
        <f>IF(AND('VFD Schedule'!I7=lists!$A$3,'VFD Schedule'!D7&gt;1),50,100)</f>
        <v>100</v>
      </c>
      <c r="X4" s="42">
        <f t="shared" si="1"/>
        <v>100</v>
      </c>
      <c r="Y4" s="42">
        <f t="shared" si="2"/>
        <v>100</v>
      </c>
      <c r="Z4" s="42">
        <f>IF(AND('VFD Schedule'!J7=lists!$D$5,'VFD Schedule'!I7=lists!$A$4),85,100)</f>
        <v>100</v>
      </c>
      <c r="AA4" s="42">
        <f>IF(AND('VFD Schedule'!J7=lists!$D$5,'VFD Schedule'!I7=lists!$A$3),85,100)</f>
        <v>100</v>
      </c>
      <c r="AB4" s="93" t="str">
        <f>IF(LEN(calculations!AC4),MIN(calculations!V4:AA4)&amp;" KA","")</f>
        <v/>
      </c>
      <c r="AC4" s="91" t="str">
        <f>IFERROR(IF(AND(LEN('VFD Schedule'!D7)&gt;0,H4&lt;&gt;"0000",LEN(D4)&gt;0,LEN(E4)&gt;0),calculations!A4&amp;calculations!B4&amp;calculations!C4&amp;calculations!D4&amp;calculations!E4&amp;calculations!F4&amp;calculations!G4&amp;calculations!H4&amp;calculations!I4&amp;calculations!J4&amp;calculations!K4&amp;calculations!L4&amp;calculations!M4&amp;calculations!N4&amp;calculations!O4&amp;calculations!P4&amp;calculations!Q4,calculations!A4&amp;IF('VFD Schedule'!H7=lists!$L$5,"-U31","")),"ABB")</f>
        <v/>
      </c>
      <c r="AD4" s="91" t="str">
        <f ca="1">Notes!E$39</f>
        <v/>
      </c>
    </row>
    <row r="5" spans="1:30" x14ac:dyDescent="0.25">
      <c r="A5" s="39" t="str">
        <f>IFERROR("ABB "&amp;INDEX(lists!$M$2:$M$5,MATCH('VFD Schedule'!H8,lists!$L$2:$L$5,0)),"")</f>
        <v/>
      </c>
      <c r="B5" s="39" t="s">
        <v>93</v>
      </c>
      <c r="C5" s="39" t="str">
        <f>IFERROR(INDEX(lists!$N$2:$N$5,MATCH('VFD Schedule'!H8,lists!$L$2:$L$5,0)),"")</f>
        <v/>
      </c>
      <c r="D5" s="39" t="str">
        <f>IFERROR(IF('VFD Schedule'!H8=lists!$L$5,INDEX(lists!$F$2:$F$6,MATCH('VFD Schedule'!J8,lists!$D$2:$D$6,0)),INDEX(lists!$E$2:$E$6,MATCH('VFD Schedule'!J8,lists!$D$2:$D$6,0))),"")</f>
        <v/>
      </c>
      <c r="E5" s="39" t="str">
        <f>IFERROR(INDEX(lists!$B$2:$B$4,MATCH('VFD Schedule'!I8,lists!$A$2:$A$4,0)),"")</f>
        <v/>
      </c>
      <c r="F5" s="39" t="str">
        <f t="shared" si="0"/>
        <v/>
      </c>
      <c r="G5" s="39" t="s">
        <v>93</v>
      </c>
      <c r="H5" s="39" t="str">
        <f>IFERROR(RIGHT("0000"&amp;IF(A5="ABB ACS800",INDEX(lists!$AC$1:$AG$27,MATCH('VFD Schedule'!D8*'VFD Schedule'!F8,lists!$AC:$AC,-1),MATCH('VFD Schedule'!E8,lists!$AC$1:$AG$1,0)),INDEX(lists!$W$1:$AA$27,MATCH('VFD Schedule'!D8*'VFD Schedule'!F8,lists!W:W,-1),MATCH('VFD Schedule'!E8,lists!$W$1:$AA$1,0))),4),"")</f>
        <v/>
      </c>
      <c r="I5" s="39" t="s">
        <v>93</v>
      </c>
      <c r="J5" s="39" t="str">
        <f>IFERROR(INDEX(lists!$R$2:$R$5,MATCH('VFD Schedule'!E8,lists!$Q$2:$Q$5,0)),"")</f>
        <v/>
      </c>
      <c r="K5" s="40" t="str">
        <f>IFERROR(INDEX(lists!$J$2:$J$7,MATCH('VFD Schedule'!G8,lists!$I$2:$I$7,0)),"")</f>
        <v/>
      </c>
      <c r="L5" s="40" t="str">
        <f>IF('VFD Schedule'!J8=lists!$D$6,lists!$G$6,"")</f>
        <v/>
      </c>
      <c r="M5" s="40" t="str">
        <f>IFERROR(INDEX(lists!$O$2:$O$5,MATCH('VFD Schedule'!H8,lists!$L$2:$L$5,0)),"")</f>
        <v/>
      </c>
      <c r="N5" s="40" t="str">
        <f>IFERROR(INDEX(lists!$AJ$2:$AJ$3,MATCH('VFD Schedule'!K8,lists!$AI$2:$AI$3,0)),"")</f>
        <v/>
      </c>
      <c r="O5" s="40" t="str">
        <f>IF('VFD Schedule'!J8=lists!$D$5,lists!$G$5,"")</f>
        <v/>
      </c>
      <c r="P5" s="40" t="str">
        <f>IF('VFD Schedule'!D8&gt;1,"+"&amp;'VFD Schedule'!D8&amp;"G405","")</f>
        <v/>
      </c>
      <c r="Q5" s="40" t="str">
        <f>IFERROR(INDEX(lists!$AU$2:$AU$10,MATCH('VFD Schedule'!L8,lists!$AT$2:$AT$10,0)),"")</f>
        <v/>
      </c>
      <c r="R5" s="41" t="b">
        <f>IFERROR(AND(
    'VFD Schedule'!D8*'VFD Schedule'!F8&lt;=INDEX(lists!$AM$2:$AP$2,1,MATCH('VFD Schedule'!E8,lists!$AM$1:$AP$1,0)),
    'VFD Schedule'!G8=lists!$I$2,
    'VFD Schedule'!H8=lists!$L$2,
    'VFD Schedule'!D8=1
),FALSE)</f>
        <v>0</v>
      </c>
      <c r="S5" s="41" t="b">
        <f t="shared" si="3"/>
        <v>0</v>
      </c>
      <c r="T5" s="41" t="b">
        <f t="shared" si="4"/>
        <v>0</v>
      </c>
      <c r="U5" s="41" t="b">
        <f>IFERROR(
  OR(
    'VFD Schedule'!D8&gt;1,
    'VFD Schedule'!H8&lt;&gt;lists!$L$2,
    'VFD Schedule'!J8=lists!$D$5,
    'VFD Schedule'!J8=lists!$D$6,
    'VFD Schedule'!G8=lists!$I$5,
    'VFD Schedule'!G8=lists!$I$6,
    'VFD Schedule'!G8=lists!$I$7,
    'VFD Schedule'!D8*'VFD Schedule'!F8&gt;INDEX(lists!$AM$3:$AP$3,1,MATCH('VFD Schedule'!E8,lists!$AM$1:$AP$1,0)),
    AND('VFD Schedule'!G8=lists!$I$4,'VFD Schedule'!D8*'VFD Schedule'!F8&gt;INDEX(lists!$AM$4:$AP$4,1,MATCH('VFD Schedule'!E8,lists!$AM$1:$AP$1)))
  ),
  TRUE
)</f>
        <v>1</v>
      </c>
      <c r="V5" s="42">
        <f>IF(AND('VFD Schedule'!H8=lists!$L$4,'VFD Schedule'!I8=lists!$A$3),22,100)</f>
        <v>100</v>
      </c>
      <c r="W5" s="42">
        <f>IF(AND('VFD Schedule'!I8=lists!$A$3,'VFD Schedule'!D8&gt;1),50,100)</f>
        <v>100</v>
      </c>
      <c r="X5" s="42">
        <f t="shared" si="1"/>
        <v>100</v>
      </c>
      <c r="Y5" s="42">
        <f t="shared" si="2"/>
        <v>100</v>
      </c>
      <c r="Z5" s="42">
        <f>IF(AND('VFD Schedule'!J8=lists!$D$5,'VFD Schedule'!I8=lists!$A$4),85,100)</f>
        <v>100</v>
      </c>
      <c r="AA5" s="42">
        <f>IF(AND('VFD Schedule'!J8=lists!$D$5,'VFD Schedule'!I8=lists!$A$3),85,100)</f>
        <v>100</v>
      </c>
      <c r="AB5" s="93" t="str">
        <f>IF(LEN(calculations!AC5),MIN(calculations!V5:AA5)&amp;" KA","")</f>
        <v/>
      </c>
      <c r="AC5" s="91" t="str">
        <f>IFERROR(IF(AND(LEN('VFD Schedule'!D8)&gt;0,H5&lt;&gt;"0000",LEN(D5)&gt;0,LEN(E5)&gt;0),calculations!A5&amp;calculations!B5&amp;calculations!C5&amp;calculations!D5&amp;calculations!E5&amp;calculations!F5&amp;calculations!G5&amp;calculations!H5&amp;calculations!I5&amp;calculations!J5&amp;calculations!K5&amp;calculations!L5&amp;calculations!M5&amp;calculations!N5&amp;calculations!O5&amp;calculations!P5&amp;calculations!Q5,calculations!A5&amp;IF('VFD Schedule'!H8=lists!$L$5,"-U31","")),"ABB")</f>
        <v/>
      </c>
      <c r="AD5" s="91" t="str">
        <f ca="1">Notes!F$39</f>
        <v/>
      </c>
    </row>
    <row r="6" spans="1:30" x14ac:dyDescent="0.25">
      <c r="A6" s="39" t="str">
        <f>IFERROR("ABB "&amp;INDEX(lists!$M$2:$M$5,MATCH('VFD Schedule'!H9,lists!$L$2:$L$5,0)),"")</f>
        <v/>
      </c>
      <c r="B6" s="39" t="s">
        <v>93</v>
      </c>
      <c r="C6" s="39" t="str">
        <f>IFERROR(INDEX(lists!$N$2:$N$5,MATCH('VFD Schedule'!H9,lists!$L$2:$L$5,0)),"")</f>
        <v/>
      </c>
      <c r="D6" s="39" t="str">
        <f>IFERROR(IF('VFD Schedule'!H9=lists!$L$5,INDEX(lists!$F$2:$F$6,MATCH('VFD Schedule'!J9,lists!$D$2:$D$6,0)),INDEX(lists!$E$2:$E$6,MATCH('VFD Schedule'!J9,lists!$D$2:$D$6,0))),"")</f>
        <v/>
      </c>
      <c r="E6" s="39" t="str">
        <f>IFERROR(INDEX(lists!$B$2:$B$4,MATCH('VFD Schedule'!I9,lists!$A$2:$A$4,0)),"")</f>
        <v/>
      </c>
      <c r="F6" s="39" t="str">
        <f t="shared" si="0"/>
        <v/>
      </c>
      <c r="G6" s="39" t="s">
        <v>93</v>
      </c>
      <c r="H6" s="39" t="str">
        <f>IFERROR(RIGHT("0000"&amp;IF(A6="ABB ACS800",INDEX(lists!$AC$1:$AG$27,MATCH('VFD Schedule'!D9*'VFD Schedule'!F9,lists!$AC:$AC,-1),MATCH('VFD Schedule'!E9,lists!$AC$1:$AG$1,0)),INDEX(lists!$W$1:$AA$27,MATCH('VFD Schedule'!D9*'VFD Schedule'!F9,lists!W:W,-1),MATCH('VFD Schedule'!E9,lists!$W$1:$AA$1,0))),4),"")</f>
        <v/>
      </c>
      <c r="I6" s="39" t="s">
        <v>93</v>
      </c>
      <c r="J6" s="39" t="str">
        <f>IFERROR(INDEX(lists!$R$2:$R$5,MATCH('VFD Schedule'!E9,lists!$Q$2:$Q$5,0)),"")</f>
        <v/>
      </c>
      <c r="K6" s="40" t="str">
        <f>IFERROR(INDEX(lists!$J$2:$J$7,MATCH('VFD Schedule'!G9,lists!$I$2:$I$7,0)),"")</f>
        <v/>
      </c>
      <c r="L6" s="40" t="str">
        <f>IF('VFD Schedule'!J9=lists!$D$6,lists!$G$6,"")</f>
        <v/>
      </c>
      <c r="M6" s="40" t="str">
        <f>IFERROR(INDEX(lists!$O$2:$O$5,MATCH('VFD Schedule'!H9,lists!$L$2:$L$5,0)),"")</f>
        <v/>
      </c>
      <c r="N6" s="40" t="str">
        <f>IFERROR(INDEX(lists!$AJ$2:$AJ$3,MATCH('VFD Schedule'!K9,lists!$AI$2:$AI$3,0)),"")</f>
        <v/>
      </c>
      <c r="O6" s="40" t="str">
        <f>IF('VFD Schedule'!J9=lists!$D$5,lists!$G$5,"")</f>
        <v/>
      </c>
      <c r="P6" s="40" t="str">
        <f>IF('VFD Schedule'!D9&gt;1,"+"&amp;'VFD Schedule'!D9&amp;"G405","")</f>
        <v/>
      </c>
      <c r="Q6" s="40" t="str">
        <f>IFERROR(INDEX(lists!$AU$2:$AU$10,MATCH('VFD Schedule'!L9,lists!$AT$2:$AT$10,0)),"")</f>
        <v/>
      </c>
      <c r="R6" s="41" t="b">
        <f>IFERROR(AND(
    'VFD Schedule'!D9*'VFD Schedule'!F9&lt;=INDEX(lists!$AM$2:$AP$2,1,MATCH('VFD Schedule'!E9,lists!$AM$1:$AP$1,0)),
    'VFD Schedule'!G9=lists!$I$2,
    'VFD Schedule'!H9=lists!$L$2,
    'VFD Schedule'!D9=1
),FALSE)</f>
        <v>0</v>
      </c>
      <c r="S6" s="41" t="b">
        <f t="shared" si="3"/>
        <v>0</v>
      </c>
      <c r="T6" s="41" t="b">
        <f t="shared" si="4"/>
        <v>0</v>
      </c>
      <c r="U6" s="41" t="b">
        <f>IFERROR(
  OR(
    'VFD Schedule'!D9&gt;1,
    'VFD Schedule'!H9&lt;&gt;lists!$L$2,
    'VFD Schedule'!J9=lists!$D$5,
    'VFD Schedule'!J9=lists!$D$6,
    'VFD Schedule'!G9=lists!$I$5,
    'VFD Schedule'!G9=lists!$I$6,
    'VFD Schedule'!G9=lists!$I$7,
    'VFD Schedule'!D9*'VFD Schedule'!F9&gt;INDEX(lists!$AM$3:$AP$3,1,MATCH('VFD Schedule'!E9,lists!$AM$1:$AP$1,0)),
    AND('VFD Schedule'!G9=lists!$I$4,'VFD Schedule'!D9*'VFD Schedule'!F9&gt;INDEX(lists!$AM$4:$AP$4,1,MATCH('VFD Schedule'!E9,lists!$AM$1:$AP$1)))
  ),
  TRUE
)</f>
        <v>1</v>
      </c>
      <c r="V6" s="42">
        <f>IF(AND('VFD Schedule'!H9=lists!$L$4,'VFD Schedule'!I9=lists!$A$3),22,100)</f>
        <v>100</v>
      </c>
      <c r="W6" s="42">
        <f>IF(AND('VFD Schedule'!I9=lists!$A$3,'VFD Schedule'!D9&gt;1),50,100)</f>
        <v>100</v>
      </c>
      <c r="X6" s="42">
        <f t="shared" si="1"/>
        <v>100</v>
      </c>
      <c r="Y6" s="42">
        <f t="shared" si="2"/>
        <v>100</v>
      </c>
      <c r="Z6" s="42">
        <f>IF(AND('VFD Schedule'!J9=lists!$D$5,'VFD Schedule'!I9=lists!$A$4),85,100)</f>
        <v>100</v>
      </c>
      <c r="AA6" s="42">
        <f>IF(AND('VFD Schedule'!J9=lists!$D$5,'VFD Schedule'!I9=lists!$A$3),85,100)</f>
        <v>100</v>
      </c>
      <c r="AB6" s="93" t="str">
        <f>IF(LEN(calculations!AC6),MIN(calculations!V6:AA6)&amp;" KA","")</f>
        <v/>
      </c>
      <c r="AC6" s="91" t="str">
        <f>IFERROR(IF(AND(LEN('VFD Schedule'!D9)&gt;0,H6&lt;&gt;"0000",LEN(D6)&gt;0,LEN(E6)&gt;0),calculations!A6&amp;calculations!B6&amp;calculations!C6&amp;calculations!D6&amp;calculations!E6&amp;calculations!F6&amp;calculations!G6&amp;calculations!H6&amp;calculations!I6&amp;calculations!J6&amp;calculations!K6&amp;calculations!L6&amp;calculations!M6&amp;calculations!N6&amp;calculations!O6&amp;calculations!P6&amp;calculations!Q6,calculations!A6&amp;IF('VFD Schedule'!H9=lists!$L$5,"-U31","")),"ABB")</f>
        <v/>
      </c>
      <c r="AD6" s="91" t="str">
        <f ca="1">Notes!G$39</f>
        <v/>
      </c>
    </row>
    <row r="7" spans="1:30" x14ac:dyDescent="0.25">
      <c r="A7" s="39" t="str">
        <f>IFERROR("ABB "&amp;INDEX(lists!$M$2:$M$5,MATCH('VFD Schedule'!H10,lists!$L$2:$L$5,0)),"")</f>
        <v/>
      </c>
      <c r="B7" s="39" t="s">
        <v>93</v>
      </c>
      <c r="C7" s="39" t="str">
        <f>IFERROR(INDEX(lists!$N$2:$N$5,MATCH('VFD Schedule'!H10,lists!$L$2:$L$5,0)),"")</f>
        <v/>
      </c>
      <c r="D7" s="39" t="str">
        <f>IFERROR(IF('VFD Schedule'!H10=lists!$L$5,INDEX(lists!$F$2:$F$6,MATCH('VFD Schedule'!J10,lists!$D$2:$D$6,0)),INDEX(lists!$E$2:$E$6,MATCH('VFD Schedule'!J10,lists!$D$2:$D$6,0))),"")</f>
        <v/>
      </c>
      <c r="E7" s="39" t="str">
        <f>IFERROR(INDEX(lists!$B$2:$B$4,MATCH('VFD Schedule'!I10,lists!$A$2:$A$4,0)),"")</f>
        <v/>
      </c>
      <c r="F7" s="39" t="str">
        <f t="shared" si="0"/>
        <v/>
      </c>
      <c r="G7" s="39" t="s">
        <v>93</v>
      </c>
      <c r="H7" s="39" t="str">
        <f>IFERROR(RIGHT("0000"&amp;IF(A7="ABB ACS800",INDEX(lists!$AC$1:$AG$27,MATCH('VFD Schedule'!D10*'VFD Schedule'!F10,lists!$AC:$AC,-1),MATCH('VFD Schedule'!E10,lists!$AC$1:$AG$1,0)),INDEX(lists!$W$1:$AA$27,MATCH('VFD Schedule'!D10*'VFD Schedule'!F10,lists!W:W,-1),MATCH('VFD Schedule'!E10,lists!$W$1:$AA$1,0))),4),"")</f>
        <v/>
      </c>
      <c r="I7" s="39" t="s">
        <v>93</v>
      </c>
      <c r="J7" s="39" t="str">
        <f>IFERROR(INDEX(lists!$R$2:$R$5,MATCH('VFD Schedule'!E10,lists!$Q$2:$Q$5,0)),"")</f>
        <v/>
      </c>
      <c r="K7" s="40" t="str">
        <f>IFERROR(INDEX(lists!$J$2:$J$7,MATCH('VFD Schedule'!G10,lists!$I$2:$I$7,0)),"")</f>
        <v/>
      </c>
      <c r="L7" s="40" t="str">
        <f>IF('VFD Schedule'!J10=lists!$D$6,lists!$G$6,"")</f>
        <v/>
      </c>
      <c r="M7" s="40" t="str">
        <f>IFERROR(INDEX(lists!$O$2:$O$5,MATCH('VFD Schedule'!H10,lists!$L$2:$L$5,0)),"")</f>
        <v/>
      </c>
      <c r="N7" s="40" t="str">
        <f>IFERROR(INDEX(lists!$AJ$2:$AJ$3,MATCH('VFD Schedule'!K10,lists!$AI$2:$AI$3,0)),"")</f>
        <v/>
      </c>
      <c r="O7" s="40" t="str">
        <f>IF('VFD Schedule'!J10=lists!$D$5,lists!$G$5,"")</f>
        <v/>
      </c>
      <c r="P7" s="40" t="str">
        <f>IF('VFD Schedule'!D10&gt;1,"+"&amp;'VFD Schedule'!D10&amp;"G405","")</f>
        <v/>
      </c>
      <c r="Q7" s="40" t="str">
        <f>IFERROR(INDEX(lists!$AU$2:$AU$10,MATCH('VFD Schedule'!L10,lists!$AT$2:$AT$10,0)),"")</f>
        <v/>
      </c>
      <c r="R7" s="41" t="b">
        <f>IFERROR(AND(
    'VFD Schedule'!D10*'VFD Schedule'!F10&lt;=INDEX(lists!$AM$2:$AP$2,1,MATCH('VFD Schedule'!E10,lists!$AM$1:$AP$1,0)),
    'VFD Schedule'!G10=lists!$I$2,
    'VFD Schedule'!H10=lists!$L$2,
    'VFD Schedule'!D10=1
),FALSE)</f>
        <v>0</v>
      </c>
      <c r="S7" s="41" t="b">
        <f t="shared" si="3"/>
        <v>0</v>
      </c>
      <c r="T7" s="41" t="b">
        <f t="shared" si="4"/>
        <v>0</v>
      </c>
      <c r="U7" s="41" t="b">
        <f>IFERROR(
  OR(
    'VFD Schedule'!D10&gt;1,
    'VFD Schedule'!H10&lt;&gt;lists!$L$2,
    'VFD Schedule'!J10=lists!$D$5,
    'VFD Schedule'!J10=lists!$D$6,
    'VFD Schedule'!G10=lists!$I$5,
    'VFD Schedule'!G10=lists!$I$6,
    'VFD Schedule'!G10=lists!$I$7,
    'VFD Schedule'!D10*'VFD Schedule'!F10&gt;INDEX(lists!$AM$3:$AP$3,1,MATCH('VFD Schedule'!E10,lists!$AM$1:$AP$1,0)),
    AND('VFD Schedule'!G10=lists!$I$4,'VFD Schedule'!D10*'VFD Schedule'!F10&gt;INDEX(lists!$AM$4:$AP$4,1,MATCH('VFD Schedule'!E10,lists!$AM$1:$AP$1)))
  ),
  TRUE
)</f>
        <v>1</v>
      </c>
      <c r="V7" s="42">
        <f>IF(AND('VFD Schedule'!H10=lists!$L$4,'VFD Schedule'!I10=lists!$A$3),22,100)</f>
        <v>100</v>
      </c>
      <c r="W7" s="42">
        <f>IF(AND('VFD Schedule'!I10=lists!$A$3,'VFD Schedule'!D10&gt;1),50,100)</f>
        <v>100</v>
      </c>
      <c r="X7" s="42">
        <f t="shared" si="1"/>
        <v>100</v>
      </c>
      <c r="Y7" s="42">
        <f t="shared" si="2"/>
        <v>100</v>
      </c>
      <c r="Z7" s="42">
        <f>IF(AND('VFD Schedule'!J10=lists!$D$5,'VFD Schedule'!I10=lists!$A$4),85,100)</f>
        <v>100</v>
      </c>
      <c r="AA7" s="42">
        <f>IF(AND('VFD Schedule'!J10=lists!$D$5,'VFD Schedule'!I10=lists!$A$3),85,100)</f>
        <v>100</v>
      </c>
      <c r="AB7" s="93" t="str">
        <f>IF(LEN(calculations!AC7),MIN(calculations!V7:AA7)&amp;" KA","")</f>
        <v/>
      </c>
      <c r="AC7" s="91" t="str">
        <f>IFERROR(IF(AND(LEN('VFD Schedule'!D10)&gt;0,H7&lt;&gt;"0000",LEN(D7)&gt;0,LEN(E7)&gt;0),calculations!A7&amp;calculations!B7&amp;calculations!C7&amp;calculations!D7&amp;calculations!E7&amp;calculations!F7&amp;calculations!G7&amp;calculations!H7&amp;calculations!I7&amp;calculations!J7&amp;calculations!K7&amp;calculations!L7&amp;calculations!M7&amp;calculations!N7&amp;calculations!O7&amp;calculations!P7&amp;calculations!Q7,calculations!A7&amp;IF('VFD Schedule'!H10=lists!$L$5,"-U31","")),"ABB")</f>
        <v/>
      </c>
      <c r="AD7" s="91" t="str">
        <f ca="1">Notes!H$39</f>
        <v/>
      </c>
    </row>
    <row r="8" spans="1:30" x14ac:dyDescent="0.25">
      <c r="A8" s="39" t="str">
        <f>IFERROR("ABB "&amp;INDEX(lists!$M$2:$M$5,MATCH('VFD Schedule'!H11,lists!$L$2:$L$5,0)),"")</f>
        <v/>
      </c>
      <c r="B8" s="39" t="s">
        <v>93</v>
      </c>
      <c r="C8" s="39" t="str">
        <f>IFERROR(INDEX(lists!$N$2:$N$5,MATCH('VFD Schedule'!H11,lists!$L$2:$L$5,0)),"")</f>
        <v/>
      </c>
      <c r="D8" s="39" t="str">
        <f>IFERROR(IF('VFD Schedule'!H11=lists!$L$5,INDEX(lists!$F$2:$F$6,MATCH('VFD Schedule'!J11,lists!$D$2:$D$6,0)),INDEX(lists!$E$2:$E$6,MATCH('VFD Schedule'!J11,lists!$D$2:$D$6,0))),"")</f>
        <v/>
      </c>
      <c r="E8" s="39" t="str">
        <f>IFERROR(INDEX(lists!$B$2:$B$4,MATCH('VFD Schedule'!I11,lists!$A$2:$A$4,0)),"")</f>
        <v/>
      </c>
      <c r="F8" s="39" t="str">
        <f t="shared" si="0"/>
        <v/>
      </c>
      <c r="G8" s="39" t="s">
        <v>93</v>
      </c>
      <c r="H8" s="39" t="str">
        <f>IFERROR(RIGHT("0000"&amp;IF(A8="ABB ACS800",INDEX(lists!$AC$1:$AG$27,MATCH('VFD Schedule'!D11*'VFD Schedule'!F11,lists!$AC:$AC,-1),MATCH('VFD Schedule'!E11,lists!$AC$1:$AG$1,0)),INDEX(lists!$W$1:$AA$27,MATCH('VFD Schedule'!D11*'VFD Schedule'!F11,lists!W:W,-1),MATCH('VFD Schedule'!E11,lists!$W$1:$AA$1,0))),4),"")</f>
        <v/>
      </c>
      <c r="I8" s="39" t="s">
        <v>93</v>
      </c>
      <c r="J8" s="39" t="str">
        <f>IFERROR(INDEX(lists!$R$2:$R$5,MATCH('VFD Schedule'!E11,lists!$Q$2:$Q$5,0)),"")</f>
        <v/>
      </c>
      <c r="K8" s="40" t="str">
        <f>IFERROR(INDEX(lists!$J$2:$J$7,MATCH('VFD Schedule'!G11,lists!$I$2:$I$7,0)),"")</f>
        <v/>
      </c>
      <c r="L8" s="40" t="str">
        <f>IF('VFD Schedule'!J11=lists!$D$6,lists!$G$6,"")</f>
        <v/>
      </c>
      <c r="M8" s="40" t="str">
        <f>IFERROR(INDEX(lists!$O$2:$O$5,MATCH('VFD Schedule'!H11,lists!$L$2:$L$5,0)),"")</f>
        <v/>
      </c>
      <c r="N8" s="40" t="str">
        <f>IFERROR(INDEX(lists!$AJ$2:$AJ$3,MATCH('VFD Schedule'!K11,lists!$AI$2:$AI$3,0)),"")</f>
        <v/>
      </c>
      <c r="O8" s="40" t="str">
        <f>IF('VFD Schedule'!J11=lists!$D$5,lists!$G$5,"")</f>
        <v/>
      </c>
      <c r="P8" s="40" t="str">
        <f>IF('VFD Schedule'!D11&gt;1,"+"&amp;'VFD Schedule'!D11&amp;"G405","")</f>
        <v/>
      </c>
      <c r="Q8" s="40" t="str">
        <f>IFERROR(INDEX(lists!$AU$2:$AU$10,MATCH('VFD Schedule'!L11,lists!$AT$2:$AT$10,0)),"")</f>
        <v/>
      </c>
      <c r="R8" s="41" t="b">
        <f>IFERROR(AND(
    'VFD Schedule'!D11*'VFD Schedule'!F11&lt;=INDEX(lists!$AM$2:$AP$2,1,MATCH('VFD Schedule'!E11,lists!$AM$1:$AP$1,0)),
    'VFD Schedule'!G11=lists!$I$2,
    'VFD Schedule'!H11=lists!$L$2,
    'VFD Schedule'!D11=1
),FALSE)</f>
        <v>0</v>
      </c>
      <c r="S8" s="41" t="b">
        <f t="shared" si="3"/>
        <v>0</v>
      </c>
      <c r="T8" s="41" t="b">
        <f t="shared" si="4"/>
        <v>0</v>
      </c>
      <c r="U8" s="41" t="b">
        <f>IFERROR(
  OR(
    'VFD Schedule'!D11&gt;1,
    'VFD Schedule'!H11&lt;&gt;lists!$L$2,
    'VFD Schedule'!J11=lists!$D$5,
    'VFD Schedule'!J11=lists!$D$6,
    'VFD Schedule'!G11=lists!$I$5,
    'VFD Schedule'!G11=lists!$I$6,
    'VFD Schedule'!G11=lists!$I$7,
    'VFD Schedule'!D11*'VFD Schedule'!F11&gt;INDEX(lists!$AM$3:$AP$3,1,MATCH('VFD Schedule'!E11,lists!$AM$1:$AP$1,0)),
    AND('VFD Schedule'!G11=lists!$I$4,'VFD Schedule'!D11*'VFD Schedule'!F11&gt;INDEX(lists!$AM$4:$AP$4,1,MATCH('VFD Schedule'!E11,lists!$AM$1:$AP$1)))
  ),
  TRUE
)</f>
        <v>1</v>
      </c>
      <c r="V8" s="42">
        <f>IF(AND('VFD Schedule'!H11=lists!$L$4,'VFD Schedule'!I11=lists!$A$3),22,100)</f>
        <v>100</v>
      </c>
      <c r="W8" s="42">
        <f>IF(AND('VFD Schedule'!I11=lists!$A$3,'VFD Schedule'!D11&gt;1),50,100)</f>
        <v>100</v>
      </c>
      <c r="X8" s="42">
        <f t="shared" si="1"/>
        <v>100</v>
      </c>
      <c r="Y8" s="42">
        <f t="shared" si="2"/>
        <v>100</v>
      </c>
      <c r="Z8" s="42">
        <f>IF(AND('VFD Schedule'!J11=lists!$D$5,'VFD Schedule'!I11=lists!$A$4),85,100)</f>
        <v>100</v>
      </c>
      <c r="AA8" s="42">
        <f>IF(AND('VFD Schedule'!J11=lists!$D$5,'VFD Schedule'!I11=lists!$A$3),85,100)</f>
        <v>100</v>
      </c>
      <c r="AB8" s="93" t="str">
        <f>IF(LEN(calculations!AC8),MIN(calculations!V8:AA8)&amp;" KA","")</f>
        <v/>
      </c>
      <c r="AC8" s="91" t="str">
        <f>IFERROR(IF(AND(LEN('VFD Schedule'!D11)&gt;0,H8&lt;&gt;"0000",LEN(D8)&gt;0,LEN(E8)&gt;0),calculations!A8&amp;calculations!B8&amp;calculations!C8&amp;calculations!D8&amp;calculations!E8&amp;calculations!F8&amp;calculations!G8&amp;calculations!H8&amp;calculations!I8&amp;calculations!J8&amp;calculations!K8&amp;calculations!L8&amp;calculations!M8&amp;calculations!N8&amp;calculations!O8&amp;calculations!P8&amp;calculations!Q8,calculations!A8&amp;IF('VFD Schedule'!H11=lists!$L$5,"-U31","")),"ABB")</f>
        <v/>
      </c>
      <c r="AD8" s="91" t="str">
        <f ca="1">Notes!I$39</f>
        <v/>
      </c>
    </row>
    <row r="9" spans="1:30" x14ac:dyDescent="0.25">
      <c r="A9" s="39" t="str">
        <f>IFERROR("ABB "&amp;INDEX(lists!$M$2:$M$5,MATCH('VFD Schedule'!H12,lists!$L$2:$L$5,0)),"")</f>
        <v/>
      </c>
      <c r="B9" s="39" t="s">
        <v>93</v>
      </c>
      <c r="C9" s="39" t="str">
        <f>IFERROR(INDEX(lists!$N$2:$N$5,MATCH('VFD Schedule'!H12,lists!$L$2:$L$5,0)),"")</f>
        <v/>
      </c>
      <c r="D9" s="39" t="str">
        <f>IFERROR(IF('VFD Schedule'!H12=lists!$L$5,INDEX(lists!$F$2:$F$6,MATCH('VFD Schedule'!J12,lists!$D$2:$D$6,0)),INDEX(lists!$E$2:$E$6,MATCH('VFD Schedule'!J12,lists!$D$2:$D$6,0))),"")</f>
        <v/>
      </c>
      <c r="E9" s="39" t="str">
        <f>IFERROR(INDEX(lists!$B$2:$B$4,MATCH('VFD Schedule'!I12,lists!$A$2:$A$4,0)),"")</f>
        <v/>
      </c>
      <c r="F9" s="39" t="str">
        <f t="shared" si="0"/>
        <v/>
      </c>
      <c r="G9" s="39" t="s">
        <v>93</v>
      </c>
      <c r="H9" s="39" t="str">
        <f>IFERROR(RIGHT("0000"&amp;IF(A9="ABB ACS800",INDEX(lists!$AC$1:$AG$27,MATCH('VFD Schedule'!D12*'VFD Schedule'!F12,lists!$AC:$AC,-1),MATCH('VFD Schedule'!E12,lists!$AC$1:$AG$1,0)),INDEX(lists!$W$1:$AA$27,MATCH('VFD Schedule'!D12*'VFD Schedule'!F12,lists!W:W,-1),MATCH('VFD Schedule'!E12,lists!$W$1:$AA$1,0))),4),"")</f>
        <v/>
      </c>
      <c r="I9" s="39" t="s">
        <v>93</v>
      </c>
      <c r="J9" s="39" t="str">
        <f>IFERROR(INDEX(lists!$R$2:$R$5,MATCH('VFD Schedule'!E12,lists!$Q$2:$Q$5,0)),"")</f>
        <v/>
      </c>
      <c r="K9" s="40" t="str">
        <f>IFERROR(INDEX(lists!$J$2:$J$7,MATCH('VFD Schedule'!G12,lists!$I$2:$I$7,0)),"")</f>
        <v/>
      </c>
      <c r="L9" s="40" t="str">
        <f>IF('VFD Schedule'!J12=lists!$D$6,lists!$G$6,"")</f>
        <v/>
      </c>
      <c r="M9" s="40" t="str">
        <f>IFERROR(INDEX(lists!$O$2:$O$5,MATCH('VFD Schedule'!H12,lists!$L$2:$L$5,0)),"")</f>
        <v/>
      </c>
      <c r="N9" s="40" t="str">
        <f>IFERROR(INDEX(lists!$AJ$2:$AJ$3,MATCH('VFD Schedule'!K12,lists!$AI$2:$AI$3,0)),"")</f>
        <v/>
      </c>
      <c r="O9" s="40" t="str">
        <f>IF('VFD Schedule'!J12=lists!$D$5,lists!$G$5,"")</f>
        <v/>
      </c>
      <c r="P9" s="40" t="str">
        <f>IF('VFD Schedule'!D12&gt;1,"+"&amp;'VFD Schedule'!D12&amp;"G405","")</f>
        <v/>
      </c>
      <c r="Q9" s="40" t="str">
        <f>IFERROR(INDEX(lists!$AU$2:$AU$10,MATCH('VFD Schedule'!L12,lists!$AT$2:$AT$10,0)),"")</f>
        <v/>
      </c>
      <c r="R9" s="41" t="b">
        <f>IFERROR(AND(
    'VFD Schedule'!D12*'VFD Schedule'!F12&lt;=INDEX(lists!$AM$2:$AP$2,1,MATCH('VFD Schedule'!E12,lists!$AM$1:$AP$1,0)),
    'VFD Schedule'!G12=lists!$I$2,
    'VFD Schedule'!H12=lists!$L$2,
    'VFD Schedule'!D12=1
),FALSE)</f>
        <v>0</v>
      </c>
      <c r="S9" s="41" t="b">
        <f t="shared" si="3"/>
        <v>0</v>
      </c>
      <c r="T9" s="41" t="b">
        <f t="shared" si="4"/>
        <v>0</v>
      </c>
      <c r="U9" s="41" t="b">
        <f>IFERROR(
  OR(
    'VFD Schedule'!D12&gt;1,
    'VFD Schedule'!H12&lt;&gt;lists!$L$2,
    'VFD Schedule'!J12=lists!$D$5,
    'VFD Schedule'!J12=lists!$D$6,
    'VFD Schedule'!G12=lists!$I$5,
    'VFD Schedule'!G12=lists!$I$6,
    'VFD Schedule'!G12=lists!$I$7,
    'VFD Schedule'!D12*'VFD Schedule'!F12&gt;INDEX(lists!$AM$3:$AP$3,1,MATCH('VFD Schedule'!E12,lists!$AM$1:$AP$1,0)),
    AND('VFD Schedule'!G12=lists!$I$4,'VFD Schedule'!D12*'VFD Schedule'!F12&gt;INDEX(lists!$AM$4:$AP$4,1,MATCH('VFD Schedule'!E12,lists!$AM$1:$AP$1)))
  ),
  TRUE
)</f>
        <v>1</v>
      </c>
      <c r="V9" s="42">
        <f>IF(AND('VFD Schedule'!H12=lists!$L$4,'VFD Schedule'!I12=lists!$A$3),22,100)</f>
        <v>100</v>
      </c>
      <c r="W9" s="42">
        <f>IF(AND('VFD Schedule'!I12=lists!$A$3,'VFD Schedule'!D12&gt;1),50,100)</f>
        <v>100</v>
      </c>
      <c r="X9" s="42">
        <f t="shared" si="1"/>
        <v>100</v>
      </c>
      <c r="Y9" s="42">
        <f t="shared" si="2"/>
        <v>100</v>
      </c>
      <c r="Z9" s="42">
        <f>IF(AND('VFD Schedule'!J12=lists!$D$5,'VFD Schedule'!I12=lists!$A$4),85,100)</f>
        <v>100</v>
      </c>
      <c r="AA9" s="42">
        <f>IF(AND('VFD Schedule'!J12=lists!$D$5,'VFD Schedule'!I12=lists!$A$3),85,100)</f>
        <v>100</v>
      </c>
      <c r="AB9" s="93" t="str">
        <f>IF(LEN(calculations!AC9),MIN(calculations!V9:AA9)&amp;" KA","")</f>
        <v/>
      </c>
      <c r="AC9" s="91" t="str">
        <f>IFERROR(IF(AND(LEN('VFD Schedule'!D12)&gt;0,H9&lt;&gt;"0000",LEN(D9)&gt;0,LEN(E9)&gt;0),calculations!A9&amp;calculations!B9&amp;calculations!C9&amp;calculations!D9&amp;calculations!E9&amp;calculations!F9&amp;calculations!G9&amp;calculations!H9&amp;calculations!I9&amp;calculations!J9&amp;calculations!K9&amp;calculations!L9&amp;calculations!M9&amp;calculations!N9&amp;calculations!O9&amp;calculations!P9&amp;calculations!Q9,calculations!A9&amp;IF('VFD Schedule'!H12=lists!$L$5,"-U31","")),"ABB")</f>
        <v/>
      </c>
      <c r="AD9" s="91" t="str">
        <f ca="1">Notes!J$39</f>
        <v/>
      </c>
    </row>
    <row r="10" spans="1:30" x14ac:dyDescent="0.25">
      <c r="A10" s="39" t="str">
        <f>IFERROR("ABB "&amp;INDEX(lists!$M$2:$M$5,MATCH('VFD Schedule'!H13,lists!$L$2:$L$5,0)),"")</f>
        <v/>
      </c>
      <c r="B10" s="39" t="s">
        <v>93</v>
      </c>
      <c r="C10" s="39" t="str">
        <f>IFERROR(INDEX(lists!$N$2:$N$5,MATCH('VFD Schedule'!H13,lists!$L$2:$L$5,0)),"")</f>
        <v/>
      </c>
      <c r="D10" s="39" t="str">
        <f>IFERROR(IF('VFD Schedule'!H13=lists!$L$5,INDEX(lists!$F$2:$F$6,MATCH('VFD Schedule'!J13,lists!$D$2:$D$6,0)),INDEX(lists!$E$2:$E$6,MATCH('VFD Schedule'!J13,lists!$D$2:$D$6,0))),"")</f>
        <v/>
      </c>
      <c r="E10" s="39" t="str">
        <f>IFERROR(INDEX(lists!$B$2:$B$4,MATCH('VFD Schedule'!I13,lists!$A$2:$A$4,0)),"")</f>
        <v/>
      </c>
      <c r="F10" s="39" t="str">
        <f t="shared" si="0"/>
        <v/>
      </c>
      <c r="G10" s="39" t="s">
        <v>93</v>
      </c>
      <c r="H10" s="39" t="str">
        <f>IFERROR(RIGHT("0000"&amp;IF(A10="ABB ACS800",INDEX(lists!$AC$1:$AG$27,MATCH('VFD Schedule'!D13*'VFD Schedule'!F13,lists!$AC:$AC,-1),MATCH('VFD Schedule'!E13,lists!$AC$1:$AG$1,0)),INDEX(lists!$W$1:$AA$27,MATCH('VFD Schedule'!D13*'VFD Schedule'!F13,lists!W:W,-1),MATCH('VFD Schedule'!E13,lists!$W$1:$AA$1,0))),4),"")</f>
        <v/>
      </c>
      <c r="I10" s="39" t="s">
        <v>93</v>
      </c>
      <c r="J10" s="39" t="str">
        <f>IFERROR(INDEX(lists!$R$2:$R$5,MATCH('VFD Schedule'!E13,lists!$Q$2:$Q$5,0)),"")</f>
        <v/>
      </c>
      <c r="K10" s="40" t="str">
        <f>IFERROR(INDEX(lists!$J$2:$J$7,MATCH('VFD Schedule'!G13,lists!$I$2:$I$7,0)),"")</f>
        <v/>
      </c>
      <c r="L10" s="40" t="str">
        <f>IF('VFD Schedule'!J13=lists!$D$6,lists!$G$6,"")</f>
        <v/>
      </c>
      <c r="M10" s="40" t="str">
        <f>IFERROR(INDEX(lists!$O$2:$O$5,MATCH('VFD Schedule'!H13,lists!$L$2:$L$5,0)),"")</f>
        <v/>
      </c>
      <c r="N10" s="40" t="str">
        <f>IFERROR(INDEX(lists!$AJ$2:$AJ$3,MATCH('VFD Schedule'!K13,lists!$AI$2:$AI$3,0)),"")</f>
        <v/>
      </c>
      <c r="O10" s="40" t="str">
        <f>IF('VFD Schedule'!J13=lists!$D$5,lists!$G$5,"")</f>
        <v/>
      </c>
      <c r="P10" s="40" t="str">
        <f>IF('VFD Schedule'!D13&gt;1,"+"&amp;'VFD Schedule'!D13&amp;"G405","")</f>
        <v/>
      </c>
      <c r="Q10" s="40" t="str">
        <f>IFERROR(INDEX(lists!$AU$2:$AU$10,MATCH('VFD Schedule'!L13,lists!$AT$2:$AT$10,0)),"")</f>
        <v/>
      </c>
      <c r="R10" s="41" t="b">
        <f>IFERROR(AND(
    'VFD Schedule'!D13*'VFD Schedule'!F13&lt;=INDEX(lists!$AM$2:$AP$2,1,MATCH('VFD Schedule'!E13,lists!$AM$1:$AP$1,0)),
    'VFD Schedule'!G13=lists!$I$2,
    'VFD Schedule'!H13=lists!$L$2,
    'VFD Schedule'!D13=1
),FALSE)</f>
        <v>0</v>
      </c>
      <c r="S10" s="41" t="b">
        <f t="shared" si="3"/>
        <v>0</v>
      </c>
      <c r="T10" s="41" t="b">
        <f t="shared" si="4"/>
        <v>0</v>
      </c>
      <c r="U10" s="41" t="b">
        <f>IFERROR(
  OR(
    'VFD Schedule'!D13&gt;1,
    'VFD Schedule'!H13&lt;&gt;lists!$L$2,
    'VFD Schedule'!J13=lists!$D$5,
    'VFD Schedule'!J13=lists!$D$6,
    'VFD Schedule'!G13=lists!$I$5,
    'VFD Schedule'!G13=lists!$I$6,
    'VFD Schedule'!G13=lists!$I$7,
    'VFD Schedule'!D13*'VFD Schedule'!F13&gt;INDEX(lists!$AM$3:$AP$3,1,MATCH('VFD Schedule'!E13,lists!$AM$1:$AP$1,0)),
    AND('VFD Schedule'!G13=lists!$I$4,'VFD Schedule'!D13*'VFD Schedule'!F13&gt;INDEX(lists!$AM$4:$AP$4,1,MATCH('VFD Schedule'!E13,lists!$AM$1:$AP$1)))
  ),
  TRUE
)</f>
        <v>1</v>
      </c>
      <c r="V10" s="42">
        <f>IF(AND('VFD Schedule'!H13=lists!$L$4,'VFD Schedule'!I13=lists!$A$3),22,100)</f>
        <v>100</v>
      </c>
      <c r="W10" s="42">
        <f>IF(AND('VFD Schedule'!I13=lists!$A$3,'VFD Schedule'!D13&gt;1),50,100)</f>
        <v>100</v>
      </c>
      <c r="X10" s="42">
        <f t="shared" si="1"/>
        <v>100</v>
      </c>
      <c r="Y10" s="42">
        <f t="shared" si="2"/>
        <v>100</v>
      </c>
      <c r="Z10" s="42">
        <f>IF(AND('VFD Schedule'!J13=lists!$D$5,'VFD Schedule'!I13=lists!$A$4),85,100)</f>
        <v>100</v>
      </c>
      <c r="AA10" s="42">
        <f>IF(AND('VFD Schedule'!J13=lists!$D$5,'VFD Schedule'!I13=lists!$A$3),85,100)</f>
        <v>100</v>
      </c>
      <c r="AB10" s="93" t="str">
        <f>IF(LEN(calculations!AC10),MIN(calculations!V10:AA10)&amp;" KA","")</f>
        <v/>
      </c>
      <c r="AC10" s="91" t="str">
        <f>IFERROR(IF(AND(LEN('VFD Schedule'!D13)&gt;0,H10&lt;&gt;"0000",LEN(D10)&gt;0,LEN(E10)&gt;0),calculations!A10&amp;calculations!B10&amp;calculations!C10&amp;calculations!D10&amp;calculations!E10&amp;calculations!F10&amp;calculations!G10&amp;calculations!H10&amp;calculations!I10&amp;calculations!J10&amp;calculations!K10&amp;calculations!L10&amp;calculations!M10&amp;calculations!N10&amp;calculations!O10&amp;calculations!P10&amp;calculations!Q10,calculations!A10&amp;IF('VFD Schedule'!H13=lists!$L$5,"-U31","")),"ABB")</f>
        <v/>
      </c>
      <c r="AD10" s="91" t="str">
        <f ca="1">Notes!K$39</f>
        <v/>
      </c>
    </row>
    <row r="11" spans="1:30" x14ac:dyDescent="0.25">
      <c r="A11" s="39" t="str">
        <f>IFERROR("ABB "&amp;INDEX(lists!$M$2:$M$5,MATCH('VFD Schedule'!H14,lists!$L$2:$L$5,0)),"")</f>
        <v/>
      </c>
      <c r="B11" s="39" t="s">
        <v>93</v>
      </c>
      <c r="C11" s="39" t="str">
        <f>IFERROR(INDEX(lists!$N$2:$N$5,MATCH('VFD Schedule'!H14,lists!$L$2:$L$5,0)),"")</f>
        <v/>
      </c>
      <c r="D11" s="39" t="str">
        <f>IFERROR(IF('VFD Schedule'!H14=lists!$L$5,INDEX(lists!$F$2:$F$6,MATCH('VFD Schedule'!J14,lists!$D$2:$D$6,0)),INDEX(lists!$E$2:$E$6,MATCH('VFD Schedule'!J14,lists!$D$2:$D$6,0))),"")</f>
        <v/>
      </c>
      <c r="E11" s="39" t="str">
        <f>IFERROR(INDEX(lists!$B$2:$B$4,MATCH('VFD Schedule'!I14,lists!$A$2:$A$4,0)),"")</f>
        <v/>
      </c>
      <c r="F11" s="39" t="str">
        <f t="shared" si="0"/>
        <v/>
      </c>
      <c r="G11" s="39" t="s">
        <v>93</v>
      </c>
      <c r="H11" s="39" t="str">
        <f>IFERROR(RIGHT("0000"&amp;IF(A11="ABB ACS800",INDEX(lists!$AC$1:$AG$27,MATCH('VFD Schedule'!D14*'VFD Schedule'!F14,lists!$AC:$AC,-1),MATCH('VFD Schedule'!E14,lists!$AC$1:$AG$1,0)),INDEX(lists!$W$1:$AA$27,MATCH('VFD Schedule'!D14*'VFD Schedule'!F14,lists!W:W,-1),MATCH('VFD Schedule'!E14,lists!$W$1:$AA$1,0))),4),"")</f>
        <v/>
      </c>
      <c r="I11" s="39" t="s">
        <v>93</v>
      </c>
      <c r="J11" s="39" t="str">
        <f>IFERROR(INDEX(lists!$R$2:$R$5,MATCH('VFD Schedule'!E14,lists!$Q$2:$Q$5,0)),"")</f>
        <v/>
      </c>
      <c r="K11" s="40" t="str">
        <f>IFERROR(INDEX(lists!$J$2:$J$7,MATCH('VFD Schedule'!G14,lists!$I$2:$I$7,0)),"")</f>
        <v/>
      </c>
      <c r="L11" s="40" t="str">
        <f>IF('VFD Schedule'!J14=lists!$D$6,lists!$G$6,"")</f>
        <v/>
      </c>
      <c r="M11" s="40" t="str">
        <f>IFERROR(INDEX(lists!$O$2:$O$5,MATCH('VFD Schedule'!H14,lists!$L$2:$L$5,0)),"")</f>
        <v/>
      </c>
      <c r="N11" s="40" t="str">
        <f>IFERROR(INDEX(lists!$AJ$2:$AJ$3,MATCH('VFD Schedule'!K14,lists!$AI$2:$AI$3,0)),"")</f>
        <v/>
      </c>
      <c r="O11" s="40" t="str">
        <f>IF('VFD Schedule'!J14=lists!$D$5,lists!$G$5,"")</f>
        <v/>
      </c>
      <c r="P11" s="40" t="str">
        <f>IF('VFD Schedule'!D14&gt;1,"+"&amp;'VFD Schedule'!D14&amp;"G405","")</f>
        <v/>
      </c>
      <c r="Q11" s="40" t="str">
        <f>IFERROR(INDEX(lists!$AU$2:$AU$10,MATCH('VFD Schedule'!L14,lists!$AT$2:$AT$10,0)),"")</f>
        <v/>
      </c>
      <c r="R11" s="41" t="b">
        <f>IFERROR(AND(
    'VFD Schedule'!D14*'VFD Schedule'!F14&lt;=INDEX(lists!$AM$2:$AP$2,1,MATCH('VFD Schedule'!E14,lists!$AM$1:$AP$1,0)),
    'VFD Schedule'!G14=lists!$I$2,
    'VFD Schedule'!H14=lists!$L$2,
    'VFD Schedule'!D14=1
),FALSE)</f>
        <v>0</v>
      </c>
      <c r="S11" s="41" t="b">
        <f t="shared" si="3"/>
        <v>0</v>
      </c>
      <c r="T11" s="41" t="b">
        <f t="shared" si="4"/>
        <v>0</v>
      </c>
      <c r="U11" s="41" t="b">
        <f>IFERROR(
  OR(
    'VFD Schedule'!D14&gt;1,
    'VFD Schedule'!H14&lt;&gt;lists!$L$2,
    'VFD Schedule'!J14=lists!$D$5,
    'VFD Schedule'!J14=lists!$D$6,
    'VFD Schedule'!G14=lists!$I$5,
    'VFD Schedule'!G14=lists!$I$6,
    'VFD Schedule'!G14=lists!$I$7,
    'VFD Schedule'!D14*'VFD Schedule'!F14&gt;INDEX(lists!$AM$3:$AP$3,1,MATCH('VFD Schedule'!E14,lists!$AM$1:$AP$1,0)),
    AND('VFD Schedule'!G14=lists!$I$4,'VFD Schedule'!D14*'VFD Schedule'!F14&gt;INDEX(lists!$AM$4:$AP$4,1,MATCH('VFD Schedule'!E14,lists!$AM$1:$AP$1)))
  ),
  TRUE
)</f>
        <v>1</v>
      </c>
      <c r="V11" s="42">
        <f>IF(AND('VFD Schedule'!H14=lists!$L$4,'VFD Schedule'!I14=lists!$A$3),22,100)</f>
        <v>100</v>
      </c>
      <c r="W11" s="42">
        <f>IF(AND('VFD Schedule'!I14=lists!$A$3,'VFD Schedule'!D14&gt;1),50,100)</f>
        <v>100</v>
      </c>
      <c r="X11" s="42">
        <f t="shared" si="1"/>
        <v>100</v>
      </c>
      <c r="Y11" s="42">
        <f t="shared" si="2"/>
        <v>100</v>
      </c>
      <c r="Z11" s="42">
        <f>IF(AND('VFD Schedule'!J14=lists!$D$5,'VFD Schedule'!I14=lists!$A$4),85,100)</f>
        <v>100</v>
      </c>
      <c r="AA11" s="42">
        <f>IF(AND('VFD Schedule'!J14=lists!$D$5,'VFD Schedule'!I14=lists!$A$3),85,100)</f>
        <v>100</v>
      </c>
      <c r="AB11" s="93" t="str">
        <f>IF(LEN(calculations!AC11),MIN(calculations!V11:AA11)&amp;" KA","")</f>
        <v/>
      </c>
      <c r="AC11" s="91" t="str">
        <f>IFERROR(IF(AND(LEN('VFD Schedule'!D14)&gt;0,H11&lt;&gt;"0000",LEN(D11)&gt;0,LEN(E11)&gt;0),calculations!A11&amp;calculations!B11&amp;calculations!C11&amp;calculations!D11&amp;calculations!E11&amp;calculations!F11&amp;calculations!G11&amp;calculations!H11&amp;calculations!I11&amp;calculations!J11&amp;calculations!K11&amp;calculations!L11&amp;calculations!M11&amp;calculations!N11&amp;calculations!O11&amp;calculations!P11&amp;calculations!Q11,calculations!A11&amp;IF('VFD Schedule'!H14=lists!$L$5,"-U31","")),"ABB")</f>
        <v/>
      </c>
      <c r="AD11" s="91" t="str">
        <f ca="1">Notes!L$39</f>
        <v/>
      </c>
    </row>
    <row r="12" spans="1:30" x14ac:dyDescent="0.25">
      <c r="A12" s="39" t="str">
        <f>IFERROR("ABB "&amp;INDEX(lists!$M$2:$M$5,MATCH('VFD Schedule'!H15,lists!$L$2:$L$5,0)),"")</f>
        <v/>
      </c>
      <c r="B12" s="39" t="s">
        <v>93</v>
      </c>
      <c r="C12" s="39" t="str">
        <f>IFERROR(INDEX(lists!$N$2:$N$5,MATCH('VFD Schedule'!H15,lists!$L$2:$L$5,0)),"")</f>
        <v/>
      </c>
      <c r="D12" s="39" t="str">
        <f>IFERROR(IF('VFD Schedule'!H15=lists!$L$5,INDEX(lists!$F$2:$F$6,MATCH('VFD Schedule'!J15,lists!$D$2:$D$6,0)),INDEX(lists!$E$2:$E$6,MATCH('VFD Schedule'!J15,lists!$D$2:$D$6,0))),"")</f>
        <v/>
      </c>
      <c r="E12" s="39" t="str">
        <f>IFERROR(INDEX(lists!$B$2:$B$4,MATCH('VFD Schedule'!I15,lists!$A$2:$A$4,0)),"")</f>
        <v/>
      </c>
      <c r="F12" s="39" t="str">
        <f t="shared" si="0"/>
        <v/>
      </c>
      <c r="G12" s="39" t="s">
        <v>93</v>
      </c>
      <c r="H12" s="39" t="str">
        <f>IFERROR(RIGHT("0000"&amp;IF(A12="ABB ACS800",INDEX(lists!$AC$1:$AG$27,MATCH('VFD Schedule'!D15*'VFD Schedule'!F15,lists!$AC:$AC,-1),MATCH('VFD Schedule'!E15,lists!$AC$1:$AG$1,0)),INDEX(lists!$W$1:$AA$27,MATCH('VFD Schedule'!D15*'VFD Schedule'!F15,lists!W:W,-1),MATCH('VFD Schedule'!E15,lists!$W$1:$AA$1,0))),4),"")</f>
        <v/>
      </c>
      <c r="I12" s="39" t="s">
        <v>93</v>
      </c>
      <c r="J12" s="39" t="str">
        <f>IFERROR(INDEX(lists!$R$2:$R$5,MATCH('VFD Schedule'!E15,lists!$Q$2:$Q$5,0)),"")</f>
        <v/>
      </c>
      <c r="K12" s="40" t="str">
        <f>IFERROR(INDEX(lists!$J$2:$J$7,MATCH('VFD Schedule'!G15,lists!$I$2:$I$7,0)),"")</f>
        <v/>
      </c>
      <c r="L12" s="40" t="str">
        <f>IF('VFD Schedule'!J15=lists!$D$6,lists!$G$6,"")</f>
        <v/>
      </c>
      <c r="M12" s="40" t="str">
        <f>IFERROR(INDEX(lists!$O$2:$O$5,MATCH('VFD Schedule'!H15,lists!$L$2:$L$5,0)),"")</f>
        <v/>
      </c>
      <c r="N12" s="40" t="str">
        <f>IFERROR(INDEX(lists!$AJ$2:$AJ$3,MATCH('VFD Schedule'!K15,lists!$AI$2:$AI$3,0)),"")</f>
        <v/>
      </c>
      <c r="O12" s="40" t="str">
        <f>IF('VFD Schedule'!J15=lists!$D$5,lists!$G$5,"")</f>
        <v/>
      </c>
      <c r="P12" s="40" t="str">
        <f>IF('VFD Schedule'!D15&gt;1,"+"&amp;'VFD Schedule'!D15&amp;"G405","")</f>
        <v/>
      </c>
      <c r="Q12" s="40" t="str">
        <f>IFERROR(INDEX(lists!$AU$2:$AU$10,MATCH('VFD Schedule'!L15,lists!$AT$2:$AT$10,0)),"")</f>
        <v/>
      </c>
      <c r="R12" s="41" t="b">
        <f>IFERROR(AND(
    'VFD Schedule'!D15*'VFD Schedule'!F15&lt;=INDEX(lists!$AM$2:$AP$2,1,MATCH('VFD Schedule'!E15,lists!$AM$1:$AP$1,0)),
    'VFD Schedule'!G15=lists!$I$2,
    'VFD Schedule'!H15=lists!$L$2,
    'VFD Schedule'!D15=1
),FALSE)</f>
        <v>0</v>
      </c>
      <c r="S12" s="41" t="b">
        <f t="shared" si="3"/>
        <v>0</v>
      </c>
      <c r="T12" s="41" t="b">
        <f t="shared" si="4"/>
        <v>0</v>
      </c>
      <c r="U12" s="41" t="b">
        <f>IFERROR(
  OR(
    'VFD Schedule'!D15&gt;1,
    'VFD Schedule'!H15&lt;&gt;lists!$L$2,
    'VFD Schedule'!J15=lists!$D$5,
    'VFD Schedule'!J15=lists!$D$6,
    'VFD Schedule'!G15=lists!$I$5,
    'VFD Schedule'!G15=lists!$I$6,
    'VFD Schedule'!G15=lists!$I$7,
    'VFD Schedule'!D15*'VFD Schedule'!F15&gt;INDEX(lists!$AM$3:$AP$3,1,MATCH('VFD Schedule'!E15,lists!$AM$1:$AP$1,0)),
    AND('VFD Schedule'!G15=lists!$I$4,'VFD Schedule'!D15*'VFD Schedule'!F15&gt;INDEX(lists!$AM$4:$AP$4,1,MATCH('VFD Schedule'!E15,lists!$AM$1:$AP$1)))
  ),
  TRUE
)</f>
        <v>1</v>
      </c>
      <c r="V12" s="42">
        <f>IF(AND('VFD Schedule'!H15=lists!$L$4,'VFD Schedule'!I15=lists!$A$3),22,100)</f>
        <v>100</v>
      </c>
      <c r="W12" s="42">
        <f>IF(AND('VFD Schedule'!I15=lists!$A$3,'VFD Schedule'!D15&gt;1),50,100)</f>
        <v>100</v>
      </c>
      <c r="X12" s="42">
        <f t="shared" si="1"/>
        <v>100</v>
      </c>
      <c r="Y12" s="42">
        <f t="shared" si="2"/>
        <v>100</v>
      </c>
      <c r="Z12" s="42">
        <f>IF(AND('VFD Schedule'!J15=lists!$D$5,'VFD Schedule'!I15=lists!$A$4),85,100)</f>
        <v>100</v>
      </c>
      <c r="AA12" s="42">
        <f>IF(AND('VFD Schedule'!J15=lists!$D$5,'VFD Schedule'!I15=lists!$A$3),85,100)</f>
        <v>100</v>
      </c>
      <c r="AB12" s="93" t="str">
        <f>IF(LEN(calculations!AC12),MIN(calculations!V12:AA12)&amp;" KA","")</f>
        <v/>
      </c>
      <c r="AC12" s="91" t="str">
        <f>IFERROR(IF(AND(LEN('VFD Schedule'!D15)&gt;0,H12&lt;&gt;"0000",LEN(D12)&gt;0,LEN(E12)&gt;0),calculations!A12&amp;calculations!B12&amp;calculations!C12&amp;calculations!D12&amp;calculations!E12&amp;calculations!F12&amp;calculations!G12&amp;calculations!H12&amp;calculations!I12&amp;calculations!J12&amp;calculations!K12&amp;calculations!L12&amp;calculations!M12&amp;calculations!N12&amp;calculations!O12&amp;calculations!P12&amp;calculations!Q12,calculations!A12&amp;IF('VFD Schedule'!H15=lists!$L$5,"-U31","")),"ABB")</f>
        <v/>
      </c>
      <c r="AD12" s="91" t="str">
        <f ca="1">Notes!M$39</f>
        <v/>
      </c>
    </row>
    <row r="13" spans="1:30" x14ac:dyDescent="0.25">
      <c r="A13" s="39" t="str">
        <f>IFERROR("ABB "&amp;INDEX(lists!$M$2:$M$5,MATCH('VFD Schedule'!H16,lists!$L$2:$L$5,0)),"")</f>
        <v/>
      </c>
      <c r="B13" s="39" t="s">
        <v>93</v>
      </c>
      <c r="C13" s="39" t="str">
        <f>IFERROR(INDEX(lists!$N$2:$N$5,MATCH('VFD Schedule'!H16,lists!$L$2:$L$5,0)),"")</f>
        <v/>
      </c>
      <c r="D13" s="39" t="str">
        <f>IFERROR(IF('VFD Schedule'!H16=lists!$L$5,INDEX(lists!$F$2:$F$6,MATCH('VFD Schedule'!J16,lists!$D$2:$D$6,0)),INDEX(lists!$E$2:$E$6,MATCH('VFD Schedule'!J16,lists!$D$2:$D$6,0))),"")</f>
        <v/>
      </c>
      <c r="E13" s="39" t="str">
        <f>IFERROR(INDEX(lists!$B$2:$B$4,MATCH('VFD Schedule'!I16,lists!$A$2:$A$4,0)),"")</f>
        <v/>
      </c>
      <c r="F13" s="39" t="str">
        <f t="shared" si="0"/>
        <v/>
      </c>
      <c r="G13" s="39" t="s">
        <v>93</v>
      </c>
      <c r="H13" s="39" t="str">
        <f>IFERROR(RIGHT("0000"&amp;IF(A13="ABB ACS800",INDEX(lists!$AC$1:$AG$27,MATCH('VFD Schedule'!D16*'VFD Schedule'!F16,lists!$AC:$AC,-1),MATCH('VFD Schedule'!E16,lists!$AC$1:$AG$1,0)),INDEX(lists!$W$1:$AA$27,MATCH('VFD Schedule'!D16*'VFD Schedule'!F16,lists!W:W,-1),MATCH('VFD Schedule'!E16,lists!$W$1:$AA$1,0))),4),"")</f>
        <v/>
      </c>
      <c r="I13" s="39" t="s">
        <v>93</v>
      </c>
      <c r="J13" s="39" t="str">
        <f>IFERROR(INDEX(lists!$R$2:$R$5,MATCH('VFD Schedule'!E16,lists!$Q$2:$Q$5,0)),"")</f>
        <v/>
      </c>
      <c r="K13" s="40" t="str">
        <f>IFERROR(INDEX(lists!$J$2:$J$7,MATCH('VFD Schedule'!G16,lists!$I$2:$I$7,0)),"")</f>
        <v/>
      </c>
      <c r="L13" s="40" t="str">
        <f>IF('VFD Schedule'!J16=lists!$D$6,lists!$G$6,"")</f>
        <v/>
      </c>
      <c r="M13" s="40" t="str">
        <f>IFERROR(INDEX(lists!$O$2:$O$5,MATCH('VFD Schedule'!H16,lists!$L$2:$L$5,0)),"")</f>
        <v/>
      </c>
      <c r="N13" s="40" t="str">
        <f>IFERROR(INDEX(lists!$AJ$2:$AJ$3,MATCH('VFD Schedule'!K16,lists!$AI$2:$AI$3,0)),"")</f>
        <v/>
      </c>
      <c r="O13" s="40" t="str">
        <f>IF('VFD Schedule'!J16=lists!$D$5,lists!$G$5,"")</f>
        <v/>
      </c>
      <c r="P13" s="40" t="str">
        <f>IF('VFD Schedule'!D16&gt;1,"+"&amp;'VFD Schedule'!D16&amp;"G405","")</f>
        <v/>
      </c>
      <c r="Q13" s="40" t="str">
        <f>IFERROR(INDEX(lists!$AU$2:$AU$10,MATCH('VFD Schedule'!L16,lists!$AT$2:$AT$10,0)),"")</f>
        <v/>
      </c>
      <c r="R13" s="41" t="b">
        <f>IFERROR(AND(
    'VFD Schedule'!D16*'VFD Schedule'!F16&lt;=INDEX(lists!$AM$2:$AP$2,1,MATCH('VFD Schedule'!E16,lists!$AM$1:$AP$1,0)),
    'VFD Schedule'!G16=lists!$I$2,
    'VFD Schedule'!H16=lists!$L$2,
    'VFD Schedule'!D16=1
),FALSE)</f>
        <v>0</v>
      </c>
      <c r="S13" s="41" t="b">
        <f t="shared" si="3"/>
        <v>0</v>
      </c>
      <c r="T13" s="41" t="b">
        <f t="shared" si="4"/>
        <v>0</v>
      </c>
      <c r="U13" s="41" t="b">
        <f>IFERROR(
  OR(
    'VFD Schedule'!D16&gt;1,
    'VFD Schedule'!H16&lt;&gt;lists!$L$2,
    'VFD Schedule'!J16=lists!$D$5,
    'VFD Schedule'!J16=lists!$D$6,
    'VFD Schedule'!G16=lists!$I$5,
    'VFD Schedule'!G16=lists!$I$6,
    'VFD Schedule'!G16=lists!$I$7,
    'VFD Schedule'!D16*'VFD Schedule'!F16&gt;INDEX(lists!$AM$3:$AP$3,1,MATCH('VFD Schedule'!E16,lists!$AM$1:$AP$1,0)),
    AND('VFD Schedule'!G16=lists!$I$4,'VFD Schedule'!D16*'VFD Schedule'!F16&gt;INDEX(lists!$AM$4:$AP$4,1,MATCH('VFD Schedule'!E16,lists!$AM$1:$AP$1)))
  ),
  TRUE
)</f>
        <v>1</v>
      </c>
      <c r="V13" s="42">
        <f>IF(AND('VFD Schedule'!H16=lists!$L$4,'VFD Schedule'!I16=lists!$A$3),22,100)</f>
        <v>100</v>
      </c>
      <c r="W13" s="42">
        <f>IF(AND('VFD Schedule'!I16=lists!$A$3,'VFD Schedule'!D16&gt;1),50,100)</f>
        <v>100</v>
      </c>
      <c r="X13" s="42">
        <f t="shared" si="1"/>
        <v>100</v>
      </c>
      <c r="Y13" s="42">
        <f t="shared" si="2"/>
        <v>100</v>
      </c>
      <c r="Z13" s="42">
        <f>IF(AND('VFD Schedule'!J16=lists!$D$5,'VFD Schedule'!I16=lists!$A$4),85,100)</f>
        <v>100</v>
      </c>
      <c r="AA13" s="42">
        <f>IF(AND('VFD Schedule'!J16=lists!$D$5,'VFD Schedule'!I16=lists!$A$3),85,100)</f>
        <v>100</v>
      </c>
      <c r="AB13" s="93" t="str">
        <f>IF(LEN(calculations!AC13),MIN(calculations!V13:AA13)&amp;" KA","")</f>
        <v/>
      </c>
      <c r="AC13" s="91" t="str">
        <f>IFERROR(IF(AND(LEN('VFD Schedule'!D16)&gt;0,H13&lt;&gt;"0000",LEN(D13)&gt;0,LEN(E13)&gt;0),calculations!A13&amp;calculations!B13&amp;calculations!C13&amp;calculations!D13&amp;calculations!E13&amp;calculations!F13&amp;calculations!G13&amp;calculations!H13&amp;calculations!I13&amp;calculations!J13&amp;calculations!K13&amp;calculations!L13&amp;calculations!M13&amp;calculations!N13&amp;calculations!O13&amp;calculations!P13&amp;calculations!Q13,calculations!A13&amp;IF('VFD Schedule'!H16=lists!$L$5,"-U31","")),"ABB")</f>
        <v/>
      </c>
      <c r="AD13" s="91" t="str">
        <f ca="1">Notes!N$39</f>
        <v/>
      </c>
    </row>
    <row r="14" spans="1:30" x14ac:dyDescent="0.25">
      <c r="A14" s="39" t="str">
        <f>IFERROR("ABB "&amp;INDEX(lists!$M$2:$M$5,MATCH('VFD Schedule'!H17,lists!$L$2:$L$5,0)),"")</f>
        <v/>
      </c>
      <c r="B14" s="39" t="s">
        <v>93</v>
      </c>
      <c r="C14" s="39" t="str">
        <f>IFERROR(INDEX(lists!$N$2:$N$5,MATCH('VFD Schedule'!H17,lists!$L$2:$L$5,0)),"")</f>
        <v/>
      </c>
      <c r="D14" s="39" t="str">
        <f>IFERROR(IF('VFD Schedule'!H17=lists!$L$5,INDEX(lists!$F$2:$F$6,MATCH('VFD Schedule'!J17,lists!$D$2:$D$6,0)),INDEX(lists!$E$2:$E$6,MATCH('VFD Schedule'!J17,lists!$D$2:$D$6,0))),"")</f>
        <v/>
      </c>
      <c r="E14" s="39" t="str">
        <f>IFERROR(INDEX(lists!$B$2:$B$4,MATCH('VFD Schedule'!I17,lists!$A$2:$A$4,0)),"")</f>
        <v/>
      </c>
      <c r="F14" s="39" t="str">
        <f t="shared" si="0"/>
        <v/>
      </c>
      <c r="G14" s="39" t="s">
        <v>93</v>
      </c>
      <c r="H14" s="39" t="str">
        <f>IFERROR(RIGHT("0000"&amp;IF(A14="ABB ACS800",INDEX(lists!$AC$1:$AG$27,MATCH('VFD Schedule'!D17*'VFD Schedule'!F17,lists!$AC:$AC,-1),MATCH('VFD Schedule'!E17,lists!$AC$1:$AG$1,0)),INDEX(lists!$W$1:$AA$27,MATCH('VFD Schedule'!D17*'VFD Schedule'!F17,lists!W:W,-1),MATCH('VFD Schedule'!E17,lists!$W$1:$AA$1,0))),4),"")</f>
        <v/>
      </c>
      <c r="I14" s="39" t="s">
        <v>93</v>
      </c>
      <c r="J14" s="39" t="str">
        <f>IFERROR(INDEX(lists!$R$2:$R$5,MATCH('VFD Schedule'!E17,lists!$Q$2:$Q$5,0)),"")</f>
        <v/>
      </c>
      <c r="K14" s="40" t="str">
        <f>IFERROR(INDEX(lists!$J$2:$J$7,MATCH('VFD Schedule'!G17,lists!$I$2:$I$7,0)),"")</f>
        <v/>
      </c>
      <c r="L14" s="40" t="str">
        <f>IF('VFD Schedule'!J17=lists!$D$6,lists!$G$6,"")</f>
        <v/>
      </c>
      <c r="M14" s="40" t="str">
        <f>IFERROR(INDEX(lists!$O$2:$O$5,MATCH('VFD Schedule'!H17,lists!$L$2:$L$5,0)),"")</f>
        <v/>
      </c>
      <c r="N14" s="40" t="str">
        <f>IFERROR(INDEX(lists!$AJ$2:$AJ$3,MATCH('VFD Schedule'!K17,lists!$AI$2:$AI$3,0)),"")</f>
        <v/>
      </c>
      <c r="O14" s="40" t="str">
        <f>IF('VFD Schedule'!J17=lists!$D$5,lists!$G$5,"")</f>
        <v/>
      </c>
      <c r="P14" s="40" t="str">
        <f>IF('VFD Schedule'!D17&gt;1,"+"&amp;'VFD Schedule'!D17&amp;"G405","")</f>
        <v/>
      </c>
      <c r="Q14" s="40" t="str">
        <f>IFERROR(INDEX(lists!$AU$2:$AU$10,MATCH('VFD Schedule'!L17,lists!$AT$2:$AT$10,0)),"")</f>
        <v/>
      </c>
      <c r="R14" s="41" t="b">
        <f>IFERROR(AND(
    'VFD Schedule'!D17*'VFD Schedule'!F17&lt;=INDEX(lists!$AM$2:$AP$2,1,MATCH('VFD Schedule'!E17,lists!$AM$1:$AP$1,0)),
    'VFD Schedule'!G17=lists!$I$2,
    'VFD Schedule'!H17=lists!$L$2,
    'VFD Schedule'!D17=1
),FALSE)</f>
        <v>0</v>
      </c>
      <c r="S14" s="41" t="b">
        <f t="shared" si="3"/>
        <v>0</v>
      </c>
      <c r="T14" s="41" t="b">
        <f t="shared" si="4"/>
        <v>0</v>
      </c>
      <c r="U14" s="41" t="b">
        <f>IFERROR(
  OR(
    'VFD Schedule'!D17&gt;1,
    'VFD Schedule'!H17&lt;&gt;lists!$L$2,
    'VFD Schedule'!J17=lists!$D$5,
    'VFD Schedule'!J17=lists!$D$6,
    'VFD Schedule'!G17=lists!$I$5,
    'VFD Schedule'!G17=lists!$I$6,
    'VFD Schedule'!G17=lists!$I$7,
    'VFD Schedule'!D17*'VFD Schedule'!F17&gt;INDEX(lists!$AM$3:$AP$3,1,MATCH('VFD Schedule'!E17,lists!$AM$1:$AP$1,0)),
    AND('VFD Schedule'!G17=lists!$I$4,'VFD Schedule'!D17*'VFD Schedule'!F17&gt;INDEX(lists!$AM$4:$AP$4,1,MATCH('VFD Schedule'!E17,lists!$AM$1:$AP$1)))
  ),
  TRUE
)</f>
        <v>1</v>
      </c>
      <c r="V14" s="42">
        <f>IF(AND('VFD Schedule'!H17=lists!$L$4,'VFD Schedule'!I17=lists!$A$3),22,100)</f>
        <v>100</v>
      </c>
      <c r="W14" s="42">
        <f>IF(AND('VFD Schedule'!I17=lists!$A$3,'VFD Schedule'!D17&gt;1),50,100)</f>
        <v>100</v>
      </c>
      <c r="X14" s="42">
        <f t="shared" si="1"/>
        <v>100</v>
      </c>
      <c r="Y14" s="42">
        <f t="shared" si="2"/>
        <v>100</v>
      </c>
      <c r="Z14" s="42">
        <f>IF(AND('VFD Schedule'!J17=lists!$D$5,'VFD Schedule'!I17=lists!$A$4),85,100)</f>
        <v>100</v>
      </c>
      <c r="AA14" s="42">
        <f>IF(AND('VFD Schedule'!J17=lists!$D$5,'VFD Schedule'!I17=lists!$A$3),85,100)</f>
        <v>100</v>
      </c>
      <c r="AB14" s="93" t="str">
        <f>IF(LEN(calculations!AC14),MIN(calculations!V14:AA14)&amp;" KA","")</f>
        <v/>
      </c>
      <c r="AC14" s="91" t="str">
        <f>IFERROR(IF(AND(LEN('VFD Schedule'!D17)&gt;0,H14&lt;&gt;"0000",LEN(D14)&gt;0,LEN(E14)&gt;0),calculations!A14&amp;calculations!B14&amp;calculations!C14&amp;calculations!D14&amp;calculations!E14&amp;calculations!F14&amp;calculations!G14&amp;calculations!H14&amp;calculations!I14&amp;calculations!J14&amp;calculations!K14&amp;calculations!L14&amp;calculations!M14&amp;calculations!N14&amp;calculations!O14&amp;calculations!P14&amp;calculations!Q14,calculations!A14&amp;IF('VFD Schedule'!H17=lists!$L$5,"-U31","")),"ABB")</f>
        <v/>
      </c>
      <c r="AD14" s="91" t="str">
        <f ca="1">Notes!O$39</f>
        <v/>
      </c>
    </row>
    <row r="15" spans="1:30" x14ac:dyDescent="0.25">
      <c r="A15" s="39" t="str">
        <f>IFERROR("ABB "&amp;INDEX(lists!$M$2:$M$5,MATCH('VFD Schedule'!H18,lists!$L$2:$L$5,0)),"")</f>
        <v/>
      </c>
      <c r="B15" s="39" t="s">
        <v>93</v>
      </c>
      <c r="C15" s="39" t="str">
        <f>IFERROR(INDEX(lists!$N$2:$N$5,MATCH('VFD Schedule'!H18,lists!$L$2:$L$5,0)),"")</f>
        <v/>
      </c>
      <c r="D15" s="39" t="str">
        <f>IFERROR(IF('VFD Schedule'!H18=lists!$L$5,INDEX(lists!$F$2:$F$6,MATCH('VFD Schedule'!J18,lists!$D$2:$D$6,0)),INDEX(lists!$E$2:$E$6,MATCH('VFD Schedule'!J18,lists!$D$2:$D$6,0))),"")</f>
        <v/>
      </c>
      <c r="E15" s="39" t="str">
        <f>IFERROR(INDEX(lists!$B$2:$B$4,MATCH('VFD Schedule'!I18,lists!$A$2:$A$4,0)),"")</f>
        <v/>
      </c>
      <c r="F15" s="39" t="str">
        <f t="shared" si="0"/>
        <v/>
      </c>
      <c r="G15" s="39" t="s">
        <v>93</v>
      </c>
      <c r="H15" s="39" t="str">
        <f>IFERROR(RIGHT("0000"&amp;IF(A15="ABB ACS800",INDEX(lists!$AC$1:$AG$27,MATCH('VFD Schedule'!D18*'VFD Schedule'!F18,lists!$AC:$AC,-1),MATCH('VFD Schedule'!E18,lists!$AC$1:$AG$1,0)),INDEX(lists!$W$1:$AA$27,MATCH('VFD Schedule'!D18*'VFD Schedule'!F18,lists!W:W,-1),MATCH('VFD Schedule'!E18,lists!$W$1:$AA$1,0))),4),"")</f>
        <v/>
      </c>
      <c r="I15" s="39" t="s">
        <v>93</v>
      </c>
      <c r="J15" s="39" t="str">
        <f>IFERROR(INDEX(lists!$R$2:$R$5,MATCH('VFD Schedule'!E18,lists!$Q$2:$Q$5,0)),"")</f>
        <v/>
      </c>
      <c r="K15" s="40" t="str">
        <f>IFERROR(INDEX(lists!$J$2:$J$7,MATCH('VFD Schedule'!G18,lists!$I$2:$I$7,0)),"")</f>
        <v/>
      </c>
      <c r="L15" s="40" t="str">
        <f>IF('VFD Schedule'!J18=lists!$D$6,lists!$G$6,"")</f>
        <v/>
      </c>
      <c r="M15" s="40" t="str">
        <f>IFERROR(INDEX(lists!$O$2:$O$5,MATCH('VFD Schedule'!H18,lists!$L$2:$L$5,0)),"")</f>
        <v/>
      </c>
      <c r="N15" s="40" t="str">
        <f>IFERROR(INDEX(lists!$AJ$2:$AJ$3,MATCH('VFD Schedule'!K18,lists!$AI$2:$AI$3,0)),"")</f>
        <v/>
      </c>
      <c r="O15" s="40" t="str">
        <f>IF('VFD Schedule'!J18=lists!$D$5,lists!$G$5,"")</f>
        <v/>
      </c>
      <c r="P15" s="40" t="str">
        <f>IF('VFD Schedule'!D18&gt;1,"+"&amp;'VFD Schedule'!D18&amp;"G405","")</f>
        <v/>
      </c>
      <c r="Q15" s="40" t="str">
        <f>IFERROR(INDEX(lists!$AU$2:$AU$10,MATCH('VFD Schedule'!L18,lists!$AT$2:$AT$10,0)),"")</f>
        <v/>
      </c>
      <c r="R15" s="41" t="b">
        <f>IFERROR(AND(
    'VFD Schedule'!D18*'VFD Schedule'!F18&lt;=INDEX(lists!$AM$2:$AP$2,1,MATCH('VFD Schedule'!E18,lists!$AM$1:$AP$1,0)),
    'VFD Schedule'!G18=lists!$I$2,
    'VFD Schedule'!H18=lists!$L$2,
    'VFD Schedule'!D18=1
),FALSE)</f>
        <v>0</v>
      </c>
      <c r="S15" s="41" t="b">
        <f t="shared" si="3"/>
        <v>0</v>
      </c>
      <c r="T15" s="41" t="b">
        <f t="shared" si="4"/>
        <v>0</v>
      </c>
      <c r="U15" s="41" t="b">
        <f>IFERROR(
  OR(
    'VFD Schedule'!D18&gt;1,
    'VFD Schedule'!H18&lt;&gt;lists!$L$2,
    'VFD Schedule'!J18=lists!$D$5,
    'VFD Schedule'!J18=lists!$D$6,
    'VFD Schedule'!G18=lists!$I$5,
    'VFD Schedule'!G18=lists!$I$6,
    'VFD Schedule'!G18=lists!$I$7,
    'VFD Schedule'!D18*'VFD Schedule'!F18&gt;INDEX(lists!$AM$3:$AP$3,1,MATCH('VFD Schedule'!E18,lists!$AM$1:$AP$1,0)),
    AND('VFD Schedule'!G18=lists!$I$4,'VFD Schedule'!D18*'VFD Schedule'!F18&gt;INDEX(lists!$AM$4:$AP$4,1,MATCH('VFD Schedule'!E18,lists!$AM$1:$AP$1)))
  ),
  TRUE
)</f>
        <v>1</v>
      </c>
      <c r="V15" s="42">
        <f>IF(AND('VFD Schedule'!H18=lists!$L$4,'VFD Schedule'!I18=lists!$A$3),22,100)</f>
        <v>100</v>
      </c>
      <c r="W15" s="42">
        <f>IF(AND('VFD Schedule'!I18=lists!$A$3,'VFD Schedule'!D18&gt;1),50,100)</f>
        <v>100</v>
      </c>
      <c r="X15" s="42">
        <f t="shared" si="1"/>
        <v>100</v>
      </c>
      <c r="Y15" s="42">
        <f t="shared" si="2"/>
        <v>100</v>
      </c>
      <c r="Z15" s="42">
        <f>IF(AND('VFD Schedule'!J18=lists!$D$5,'VFD Schedule'!I18=lists!$A$4),85,100)</f>
        <v>100</v>
      </c>
      <c r="AA15" s="42">
        <f>IF(AND('VFD Schedule'!J18=lists!$D$5,'VFD Schedule'!I18=lists!$A$3),85,100)</f>
        <v>100</v>
      </c>
      <c r="AB15" s="93" t="str">
        <f>IF(LEN(calculations!AC15),MIN(calculations!V15:AA15)&amp;" KA","")</f>
        <v/>
      </c>
      <c r="AC15" s="91" t="str">
        <f>IFERROR(IF(AND(LEN('VFD Schedule'!D18)&gt;0,H15&lt;&gt;"0000",LEN(D15)&gt;0,LEN(E15)&gt;0),calculations!A15&amp;calculations!B15&amp;calculations!C15&amp;calculations!D15&amp;calculations!E15&amp;calculations!F15&amp;calculations!G15&amp;calculations!H15&amp;calculations!I15&amp;calculations!J15&amp;calculations!K15&amp;calculations!L15&amp;calculations!M15&amp;calculations!N15&amp;calculations!O15&amp;calculations!P15&amp;calculations!Q15,calculations!A15&amp;IF('VFD Schedule'!H18=lists!$L$5,"-U31","")),"ABB")</f>
        <v/>
      </c>
      <c r="AD15" s="91" t="str">
        <f ca="1">Notes!P$39</f>
        <v/>
      </c>
    </row>
    <row r="16" spans="1:30" x14ac:dyDescent="0.25">
      <c r="A16" s="39" t="str">
        <f>IFERROR("ABB "&amp;INDEX(lists!$M$2:$M$5,MATCH('VFD Schedule'!H19,lists!$L$2:$L$5,0)),"")</f>
        <v/>
      </c>
      <c r="B16" s="39" t="s">
        <v>93</v>
      </c>
      <c r="C16" s="39" t="str">
        <f>IFERROR(INDEX(lists!$N$2:$N$5,MATCH('VFD Schedule'!H19,lists!$L$2:$L$5,0)),"")</f>
        <v/>
      </c>
      <c r="D16" s="39" t="str">
        <f>IFERROR(IF('VFD Schedule'!H19=lists!$L$5,INDEX(lists!$F$2:$F$6,MATCH('VFD Schedule'!J19,lists!$D$2:$D$6,0)),INDEX(lists!$E$2:$E$6,MATCH('VFD Schedule'!J19,lists!$D$2:$D$6,0))),"")</f>
        <v/>
      </c>
      <c r="E16" s="39" t="str">
        <f>IFERROR(INDEX(lists!$B$2:$B$4,MATCH('VFD Schedule'!I19,lists!$A$2:$A$4,0)),"")</f>
        <v/>
      </c>
      <c r="F16" s="39" t="str">
        <f t="shared" si="0"/>
        <v/>
      </c>
      <c r="G16" s="39" t="s">
        <v>93</v>
      </c>
      <c r="H16" s="39" t="str">
        <f>IFERROR(RIGHT("0000"&amp;IF(A16="ABB ACS800",INDEX(lists!$AC$1:$AG$27,MATCH('VFD Schedule'!D19*'VFD Schedule'!F19,lists!$AC:$AC,-1),MATCH('VFD Schedule'!E19,lists!$AC$1:$AG$1,0)),INDEX(lists!$W$1:$AA$27,MATCH('VFD Schedule'!D19*'VFD Schedule'!F19,lists!W:W,-1),MATCH('VFD Schedule'!E19,lists!$W$1:$AA$1,0))),4),"")</f>
        <v/>
      </c>
      <c r="I16" s="39" t="s">
        <v>93</v>
      </c>
      <c r="J16" s="39" t="str">
        <f>IFERROR(INDEX(lists!$R$2:$R$5,MATCH('VFD Schedule'!E19,lists!$Q$2:$Q$5,0)),"")</f>
        <v/>
      </c>
      <c r="K16" s="40" t="str">
        <f>IFERROR(INDEX(lists!$J$2:$J$7,MATCH('VFD Schedule'!G19,lists!$I$2:$I$7,0)),"")</f>
        <v/>
      </c>
      <c r="L16" s="40" t="str">
        <f>IF('VFD Schedule'!J19=lists!$D$6,lists!$G$6,"")</f>
        <v/>
      </c>
      <c r="M16" s="40" t="str">
        <f>IFERROR(INDEX(lists!$O$2:$O$5,MATCH('VFD Schedule'!H19,lists!$L$2:$L$5,0)),"")</f>
        <v/>
      </c>
      <c r="N16" s="40" t="str">
        <f>IFERROR(INDEX(lists!$AJ$2:$AJ$3,MATCH('VFD Schedule'!K19,lists!$AI$2:$AI$3,0)),"")</f>
        <v/>
      </c>
      <c r="O16" s="40" t="str">
        <f>IF('VFD Schedule'!J19=lists!$D$5,lists!$G$5,"")</f>
        <v/>
      </c>
      <c r="P16" s="40" t="str">
        <f>IF('VFD Schedule'!D19&gt;1,"+"&amp;'VFD Schedule'!D19&amp;"G405","")</f>
        <v/>
      </c>
      <c r="Q16" s="40" t="str">
        <f>IFERROR(INDEX(lists!$AU$2:$AU$10,MATCH('VFD Schedule'!L19,lists!$AT$2:$AT$10,0)),"")</f>
        <v/>
      </c>
      <c r="R16" s="41" t="b">
        <f>IFERROR(AND(
    'VFD Schedule'!D19*'VFD Schedule'!F19&lt;=INDEX(lists!$AM$2:$AP$2,1,MATCH('VFD Schedule'!E19,lists!$AM$1:$AP$1,0)),
    'VFD Schedule'!G19=lists!$I$2,
    'VFD Schedule'!H19=lists!$L$2,
    'VFD Schedule'!D19=1
),FALSE)</f>
        <v>0</v>
      </c>
      <c r="S16" s="41" t="b">
        <f t="shared" si="3"/>
        <v>0</v>
      </c>
      <c r="T16" s="41" t="b">
        <f t="shared" si="4"/>
        <v>0</v>
      </c>
      <c r="U16" s="41" t="b">
        <f>IFERROR(
  OR(
    'VFD Schedule'!D19&gt;1,
    'VFD Schedule'!H19&lt;&gt;lists!$L$2,
    'VFD Schedule'!J19=lists!$D$5,
    'VFD Schedule'!J19=lists!$D$6,
    'VFD Schedule'!G19=lists!$I$5,
    'VFD Schedule'!G19=lists!$I$6,
    'VFD Schedule'!G19=lists!$I$7,
    'VFD Schedule'!D19*'VFD Schedule'!F19&gt;INDEX(lists!$AM$3:$AP$3,1,MATCH('VFD Schedule'!E19,lists!$AM$1:$AP$1,0)),
    AND('VFD Schedule'!G19=lists!$I$4,'VFD Schedule'!D19*'VFD Schedule'!F19&gt;INDEX(lists!$AM$4:$AP$4,1,MATCH('VFD Schedule'!E19,lists!$AM$1:$AP$1)))
  ),
  TRUE
)</f>
        <v>1</v>
      </c>
      <c r="V16" s="42">
        <f>IF(AND('VFD Schedule'!H19=lists!$L$4,'VFD Schedule'!I19=lists!$A$3),22,100)</f>
        <v>100</v>
      </c>
      <c r="W16" s="42">
        <f>IF(AND('VFD Schedule'!I19=lists!$A$3,'VFD Schedule'!D19&gt;1),50,100)</f>
        <v>100</v>
      </c>
      <c r="X16" s="42">
        <f t="shared" si="1"/>
        <v>100</v>
      </c>
      <c r="Y16" s="42">
        <f t="shared" si="2"/>
        <v>100</v>
      </c>
      <c r="Z16" s="42">
        <f>IF(AND('VFD Schedule'!J19=lists!$D$5,'VFD Schedule'!I19=lists!$A$4),85,100)</f>
        <v>100</v>
      </c>
      <c r="AA16" s="42">
        <f>IF(AND('VFD Schedule'!J19=lists!$D$5,'VFD Schedule'!I19=lists!$A$3),85,100)</f>
        <v>100</v>
      </c>
      <c r="AB16" s="93" t="str">
        <f>IF(LEN(calculations!AC16),MIN(calculations!V16:AA16)&amp;" KA","")</f>
        <v/>
      </c>
      <c r="AC16" s="91" t="str">
        <f>IFERROR(IF(AND(LEN('VFD Schedule'!D19)&gt;0,H16&lt;&gt;"0000",LEN(D16)&gt;0,LEN(E16)&gt;0),calculations!A16&amp;calculations!B16&amp;calculations!C16&amp;calculations!D16&amp;calculations!E16&amp;calculations!F16&amp;calculations!G16&amp;calculations!H16&amp;calculations!I16&amp;calculations!J16&amp;calculations!K16&amp;calculations!L16&amp;calculations!M16&amp;calculations!N16&amp;calculations!O16&amp;calculations!P16&amp;calculations!Q16,calculations!A16&amp;IF('VFD Schedule'!H19=lists!$L$5,"-U31","")),"ABB")</f>
        <v/>
      </c>
      <c r="AD16" s="91" t="str">
        <f ca="1">Notes!Q$39</f>
        <v/>
      </c>
    </row>
    <row r="17" spans="1:30" x14ac:dyDescent="0.25">
      <c r="A17" s="39" t="str">
        <f>IFERROR("ABB "&amp;INDEX(lists!$M$2:$M$5,MATCH('VFD Schedule'!H20,lists!$L$2:$L$5,0)),"")</f>
        <v/>
      </c>
      <c r="B17" s="39" t="s">
        <v>93</v>
      </c>
      <c r="C17" s="39" t="str">
        <f>IFERROR(INDEX(lists!$N$2:$N$5,MATCH('VFD Schedule'!H20,lists!$L$2:$L$5,0)),"")</f>
        <v/>
      </c>
      <c r="D17" s="39" t="str">
        <f>IFERROR(IF('VFD Schedule'!H20=lists!$L$5,INDEX(lists!$F$2:$F$6,MATCH('VFD Schedule'!J20,lists!$D$2:$D$6,0)),INDEX(lists!$E$2:$E$6,MATCH('VFD Schedule'!J20,lists!$D$2:$D$6,0))),"")</f>
        <v/>
      </c>
      <c r="E17" s="39" t="str">
        <f>IFERROR(INDEX(lists!$B$2:$B$4,MATCH('VFD Schedule'!I20,lists!$A$2:$A$4,0)),"")</f>
        <v/>
      </c>
      <c r="F17" s="39" t="str">
        <f t="shared" si="0"/>
        <v/>
      </c>
      <c r="G17" s="39" t="s">
        <v>93</v>
      </c>
      <c r="H17" s="39" t="str">
        <f>IFERROR(RIGHT("0000"&amp;IF(A17="ABB ACS800",INDEX(lists!$AC$1:$AG$27,MATCH('VFD Schedule'!D20*'VFD Schedule'!F20,lists!$AC:$AC,-1),MATCH('VFD Schedule'!E20,lists!$AC$1:$AG$1,0)),INDEX(lists!$W$1:$AA$27,MATCH('VFD Schedule'!D20*'VFD Schedule'!F20,lists!W:W,-1),MATCH('VFD Schedule'!E20,lists!$W$1:$AA$1,0))),4),"")</f>
        <v/>
      </c>
      <c r="I17" s="39" t="s">
        <v>93</v>
      </c>
      <c r="J17" s="39" t="str">
        <f>IFERROR(INDEX(lists!$R$2:$R$5,MATCH('VFD Schedule'!E20,lists!$Q$2:$Q$5,0)),"")</f>
        <v/>
      </c>
      <c r="K17" s="40" t="str">
        <f>IFERROR(INDEX(lists!$J$2:$J$7,MATCH('VFD Schedule'!G20,lists!$I$2:$I$7,0)),"")</f>
        <v/>
      </c>
      <c r="L17" s="40" t="str">
        <f>IF('VFD Schedule'!J20=lists!$D$6,lists!$G$6,"")</f>
        <v/>
      </c>
      <c r="M17" s="40" t="str">
        <f>IFERROR(INDEX(lists!$O$2:$O$5,MATCH('VFD Schedule'!H20,lists!$L$2:$L$5,0)),"")</f>
        <v/>
      </c>
      <c r="N17" s="40" t="str">
        <f>IFERROR(INDEX(lists!$AJ$2:$AJ$3,MATCH('VFD Schedule'!K20,lists!$AI$2:$AI$3,0)),"")</f>
        <v/>
      </c>
      <c r="O17" s="40" t="str">
        <f>IF('VFD Schedule'!J20=lists!$D$5,lists!$G$5,"")</f>
        <v/>
      </c>
      <c r="P17" s="40" t="str">
        <f>IF('VFD Schedule'!D20&gt;1,"+"&amp;'VFD Schedule'!D20&amp;"G405","")</f>
        <v/>
      </c>
      <c r="Q17" s="40" t="str">
        <f>IFERROR(INDEX(lists!$AU$2:$AU$10,MATCH('VFD Schedule'!L20,lists!$AT$2:$AT$10,0)),"")</f>
        <v/>
      </c>
      <c r="R17" s="41" t="b">
        <f>IFERROR(AND(
    'VFD Schedule'!D20*'VFD Schedule'!F20&lt;=INDEX(lists!$AM$2:$AP$2,1,MATCH('VFD Schedule'!E20,lists!$AM$1:$AP$1,0)),
    'VFD Schedule'!G20=lists!$I$2,
    'VFD Schedule'!H20=lists!$L$2,
    'VFD Schedule'!D20=1
),FALSE)</f>
        <v>0</v>
      </c>
      <c r="S17" s="41" t="b">
        <f t="shared" si="3"/>
        <v>0</v>
      </c>
      <c r="T17" s="41" t="b">
        <f t="shared" si="4"/>
        <v>0</v>
      </c>
      <c r="U17" s="41" t="b">
        <f>IFERROR(
  OR(
    'VFD Schedule'!D20&gt;1,
    'VFD Schedule'!H20&lt;&gt;lists!$L$2,
    'VFD Schedule'!J20=lists!$D$5,
    'VFD Schedule'!J20=lists!$D$6,
    'VFD Schedule'!G20=lists!$I$5,
    'VFD Schedule'!G20=lists!$I$6,
    'VFD Schedule'!G20=lists!$I$7,
    'VFD Schedule'!D20*'VFD Schedule'!F20&gt;INDEX(lists!$AM$3:$AP$3,1,MATCH('VFD Schedule'!E20,lists!$AM$1:$AP$1,0)),
    AND('VFD Schedule'!G20=lists!$I$4,'VFD Schedule'!D20*'VFD Schedule'!F20&gt;INDEX(lists!$AM$4:$AP$4,1,MATCH('VFD Schedule'!E20,lists!$AM$1:$AP$1)))
  ),
  TRUE
)</f>
        <v>1</v>
      </c>
      <c r="V17" s="42">
        <f>IF(AND('VFD Schedule'!H20=lists!$L$4,'VFD Schedule'!I20=lists!$A$3),22,100)</f>
        <v>100</v>
      </c>
      <c r="W17" s="42">
        <f>IF(AND('VFD Schedule'!I20=lists!$A$3,'VFD Schedule'!D20&gt;1),50,100)</f>
        <v>100</v>
      </c>
      <c r="X17" s="42">
        <f t="shared" si="1"/>
        <v>100</v>
      </c>
      <c r="Y17" s="42">
        <f t="shared" si="2"/>
        <v>100</v>
      </c>
      <c r="Z17" s="42">
        <f>IF(AND('VFD Schedule'!J20=lists!$D$5,'VFD Schedule'!I20=lists!$A$4),85,100)</f>
        <v>100</v>
      </c>
      <c r="AA17" s="42">
        <f>IF(AND('VFD Schedule'!J20=lists!$D$5,'VFD Schedule'!I20=lists!$A$3),85,100)</f>
        <v>100</v>
      </c>
      <c r="AB17" s="93" t="str">
        <f>IF(LEN(calculations!AC17),MIN(calculations!V17:AA17)&amp;" KA","")</f>
        <v/>
      </c>
      <c r="AC17" s="91" t="str">
        <f>IFERROR(IF(AND(LEN('VFD Schedule'!D20)&gt;0,H17&lt;&gt;"0000",LEN(D17)&gt;0,LEN(E17)&gt;0),calculations!A17&amp;calculations!B17&amp;calculations!C17&amp;calculations!D17&amp;calculations!E17&amp;calculations!F17&amp;calculations!G17&amp;calculations!H17&amp;calculations!I17&amp;calculations!J17&amp;calculations!K17&amp;calculations!L17&amp;calculations!M17&amp;calculations!N17&amp;calculations!O17&amp;calculations!P17&amp;calculations!Q17,calculations!A17&amp;IF('VFD Schedule'!H20=lists!$L$5,"-U31","")),"ABB")</f>
        <v/>
      </c>
      <c r="AD17" s="91" t="str">
        <f ca="1">Notes!R$39</f>
        <v/>
      </c>
    </row>
    <row r="18" spans="1:30" x14ac:dyDescent="0.25">
      <c r="A18" s="39" t="str">
        <f>IFERROR("ABB "&amp;INDEX(lists!$M$2:$M$5,MATCH('VFD Schedule'!H21,lists!$L$2:$L$5,0)),"")</f>
        <v/>
      </c>
      <c r="B18" s="39" t="s">
        <v>93</v>
      </c>
      <c r="C18" s="39" t="str">
        <f>IFERROR(INDEX(lists!$N$2:$N$5,MATCH('VFD Schedule'!H21,lists!$L$2:$L$5,0)),"")</f>
        <v/>
      </c>
      <c r="D18" s="39" t="str">
        <f>IFERROR(IF('VFD Schedule'!H21=lists!$L$5,INDEX(lists!$F$2:$F$6,MATCH('VFD Schedule'!J21,lists!$D$2:$D$6,0)),INDEX(lists!$E$2:$E$6,MATCH('VFD Schedule'!J21,lists!$D$2:$D$6,0))),"")</f>
        <v/>
      </c>
      <c r="E18" s="39" t="str">
        <f>IFERROR(INDEX(lists!$B$2:$B$4,MATCH('VFD Schedule'!I21,lists!$A$2:$A$4,0)),"")</f>
        <v/>
      </c>
      <c r="F18" s="39" t="str">
        <f t="shared" si="0"/>
        <v/>
      </c>
      <c r="G18" s="39" t="s">
        <v>93</v>
      </c>
      <c r="H18" s="39" t="str">
        <f>IFERROR(RIGHT("0000"&amp;IF(A18="ABB ACS800",INDEX(lists!$AC$1:$AG$27,MATCH('VFD Schedule'!D21*'VFD Schedule'!F21,lists!$AC:$AC,-1),MATCH('VFD Schedule'!E21,lists!$AC$1:$AG$1,0)),INDEX(lists!$W$1:$AA$27,MATCH('VFD Schedule'!D21*'VFD Schedule'!F21,lists!W:W,-1),MATCH('VFD Schedule'!E21,lists!$W$1:$AA$1,0))),4),"")</f>
        <v/>
      </c>
      <c r="I18" s="39" t="s">
        <v>93</v>
      </c>
      <c r="J18" s="39" t="str">
        <f>IFERROR(INDEX(lists!$R$2:$R$5,MATCH('VFD Schedule'!E21,lists!$Q$2:$Q$5,0)),"")</f>
        <v/>
      </c>
      <c r="K18" s="40" t="str">
        <f>IFERROR(INDEX(lists!$J$2:$J$7,MATCH('VFD Schedule'!G21,lists!$I$2:$I$7,0)),"")</f>
        <v/>
      </c>
      <c r="L18" s="40" t="str">
        <f>IF('VFD Schedule'!J21=lists!$D$6,lists!$G$6,"")</f>
        <v/>
      </c>
      <c r="M18" s="40" t="str">
        <f>IFERROR(INDEX(lists!$O$2:$O$5,MATCH('VFD Schedule'!H21,lists!$L$2:$L$5,0)),"")</f>
        <v/>
      </c>
      <c r="N18" s="40" t="str">
        <f>IFERROR(INDEX(lists!$AJ$2:$AJ$3,MATCH('VFD Schedule'!K21,lists!$AI$2:$AI$3,0)),"")</f>
        <v/>
      </c>
      <c r="O18" s="40" t="str">
        <f>IF('VFD Schedule'!J21=lists!$D$5,lists!$G$5,"")</f>
        <v/>
      </c>
      <c r="P18" s="40" t="str">
        <f>IF('VFD Schedule'!D21&gt;1,"+"&amp;'VFD Schedule'!D21&amp;"G405","")</f>
        <v/>
      </c>
      <c r="Q18" s="40" t="str">
        <f>IFERROR(INDEX(lists!$AU$2:$AU$10,MATCH('VFD Schedule'!L21,lists!$AT$2:$AT$10,0)),"")</f>
        <v/>
      </c>
      <c r="R18" s="41" t="b">
        <f>IFERROR(AND(
    'VFD Schedule'!D21*'VFD Schedule'!F21&lt;=INDEX(lists!$AM$2:$AP$2,1,MATCH('VFD Schedule'!E21,lists!$AM$1:$AP$1,0)),
    'VFD Schedule'!G21=lists!$I$2,
    'VFD Schedule'!H21=lists!$L$2,
    'VFD Schedule'!D21=1
),FALSE)</f>
        <v>0</v>
      </c>
      <c r="S18" s="41" t="b">
        <f t="shared" si="3"/>
        <v>0</v>
      </c>
      <c r="T18" s="41" t="b">
        <f t="shared" si="4"/>
        <v>0</v>
      </c>
      <c r="U18" s="41" t="b">
        <f>IFERROR(
  OR(
    'VFD Schedule'!D21&gt;1,
    'VFD Schedule'!H21&lt;&gt;lists!$L$2,
    'VFD Schedule'!J21=lists!$D$5,
    'VFD Schedule'!J21=lists!$D$6,
    'VFD Schedule'!G21=lists!$I$5,
    'VFD Schedule'!G21=lists!$I$6,
    'VFD Schedule'!G21=lists!$I$7,
    'VFD Schedule'!D21*'VFD Schedule'!F21&gt;INDEX(lists!$AM$3:$AP$3,1,MATCH('VFD Schedule'!E21,lists!$AM$1:$AP$1,0)),
    AND('VFD Schedule'!G21=lists!$I$4,'VFD Schedule'!D21*'VFD Schedule'!F21&gt;INDEX(lists!$AM$4:$AP$4,1,MATCH('VFD Schedule'!E21,lists!$AM$1:$AP$1)))
  ),
  TRUE
)</f>
        <v>1</v>
      </c>
      <c r="V18" s="42">
        <f>IF(AND('VFD Schedule'!H21=lists!$L$4,'VFD Schedule'!I21=lists!$A$3),22,100)</f>
        <v>100</v>
      </c>
      <c r="W18" s="42">
        <f>IF(AND('VFD Schedule'!I21=lists!$A$3,'VFD Schedule'!D21&gt;1),50,100)</f>
        <v>100</v>
      </c>
      <c r="X18" s="42">
        <f t="shared" si="1"/>
        <v>100</v>
      </c>
      <c r="Y18" s="42">
        <f t="shared" si="2"/>
        <v>100</v>
      </c>
      <c r="Z18" s="42">
        <f>IF(AND('VFD Schedule'!J21=lists!$D$5,'VFD Schedule'!I21=lists!$A$4),85,100)</f>
        <v>100</v>
      </c>
      <c r="AA18" s="42">
        <f>IF(AND('VFD Schedule'!J21=lists!$D$5,'VFD Schedule'!I21=lists!$A$3),85,100)</f>
        <v>100</v>
      </c>
      <c r="AB18" s="93" t="str">
        <f>IF(LEN(calculations!AC18),MIN(calculations!V18:AA18)&amp;" KA","")</f>
        <v/>
      </c>
      <c r="AC18" s="91" t="str">
        <f>IFERROR(IF(AND(LEN('VFD Schedule'!D21)&gt;0,H18&lt;&gt;"0000",LEN(D18)&gt;0,LEN(E18)&gt;0),calculations!A18&amp;calculations!B18&amp;calculations!C18&amp;calculations!D18&amp;calculations!E18&amp;calculations!F18&amp;calculations!G18&amp;calculations!H18&amp;calculations!I18&amp;calculations!J18&amp;calculations!K18&amp;calculations!L18&amp;calculations!M18&amp;calculations!N18&amp;calculations!O18&amp;calculations!P18&amp;calculations!Q18,calculations!A18&amp;IF('VFD Schedule'!H21=lists!$L$5,"-U31","")),"ABB")</f>
        <v/>
      </c>
      <c r="AD18" s="91" t="str">
        <f ca="1">Notes!S$39</f>
        <v/>
      </c>
    </row>
    <row r="19" spans="1:30" x14ac:dyDescent="0.25">
      <c r="A19" s="39" t="str">
        <f>IFERROR("ABB "&amp;INDEX(lists!$M$2:$M$5,MATCH('VFD Schedule'!H22,lists!$L$2:$L$5,0)),"")</f>
        <v/>
      </c>
      <c r="B19" s="39" t="s">
        <v>93</v>
      </c>
      <c r="C19" s="39" t="str">
        <f>IFERROR(INDEX(lists!$N$2:$N$5,MATCH('VFD Schedule'!H22,lists!$L$2:$L$5,0)),"")</f>
        <v/>
      </c>
      <c r="D19" s="39" t="str">
        <f>IFERROR(IF('VFD Schedule'!H22=lists!$L$5,INDEX(lists!$F$2:$F$6,MATCH('VFD Schedule'!J22,lists!$D$2:$D$6,0)),INDEX(lists!$E$2:$E$6,MATCH('VFD Schedule'!J22,lists!$D$2:$D$6,0))),"")</f>
        <v/>
      </c>
      <c r="E19" s="39" t="str">
        <f>IFERROR(INDEX(lists!$B$2:$B$4,MATCH('VFD Schedule'!I22,lists!$A$2:$A$4,0)),"")</f>
        <v/>
      </c>
      <c r="F19" s="39" t="str">
        <f t="shared" si="0"/>
        <v/>
      </c>
      <c r="G19" s="39" t="s">
        <v>93</v>
      </c>
      <c r="H19" s="39" t="str">
        <f>IFERROR(RIGHT("0000"&amp;IF(A19="ABB ACS800",INDEX(lists!$AC$1:$AG$27,MATCH('VFD Schedule'!D22*'VFD Schedule'!F22,lists!$AC:$AC,-1),MATCH('VFD Schedule'!E22,lists!$AC$1:$AG$1,0)),INDEX(lists!$W$1:$AA$27,MATCH('VFD Schedule'!D22*'VFD Schedule'!F22,lists!W:W,-1),MATCH('VFD Schedule'!E22,lists!$W$1:$AA$1,0))),4),"")</f>
        <v/>
      </c>
      <c r="I19" s="39" t="s">
        <v>93</v>
      </c>
      <c r="J19" s="39" t="str">
        <f>IFERROR(INDEX(lists!$R$2:$R$5,MATCH('VFD Schedule'!E22,lists!$Q$2:$Q$5,0)),"")</f>
        <v/>
      </c>
      <c r="K19" s="40" t="str">
        <f>IFERROR(INDEX(lists!$J$2:$J$7,MATCH('VFD Schedule'!G22,lists!$I$2:$I$7,0)),"")</f>
        <v/>
      </c>
      <c r="L19" s="40" t="str">
        <f>IF('VFD Schedule'!J22=lists!$D$6,lists!$G$6,"")</f>
        <v/>
      </c>
      <c r="M19" s="40" t="str">
        <f>IFERROR(INDEX(lists!$O$2:$O$5,MATCH('VFD Schedule'!H22,lists!$L$2:$L$5,0)),"")</f>
        <v/>
      </c>
      <c r="N19" s="40" t="str">
        <f>IFERROR(INDEX(lists!$AJ$2:$AJ$3,MATCH('VFD Schedule'!K22,lists!$AI$2:$AI$3,0)),"")</f>
        <v/>
      </c>
      <c r="O19" s="40" t="str">
        <f>IF('VFD Schedule'!J22=lists!$D$5,lists!$G$5,"")</f>
        <v/>
      </c>
      <c r="P19" s="40" t="str">
        <f>IF('VFD Schedule'!D22&gt;1,"+"&amp;'VFD Schedule'!D22&amp;"G405","")</f>
        <v/>
      </c>
      <c r="Q19" s="40" t="str">
        <f>IFERROR(INDEX(lists!$AU$2:$AU$10,MATCH('VFD Schedule'!L22,lists!$AT$2:$AT$10,0)),"")</f>
        <v/>
      </c>
      <c r="R19" s="41" t="b">
        <f>IFERROR(AND(
    'VFD Schedule'!D22*'VFD Schedule'!F22&lt;=INDEX(lists!$AM$2:$AP$2,1,MATCH('VFD Schedule'!E22,lists!$AM$1:$AP$1,0)),
    'VFD Schedule'!G22=lists!$I$2,
    'VFD Schedule'!H22=lists!$L$2,
    'VFD Schedule'!D22=1
),FALSE)</f>
        <v>0</v>
      </c>
      <c r="S19" s="41" t="b">
        <f t="shared" si="3"/>
        <v>0</v>
      </c>
      <c r="T19" s="41" t="b">
        <f t="shared" si="4"/>
        <v>0</v>
      </c>
      <c r="U19" s="41" t="b">
        <f>IFERROR(
  OR(
    'VFD Schedule'!D22&gt;1,
    'VFD Schedule'!H22&lt;&gt;lists!$L$2,
    'VFD Schedule'!J22=lists!$D$5,
    'VFD Schedule'!J22=lists!$D$6,
    'VFD Schedule'!G22=lists!$I$5,
    'VFD Schedule'!G22=lists!$I$6,
    'VFD Schedule'!G22=lists!$I$7,
    'VFD Schedule'!D22*'VFD Schedule'!F22&gt;INDEX(lists!$AM$3:$AP$3,1,MATCH('VFD Schedule'!E22,lists!$AM$1:$AP$1,0)),
    AND('VFD Schedule'!G22=lists!$I$4,'VFD Schedule'!D22*'VFD Schedule'!F22&gt;INDEX(lists!$AM$4:$AP$4,1,MATCH('VFD Schedule'!E22,lists!$AM$1:$AP$1)))
  ),
  TRUE
)</f>
        <v>1</v>
      </c>
      <c r="V19" s="42">
        <f>IF(AND('VFD Schedule'!H22=lists!$L$4,'VFD Schedule'!I22=lists!$A$3),22,100)</f>
        <v>100</v>
      </c>
      <c r="W19" s="42">
        <f>IF(AND('VFD Schedule'!I22=lists!$A$3,'VFD Schedule'!D22&gt;1),50,100)</f>
        <v>100</v>
      </c>
      <c r="X19" s="42">
        <f t="shared" si="1"/>
        <v>100</v>
      </c>
      <c r="Y19" s="42">
        <f t="shared" si="2"/>
        <v>100</v>
      </c>
      <c r="Z19" s="42">
        <f>IF(AND('VFD Schedule'!J22=lists!$D$5,'VFD Schedule'!I22=lists!$A$4),85,100)</f>
        <v>100</v>
      </c>
      <c r="AA19" s="42">
        <f>IF(AND('VFD Schedule'!J22=lists!$D$5,'VFD Schedule'!I22=lists!$A$3),85,100)</f>
        <v>100</v>
      </c>
      <c r="AB19" s="93" t="str">
        <f>IF(LEN(calculations!AC19),MIN(calculations!V19:AA19)&amp;" KA","")</f>
        <v/>
      </c>
      <c r="AC19" s="91" t="str">
        <f>IFERROR(IF(AND(LEN('VFD Schedule'!D22)&gt;0,H19&lt;&gt;"0000",LEN(D19)&gt;0,LEN(E19)&gt;0),calculations!A19&amp;calculations!B19&amp;calculations!C19&amp;calculations!D19&amp;calculations!E19&amp;calculations!F19&amp;calculations!G19&amp;calculations!H19&amp;calculations!I19&amp;calculations!J19&amp;calculations!K19&amp;calculations!L19&amp;calculations!M19&amp;calculations!N19&amp;calculations!O19&amp;calculations!P19&amp;calculations!Q19,calculations!A19&amp;IF('VFD Schedule'!H22=lists!$L$5,"-U31","")),"ABB")</f>
        <v/>
      </c>
      <c r="AD19" s="91" t="str">
        <f ca="1">Notes!T$39</f>
        <v/>
      </c>
    </row>
    <row r="20" spans="1:30" x14ac:dyDescent="0.25">
      <c r="A20" s="39" t="str">
        <f>IFERROR("ABB "&amp;INDEX(lists!$M$2:$M$5,MATCH('VFD Schedule'!H23,lists!$L$2:$L$5,0)),"")</f>
        <v/>
      </c>
      <c r="B20" s="39" t="s">
        <v>93</v>
      </c>
      <c r="C20" s="39" t="str">
        <f>IFERROR(INDEX(lists!$N$2:$N$5,MATCH('VFD Schedule'!H23,lists!$L$2:$L$5,0)),"")</f>
        <v/>
      </c>
      <c r="D20" s="39" t="str">
        <f>IFERROR(IF('VFD Schedule'!H23=lists!$L$5,INDEX(lists!$F$2:$F$6,MATCH('VFD Schedule'!J23,lists!$D$2:$D$6,0)),INDEX(lists!$E$2:$E$6,MATCH('VFD Schedule'!J23,lists!$D$2:$D$6,0))),"")</f>
        <v/>
      </c>
      <c r="E20" s="39" t="str">
        <f>IFERROR(INDEX(lists!$B$2:$B$4,MATCH('VFD Schedule'!I23,lists!$A$2:$A$4,0)),"")</f>
        <v/>
      </c>
      <c r="F20" s="39" t="str">
        <f t="shared" si="0"/>
        <v/>
      </c>
      <c r="G20" s="39" t="s">
        <v>93</v>
      </c>
      <c r="H20" s="39" t="str">
        <f>IFERROR(RIGHT("0000"&amp;IF(A20="ABB ACS800",INDEX(lists!$AC$1:$AG$27,MATCH('VFD Schedule'!D23*'VFD Schedule'!F23,lists!$AC:$AC,-1),MATCH('VFD Schedule'!E23,lists!$AC$1:$AG$1,0)),INDEX(lists!$W$1:$AA$27,MATCH('VFD Schedule'!D23*'VFD Schedule'!F23,lists!W:W,-1),MATCH('VFD Schedule'!E23,lists!$W$1:$AA$1,0))),4),"")</f>
        <v/>
      </c>
      <c r="I20" s="39" t="s">
        <v>93</v>
      </c>
      <c r="J20" s="39" t="str">
        <f>IFERROR(INDEX(lists!$R$2:$R$5,MATCH('VFD Schedule'!E23,lists!$Q$2:$Q$5,0)),"")</f>
        <v/>
      </c>
      <c r="K20" s="40" t="str">
        <f>IFERROR(INDEX(lists!$J$2:$J$7,MATCH('VFD Schedule'!G23,lists!$I$2:$I$7,0)),"")</f>
        <v/>
      </c>
      <c r="L20" s="40" t="str">
        <f>IF('VFD Schedule'!J23=lists!$D$6,lists!$G$6,"")</f>
        <v/>
      </c>
      <c r="M20" s="40" t="str">
        <f>IFERROR(INDEX(lists!$O$2:$O$5,MATCH('VFD Schedule'!H23,lists!$L$2:$L$5,0)),"")</f>
        <v/>
      </c>
      <c r="N20" s="40" t="str">
        <f>IFERROR(INDEX(lists!$AJ$2:$AJ$3,MATCH('VFD Schedule'!K23,lists!$AI$2:$AI$3,0)),"")</f>
        <v/>
      </c>
      <c r="O20" s="40" t="str">
        <f>IF('VFD Schedule'!J23=lists!$D$5,lists!$G$5,"")</f>
        <v/>
      </c>
      <c r="P20" s="40" t="str">
        <f>IF('VFD Schedule'!D23&gt;1,"+"&amp;'VFD Schedule'!D23&amp;"G405","")</f>
        <v/>
      </c>
      <c r="Q20" s="40" t="str">
        <f>IFERROR(INDEX(lists!$AU$2:$AU$10,MATCH('VFD Schedule'!L23,lists!$AT$2:$AT$10,0)),"")</f>
        <v/>
      </c>
      <c r="R20" s="41" t="b">
        <f>IFERROR(AND(
    'VFD Schedule'!D23*'VFD Schedule'!F23&lt;=INDEX(lists!$AM$2:$AP$2,1,MATCH('VFD Schedule'!E23,lists!$AM$1:$AP$1,0)),
    'VFD Schedule'!G23=lists!$I$2,
    'VFD Schedule'!H23=lists!$L$2,
    'VFD Schedule'!D23=1
),FALSE)</f>
        <v>0</v>
      </c>
      <c r="S20" s="41" t="b">
        <f t="shared" si="3"/>
        <v>0</v>
      </c>
      <c r="T20" s="41" t="b">
        <f t="shared" si="4"/>
        <v>0</v>
      </c>
      <c r="U20" s="41" t="b">
        <f>IFERROR(
  OR(
    'VFD Schedule'!D23&gt;1,
    'VFD Schedule'!H23&lt;&gt;lists!$L$2,
    'VFD Schedule'!J23=lists!$D$5,
    'VFD Schedule'!J23=lists!$D$6,
    'VFD Schedule'!G23=lists!$I$5,
    'VFD Schedule'!G23=lists!$I$6,
    'VFD Schedule'!G23=lists!$I$7,
    'VFD Schedule'!D23*'VFD Schedule'!F23&gt;INDEX(lists!$AM$3:$AP$3,1,MATCH('VFD Schedule'!E23,lists!$AM$1:$AP$1,0)),
    AND('VFD Schedule'!G23=lists!$I$4,'VFD Schedule'!D23*'VFD Schedule'!F23&gt;INDEX(lists!$AM$4:$AP$4,1,MATCH('VFD Schedule'!E23,lists!$AM$1:$AP$1)))
  ),
  TRUE
)</f>
        <v>1</v>
      </c>
      <c r="V20" s="42">
        <f>IF(AND('VFD Schedule'!H23=lists!$L$4,'VFD Schedule'!I23=lists!$A$3),22,100)</f>
        <v>100</v>
      </c>
      <c r="W20" s="42">
        <f>IF(AND('VFD Schedule'!I23=lists!$A$3,'VFD Schedule'!D23&gt;1),50,100)</f>
        <v>100</v>
      </c>
      <c r="X20" s="42">
        <f t="shared" si="1"/>
        <v>100</v>
      </c>
      <c r="Y20" s="42">
        <f t="shared" si="2"/>
        <v>100</v>
      </c>
      <c r="Z20" s="42">
        <f>IF(AND('VFD Schedule'!J23=lists!$D$5,'VFD Schedule'!I23=lists!$A$4),85,100)</f>
        <v>100</v>
      </c>
      <c r="AA20" s="42">
        <f>IF(AND('VFD Schedule'!J23=lists!$D$5,'VFD Schedule'!I23=lists!$A$3),85,100)</f>
        <v>100</v>
      </c>
      <c r="AB20" s="93" t="str">
        <f>IF(LEN(calculations!AC20),MIN(calculations!V20:AA20)&amp;" KA","")</f>
        <v/>
      </c>
      <c r="AC20" s="91" t="str">
        <f>IFERROR(IF(AND(LEN('VFD Schedule'!D23)&gt;0,H20&lt;&gt;"0000",LEN(D20)&gt;0,LEN(E20)&gt;0),calculations!A20&amp;calculations!B20&amp;calculations!C20&amp;calculations!D20&amp;calculations!E20&amp;calculations!F20&amp;calculations!G20&amp;calculations!H20&amp;calculations!I20&amp;calculations!J20&amp;calculations!K20&amp;calculations!L20&amp;calculations!M20&amp;calculations!N20&amp;calculations!O20&amp;calculations!P20&amp;calculations!Q20,calculations!A20&amp;IF('VFD Schedule'!H23=lists!$L$5,"-U31","")),"ABB")</f>
        <v/>
      </c>
      <c r="AD20" s="91" t="str">
        <f ca="1">Notes!U$39</f>
        <v/>
      </c>
    </row>
    <row r="21" spans="1:30" x14ac:dyDescent="0.25">
      <c r="A21" s="39" t="str">
        <f>IFERROR("ABB "&amp;INDEX(lists!$M$2:$M$5,MATCH('VFD Schedule'!H24,lists!$L$2:$L$5,0)),"")</f>
        <v/>
      </c>
      <c r="B21" s="39" t="s">
        <v>93</v>
      </c>
      <c r="C21" s="39" t="str">
        <f>IFERROR(INDEX(lists!$N$2:$N$5,MATCH('VFD Schedule'!H24,lists!$L$2:$L$5,0)),"")</f>
        <v/>
      </c>
      <c r="D21" s="39" t="str">
        <f>IFERROR(IF('VFD Schedule'!H24=lists!$L$5,INDEX(lists!$F$2:$F$6,MATCH('VFD Schedule'!J24,lists!$D$2:$D$6,0)),INDEX(lists!$E$2:$E$6,MATCH('VFD Schedule'!J24,lists!$D$2:$D$6,0))),"")</f>
        <v/>
      </c>
      <c r="E21" s="39" t="str">
        <f>IFERROR(INDEX(lists!$B$2:$B$4,MATCH('VFD Schedule'!I24,lists!$A$2:$A$4,0)),"")</f>
        <v/>
      </c>
      <c r="F21" s="39" t="str">
        <f t="shared" si="0"/>
        <v/>
      </c>
      <c r="G21" s="39" t="s">
        <v>93</v>
      </c>
      <c r="H21" s="39" t="str">
        <f>IFERROR(RIGHT("0000"&amp;IF(A21="ABB ACS800",INDEX(lists!$AC$1:$AG$27,MATCH('VFD Schedule'!D24*'VFD Schedule'!F24,lists!$AC:$AC,-1),MATCH('VFD Schedule'!E24,lists!$AC$1:$AG$1,0)),INDEX(lists!$W$1:$AA$27,MATCH('VFD Schedule'!D24*'VFD Schedule'!F24,lists!W:W,-1),MATCH('VFD Schedule'!E24,lists!$W$1:$AA$1,0))),4),"")</f>
        <v/>
      </c>
      <c r="I21" s="39" t="s">
        <v>93</v>
      </c>
      <c r="J21" s="39" t="str">
        <f>IFERROR(INDEX(lists!$R$2:$R$5,MATCH('VFD Schedule'!E24,lists!$Q$2:$Q$5,0)),"")</f>
        <v/>
      </c>
      <c r="K21" s="40" t="str">
        <f>IFERROR(INDEX(lists!$J$2:$J$7,MATCH('VFD Schedule'!G24,lists!$I$2:$I$7,0)),"")</f>
        <v/>
      </c>
      <c r="L21" s="40" t="str">
        <f>IF('VFD Schedule'!J24=lists!$D$6,lists!$G$6,"")</f>
        <v/>
      </c>
      <c r="M21" s="40" t="str">
        <f>IFERROR(INDEX(lists!$O$2:$O$5,MATCH('VFD Schedule'!H24,lists!$L$2:$L$5,0)),"")</f>
        <v/>
      </c>
      <c r="N21" s="40" t="str">
        <f>IFERROR(INDEX(lists!$AJ$2:$AJ$3,MATCH('VFD Schedule'!K24,lists!$AI$2:$AI$3,0)),"")</f>
        <v/>
      </c>
      <c r="O21" s="40" t="str">
        <f>IF('VFD Schedule'!J24=lists!$D$5,lists!$G$5,"")</f>
        <v/>
      </c>
      <c r="P21" s="40" t="str">
        <f>IF('VFD Schedule'!D24&gt;1,"+"&amp;'VFD Schedule'!D24&amp;"G405","")</f>
        <v/>
      </c>
      <c r="Q21" s="40" t="str">
        <f>IFERROR(INDEX(lists!$AU$2:$AU$10,MATCH('VFD Schedule'!L24,lists!$AT$2:$AT$10,0)),"")</f>
        <v/>
      </c>
      <c r="R21" s="41" t="b">
        <f>IFERROR(AND(
    'VFD Schedule'!D24*'VFD Schedule'!F24&lt;=INDEX(lists!$AM$2:$AP$2,1,MATCH('VFD Schedule'!E24,lists!$AM$1:$AP$1,0)),
    'VFD Schedule'!G24=lists!$I$2,
    'VFD Schedule'!H24=lists!$L$2,
    'VFD Schedule'!D24=1
),FALSE)</f>
        <v>0</v>
      </c>
      <c r="S21" s="41" t="b">
        <f t="shared" si="3"/>
        <v>0</v>
      </c>
      <c r="T21" s="41" t="b">
        <f t="shared" si="4"/>
        <v>0</v>
      </c>
      <c r="U21" s="41" t="b">
        <f>IFERROR(
  OR(
    'VFD Schedule'!D24&gt;1,
    'VFD Schedule'!H24&lt;&gt;lists!$L$2,
    'VFD Schedule'!J24=lists!$D$5,
    'VFD Schedule'!J24=lists!$D$6,
    'VFD Schedule'!G24=lists!$I$5,
    'VFD Schedule'!G24=lists!$I$6,
    'VFD Schedule'!G24=lists!$I$7,
    'VFD Schedule'!D24*'VFD Schedule'!F24&gt;INDEX(lists!$AM$3:$AP$3,1,MATCH('VFD Schedule'!E24,lists!$AM$1:$AP$1,0)),
    AND('VFD Schedule'!G24=lists!$I$4,'VFD Schedule'!D24*'VFD Schedule'!F24&gt;INDEX(lists!$AM$4:$AP$4,1,MATCH('VFD Schedule'!E24,lists!$AM$1:$AP$1)))
  ),
  TRUE
)</f>
        <v>1</v>
      </c>
      <c r="V21" s="42">
        <f>IF(AND('VFD Schedule'!H24=lists!$L$4,'VFD Schedule'!I24=lists!$A$3),22,100)</f>
        <v>100</v>
      </c>
      <c r="W21" s="42">
        <f>IF(AND('VFD Schedule'!I24=lists!$A$3,'VFD Schedule'!D24&gt;1),50,100)</f>
        <v>100</v>
      </c>
      <c r="X21" s="42">
        <f t="shared" si="1"/>
        <v>100</v>
      </c>
      <c r="Y21" s="42">
        <f t="shared" si="2"/>
        <v>100</v>
      </c>
      <c r="Z21" s="42">
        <f>IF(AND('VFD Schedule'!J24=lists!$D$5,'VFD Schedule'!I24=lists!$A$4),85,100)</f>
        <v>100</v>
      </c>
      <c r="AA21" s="42">
        <f>IF(AND('VFD Schedule'!J24=lists!$D$5,'VFD Schedule'!I24=lists!$A$3),85,100)</f>
        <v>100</v>
      </c>
      <c r="AB21" s="93" t="str">
        <f>IF(LEN(calculations!AC21),MIN(calculations!V21:AA21)&amp;" KA","")</f>
        <v/>
      </c>
      <c r="AC21" s="91" t="str">
        <f>IFERROR(IF(AND(LEN('VFD Schedule'!D24)&gt;0,H21&lt;&gt;"0000",LEN(D21)&gt;0,LEN(E21)&gt;0),calculations!A21&amp;calculations!B21&amp;calculations!C21&amp;calculations!D21&amp;calculations!E21&amp;calculations!F21&amp;calculations!G21&amp;calculations!H21&amp;calculations!I21&amp;calculations!J21&amp;calculations!K21&amp;calculations!L21&amp;calculations!M21&amp;calculations!N21&amp;calculations!O21&amp;calculations!P21&amp;calculations!Q21,calculations!A21&amp;IF('VFD Schedule'!H24=lists!$L$5,"-U31","")),"ABB")</f>
        <v/>
      </c>
      <c r="AD21" s="91" t="str">
        <f ca="1">Notes!V$39</f>
        <v/>
      </c>
    </row>
    <row r="22" spans="1:30" x14ac:dyDescent="0.25">
      <c r="A22" s="39" t="str">
        <f>IFERROR("ABB "&amp;INDEX(lists!$M$2:$M$5,MATCH('VFD Schedule'!H25,lists!$L$2:$L$5,0)),"")</f>
        <v/>
      </c>
      <c r="B22" s="39" t="s">
        <v>93</v>
      </c>
      <c r="C22" s="39" t="str">
        <f>IFERROR(INDEX(lists!$N$2:$N$5,MATCH('VFD Schedule'!H25,lists!$L$2:$L$5,0)),"")</f>
        <v/>
      </c>
      <c r="D22" s="39" t="str">
        <f>IFERROR(IF('VFD Schedule'!H25=lists!$L$5,INDEX(lists!$F$2:$F$6,MATCH('VFD Schedule'!J25,lists!$D$2:$D$6,0)),INDEX(lists!$E$2:$E$6,MATCH('VFD Schedule'!J25,lists!$D$2:$D$6,0))),"")</f>
        <v/>
      </c>
      <c r="E22" s="39" t="str">
        <f>IFERROR(INDEX(lists!$B$2:$B$4,MATCH('VFD Schedule'!I25,lists!$A$2:$A$4,0)),"")</f>
        <v/>
      </c>
      <c r="F22" s="39" t="str">
        <f t="shared" si="0"/>
        <v/>
      </c>
      <c r="G22" s="39" t="s">
        <v>93</v>
      </c>
      <c r="H22" s="39" t="str">
        <f>IFERROR(RIGHT("0000"&amp;IF(A22="ABB ACS800",INDEX(lists!$AC$1:$AG$27,MATCH('VFD Schedule'!D25*'VFD Schedule'!F25,lists!$AC:$AC,-1),MATCH('VFD Schedule'!E25,lists!$AC$1:$AG$1,0)),INDEX(lists!$W$1:$AA$27,MATCH('VFD Schedule'!D25*'VFD Schedule'!F25,lists!W:W,-1),MATCH('VFD Schedule'!E25,lists!$W$1:$AA$1,0))),4),"")</f>
        <v/>
      </c>
      <c r="I22" s="39" t="s">
        <v>93</v>
      </c>
      <c r="J22" s="39" t="str">
        <f>IFERROR(INDEX(lists!$R$2:$R$5,MATCH('VFD Schedule'!E25,lists!$Q$2:$Q$5,0)),"")</f>
        <v/>
      </c>
      <c r="K22" s="40" t="str">
        <f>IFERROR(INDEX(lists!$J$2:$J$7,MATCH('VFD Schedule'!G25,lists!$I$2:$I$7,0)),"")</f>
        <v/>
      </c>
      <c r="L22" s="40" t="str">
        <f>IF('VFD Schedule'!J25=lists!$D$6,lists!$G$6,"")</f>
        <v/>
      </c>
      <c r="M22" s="40" t="str">
        <f>IFERROR(INDEX(lists!$O$2:$O$5,MATCH('VFD Schedule'!H25,lists!$L$2:$L$5,0)),"")</f>
        <v/>
      </c>
      <c r="N22" s="40" t="str">
        <f>IFERROR(INDEX(lists!$AJ$2:$AJ$3,MATCH('VFD Schedule'!K25,lists!$AI$2:$AI$3,0)),"")</f>
        <v/>
      </c>
      <c r="O22" s="40" t="str">
        <f>IF('VFD Schedule'!J25=lists!$D$5,lists!$G$5,"")</f>
        <v/>
      </c>
      <c r="P22" s="40" t="str">
        <f>IF('VFD Schedule'!D25&gt;1,"+"&amp;'VFD Schedule'!D25&amp;"G405","")</f>
        <v/>
      </c>
      <c r="Q22" s="40" t="str">
        <f>IFERROR(INDEX(lists!$AU$2:$AU$10,MATCH('VFD Schedule'!L25,lists!$AT$2:$AT$10,0)),"")</f>
        <v/>
      </c>
      <c r="R22" s="41" t="b">
        <f>IFERROR(AND(
    'VFD Schedule'!D25*'VFD Schedule'!F25&lt;=INDEX(lists!$AM$2:$AP$2,1,MATCH('VFD Schedule'!E25,lists!$AM$1:$AP$1,0)),
    'VFD Schedule'!G25=lists!$I$2,
    'VFD Schedule'!H25=lists!$L$2,
    'VFD Schedule'!D25=1
),FALSE)</f>
        <v>0</v>
      </c>
      <c r="S22" s="41" t="b">
        <f t="shared" si="3"/>
        <v>0</v>
      </c>
      <c r="T22" s="41" t="b">
        <f t="shared" si="4"/>
        <v>0</v>
      </c>
      <c r="U22" s="41" t="b">
        <f>IFERROR(
  OR(
    'VFD Schedule'!D25&gt;1,
    'VFD Schedule'!H25&lt;&gt;lists!$L$2,
    'VFD Schedule'!J25=lists!$D$5,
    'VFD Schedule'!J25=lists!$D$6,
    'VFD Schedule'!G25=lists!$I$5,
    'VFD Schedule'!G25=lists!$I$6,
    'VFD Schedule'!G25=lists!$I$7,
    'VFD Schedule'!D25*'VFD Schedule'!F25&gt;INDEX(lists!$AM$3:$AP$3,1,MATCH('VFD Schedule'!E25,lists!$AM$1:$AP$1,0)),
    AND('VFD Schedule'!G25=lists!$I$4,'VFD Schedule'!D25*'VFD Schedule'!F25&gt;INDEX(lists!$AM$4:$AP$4,1,MATCH('VFD Schedule'!E25,lists!$AM$1:$AP$1)))
  ),
  TRUE
)</f>
        <v>1</v>
      </c>
      <c r="V22" s="42">
        <f>IF(AND('VFD Schedule'!H25=lists!$L$4,'VFD Schedule'!I25=lists!$A$3),22,100)</f>
        <v>100</v>
      </c>
      <c r="W22" s="42">
        <f>IF(AND('VFD Schedule'!I25=lists!$A$3,'VFD Schedule'!D25&gt;1),50,100)</f>
        <v>100</v>
      </c>
      <c r="X22" s="42">
        <f t="shared" si="1"/>
        <v>100</v>
      </c>
      <c r="Y22" s="42">
        <f t="shared" si="2"/>
        <v>100</v>
      </c>
      <c r="Z22" s="42">
        <f>IF(AND('VFD Schedule'!J25=lists!$D$5,'VFD Schedule'!I25=lists!$A$4),85,100)</f>
        <v>100</v>
      </c>
      <c r="AA22" s="42">
        <f>IF(AND('VFD Schedule'!J25=lists!$D$5,'VFD Schedule'!I25=lists!$A$3),85,100)</f>
        <v>100</v>
      </c>
      <c r="AB22" s="93" t="str">
        <f>IF(LEN(calculations!AC22),MIN(calculations!V22:AA22)&amp;" KA","")</f>
        <v/>
      </c>
      <c r="AC22" s="91" t="str">
        <f>IFERROR(IF(AND(LEN('VFD Schedule'!D25)&gt;0,H22&lt;&gt;"0000",LEN(D22)&gt;0,LEN(E22)&gt;0),calculations!A22&amp;calculations!B22&amp;calculations!C22&amp;calculations!D22&amp;calculations!E22&amp;calculations!F22&amp;calculations!G22&amp;calculations!H22&amp;calculations!I22&amp;calculations!J22&amp;calculations!K22&amp;calculations!L22&amp;calculations!M22&amp;calculations!N22&amp;calculations!O22&amp;calculations!P22&amp;calculations!Q22,calculations!A22&amp;IF('VFD Schedule'!H25=lists!$L$5,"-U31","")),"ABB")</f>
        <v/>
      </c>
      <c r="AD22" s="91" t="str">
        <f ca="1">Notes!W$39</f>
        <v/>
      </c>
    </row>
    <row r="23" spans="1:30" x14ac:dyDescent="0.25">
      <c r="A23" s="39" t="str">
        <f>IFERROR("ABB "&amp;INDEX(lists!$M$2:$M$5,MATCH('VFD Schedule'!H26,lists!$L$2:$L$5,0)),"")</f>
        <v/>
      </c>
      <c r="B23" s="39" t="s">
        <v>93</v>
      </c>
      <c r="C23" s="39" t="str">
        <f>IFERROR(INDEX(lists!$N$2:$N$5,MATCH('VFD Schedule'!H26,lists!$L$2:$L$5,0)),"")</f>
        <v/>
      </c>
      <c r="D23" s="39" t="str">
        <f>IFERROR(IF('VFD Schedule'!H26=lists!$L$5,INDEX(lists!$F$2:$F$6,MATCH('VFD Schedule'!J26,lists!$D$2:$D$6,0)),INDEX(lists!$E$2:$E$6,MATCH('VFD Schedule'!J26,lists!$D$2:$D$6,0))),"")</f>
        <v/>
      </c>
      <c r="E23" s="39" t="str">
        <f>IFERROR(INDEX(lists!$B$2:$B$4,MATCH('VFD Schedule'!I26,lists!$A$2:$A$4,0)),"")</f>
        <v/>
      </c>
      <c r="F23" s="39" t="str">
        <f t="shared" si="0"/>
        <v/>
      </c>
      <c r="G23" s="39" t="s">
        <v>93</v>
      </c>
      <c r="H23" s="39" t="str">
        <f>IFERROR(RIGHT("0000"&amp;IF(A23="ABB ACS800",INDEX(lists!$AC$1:$AG$27,MATCH('VFD Schedule'!D26*'VFD Schedule'!F26,lists!$AC:$AC,-1),MATCH('VFD Schedule'!E26,lists!$AC$1:$AG$1,0)),INDEX(lists!$W$1:$AA$27,MATCH('VFD Schedule'!D26*'VFD Schedule'!F26,lists!W:W,-1),MATCH('VFD Schedule'!E26,lists!$W$1:$AA$1,0))),4),"")</f>
        <v/>
      </c>
      <c r="I23" s="39" t="s">
        <v>93</v>
      </c>
      <c r="J23" s="39" t="str">
        <f>IFERROR(INDEX(lists!$R$2:$R$5,MATCH('VFD Schedule'!E26,lists!$Q$2:$Q$5,0)),"")</f>
        <v/>
      </c>
      <c r="K23" s="40" t="str">
        <f>IFERROR(INDEX(lists!$J$2:$J$7,MATCH('VFD Schedule'!G26,lists!$I$2:$I$7,0)),"")</f>
        <v/>
      </c>
      <c r="L23" s="40" t="str">
        <f>IF('VFD Schedule'!J26=lists!$D$6,lists!$G$6,"")</f>
        <v/>
      </c>
      <c r="M23" s="40" t="str">
        <f>IFERROR(INDEX(lists!$O$2:$O$5,MATCH('VFD Schedule'!H26,lists!$L$2:$L$5,0)),"")</f>
        <v/>
      </c>
      <c r="N23" s="40" t="str">
        <f>IFERROR(INDEX(lists!$AJ$2:$AJ$3,MATCH('VFD Schedule'!K26,lists!$AI$2:$AI$3,0)),"")</f>
        <v/>
      </c>
      <c r="O23" s="40" t="str">
        <f>IF('VFD Schedule'!J26=lists!$D$5,lists!$G$5,"")</f>
        <v/>
      </c>
      <c r="P23" s="40" t="str">
        <f>IF('VFD Schedule'!D26&gt;1,"+"&amp;'VFD Schedule'!D26&amp;"G405","")</f>
        <v/>
      </c>
      <c r="Q23" s="40" t="str">
        <f>IFERROR(INDEX(lists!$AU$2:$AU$10,MATCH('VFD Schedule'!L26,lists!$AT$2:$AT$10,0)),"")</f>
        <v/>
      </c>
      <c r="R23" s="41" t="b">
        <f>IFERROR(AND(
    'VFD Schedule'!D26*'VFD Schedule'!F26&lt;=INDEX(lists!$AM$2:$AP$2,1,MATCH('VFD Schedule'!E26,lists!$AM$1:$AP$1,0)),
    'VFD Schedule'!G26=lists!$I$2,
    'VFD Schedule'!H26=lists!$L$2,
    'VFD Schedule'!D26=1
),FALSE)</f>
        <v>0</v>
      </c>
      <c r="S23" s="41" t="b">
        <f t="shared" si="3"/>
        <v>0</v>
      </c>
      <c r="T23" s="41" t="b">
        <f t="shared" si="4"/>
        <v>0</v>
      </c>
      <c r="U23" s="41" t="b">
        <f>IFERROR(
  OR(
    'VFD Schedule'!D26&gt;1,
    'VFD Schedule'!H26&lt;&gt;lists!$L$2,
    'VFD Schedule'!J26=lists!$D$5,
    'VFD Schedule'!J26=lists!$D$6,
    'VFD Schedule'!G26=lists!$I$5,
    'VFD Schedule'!G26=lists!$I$6,
    'VFD Schedule'!G26=lists!$I$7,
    'VFD Schedule'!D26*'VFD Schedule'!F26&gt;INDEX(lists!$AM$3:$AP$3,1,MATCH('VFD Schedule'!E26,lists!$AM$1:$AP$1,0)),
    AND('VFD Schedule'!G26=lists!$I$4,'VFD Schedule'!D26*'VFD Schedule'!F26&gt;INDEX(lists!$AM$4:$AP$4,1,MATCH('VFD Schedule'!E26,lists!$AM$1:$AP$1)))
  ),
  TRUE
)</f>
        <v>1</v>
      </c>
      <c r="V23" s="42">
        <f>IF(AND('VFD Schedule'!H26=lists!$L$4,'VFD Schedule'!I26=lists!$A$3),22,100)</f>
        <v>100</v>
      </c>
      <c r="W23" s="42">
        <f>IF(AND('VFD Schedule'!I26=lists!$A$3,'VFD Schedule'!D26&gt;1),50,100)</f>
        <v>100</v>
      </c>
      <c r="X23" s="42">
        <f t="shared" si="1"/>
        <v>100</v>
      </c>
      <c r="Y23" s="42">
        <f t="shared" si="2"/>
        <v>100</v>
      </c>
      <c r="Z23" s="42">
        <f>IF(AND('VFD Schedule'!J26=lists!$D$5,'VFD Schedule'!I26=lists!$A$4),85,100)</f>
        <v>100</v>
      </c>
      <c r="AA23" s="42">
        <f>IF(AND('VFD Schedule'!J26=lists!$D$5,'VFD Schedule'!I26=lists!$A$3),85,100)</f>
        <v>100</v>
      </c>
      <c r="AB23" s="93" t="str">
        <f>IF(LEN(calculations!AC23),MIN(calculations!V23:AA23)&amp;" KA","")</f>
        <v/>
      </c>
      <c r="AC23" s="91" t="str">
        <f>IFERROR(IF(AND(LEN('VFD Schedule'!D26)&gt;0,H23&lt;&gt;"0000",LEN(D23)&gt;0,LEN(E23)&gt;0),calculations!A23&amp;calculations!B23&amp;calculations!C23&amp;calculations!D23&amp;calculations!E23&amp;calculations!F23&amp;calculations!G23&amp;calculations!H23&amp;calculations!I23&amp;calculations!J23&amp;calculations!K23&amp;calculations!L23&amp;calculations!M23&amp;calculations!N23&amp;calculations!O23&amp;calculations!P23&amp;calculations!Q23,calculations!A23&amp;IF('VFD Schedule'!H26=lists!$L$5,"-U31","")),"ABB")</f>
        <v/>
      </c>
      <c r="AD23" s="91" t="str">
        <f ca="1">Notes!X$39</f>
        <v/>
      </c>
    </row>
    <row r="24" spans="1:30" x14ac:dyDescent="0.25">
      <c r="A24" s="39" t="str">
        <f>IFERROR("ABB "&amp;INDEX(lists!$M$2:$M$5,MATCH('VFD Schedule'!H27,lists!$L$2:$L$5,0)),"")</f>
        <v/>
      </c>
      <c r="B24" s="39" t="s">
        <v>93</v>
      </c>
      <c r="C24" s="39" t="str">
        <f>IFERROR(INDEX(lists!$N$2:$N$5,MATCH('VFD Schedule'!H27,lists!$L$2:$L$5,0)),"")</f>
        <v/>
      </c>
      <c r="D24" s="39" t="str">
        <f>IFERROR(IF('VFD Schedule'!H27=lists!$L$5,INDEX(lists!$F$2:$F$6,MATCH('VFD Schedule'!J27,lists!$D$2:$D$6,0)),INDEX(lists!$E$2:$E$6,MATCH('VFD Schedule'!J27,lists!$D$2:$D$6,0))),"")</f>
        <v/>
      </c>
      <c r="E24" s="39" t="str">
        <f>IFERROR(INDEX(lists!$B$2:$B$4,MATCH('VFD Schedule'!I27,lists!$A$2:$A$4,0)),"")</f>
        <v/>
      </c>
      <c r="F24" s="39" t="str">
        <f t="shared" si="0"/>
        <v/>
      </c>
      <c r="G24" s="39" t="s">
        <v>93</v>
      </c>
      <c r="H24" s="39" t="str">
        <f>IFERROR(RIGHT("0000"&amp;IF(A24="ABB ACS800",INDEX(lists!$AC$1:$AG$27,MATCH('VFD Schedule'!D27*'VFD Schedule'!F27,lists!$AC:$AC,-1),MATCH('VFD Schedule'!E27,lists!$AC$1:$AG$1,0)),INDEX(lists!$W$1:$AA$27,MATCH('VFD Schedule'!D27*'VFD Schedule'!F27,lists!W:W,-1),MATCH('VFD Schedule'!E27,lists!$W$1:$AA$1,0))),4),"")</f>
        <v/>
      </c>
      <c r="I24" s="39" t="s">
        <v>93</v>
      </c>
      <c r="J24" s="39" t="str">
        <f>IFERROR(INDEX(lists!$R$2:$R$5,MATCH('VFD Schedule'!E27,lists!$Q$2:$Q$5,0)),"")</f>
        <v/>
      </c>
      <c r="K24" s="40" t="str">
        <f>IFERROR(INDEX(lists!$J$2:$J$7,MATCH('VFD Schedule'!G27,lists!$I$2:$I$7,0)),"")</f>
        <v/>
      </c>
      <c r="L24" s="40" t="str">
        <f>IF('VFD Schedule'!J27=lists!$D$6,lists!$G$6,"")</f>
        <v/>
      </c>
      <c r="M24" s="40" t="str">
        <f>IFERROR(INDEX(lists!$O$2:$O$5,MATCH('VFD Schedule'!H27,lists!$L$2:$L$5,0)),"")</f>
        <v/>
      </c>
      <c r="N24" s="40" t="str">
        <f>IFERROR(INDEX(lists!$AJ$2:$AJ$3,MATCH('VFD Schedule'!K27,lists!$AI$2:$AI$3,0)),"")</f>
        <v/>
      </c>
      <c r="O24" s="40" t="str">
        <f>IF('VFD Schedule'!J27=lists!$D$5,lists!$G$5,"")</f>
        <v/>
      </c>
      <c r="P24" s="40" t="str">
        <f>IF('VFD Schedule'!D27&gt;1,"+"&amp;'VFD Schedule'!D27&amp;"G405","")</f>
        <v/>
      </c>
      <c r="Q24" s="40" t="str">
        <f>IFERROR(INDEX(lists!$AU$2:$AU$10,MATCH('VFD Schedule'!L27,lists!$AT$2:$AT$10,0)),"")</f>
        <v/>
      </c>
      <c r="R24" s="41" t="b">
        <f>IFERROR(AND(
    'VFD Schedule'!D27*'VFD Schedule'!F27&lt;=INDEX(lists!$AM$2:$AP$2,1,MATCH('VFD Schedule'!E27,lists!$AM$1:$AP$1,0)),
    'VFD Schedule'!G27=lists!$I$2,
    'VFD Schedule'!H27=lists!$L$2,
    'VFD Schedule'!D27=1
),FALSE)</f>
        <v>0</v>
      </c>
      <c r="S24" s="41" t="b">
        <f t="shared" si="3"/>
        <v>0</v>
      </c>
      <c r="T24" s="41" t="b">
        <f t="shared" si="4"/>
        <v>0</v>
      </c>
      <c r="U24" s="41" t="b">
        <f>IFERROR(
  OR(
    'VFD Schedule'!D27&gt;1,
    'VFD Schedule'!H27&lt;&gt;lists!$L$2,
    'VFD Schedule'!J27=lists!$D$5,
    'VFD Schedule'!J27=lists!$D$6,
    'VFD Schedule'!G27=lists!$I$5,
    'VFD Schedule'!G27=lists!$I$6,
    'VFD Schedule'!G27=lists!$I$7,
    'VFD Schedule'!D27*'VFD Schedule'!F27&gt;INDEX(lists!$AM$3:$AP$3,1,MATCH('VFD Schedule'!E27,lists!$AM$1:$AP$1,0)),
    AND('VFD Schedule'!G27=lists!$I$4,'VFD Schedule'!D27*'VFD Schedule'!F27&gt;INDEX(lists!$AM$4:$AP$4,1,MATCH('VFD Schedule'!E27,lists!$AM$1:$AP$1)))
  ),
  TRUE
)</f>
        <v>1</v>
      </c>
      <c r="V24" s="42">
        <f>IF(AND('VFD Schedule'!H27=lists!$L$4,'VFD Schedule'!I27=lists!$A$3),22,100)</f>
        <v>100</v>
      </c>
      <c r="W24" s="42">
        <f>IF(AND('VFD Schedule'!I27=lists!$A$3,'VFD Schedule'!D27&gt;1),50,100)</f>
        <v>100</v>
      </c>
      <c r="X24" s="42">
        <f t="shared" si="1"/>
        <v>100</v>
      </c>
      <c r="Y24" s="42">
        <f t="shared" si="2"/>
        <v>100</v>
      </c>
      <c r="Z24" s="42">
        <f>IF(AND('VFD Schedule'!J27=lists!$D$5,'VFD Schedule'!I27=lists!$A$4),85,100)</f>
        <v>100</v>
      </c>
      <c r="AA24" s="42">
        <f>IF(AND('VFD Schedule'!J27=lists!$D$5,'VFD Schedule'!I27=lists!$A$3),85,100)</f>
        <v>100</v>
      </c>
      <c r="AB24" s="93" t="str">
        <f>IF(LEN(calculations!AC24),MIN(calculations!V24:AA24)&amp;" KA","")</f>
        <v/>
      </c>
      <c r="AC24" s="91" t="str">
        <f>IFERROR(IF(AND(LEN('VFD Schedule'!D27)&gt;0,H24&lt;&gt;"0000",LEN(D24)&gt;0,LEN(E24)&gt;0),calculations!A24&amp;calculations!B24&amp;calculations!C24&amp;calculations!D24&amp;calculations!E24&amp;calculations!F24&amp;calculations!G24&amp;calculations!H24&amp;calculations!I24&amp;calculations!J24&amp;calculations!K24&amp;calculations!L24&amp;calculations!M24&amp;calculations!N24&amp;calculations!O24&amp;calculations!P24&amp;calculations!Q24,calculations!A24&amp;IF('VFD Schedule'!H27=lists!$L$5,"-U31","")),"ABB")</f>
        <v/>
      </c>
      <c r="AD24" s="91" t="str">
        <f ca="1">Notes!Y$39</f>
        <v/>
      </c>
    </row>
    <row r="25" spans="1:30" x14ac:dyDescent="0.25">
      <c r="A25" s="39" t="str">
        <f>IFERROR("ABB "&amp;INDEX(lists!$M$2:$M$5,MATCH('VFD Schedule'!H28,lists!$L$2:$L$5,0)),"")</f>
        <v/>
      </c>
      <c r="B25" s="39" t="s">
        <v>93</v>
      </c>
      <c r="C25" s="39" t="str">
        <f>IFERROR(INDEX(lists!$N$2:$N$5,MATCH('VFD Schedule'!H28,lists!$L$2:$L$5,0)),"")</f>
        <v/>
      </c>
      <c r="D25" s="39" t="str">
        <f>IFERROR(IF('VFD Schedule'!H28=lists!$L$5,INDEX(lists!$F$2:$F$6,MATCH('VFD Schedule'!J28,lists!$D$2:$D$6,0)),INDEX(lists!$E$2:$E$6,MATCH('VFD Schedule'!J28,lists!$D$2:$D$6,0))),"")</f>
        <v/>
      </c>
      <c r="E25" s="39" t="str">
        <f>IFERROR(INDEX(lists!$B$2:$B$4,MATCH('VFD Schedule'!I28,lists!$A$2:$A$4,0)),"")</f>
        <v/>
      </c>
      <c r="F25" s="39" t="str">
        <f t="shared" si="0"/>
        <v/>
      </c>
      <c r="G25" s="39" t="s">
        <v>93</v>
      </c>
      <c r="H25" s="39" t="str">
        <f>IFERROR(RIGHT("0000"&amp;IF(A25="ABB ACS800",INDEX(lists!$AC$1:$AG$27,MATCH('VFD Schedule'!D28*'VFD Schedule'!F28,lists!$AC:$AC,-1),MATCH('VFD Schedule'!E28,lists!$AC$1:$AG$1,0)),INDEX(lists!$W$1:$AA$27,MATCH('VFD Schedule'!D28*'VFD Schedule'!F28,lists!W:W,-1),MATCH('VFD Schedule'!E28,lists!$W$1:$AA$1,0))),4),"")</f>
        <v/>
      </c>
      <c r="I25" s="39" t="s">
        <v>93</v>
      </c>
      <c r="J25" s="39" t="str">
        <f>IFERROR(INDEX(lists!$R$2:$R$5,MATCH('VFD Schedule'!E28,lists!$Q$2:$Q$5,0)),"")</f>
        <v/>
      </c>
      <c r="K25" s="40" t="str">
        <f>IFERROR(INDEX(lists!$J$2:$J$7,MATCH('VFD Schedule'!G28,lists!$I$2:$I$7,0)),"")</f>
        <v/>
      </c>
      <c r="L25" s="40" t="str">
        <f>IF('VFD Schedule'!J28=lists!$D$6,lists!$G$6,"")</f>
        <v/>
      </c>
      <c r="M25" s="40" t="str">
        <f>IFERROR(INDEX(lists!$O$2:$O$5,MATCH('VFD Schedule'!H28,lists!$L$2:$L$5,0)),"")</f>
        <v/>
      </c>
      <c r="N25" s="40" t="str">
        <f>IFERROR(INDEX(lists!$AJ$2:$AJ$3,MATCH('VFD Schedule'!K28,lists!$AI$2:$AI$3,0)),"")</f>
        <v/>
      </c>
      <c r="O25" s="40" t="str">
        <f>IF('VFD Schedule'!J28=lists!$D$5,lists!$G$5,"")</f>
        <v/>
      </c>
      <c r="P25" s="40" t="str">
        <f>IF('VFD Schedule'!D28&gt;1,"+"&amp;'VFD Schedule'!D28&amp;"G405","")</f>
        <v/>
      </c>
      <c r="Q25" s="40" t="str">
        <f>IFERROR(INDEX(lists!$AU$2:$AU$10,MATCH('VFD Schedule'!L28,lists!$AT$2:$AT$10,0)),"")</f>
        <v/>
      </c>
      <c r="R25" s="41" t="b">
        <f>IFERROR(AND(
    'VFD Schedule'!D28*'VFD Schedule'!F28&lt;=INDEX(lists!$AM$2:$AP$2,1,MATCH('VFD Schedule'!E28,lists!$AM$1:$AP$1,0)),
    'VFD Schedule'!G28=lists!$I$2,
    'VFD Schedule'!H28=lists!$L$2,
    'VFD Schedule'!D28=1
),FALSE)</f>
        <v>0</v>
      </c>
      <c r="S25" s="41" t="b">
        <f t="shared" si="3"/>
        <v>0</v>
      </c>
      <c r="T25" s="41" t="b">
        <f t="shared" si="4"/>
        <v>0</v>
      </c>
      <c r="U25" s="41" t="b">
        <f>IFERROR(
  OR(
    'VFD Schedule'!D28&gt;1,
    'VFD Schedule'!H28&lt;&gt;lists!$L$2,
    'VFD Schedule'!J28=lists!$D$5,
    'VFD Schedule'!J28=lists!$D$6,
    'VFD Schedule'!G28=lists!$I$5,
    'VFD Schedule'!G28=lists!$I$6,
    'VFD Schedule'!G28=lists!$I$7,
    'VFD Schedule'!D28*'VFD Schedule'!F28&gt;INDEX(lists!$AM$3:$AP$3,1,MATCH('VFD Schedule'!E28,lists!$AM$1:$AP$1,0)),
    AND('VFD Schedule'!G28=lists!$I$4,'VFD Schedule'!D28*'VFD Schedule'!F28&gt;INDEX(lists!$AM$4:$AP$4,1,MATCH('VFD Schedule'!E28,lists!$AM$1:$AP$1)))
  ),
  TRUE
)</f>
        <v>1</v>
      </c>
      <c r="V25" s="42">
        <f>IF(AND('VFD Schedule'!H28=lists!$L$4,'VFD Schedule'!I28=lists!$A$3),22,100)</f>
        <v>100</v>
      </c>
      <c r="W25" s="42">
        <f>IF(AND('VFD Schedule'!I28=lists!$A$3,'VFD Schedule'!D28&gt;1),50,100)</f>
        <v>100</v>
      </c>
      <c r="X25" s="42">
        <f t="shared" si="1"/>
        <v>100</v>
      </c>
      <c r="Y25" s="42">
        <f t="shared" si="2"/>
        <v>100</v>
      </c>
      <c r="Z25" s="42">
        <f>IF(AND('VFD Schedule'!J28=lists!$D$5,'VFD Schedule'!I28=lists!$A$4),85,100)</f>
        <v>100</v>
      </c>
      <c r="AA25" s="42">
        <f>IF(AND('VFD Schedule'!J28=lists!$D$5,'VFD Schedule'!I28=lists!$A$3),85,100)</f>
        <v>100</v>
      </c>
      <c r="AB25" s="93" t="str">
        <f>IF(LEN(calculations!AC25),MIN(calculations!V25:AA25)&amp;" KA","")</f>
        <v/>
      </c>
      <c r="AC25" s="91" t="str">
        <f>IFERROR(IF(AND(LEN('VFD Schedule'!D28)&gt;0,H25&lt;&gt;"0000",LEN(D25)&gt;0,LEN(E25)&gt;0),calculations!A25&amp;calculations!B25&amp;calculations!C25&amp;calculations!D25&amp;calculations!E25&amp;calculations!F25&amp;calculations!G25&amp;calculations!H25&amp;calculations!I25&amp;calculations!J25&amp;calculations!K25&amp;calculations!L25&amp;calculations!M25&amp;calculations!N25&amp;calculations!O25&amp;calculations!P25&amp;calculations!Q25,calculations!A25&amp;IF('VFD Schedule'!H28=lists!$L$5,"-U31","")),"ABB")</f>
        <v/>
      </c>
      <c r="AD25" s="91" t="str">
        <f ca="1">Notes!Z$39</f>
        <v/>
      </c>
    </row>
    <row r="26" spans="1:30" x14ac:dyDescent="0.25">
      <c r="A26" s="39" t="str">
        <f>IFERROR("ABB "&amp;INDEX(lists!$M$2:$M$5,MATCH('VFD Schedule'!H29,lists!$L$2:$L$5,0)),"")</f>
        <v/>
      </c>
      <c r="B26" s="39" t="s">
        <v>93</v>
      </c>
      <c r="C26" s="39" t="str">
        <f>IFERROR(INDEX(lists!$N$2:$N$5,MATCH('VFD Schedule'!H29,lists!$L$2:$L$5,0)),"")</f>
        <v/>
      </c>
      <c r="D26" s="39" t="str">
        <f>IFERROR(IF('VFD Schedule'!H29=lists!$L$5,INDEX(lists!$F$2:$F$6,MATCH('VFD Schedule'!J29,lists!$D$2:$D$6,0)),INDEX(lists!$E$2:$E$6,MATCH('VFD Schedule'!J29,lists!$D$2:$D$6,0))),"")</f>
        <v/>
      </c>
      <c r="E26" s="39" t="str">
        <f>IFERROR(INDEX(lists!$B$2:$B$4,MATCH('VFD Schedule'!I29,lists!$A$2:$A$4,0)),"")</f>
        <v/>
      </c>
      <c r="F26" s="39" t="str">
        <f t="shared" si="0"/>
        <v/>
      </c>
      <c r="G26" s="39" t="s">
        <v>93</v>
      </c>
      <c r="H26" s="39" t="str">
        <f>IFERROR(RIGHT("0000"&amp;IF(A26="ABB ACS800",INDEX(lists!$AC$1:$AG$27,MATCH('VFD Schedule'!D29*'VFD Schedule'!F29,lists!$AC:$AC,-1),MATCH('VFD Schedule'!E29,lists!$AC$1:$AG$1,0)),INDEX(lists!$W$1:$AA$27,MATCH('VFD Schedule'!D29*'VFD Schedule'!F29,lists!W:W,-1),MATCH('VFD Schedule'!E29,lists!$W$1:$AA$1,0))),4),"")</f>
        <v/>
      </c>
      <c r="I26" s="39" t="s">
        <v>93</v>
      </c>
      <c r="J26" s="39" t="str">
        <f>IFERROR(INDEX(lists!$R$2:$R$5,MATCH('VFD Schedule'!E29,lists!$Q$2:$Q$5,0)),"")</f>
        <v/>
      </c>
      <c r="K26" s="40" t="str">
        <f>IFERROR(INDEX(lists!$J$2:$J$7,MATCH('VFD Schedule'!G29,lists!$I$2:$I$7,0)),"")</f>
        <v/>
      </c>
      <c r="L26" s="40" t="str">
        <f>IF('VFD Schedule'!J29=lists!$D$6,lists!$G$6,"")</f>
        <v/>
      </c>
      <c r="M26" s="40" t="str">
        <f>IFERROR(INDEX(lists!$O$2:$O$5,MATCH('VFD Schedule'!H29,lists!$L$2:$L$5,0)),"")</f>
        <v/>
      </c>
      <c r="N26" s="40" t="str">
        <f>IFERROR(INDEX(lists!$AJ$2:$AJ$3,MATCH('VFD Schedule'!K29,lists!$AI$2:$AI$3,0)),"")</f>
        <v/>
      </c>
      <c r="O26" s="40" t="str">
        <f>IF('VFD Schedule'!J29=lists!$D$5,lists!$G$5,"")</f>
        <v/>
      </c>
      <c r="P26" s="40" t="str">
        <f>IF('VFD Schedule'!D29&gt;1,"+"&amp;'VFD Schedule'!D29&amp;"G405","")</f>
        <v/>
      </c>
      <c r="Q26" s="40" t="str">
        <f>IFERROR(INDEX(lists!$AU$2:$AU$10,MATCH('VFD Schedule'!L29,lists!$AT$2:$AT$10,0)),"")</f>
        <v/>
      </c>
      <c r="R26" s="41" t="b">
        <f>IFERROR(AND(
    'VFD Schedule'!D29*'VFD Schedule'!F29&lt;=INDEX(lists!$AM$2:$AP$2,1,MATCH('VFD Schedule'!E29,lists!$AM$1:$AP$1,0)),
    'VFD Schedule'!G29=lists!$I$2,
    'VFD Schedule'!H29=lists!$L$2,
    'VFD Schedule'!D29=1
),FALSE)</f>
        <v>0</v>
      </c>
      <c r="S26" s="41" t="b">
        <f t="shared" si="3"/>
        <v>0</v>
      </c>
      <c r="T26" s="41" t="b">
        <f t="shared" si="4"/>
        <v>0</v>
      </c>
      <c r="U26" s="41" t="b">
        <f>IFERROR(
  OR(
    'VFD Schedule'!D29&gt;1,
    'VFD Schedule'!H29&lt;&gt;lists!$L$2,
    'VFD Schedule'!J29=lists!$D$5,
    'VFD Schedule'!J29=lists!$D$6,
    'VFD Schedule'!G29=lists!$I$5,
    'VFD Schedule'!G29=lists!$I$6,
    'VFD Schedule'!G29=lists!$I$7,
    'VFD Schedule'!D29*'VFD Schedule'!F29&gt;INDEX(lists!$AM$3:$AP$3,1,MATCH('VFD Schedule'!E29,lists!$AM$1:$AP$1,0)),
    AND('VFD Schedule'!G29=lists!$I$4,'VFD Schedule'!D29*'VFD Schedule'!F29&gt;INDEX(lists!$AM$4:$AP$4,1,MATCH('VFD Schedule'!E29,lists!$AM$1:$AP$1)))
  ),
  TRUE
)</f>
        <v>1</v>
      </c>
      <c r="V26" s="42">
        <f>IF(AND('VFD Schedule'!H29=lists!$L$4,'VFD Schedule'!I29=lists!$A$3),22,100)</f>
        <v>100</v>
      </c>
      <c r="W26" s="42">
        <f>IF(AND('VFD Schedule'!I29=lists!$A$3,'VFD Schedule'!D29&gt;1),50,100)</f>
        <v>100</v>
      </c>
      <c r="X26" s="42">
        <f t="shared" si="1"/>
        <v>100</v>
      </c>
      <c r="Y26" s="42">
        <f t="shared" si="2"/>
        <v>100</v>
      </c>
      <c r="Z26" s="42">
        <f>IF(AND('VFD Schedule'!J29=lists!$D$5,'VFD Schedule'!I29=lists!$A$4),85,100)</f>
        <v>100</v>
      </c>
      <c r="AA26" s="42">
        <f>IF(AND('VFD Schedule'!J29=lists!$D$5,'VFD Schedule'!I29=lists!$A$3),85,100)</f>
        <v>100</v>
      </c>
      <c r="AB26" s="93" t="str">
        <f>IF(LEN(calculations!AC26),MIN(calculations!V26:AA26)&amp;" KA","")</f>
        <v/>
      </c>
      <c r="AC26" s="91" t="str">
        <f>IFERROR(IF(AND(LEN('VFD Schedule'!D29)&gt;0,H26&lt;&gt;"0000",LEN(D26)&gt;0,LEN(E26)&gt;0),calculations!A26&amp;calculations!B26&amp;calculations!C26&amp;calculations!D26&amp;calculations!E26&amp;calculations!F26&amp;calculations!G26&amp;calculations!H26&amp;calculations!I26&amp;calculations!J26&amp;calculations!K26&amp;calculations!L26&amp;calculations!M26&amp;calculations!N26&amp;calculations!O26&amp;calculations!P26&amp;calculations!Q26,calculations!A26&amp;IF('VFD Schedule'!H29=lists!$L$5,"-U31","")),"ABB")</f>
        <v/>
      </c>
      <c r="AD26" s="91" t="str">
        <f ca="1">Notes!AA$39</f>
        <v/>
      </c>
    </row>
    <row r="27" spans="1:30" x14ac:dyDescent="0.25">
      <c r="A27" s="39" t="str">
        <f>IFERROR("ABB "&amp;INDEX(lists!$M$2:$M$5,MATCH('VFD Schedule'!H30,lists!$L$2:$L$5,0)),"")</f>
        <v/>
      </c>
      <c r="B27" s="39" t="s">
        <v>93</v>
      </c>
      <c r="C27" s="39" t="str">
        <f>IFERROR(INDEX(lists!$N$2:$N$5,MATCH('VFD Schedule'!H30,lists!$L$2:$L$5,0)),"")</f>
        <v/>
      </c>
      <c r="D27" s="39" t="str">
        <f>IFERROR(IF('VFD Schedule'!H30=lists!$L$5,INDEX(lists!$F$2:$F$6,MATCH('VFD Schedule'!J30,lists!$D$2:$D$6,0)),INDEX(lists!$E$2:$E$6,MATCH('VFD Schedule'!J30,lists!$D$2:$D$6,0))),"")</f>
        <v/>
      </c>
      <c r="E27" s="39" t="str">
        <f>IFERROR(INDEX(lists!$B$2:$B$4,MATCH('VFD Schedule'!I30,lists!$A$2:$A$4,0)),"")</f>
        <v/>
      </c>
      <c r="F27" s="39" t="str">
        <f t="shared" si="0"/>
        <v/>
      </c>
      <c r="G27" s="39" t="s">
        <v>93</v>
      </c>
      <c r="H27" s="39" t="str">
        <f>IFERROR(RIGHT("0000"&amp;IF(A27="ABB ACS800",INDEX(lists!$AC$1:$AG$27,MATCH('VFD Schedule'!D30*'VFD Schedule'!F30,lists!$AC:$AC,-1),MATCH('VFD Schedule'!E30,lists!$AC$1:$AG$1,0)),INDEX(lists!$W$1:$AA$27,MATCH('VFD Schedule'!D30*'VFD Schedule'!F30,lists!W:W,-1),MATCH('VFD Schedule'!E30,lists!$W$1:$AA$1,0))),4),"")</f>
        <v/>
      </c>
      <c r="I27" s="39" t="s">
        <v>93</v>
      </c>
      <c r="J27" s="39" t="str">
        <f>IFERROR(INDEX(lists!$R$2:$R$5,MATCH('VFD Schedule'!E30,lists!$Q$2:$Q$5,0)),"")</f>
        <v/>
      </c>
      <c r="K27" s="40" t="str">
        <f>IFERROR(INDEX(lists!$J$2:$J$7,MATCH('VFD Schedule'!G30,lists!$I$2:$I$7,0)),"")</f>
        <v/>
      </c>
      <c r="L27" s="40" t="str">
        <f>IF('VFD Schedule'!J30=lists!$D$6,lists!$G$6,"")</f>
        <v/>
      </c>
      <c r="M27" s="40" t="str">
        <f>IFERROR(INDEX(lists!$O$2:$O$5,MATCH('VFD Schedule'!H30,lists!$L$2:$L$5,0)),"")</f>
        <v/>
      </c>
      <c r="N27" s="40" t="str">
        <f>IFERROR(INDEX(lists!$AJ$2:$AJ$3,MATCH('VFD Schedule'!K30,lists!$AI$2:$AI$3,0)),"")</f>
        <v/>
      </c>
      <c r="O27" s="40" t="str">
        <f>IF('VFD Schedule'!J30=lists!$D$5,lists!$G$5,"")</f>
        <v/>
      </c>
      <c r="P27" s="40" t="str">
        <f>IF('VFD Schedule'!D30&gt;1,"+"&amp;'VFD Schedule'!D30&amp;"G405","")</f>
        <v/>
      </c>
      <c r="Q27" s="40" t="str">
        <f>IFERROR(INDEX(lists!$AU$2:$AU$10,MATCH('VFD Schedule'!L30,lists!$AT$2:$AT$10,0)),"")</f>
        <v/>
      </c>
      <c r="R27" s="41" t="b">
        <f>IFERROR(AND(
    'VFD Schedule'!D30*'VFD Schedule'!F30&lt;=INDEX(lists!$AM$2:$AP$2,1,MATCH('VFD Schedule'!E30,lists!$AM$1:$AP$1,0)),
    'VFD Schedule'!G30=lists!$I$2,
    'VFD Schedule'!H30=lists!$L$2,
    'VFD Schedule'!D30=1
),FALSE)</f>
        <v>0</v>
      </c>
      <c r="S27" s="41" t="b">
        <f t="shared" si="3"/>
        <v>0</v>
      </c>
      <c r="T27" s="41" t="b">
        <f t="shared" si="4"/>
        <v>0</v>
      </c>
      <c r="U27" s="41" t="b">
        <f>IFERROR(
  OR(
    'VFD Schedule'!D30&gt;1,
    'VFD Schedule'!H30&lt;&gt;lists!$L$2,
    'VFD Schedule'!J30=lists!$D$5,
    'VFD Schedule'!J30=lists!$D$6,
    'VFD Schedule'!G30=lists!$I$5,
    'VFD Schedule'!G30=lists!$I$6,
    'VFD Schedule'!G30=lists!$I$7,
    'VFD Schedule'!D30*'VFD Schedule'!F30&gt;INDEX(lists!$AM$3:$AP$3,1,MATCH('VFD Schedule'!E30,lists!$AM$1:$AP$1,0)),
    AND('VFD Schedule'!G30=lists!$I$4,'VFD Schedule'!D30*'VFD Schedule'!F30&gt;INDEX(lists!$AM$4:$AP$4,1,MATCH('VFD Schedule'!E30,lists!$AM$1:$AP$1)))
  ),
  TRUE
)</f>
        <v>1</v>
      </c>
      <c r="V27" s="42">
        <f>IF(AND('VFD Schedule'!H30=lists!$L$4,'VFD Schedule'!I30=lists!$A$3),22,100)</f>
        <v>100</v>
      </c>
      <c r="W27" s="42">
        <f>IF(AND('VFD Schedule'!I30=lists!$A$3,'VFD Schedule'!D30&gt;1),50,100)</f>
        <v>100</v>
      </c>
      <c r="X27" s="42">
        <f t="shared" si="1"/>
        <v>100</v>
      </c>
      <c r="Y27" s="42">
        <f t="shared" si="2"/>
        <v>100</v>
      </c>
      <c r="Z27" s="42">
        <f>IF(AND('VFD Schedule'!J30=lists!$D$5,'VFD Schedule'!I30=lists!$A$4),85,100)</f>
        <v>100</v>
      </c>
      <c r="AA27" s="42">
        <f>IF(AND('VFD Schedule'!J30=lists!$D$5,'VFD Schedule'!I30=lists!$A$3),85,100)</f>
        <v>100</v>
      </c>
      <c r="AB27" s="93" t="str">
        <f>IF(LEN(calculations!AC27),MIN(calculations!V27:AA27)&amp;" KA","")</f>
        <v/>
      </c>
      <c r="AC27" s="91" t="str">
        <f>IFERROR(IF(AND(LEN('VFD Schedule'!D30)&gt;0,H27&lt;&gt;"0000",LEN(D27)&gt;0,LEN(E27)&gt;0),calculations!A27&amp;calculations!B27&amp;calculations!C27&amp;calculations!D27&amp;calculations!E27&amp;calculations!F27&amp;calculations!G27&amp;calculations!H27&amp;calculations!I27&amp;calculations!J27&amp;calculations!K27&amp;calculations!L27&amp;calculations!M27&amp;calculations!N27&amp;calculations!O27&amp;calculations!P27&amp;calculations!Q27,calculations!A27&amp;IF('VFD Schedule'!H30=lists!$L$5,"-U31","")),"ABB")</f>
        <v/>
      </c>
      <c r="AD27" s="91" t="str">
        <f ca="1">Notes!AB$39</f>
        <v/>
      </c>
    </row>
    <row r="48" spans="1:27" x14ac:dyDescent="0.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x14ac:dyDescent="0.25">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spans="1:27" x14ac:dyDescent="0.25">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spans="1:27" x14ac:dyDescent="0.25">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spans="1:27" x14ac:dyDescent="0.25">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spans="1:27" x14ac:dyDescent="0.25">
      <c r="A53" s="8"/>
      <c r="B53" s="8"/>
      <c r="C53" s="8"/>
      <c r="D53" s="8"/>
      <c r="E53" s="8"/>
      <c r="F53" s="8"/>
      <c r="G53" s="8"/>
      <c r="H53" s="8"/>
      <c r="I53" s="8"/>
      <c r="J53" s="8"/>
      <c r="K53" s="8"/>
      <c r="L53" s="8"/>
      <c r="M53" s="8"/>
      <c r="N53" s="8"/>
      <c r="O53" s="8"/>
      <c r="P53" s="8"/>
      <c r="Q53" s="8"/>
      <c r="R53" s="8"/>
      <c r="S53" s="8"/>
      <c r="T53" s="8"/>
      <c r="U53" s="8"/>
      <c r="V53" s="8"/>
      <c r="W53" s="8"/>
      <c r="X53" s="8"/>
      <c r="Y53" s="8"/>
      <c r="Z53" s="8"/>
      <c r="AA53" s="8"/>
    </row>
  </sheetData>
  <sheetProtection sheet="1" objects="1" scenarios="1"/>
  <mergeCells count="10">
    <mergeCell ref="AD1:AD2"/>
    <mergeCell ref="R1:R2"/>
    <mergeCell ref="V1:AA1"/>
    <mergeCell ref="U1:U2"/>
    <mergeCell ref="T1:T2"/>
    <mergeCell ref="K1:Q1"/>
    <mergeCell ref="A1:J2"/>
    <mergeCell ref="S1:S2"/>
    <mergeCell ref="AC1:AC2"/>
    <mergeCell ref="AB1:AB2"/>
  </mergeCells>
  <conditionalFormatting sqref="AD3:AD27">
    <cfRule type="expression" dxfId="0" priority="1">
      <formula>NOT(_xlfn.ISFORMULA(AD3))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Instructions</vt:lpstr>
      <vt:lpstr>FAQ</vt:lpstr>
      <vt:lpstr>VFD Schedule</vt:lpstr>
      <vt:lpstr>Transformer Schedule</vt:lpstr>
      <vt:lpstr>Custom Notes</vt:lpstr>
      <vt:lpstr>Notes</vt:lpstr>
      <vt:lpstr>lists</vt:lpstr>
      <vt:lpstr>calculations</vt:lpstr>
      <vt:lpstr>HP_208V</vt:lpstr>
      <vt:lpstr>HP_230V</vt:lpstr>
      <vt:lpstr>HP_460V</vt:lpstr>
      <vt:lpstr>HP_600V</vt:lpstr>
      <vt:lpstr>Instructions!Print_Area</vt:lpstr>
      <vt:lpstr>'VFD Schedule'!Print_Area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Stark</dc:creator>
  <cp:lastModifiedBy>Vorsten, John (RC-US BT FLD Z2 AUS)</cp:lastModifiedBy>
  <cp:lastPrinted>2017-09-05T16:17:04Z</cp:lastPrinted>
  <dcterms:created xsi:type="dcterms:W3CDTF">2017-08-01T17:09:02Z</dcterms:created>
  <dcterms:modified xsi:type="dcterms:W3CDTF">2018-05-23T13:36:34Z</dcterms:modified>
</cp:coreProperties>
</file>