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37395" windowHeight="187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4" i="1" l="1"/>
  <c r="K13" i="1"/>
  <c r="M32" i="1"/>
  <c r="M31" i="1"/>
  <c r="J14" i="1"/>
  <c r="J13" i="1"/>
  <c r="AB11" i="1"/>
  <c r="K11" i="1"/>
  <c r="K10" i="1"/>
  <c r="K9" i="1"/>
  <c r="K8" i="1"/>
  <c r="K7" i="1"/>
  <c r="K6" i="1"/>
  <c r="K5" i="1"/>
  <c r="K4" i="1"/>
  <c r="K3" i="1"/>
  <c r="M30" i="1"/>
  <c r="M29" i="1"/>
  <c r="M28" i="1"/>
  <c r="M27" i="1"/>
  <c r="M26" i="1"/>
  <c r="M25" i="1"/>
  <c r="M24" i="1"/>
  <c r="M23" i="1"/>
  <c r="M22" i="1"/>
  <c r="J9" i="1"/>
  <c r="J8" i="1"/>
  <c r="J7" i="1"/>
  <c r="J6" i="1"/>
  <c r="J5" i="1"/>
  <c r="J4" i="1"/>
  <c r="G9" i="1"/>
  <c r="G8" i="1"/>
  <c r="G7" i="1"/>
  <c r="G6" i="1"/>
  <c r="G5" i="1"/>
  <c r="G4" i="1"/>
  <c r="J3" i="1"/>
  <c r="G3" i="1"/>
  <c r="AA21" i="1"/>
  <c r="AB18" i="1"/>
  <c r="AB17" i="1"/>
  <c r="AB16" i="1"/>
  <c r="AB15" i="1"/>
  <c r="AB14" i="1"/>
  <c r="AB13" i="1"/>
  <c r="AB12" i="1"/>
  <c r="AB10" i="1"/>
  <c r="AB9" i="1"/>
  <c r="AB8" i="1"/>
</calcChain>
</file>

<file path=xl/sharedStrings.xml><?xml version="1.0" encoding="utf-8"?>
<sst xmlns="http://schemas.openxmlformats.org/spreadsheetml/2006/main" count="64" uniqueCount="46">
  <si>
    <t>Valve</t>
  </si>
  <si>
    <t>ID</t>
  </si>
  <si>
    <t>Service</t>
  </si>
  <si>
    <t>Type</t>
  </si>
  <si>
    <t>Part</t>
  </si>
  <si>
    <t>Number</t>
  </si>
  <si>
    <t>Submitted</t>
  </si>
  <si>
    <t>Cv</t>
  </si>
  <si>
    <t>Schedule</t>
  </si>
  <si>
    <t>GPM</t>
  </si>
  <si>
    <t>∆p with</t>
  </si>
  <si>
    <t>Submittal</t>
  </si>
  <si>
    <t>Spec</t>
  </si>
  <si>
    <t>min ∆p</t>
  </si>
  <si>
    <t>max ∆p</t>
  </si>
  <si>
    <t>Coil ∆p</t>
  </si>
  <si>
    <t>Line</t>
  </si>
  <si>
    <t>Size (")</t>
  </si>
  <si>
    <t>Vel (ft/s)</t>
  </si>
  <si>
    <t>VAV-ED-01</t>
  </si>
  <si>
    <t>VAV-ED-02</t>
  </si>
  <si>
    <t>VAV-ED-03</t>
  </si>
  <si>
    <t>VAV-ED-04</t>
  </si>
  <si>
    <t>VAV-ED-05</t>
  </si>
  <si>
    <t>V-1-CP HW</t>
  </si>
  <si>
    <t>V-6 HW</t>
  </si>
  <si>
    <t>V6-6 HW</t>
  </si>
  <si>
    <t>V6-7 HW</t>
  </si>
  <si>
    <t>HW</t>
  </si>
  <si>
    <t>1 GAL = 0.133681</t>
  </si>
  <si>
    <t>PIPE AREA</t>
  </si>
  <si>
    <t>1/2"</t>
  </si>
  <si>
    <t>3/4"</t>
  </si>
  <si>
    <t>1"</t>
  </si>
  <si>
    <t>1.5"</t>
  </si>
  <si>
    <t>2"</t>
  </si>
  <si>
    <t>3"</t>
  </si>
  <si>
    <t>4"</t>
  </si>
  <si>
    <t>6"</t>
  </si>
  <si>
    <t>8"</t>
  </si>
  <si>
    <t>10"</t>
  </si>
  <si>
    <t xml:space="preserve"> GPM=Cv(Sqrt(dp))</t>
  </si>
  <si>
    <t>AHU HW</t>
  </si>
  <si>
    <t>AHU CHW</t>
  </si>
  <si>
    <t>CHW</t>
  </si>
  <si>
    <t>1.25"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</si>
</sst>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5" xfId="0" applyFill="1" applyBorder="1"/>
    <xf numFmtId="164" fontId="0" fillId="0" borderId="0" xfId="0" applyNumberFormat="1"/>
    <xf numFmtId="1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selection activeCell="W31" sqref="W31"/>
    </sheetView>
  </sheetViews>
  <sheetFormatPr defaultRowHeight="12.75" x14ac:dyDescent="0.2"/>
  <cols>
    <col min="1" max="1" width="10.7109375" bestFit="1" customWidth="1"/>
  </cols>
  <sheetData>
    <row r="1" spans="1:28" x14ac:dyDescent="0.2">
      <c r="A1" s="1" t="s">
        <v>0</v>
      </c>
      <c r="B1" s="2" t="s">
        <v>2</v>
      </c>
      <c r="C1" s="2" t="s">
        <v>4</v>
      </c>
      <c r="D1" s="3" t="s">
        <v>6</v>
      </c>
      <c r="E1" s="2" t="s">
        <v>16</v>
      </c>
      <c r="F1" s="7" t="s">
        <v>8</v>
      </c>
      <c r="G1" s="11" t="s">
        <v>8</v>
      </c>
      <c r="H1" s="8" t="s">
        <v>10</v>
      </c>
      <c r="I1" s="7" t="s">
        <v>11</v>
      </c>
      <c r="J1" s="11" t="s">
        <v>11</v>
      </c>
      <c r="K1" s="8" t="s">
        <v>10</v>
      </c>
      <c r="L1" s="7" t="s">
        <v>12</v>
      </c>
      <c r="M1" s="11" t="s">
        <v>12</v>
      </c>
      <c r="N1" s="8" t="s">
        <v>11</v>
      </c>
    </row>
    <row r="2" spans="1:28" ht="13.5" thickBot="1" x14ac:dyDescent="0.25">
      <c r="A2" s="4" t="s">
        <v>1</v>
      </c>
      <c r="B2" s="5" t="s">
        <v>3</v>
      </c>
      <c r="C2" s="5" t="s">
        <v>5</v>
      </c>
      <c r="D2" s="6" t="s">
        <v>7</v>
      </c>
      <c r="E2" s="5" t="s">
        <v>17</v>
      </c>
      <c r="F2" s="9" t="s">
        <v>9</v>
      </c>
      <c r="G2" s="12" t="s">
        <v>18</v>
      </c>
      <c r="H2" s="10" t="s">
        <v>6</v>
      </c>
      <c r="I2" s="9" t="s">
        <v>9</v>
      </c>
      <c r="J2" s="12" t="s">
        <v>18</v>
      </c>
      <c r="K2" s="10" t="s">
        <v>6</v>
      </c>
      <c r="L2" s="4" t="s">
        <v>13</v>
      </c>
      <c r="M2" s="5" t="s">
        <v>14</v>
      </c>
      <c r="N2" s="6" t="s">
        <v>15</v>
      </c>
    </row>
    <row r="3" spans="1:28" x14ac:dyDescent="0.2">
      <c r="A3" t="s">
        <v>19</v>
      </c>
      <c r="B3" t="s">
        <v>28</v>
      </c>
      <c r="D3" s="13">
        <v>0.6</v>
      </c>
      <c r="E3" s="14">
        <v>0.75</v>
      </c>
      <c r="G3" s="15">
        <f>((F3*0.133681)/60)/0.003068</f>
        <v>0</v>
      </c>
      <c r="I3">
        <v>0.36</v>
      </c>
      <c r="J3" s="15">
        <f>((I3*0.133681)/60)/0.003068</f>
        <v>0.26143611473272488</v>
      </c>
      <c r="K3" s="15">
        <f>(I3/D3)^2</f>
        <v>0.36</v>
      </c>
      <c r="M3" s="13">
        <v>2</v>
      </c>
      <c r="N3" s="15">
        <v>8.658008658008658E-3</v>
      </c>
    </row>
    <row r="4" spans="1:28" x14ac:dyDescent="0.2">
      <c r="A4" t="s">
        <v>20</v>
      </c>
      <c r="B4" t="s">
        <v>28</v>
      </c>
      <c r="D4" s="13">
        <v>0.4</v>
      </c>
      <c r="E4" s="14">
        <v>0.75</v>
      </c>
      <c r="G4" s="15">
        <f t="shared" ref="G4:G9" si="0">((F4*0.133681)/60)/0.003068</f>
        <v>0</v>
      </c>
      <c r="I4">
        <v>0.47</v>
      </c>
      <c r="J4" s="15">
        <f t="shared" ref="J4:J14" si="1">((I4*0.133681)/60)/0.003068</f>
        <v>0.34131937201216861</v>
      </c>
      <c r="K4" s="15">
        <f t="shared" ref="K4:K14" si="2">(I4/D4)^2</f>
        <v>1.3806249999999995</v>
      </c>
      <c r="M4" s="13">
        <v>2</v>
      </c>
      <c r="N4" s="15">
        <v>3.0303030303030304E-2</v>
      </c>
    </row>
    <row r="5" spans="1:28" x14ac:dyDescent="0.2">
      <c r="A5" t="s">
        <v>21</v>
      </c>
      <c r="B5" t="s">
        <v>28</v>
      </c>
      <c r="D5" s="13">
        <v>0.4</v>
      </c>
      <c r="E5" s="14">
        <v>0.75</v>
      </c>
      <c r="G5" s="15">
        <f t="shared" si="0"/>
        <v>0</v>
      </c>
      <c r="I5">
        <v>0.49</v>
      </c>
      <c r="J5" s="15">
        <f t="shared" si="1"/>
        <v>0.35584360060843107</v>
      </c>
      <c r="K5" s="15">
        <f t="shared" si="2"/>
        <v>1.5006249999999997</v>
      </c>
      <c r="M5" s="13">
        <v>2</v>
      </c>
      <c r="N5" s="15">
        <v>9.0909090909090898E-2</v>
      </c>
      <c r="AA5" t="s">
        <v>29</v>
      </c>
    </row>
    <row r="6" spans="1:28" x14ac:dyDescent="0.2">
      <c r="A6" t="s">
        <v>22</v>
      </c>
      <c r="B6" t="s">
        <v>28</v>
      </c>
      <c r="D6" s="13">
        <v>1.6</v>
      </c>
      <c r="E6" s="14">
        <v>0.75</v>
      </c>
      <c r="G6" s="15">
        <f t="shared" si="0"/>
        <v>0</v>
      </c>
      <c r="I6">
        <v>1.66</v>
      </c>
      <c r="J6" s="15">
        <f t="shared" si="1"/>
        <v>1.2055109734897869</v>
      </c>
      <c r="K6" s="15">
        <f t="shared" si="2"/>
        <v>1.0764062499999998</v>
      </c>
      <c r="M6" s="13">
        <v>2</v>
      </c>
      <c r="N6" s="15">
        <v>0.10822510822510822</v>
      </c>
    </row>
    <row r="7" spans="1:28" x14ac:dyDescent="0.2">
      <c r="A7" t="s">
        <v>23</v>
      </c>
      <c r="B7" t="s">
        <v>28</v>
      </c>
      <c r="D7" s="13">
        <v>0.4</v>
      </c>
      <c r="E7" s="14">
        <v>0.75</v>
      </c>
      <c r="G7" s="15">
        <f t="shared" si="0"/>
        <v>0</v>
      </c>
      <c r="I7">
        <v>0.36</v>
      </c>
      <c r="J7" s="15">
        <f t="shared" si="1"/>
        <v>0.26143611473272488</v>
      </c>
      <c r="K7" s="15">
        <f t="shared" si="2"/>
        <v>0.80999999999999983</v>
      </c>
      <c r="M7" s="13">
        <v>2</v>
      </c>
      <c r="N7" s="15">
        <v>4.3290043290043288E-2</v>
      </c>
      <c r="AA7" t="s">
        <v>30</v>
      </c>
    </row>
    <row r="8" spans="1:28" x14ac:dyDescent="0.2">
      <c r="A8" t="s">
        <v>24</v>
      </c>
      <c r="B8" t="s">
        <v>28</v>
      </c>
      <c r="D8" s="13">
        <v>0.63</v>
      </c>
      <c r="E8" s="14">
        <v>0.75</v>
      </c>
      <c r="G8" s="15">
        <f t="shared" si="0"/>
        <v>0</v>
      </c>
      <c r="I8">
        <v>0.65</v>
      </c>
      <c r="J8" s="15">
        <f t="shared" si="1"/>
        <v>0.4720374293785311</v>
      </c>
      <c r="K8" s="15">
        <f t="shared" si="2"/>
        <v>1.0644998740236837</v>
      </c>
      <c r="M8" s="13">
        <v>2</v>
      </c>
      <c r="N8" s="15">
        <v>3.896103896103896E-2</v>
      </c>
      <c r="AA8" t="s">
        <v>31</v>
      </c>
      <c r="AB8">
        <f>(PI()*(0.25*0.25)/144)</f>
        <v>1.3635384781205699E-3</v>
      </c>
    </row>
    <row r="9" spans="1:28" x14ac:dyDescent="0.2">
      <c r="A9" t="s">
        <v>25</v>
      </c>
      <c r="B9" t="s">
        <v>28</v>
      </c>
      <c r="D9" s="13">
        <v>2.5</v>
      </c>
      <c r="E9" s="14">
        <v>0.75</v>
      </c>
      <c r="G9" s="15">
        <f t="shared" si="0"/>
        <v>0</v>
      </c>
      <c r="I9">
        <v>2.2599999999999998</v>
      </c>
      <c r="J9" s="15">
        <f t="shared" si="1"/>
        <v>1.6412378313776614</v>
      </c>
      <c r="K9" s="15">
        <f t="shared" si="2"/>
        <v>0.81721599999999983</v>
      </c>
      <c r="M9" s="13">
        <v>2</v>
      </c>
      <c r="N9" s="15">
        <v>0.12554112554112554</v>
      </c>
      <c r="AA9" t="s">
        <v>32</v>
      </c>
      <c r="AB9">
        <f>(PI()*(0.375*0.375)/144)</f>
        <v>3.0679615757712823E-3</v>
      </c>
    </row>
    <row r="10" spans="1:28" x14ac:dyDescent="0.2">
      <c r="A10" t="s">
        <v>26</v>
      </c>
      <c r="B10" t="s">
        <v>28</v>
      </c>
      <c r="D10" s="13">
        <v>4</v>
      </c>
      <c r="E10" s="14"/>
      <c r="G10" s="15"/>
      <c r="I10">
        <v>4.66</v>
      </c>
      <c r="J10" s="15"/>
      <c r="K10" s="15">
        <f t="shared" si="2"/>
        <v>1.3572250000000001</v>
      </c>
      <c r="M10" s="13">
        <v>2</v>
      </c>
      <c r="N10" s="15">
        <v>0.53679653679653683</v>
      </c>
      <c r="AA10" t="s">
        <v>33</v>
      </c>
      <c r="AB10">
        <f>(PI()*(0.5*0.5)/144)</f>
        <v>5.4541539124822796E-3</v>
      </c>
    </row>
    <row r="11" spans="1:28" x14ac:dyDescent="0.2">
      <c r="A11" t="s">
        <v>27</v>
      </c>
      <c r="B11" t="s">
        <v>28</v>
      </c>
      <c r="D11" s="13">
        <v>4</v>
      </c>
      <c r="E11" s="14"/>
      <c r="G11" s="15"/>
      <c r="I11">
        <v>3.89</v>
      </c>
      <c r="J11" s="15"/>
      <c r="K11" s="15">
        <f t="shared" si="2"/>
        <v>0.94575625000000008</v>
      </c>
      <c r="M11" s="13">
        <v>2</v>
      </c>
      <c r="N11" s="15">
        <v>0.48484848484848486</v>
      </c>
      <c r="AA11" t="s">
        <v>45</v>
      </c>
      <c r="AB11">
        <f>(PI()*(0.6125*0.6125)/144)</f>
        <v>8.1846397149187219E-3</v>
      </c>
    </row>
    <row r="12" spans="1:28" x14ac:dyDescent="0.2">
      <c r="AA12" t="s">
        <v>34</v>
      </c>
      <c r="AB12">
        <f>(PI()*(0.75*0.75)/144)</f>
        <v>1.2271846303085129E-2</v>
      </c>
    </row>
    <row r="13" spans="1:28" x14ac:dyDescent="0.2">
      <c r="A13" t="s">
        <v>42</v>
      </c>
      <c r="B13" t="s">
        <v>28</v>
      </c>
      <c r="D13" s="13">
        <v>16</v>
      </c>
      <c r="E13">
        <v>2</v>
      </c>
      <c r="I13">
        <v>31.1</v>
      </c>
      <c r="J13" s="15">
        <f>((I13*0.133681)/60)/0.008185</f>
        <v>8.4656467114640588</v>
      </c>
      <c r="K13" s="15">
        <f t="shared" si="2"/>
        <v>3.7781640625000001</v>
      </c>
      <c r="N13" s="15">
        <v>1.9653679653679654</v>
      </c>
      <c r="AA13" t="s">
        <v>35</v>
      </c>
      <c r="AB13">
        <f>(PI()*(1*1)/144)</f>
        <v>2.1816615649929118E-2</v>
      </c>
    </row>
    <row r="14" spans="1:28" x14ac:dyDescent="0.2">
      <c r="A14" t="s">
        <v>43</v>
      </c>
      <c r="B14" t="s">
        <v>44</v>
      </c>
      <c r="D14" s="13">
        <v>40</v>
      </c>
      <c r="E14">
        <v>2</v>
      </c>
      <c r="I14">
        <v>66.900000000000006</v>
      </c>
      <c r="J14" s="15">
        <f>((I14*0.133681)/60)/0.008185</f>
        <v>18.21066768478925</v>
      </c>
      <c r="K14" s="15">
        <f t="shared" si="2"/>
        <v>2.7972562500000002</v>
      </c>
      <c r="N14" s="15">
        <v>3.2987012987012987</v>
      </c>
      <c r="AA14" t="s">
        <v>36</v>
      </c>
      <c r="AB14">
        <f>(PI()*(1.5*1.5)/144)</f>
        <v>4.9087385212340517E-2</v>
      </c>
    </row>
    <row r="15" spans="1:28" x14ac:dyDescent="0.2">
      <c r="AA15" t="s">
        <v>37</v>
      </c>
      <c r="AB15">
        <f>(PI()*(2*2)/144)</f>
        <v>8.7266462599716474E-2</v>
      </c>
    </row>
    <row r="16" spans="1:28" x14ac:dyDescent="0.2">
      <c r="AA16" t="s">
        <v>38</v>
      </c>
      <c r="AB16">
        <f>(PI()*(3*3)/144)</f>
        <v>0.19634954084936207</v>
      </c>
    </row>
    <row r="17" spans="12:28" x14ac:dyDescent="0.2">
      <c r="AA17" t="s">
        <v>39</v>
      </c>
      <c r="AB17">
        <f>(PI()*(4*4)/144)</f>
        <v>0.3490658503988659</v>
      </c>
    </row>
    <row r="18" spans="12:28" x14ac:dyDescent="0.2">
      <c r="AA18" t="s">
        <v>40</v>
      </c>
      <c r="AB18">
        <f>(PI()*(5*5)/144)</f>
        <v>0.54541539124822802</v>
      </c>
    </row>
    <row r="21" spans="12:28" x14ac:dyDescent="0.2">
      <c r="AA21">
        <f>0.133681/60</f>
        <v>2.2280166666666665E-3</v>
      </c>
    </row>
    <row r="22" spans="12:28" x14ac:dyDescent="0.2">
      <c r="L22">
        <v>0.02</v>
      </c>
      <c r="M22" s="15">
        <f>L22/2.31</f>
        <v>8.658008658008658E-3</v>
      </c>
    </row>
    <row r="23" spans="12:28" x14ac:dyDescent="0.2">
      <c r="L23">
        <v>7.0000000000000007E-2</v>
      </c>
      <c r="M23" s="15">
        <f t="shared" ref="M23:M32" si="3">L23/2.31</f>
        <v>3.0303030303030304E-2</v>
      </c>
    </row>
    <row r="24" spans="12:28" x14ac:dyDescent="0.2">
      <c r="L24">
        <v>0.21</v>
      </c>
      <c r="M24" s="15">
        <f t="shared" si="3"/>
        <v>9.0909090909090898E-2</v>
      </c>
    </row>
    <row r="25" spans="12:28" x14ac:dyDescent="0.2">
      <c r="L25">
        <v>0.25</v>
      </c>
      <c r="M25" s="15">
        <f t="shared" si="3"/>
        <v>0.10822510822510822</v>
      </c>
      <c r="AA25" t="s">
        <v>41</v>
      </c>
    </row>
    <row r="26" spans="12:28" x14ac:dyDescent="0.2">
      <c r="L26">
        <v>0.1</v>
      </c>
      <c r="M26" s="15">
        <f t="shared" si="3"/>
        <v>4.3290043290043288E-2</v>
      </c>
    </row>
    <row r="27" spans="12:28" x14ac:dyDescent="0.2">
      <c r="L27">
        <v>0.09</v>
      </c>
      <c r="M27" s="15">
        <f t="shared" si="3"/>
        <v>3.896103896103896E-2</v>
      </c>
    </row>
    <row r="28" spans="12:28" x14ac:dyDescent="0.2">
      <c r="L28">
        <v>0.28999999999999998</v>
      </c>
      <c r="M28" s="15">
        <f t="shared" si="3"/>
        <v>0.12554112554112554</v>
      </c>
    </row>
    <row r="29" spans="12:28" x14ac:dyDescent="0.2">
      <c r="L29">
        <v>1.24</v>
      </c>
      <c r="M29" s="15">
        <f t="shared" si="3"/>
        <v>0.53679653679653683</v>
      </c>
    </row>
    <row r="30" spans="12:28" x14ac:dyDescent="0.2">
      <c r="L30">
        <v>1.1200000000000001</v>
      </c>
      <c r="M30" s="15">
        <f t="shared" si="3"/>
        <v>0.48484848484848486</v>
      </c>
    </row>
    <row r="31" spans="12:28" x14ac:dyDescent="0.2">
      <c r="L31">
        <v>4.54</v>
      </c>
      <c r="M31" s="15">
        <f t="shared" si="3"/>
        <v>1.9653679653679654</v>
      </c>
    </row>
    <row r="32" spans="12:28" x14ac:dyDescent="0.2">
      <c r="L32">
        <v>7.62</v>
      </c>
      <c r="M32" s="15">
        <f t="shared" si="3"/>
        <v>3.2987012987012987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Maas</dc:creator>
  <cp:lastModifiedBy>T Maas</cp:lastModifiedBy>
  <dcterms:created xsi:type="dcterms:W3CDTF">2018-06-08T15:11:33Z</dcterms:created>
  <dcterms:modified xsi:type="dcterms:W3CDTF">2018-06-08T19:09:02Z</dcterms:modified>
</cp:coreProperties>
</file>