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629"/>
  <workbookPr codeName="ThisWorkbook" defaultThemeVersion="124226"/>
  <mc:AlternateContent xmlns:mc="http://schemas.openxmlformats.org/markup-compatibility/2006">
    <mc:Choice Requires="x15">
      <x15ac:absPath xmlns:x15ac="http://schemas.microsoft.com/office/spreadsheetml/2010/11/ac" url="D:\Helpful Documents\Engineering Tools - Spreadsheets\"/>
    </mc:Choice>
  </mc:AlternateContent>
  <xr:revisionPtr revIDLastSave="0" documentId="8_{275D04BA-5357-47F1-87E2-97FD6B1AC819}" xr6:coauthVersionLast="43" xr6:coauthVersionMax="43" xr10:uidLastSave="{00000000-0000-0000-0000-000000000000}"/>
  <bookViews>
    <workbookView xWindow="855" yWindow="1200" windowWidth="23790" windowHeight="12825" activeTab="2" xr2:uid="{00000000-000D-0000-FFFF-FFFF00000000}"/>
  </bookViews>
  <sheets>
    <sheet name="Week of 9-30-19" sheetId="50" r:id="rId1"/>
    <sheet name="Week of 10-7-19" sheetId="51" r:id="rId2"/>
    <sheet name="Projects" sheetId="39" r:id="rId3"/>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O28" i="51" l="1"/>
  <c r="N28" i="51"/>
  <c r="M28" i="51"/>
  <c r="L28" i="51"/>
  <c r="K28" i="51"/>
  <c r="J28" i="51"/>
  <c r="I28" i="51"/>
  <c r="P27" i="51"/>
  <c r="G27" i="51"/>
  <c r="H27" i="51" s="1"/>
  <c r="F27" i="51"/>
  <c r="E27" i="51"/>
  <c r="A27" i="51"/>
  <c r="P26" i="51"/>
  <c r="G26" i="51"/>
  <c r="H26" i="51" s="1"/>
  <c r="F26" i="51"/>
  <c r="E26" i="51"/>
  <c r="A26" i="51"/>
  <c r="P25" i="51"/>
  <c r="G25" i="51"/>
  <c r="H25" i="51" s="1"/>
  <c r="F25" i="51"/>
  <c r="E25" i="51"/>
  <c r="A25" i="51"/>
  <c r="P24" i="51"/>
  <c r="G24" i="51"/>
  <c r="H24" i="51" s="1"/>
  <c r="F24" i="51"/>
  <c r="E24" i="51"/>
  <c r="A24" i="51"/>
  <c r="P23" i="51"/>
  <c r="G23" i="51"/>
  <c r="H23" i="51" s="1"/>
  <c r="F23" i="51"/>
  <c r="E23" i="51"/>
  <c r="A23" i="51"/>
  <c r="P22" i="51"/>
  <c r="G22" i="51"/>
  <c r="H22" i="51" s="1"/>
  <c r="F22" i="51"/>
  <c r="E22" i="51"/>
  <c r="A22" i="51"/>
  <c r="P21" i="51"/>
  <c r="G21" i="51"/>
  <c r="H21" i="51" s="1"/>
  <c r="F21" i="51"/>
  <c r="E21" i="51"/>
  <c r="A21" i="51"/>
  <c r="P20" i="51"/>
  <c r="G20" i="51"/>
  <c r="H20" i="51" s="1"/>
  <c r="F20" i="51"/>
  <c r="E20" i="51"/>
  <c r="A20" i="51"/>
  <c r="P19" i="51"/>
  <c r="G19" i="51"/>
  <c r="H19" i="51" s="1"/>
  <c r="F19" i="51"/>
  <c r="E19" i="51"/>
  <c r="A19" i="51"/>
  <c r="P18" i="51"/>
  <c r="G18" i="51"/>
  <c r="H18" i="51" s="1"/>
  <c r="F18" i="51"/>
  <c r="E18" i="51"/>
  <c r="A18" i="51"/>
  <c r="P17" i="51"/>
  <c r="G17" i="51"/>
  <c r="H17" i="51" s="1"/>
  <c r="F17" i="51"/>
  <c r="E17" i="51"/>
  <c r="A17" i="51"/>
  <c r="P16" i="51"/>
  <c r="G16" i="51"/>
  <c r="H16" i="51" s="1"/>
  <c r="F16" i="51"/>
  <c r="E16" i="51"/>
  <c r="A16" i="51"/>
  <c r="P15" i="51"/>
  <c r="G15" i="51"/>
  <c r="H15" i="51" s="1"/>
  <c r="F15" i="51"/>
  <c r="E15" i="51"/>
  <c r="A15" i="51"/>
  <c r="P14" i="51"/>
  <c r="G14" i="51"/>
  <c r="H14" i="51" s="1"/>
  <c r="F14" i="51"/>
  <c r="E14" i="51"/>
  <c r="A14" i="51"/>
  <c r="P13" i="51"/>
  <c r="G13" i="51"/>
  <c r="H13" i="51" s="1"/>
  <c r="F13" i="51"/>
  <c r="E13" i="51"/>
  <c r="A13" i="51"/>
  <c r="P12" i="51"/>
  <c r="G12" i="51"/>
  <c r="H12" i="51" s="1"/>
  <c r="F12" i="51"/>
  <c r="E12" i="51"/>
  <c r="A12" i="51"/>
  <c r="P11" i="51"/>
  <c r="G11" i="51"/>
  <c r="H11" i="51" s="1"/>
  <c r="F11" i="51"/>
  <c r="E11" i="51"/>
  <c r="A11" i="51"/>
  <c r="P10" i="51"/>
  <c r="G10" i="51"/>
  <c r="H10" i="51" s="1"/>
  <c r="F10" i="51"/>
  <c r="E10" i="51"/>
  <c r="A10" i="51"/>
  <c r="P9" i="51"/>
  <c r="G9" i="51"/>
  <c r="H9" i="51" s="1"/>
  <c r="F9" i="51"/>
  <c r="E9" i="51"/>
  <c r="A9" i="51"/>
  <c r="P8" i="51"/>
  <c r="G8" i="51"/>
  <c r="H8" i="51" s="1"/>
  <c r="F8" i="51"/>
  <c r="E8" i="51"/>
  <c r="A8" i="51"/>
  <c r="P7" i="51"/>
  <c r="G7" i="51"/>
  <c r="H7" i="51" s="1"/>
  <c r="F7" i="51"/>
  <c r="E7" i="51"/>
  <c r="A7" i="51"/>
  <c r="P6" i="51"/>
  <c r="G6" i="51"/>
  <c r="H6" i="51" s="1"/>
  <c r="F6" i="51"/>
  <c r="E6" i="51"/>
  <c r="A6" i="51"/>
  <c r="P5" i="51"/>
  <c r="G5" i="51"/>
  <c r="H5" i="51" s="1"/>
  <c r="F5" i="51"/>
  <c r="E5" i="51"/>
  <c r="A5" i="51"/>
  <c r="P4" i="51"/>
  <c r="G4" i="51"/>
  <c r="H4" i="51" s="1"/>
  <c r="F4" i="51"/>
  <c r="E4" i="51"/>
  <c r="A4" i="51"/>
  <c r="P3" i="51"/>
  <c r="G3" i="51"/>
  <c r="H3" i="51" s="1"/>
  <c r="F3" i="51"/>
  <c r="E3" i="51"/>
  <c r="A3" i="51"/>
  <c r="K28" i="50"/>
  <c r="J28" i="50"/>
  <c r="L28" i="50"/>
  <c r="M28" i="50"/>
  <c r="N28" i="50"/>
  <c r="O28" i="50"/>
  <c r="I28" i="50"/>
  <c r="P21" i="50"/>
  <c r="P22" i="50"/>
  <c r="P23" i="50"/>
  <c r="P24" i="50"/>
  <c r="P25" i="50"/>
  <c r="P26" i="50"/>
  <c r="P27" i="50"/>
  <c r="F7" i="50"/>
  <c r="G7" i="50"/>
  <c r="H7" i="50" s="1"/>
  <c r="F8" i="50"/>
  <c r="G8" i="50"/>
  <c r="H8" i="50" s="1"/>
  <c r="F9" i="50"/>
  <c r="G9" i="50"/>
  <c r="H9" i="50" s="1"/>
  <c r="F10" i="50"/>
  <c r="G10" i="50"/>
  <c r="H10" i="50" s="1"/>
  <c r="F11" i="50"/>
  <c r="G11" i="50"/>
  <c r="H11" i="50" s="1"/>
  <c r="F12" i="50"/>
  <c r="G12" i="50"/>
  <c r="H12" i="50" s="1"/>
  <c r="F13" i="50"/>
  <c r="G13" i="50"/>
  <c r="H13" i="50" s="1"/>
  <c r="F14" i="50"/>
  <c r="G14" i="50"/>
  <c r="H14" i="50" s="1"/>
  <c r="F15" i="50"/>
  <c r="G15" i="50"/>
  <c r="H15" i="50" s="1"/>
  <c r="F16" i="50"/>
  <c r="G16" i="50"/>
  <c r="H16" i="50" s="1"/>
  <c r="F17" i="50"/>
  <c r="G17" i="50"/>
  <c r="H17" i="50" s="1"/>
  <c r="F18" i="50"/>
  <c r="G18" i="50"/>
  <c r="H18" i="50" s="1"/>
  <c r="F19" i="50"/>
  <c r="G19" i="50"/>
  <c r="H19" i="50" s="1"/>
  <c r="F20" i="50"/>
  <c r="G20" i="50"/>
  <c r="H20" i="50" s="1"/>
  <c r="F21" i="50"/>
  <c r="G21" i="50"/>
  <c r="H21" i="50" s="1"/>
  <c r="F22" i="50"/>
  <c r="G22" i="50"/>
  <c r="H22" i="50" s="1"/>
  <c r="F23" i="50"/>
  <c r="G23" i="50"/>
  <c r="H23" i="50" s="1"/>
  <c r="F24" i="50"/>
  <c r="G24" i="50"/>
  <c r="H24" i="50" s="1"/>
  <c r="F25" i="50"/>
  <c r="G25" i="50"/>
  <c r="H25" i="50" s="1"/>
  <c r="F26" i="50"/>
  <c r="G26" i="50"/>
  <c r="H26" i="50" s="1"/>
  <c r="F27" i="50"/>
  <c r="G27" i="50"/>
  <c r="H27" i="50" s="1"/>
  <c r="E21" i="50"/>
  <c r="E22" i="50"/>
  <c r="E23" i="50"/>
  <c r="E24" i="50"/>
  <c r="E25" i="50"/>
  <c r="E26" i="50"/>
  <c r="E27" i="50"/>
  <c r="A21" i="50"/>
  <c r="A22" i="50"/>
  <c r="A23" i="50"/>
  <c r="A24" i="50"/>
  <c r="A25" i="50"/>
  <c r="A26" i="50"/>
  <c r="A27" i="50"/>
  <c r="P28" i="51" l="1"/>
  <c r="P29" i="51" s="1"/>
  <c r="P30" i="51" s="1"/>
  <c r="P20" i="50"/>
  <c r="E20" i="50"/>
  <c r="A20" i="50"/>
  <c r="P19" i="50"/>
  <c r="E19" i="50"/>
  <c r="A19" i="50"/>
  <c r="P18" i="50"/>
  <c r="E18" i="50"/>
  <c r="A18" i="50"/>
  <c r="P17" i="50"/>
  <c r="E17" i="50"/>
  <c r="A17" i="50"/>
  <c r="P16" i="50"/>
  <c r="E16" i="50"/>
  <c r="A16" i="50"/>
  <c r="P15" i="50"/>
  <c r="E15" i="50"/>
  <c r="A15" i="50"/>
  <c r="P14" i="50"/>
  <c r="E14" i="50"/>
  <c r="A14" i="50"/>
  <c r="P13" i="50"/>
  <c r="E13" i="50"/>
  <c r="A13" i="50"/>
  <c r="P12" i="50"/>
  <c r="E12" i="50"/>
  <c r="A12" i="50"/>
  <c r="P11" i="50"/>
  <c r="E11" i="50"/>
  <c r="A11" i="50"/>
  <c r="P10" i="50"/>
  <c r="E10" i="50"/>
  <c r="A10" i="50"/>
  <c r="P9" i="50"/>
  <c r="E9" i="50"/>
  <c r="A9" i="50"/>
  <c r="P8" i="50"/>
  <c r="E8" i="50"/>
  <c r="A8" i="50"/>
  <c r="P7" i="50"/>
  <c r="E7" i="50"/>
  <c r="A7" i="50"/>
  <c r="P6" i="50"/>
  <c r="G6" i="50"/>
  <c r="H6" i="50" s="1"/>
  <c r="F6" i="50"/>
  <c r="E6" i="50"/>
  <c r="A6" i="50"/>
  <c r="P5" i="50"/>
  <c r="G5" i="50"/>
  <c r="H5" i="50" s="1"/>
  <c r="F5" i="50"/>
  <c r="E5" i="50"/>
  <c r="A5" i="50"/>
  <c r="P4" i="50"/>
  <c r="G4" i="50"/>
  <c r="H4" i="50" s="1"/>
  <c r="F4" i="50"/>
  <c r="E4" i="50"/>
  <c r="A4" i="50"/>
  <c r="P3" i="50"/>
  <c r="G3" i="50"/>
  <c r="H3" i="50" s="1"/>
  <c r="F3" i="50"/>
  <c r="E3" i="50"/>
  <c r="A3" i="50"/>
  <c r="P28" i="50" l="1"/>
  <c r="P29" i="50" s="1"/>
  <c r="P30" i="50" s="1"/>
  <c r="F6" i="39" l="1"/>
</calcChain>
</file>

<file path=xl/sharedStrings.xml><?xml version="1.0" encoding="utf-8"?>
<sst xmlns="http://schemas.openxmlformats.org/spreadsheetml/2006/main" count="270" uniqueCount="63">
  <si>
    <t>Job Number</t>
  </si>
  <si>
    <t>Job Name</t>
  </si>
  <si>
    <t>Job Totals</t>
  </si>
  <si>
    <t>Day Totals</t>
  </si>
  <si>
    <t>Network</t>
  </si>
  <si>
    <t>Utilization</t>
  </si>
  <si>
    <t>MON</t>
  </si>
  <si>
    <t>TUE</t>
  </si>
  <si>
    <t>WED</t>
  </si>
  <si>
    <t>THU</t>
  </si>
  <si>
    <t>FRI</t>
  </si>
  <si>
    <t>Column1</t>
  </si>
  <si>
    <t>Column2</t>
  </si>
  <si>
    <t>Column3</t>
  </si>
  <si>
    <t>Task Code</t>
  </si>
  <si>
    <t>Activity</t>
  </si>
  <si>
    <t>Activity Input</t>
  </si>
  <si>
    <t>Task Input</t>
  </si>
  <si>
    <t>A/Atype</t>
  </si>
  <si>
    <t>Project Number</t>
  </si>
  <si>
    <t>Current Utilization</t>
  </si>
  <si>
    <t>Target Utilization</t>
  </si>
  <si>
    <t>-</t>
  </si>
  <si>
    <t>Activity Type</t>
  </si>
  <si>
    <t>Activity Code</t>
  </si>
  <si>
    <t>Task</t>
  </si>
  <si>
    <t>Normal Time</t>
  </si>
  <si>
    <t>Design</t>
  </si>
  <si>
    <t>B07</t>
  </si>
  <si>
    <t>Over Time</t>
  </si>
  <si>
    <t>Double Time</t>
  </si>
  <si>
    <t>B03</t>
  </si>
  <si>
    <t>Training</t>
  </si>
  <si>
    <t>Job Meeting</t>
  </si>
  <si>
    <t>B12</t>
  </si>
  <si>
    <t>PTO</t>
  </si>
  <si>
    <t>Material Mgmt</t>
  </si>
  <si>
    <t>B36</t>
  </si>
  <si>
    <t>Holiday</t>
  </si>
  <si>
    <t>Blaster/ABT</t>
  </si>
  <si>
    <t>B29</t>
  </si>
  <si>
    <t>Float Holiday</t>
  </si>
  <si>
    <t>Non-Chargeable</t>
  </si>
  <si>
    <t>B00</t>
  </si>
  <si>
    <t>IT Downtime</t>
  </si>
  <si>
    <t>Network #</t>
  </si>
  <si>
    <t>Project Name</t>
  </si>
  <si>
    <t xml:space="preserve"> </t>
  </si>
  <si>
    <t>SAT</t>
  </si>
  <si>
    <t>SUN</t>
  </si>
  <si>
    <t>Chargeable</t>
  </si>
  <si>
    <t>Instructions:</t>
  </si>
  <si>
    <t>Non-Chargeable Time</t>
  </si>
  <si>
    <t>44OP-XXXXXX</t>
  </si>
  <si>
    <t>44OP-YYYYYY</t>
  </si>
  <si>
    <t>That One Job</t>
  </si>
  <si>
    <t>That Other Job</t>
  </si>
  <si>
    <t>N/A</t>
  </si>
  <si>
    <t>Autofill</t>
  </si>
  <si>
    <t>Input</t>
  </si>
  <si>
    <t>Drop-Down</t>
  </si>
  <si>
    <r>
      <t xml:space="preserve">This timesheet makes it easy to keep track of your hours throughout the week, and then copy and paste this information directly into SAP.
</t>
    </r>
    <r>
      <rPr>
        <b/>
        <sz val="10"/>
        <color theme="1"/>
        <rFont val="Arial"/>
        <family val="2"/>
      </rPr>
      <t>Timesheet Use
1)</t>
    </r>
    <r>
      <rPr>
        <sz val="10"/>
        <color theme="1"/>
        <rFont val="Arial"/>
        <family val="2"/>
      </rPr>
      <t xml:space="preserve"> Enter all project names, numbers, and network numbers into the leftmost table on this tab.
</t>
    </r>
    <r>
      <rPr>
        <b/>
        <sz val="10"/>
        <color theme="1"/>
        <rFont val="Arial"/>
        <family val="2"/>
      </rPr>
      <t>2)</t>
    </r>
    <r>
      <rPr>
        <sz val="10"/>
        <color theme="1"/>
        <rFont val="Arial"/>
        <family val="2"/>
      </rPr>
      <t xml:space="preserve"> Use the drop-down menus in the </t>
    </r>
    <r>
      <rPr>
        <i/>
        <sz val="10"/>
        <color theme="1"/>
        <rFont val="Arial"/>
        <family val="2"/>
      </rPr>
      <t>Job Name</t>
    </r>
    <r>
      <rPr>
        <sz val="10"/>
        <color theme="1"/>
        <rFont val="Arial"/>
        <family val="2"/>
      </rPr>
      <t xml:space="preserve">, </t>
    </r>
    <r>
      <rPr>
        <i/>
        <sz val="10"/>
        <color theme="1"/>
        <rFont val="Arial"/>
        <family val="2"/>
      </rPr>
      <t>Activity Input</t>
    </r>
    <r>
      <rPr>
        <sz val="10"/>
        <color theme="1"/>
        <rFont val="Arial"/>
        <family val="2"/>
      </rPr>
      <t xml:space="preserve">, and </t>
    </r>
    <r>
      <rPr>
        <i/>
        <sz val="10"/>
        <color theme="1"/>
        <rFont val="Arial"/>
        <family val="2"/>
      </rPr>
      <t>Task Input</t>
    </r>
    <r>
      <rPr>
        <sz val="10"/>
        <color theme="1"/>
        <rFont val="Arial"/>
        <family val="2"/>
      </rPr>
      <t xml:space="preserve"> columns in the week's timesheet tab to select a job, a task code, and an activity code for the work you're doing (Note: You will need to create a new row with the same Job Number for any different Activities or Task Codes you use - e.g. going from doing Design work on a job to having a Job Meeting, or going from Normal Time to Over Time on the same job). The corresponding columns will autofill based on the tables within this "Projects" tab.
</t>
    </r>
    <r>
      <rPr>
        <b/>
        <sz val="10"/>
        <color theme="1"/>
        <rFont val="Arial"/>
        <family val="2"/>
      </rPr>
      <t>3)</t>
    </r>
    <r>
      <rPr>
        <sz val="10"/>
        <color theme="1"/>
        <rFont val="Arial"/>
        <family val="2"/>
      </rPr>
      <t xml:space="preserve"> Enter in the hours worked in 0.5 hour increments in the MON-SUN columns.
</t>
    </r>
    <r>
      <rPr>
        <b/>
        <sz val="10"/>
        <color theme="1"/>
        <rFont val="Arial"/>
        <family val="2"/>
      </rPr>
      <t>4)</t>
    </r>
    <r>
      <rPr>
        <sz val="10"/>
        <color theme="1"/>
        <rFont val="Arial"/>
        <family val="2"/>
      </rPr>
      <t xml:space="preserve"> Each new week, copy the last "Week of..." tab to the position BEFORE that same "Week of..." tab you copied. Then rename these two tabs accordingly (e.g. "Week of 10-1-18" to "Week of 10-8-18," then you can change "Week of 10-1-18(2)" to "Week of 10-1-18" ).
</t>
    </r>
    <r>
      <rPr>
        <b/>
        <sz val="10"/>
        <color theme="1"/>
        <rFont val="Arial"/>
        <family val="2"/>
      </rPr>
      <t>5)</t>
    </r>
    <r>
      <rPr>
        <sz val="10"/>
        <color theme="1"/>
        <rFont val="Arial"/>
        <family val="2"/>
      </rPr>
      <t xml:space="preserve"> Provided Step 4 is followed correctly every week, you can see both your weekly Utilization on each week's tab, as well as your overall Utilization on this tab.
</t>
    </r>
    <r>
      <rPr>
        <b/>
        <sz val="10"/>
        <color theme="1"/>
        <rFont val="Arial"/>
        <family val="2"/>
      </rPr>
      <t>SAP Setup &amp; Use</t>
    </r>
    <r>
      <rPr>
        <sz val="10"/>
        <color theme="1"/>
        <rFont val="Arial"/>
        <family val="2"/>
      </rPr>
      <t xml:space="preserve">
</t>
    </r>
    <r>
      <rPr>
        <b/>
        <sz val="10"/>
        <color theme="1"/>
        <rFont val="Arial"/>
        <family val="2"/>
      </rPr>
      <t xml:space="preserve">1) </t>
    </r>
    <r>
      <rPr>
        <sz val="10"/>
        <color theme="1"/>
        <rFont val="Arial"/>
        <family val="2"/>
      </rPr>
      <t xml:space="preserve">In SAP, click and drag the columns to match the format of the white cells within this timesheet. You may want to keep the job name to the far left, and the "Total" column on the right of the input cells for your reference.
</t>
    </r>
    <r>
      <rPr>
        <b/>
        <sz val="10"/>
        <color theme="1"/>
        <rFont val="Arial"/>
        <family val="2"/>
      </rPr>
      <t>2)</t>
    </r>
    <r>
      <rPr>
        <sz val="10"/>
        <color theme="1"/>
        <rFont val="Arial"/>
        <family val="2"/>
      </rPr>
      <t xml:space="preserve"> Click the small square icon in the top right corner of the "Data Entry Area" window (shows as "Configuration" when the mouse hovers over it).
</t>
    </r>
    <r>
      <rPr>
        <b/>
        <sz val="10"/>
        <color theme="1"/>
        <rFont val="Arial"/>
        <family val="2"/>
      </rPr>
      <t>3)</t>
    </r>
    <r>
      <rPr>
        <sz val="10"/>
        <color theme="1"/>
        <rFont val="Arial"/>
        <family val="2"/>
      </rPr>
      <t xml:space="preserve"> In the window that pops up, enter a name for this Variant in the "Maintain variants" section, check the "Use as standard setting" box, hit Create, and then click Save. This configuration should now be what you see every time you open up your SAP timesheet.
</t>
    </r>
    <r>
      <rPr>
        <b/>
        <sz val="10"/>
        <color theme="1"/>
        <rFont val="Arial"/>
        <family val="2"/>
      </rPr>
      <t>4)</t>
    </r>
    <r>
      <rPr>
        <sz val="10"/>
        <color theme="1"/>
        <rFont val="Arial"/>
        <family val="2"/>
      </rPr>
      <t xml:space="preserve"> At the end of the work week, simply copy and paste the white cells from that week's timesheet tab into SAP, hit Enter, and your SAP time sheet should be filled out.</t>
    </r>
  </si>
  <si>
    <t>Redesign/As-Builts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</si>
</sst>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10" x14ac:knownFonts="1">
    <font>
      <sz val="10"/>
      <color theme="1"/>
      <name val="Arial"/>
      <family val="2"/>
    </font>
    <font>
      <b/>
      <sz val="10"/>
      <color theme="1"/>
      <name val="Arial"/>
      <family val="2"/>
    </font>
    <font>
      <sz val="10"/>
      <color theme="1"/>
      <name val="Arial"/>
      <family val="2"/>
    </font>
    <font>
      <sz val="10"/>
      <color theme="1"/>
      <name val="Cambria"/>
      <family val="1"/>
      <scheme val="major"/>
    </font>
    <font>
      <b/>
      <sz val="12"/>
      <color theme="1"/>
      <name val="Arial"/>
      <family val="2"/>
    </font>
    <font>
      <b/>
      <sz val="12"/>
      <color theme="0"/>
      <name val="Arial"/>
      <family val="2"/>
    </font>
    <font>
      <b/>
      <sz val="20"/>
      <color theme="0"/>
      <name val="Arial"/>
      <family val="2"/>
    </font>
    <font>
      <sz val="36"/>
      <color theme="1"/>
      <name val="Arial"/>
      <family val="2"/>
    </font>
    <font>
      <i/>
      <sz val="10"/>
      <color theme="1"/>
      <name val="Arial"/>
      <family val="2"/>
    </font>
    <font>
      <sz val="10"/>
      <color theme="0" tint="-0.34998626667073579"/>
      <name val="Arial"/>
      <family val="2"/>
    </font>
  </fonts>
  <fills count="6">
    <fill>
      <patternFill patternType="none"/>
    </fill>
    <fill>
      <patternFill patternType="gray125"/>
    </fill>
    <fill>
      <patternFill patternType="solid">
        <fgColor theme="0" tint="-0.34998626667073579"/>
        <bgColor indexed="64"/>
      </patternFill>
    </fill>
    <fill>
      <patternFill patternType="solid">
        <fgColor theme="0" tint="-0.14999847407452621"/>
        <bgColor indexed="64"/>
      </patternFill>
    </fill>
    <fill>
      <patternFill patternType="solid">
        <fgColor theme="1"/>
        <bgColor indexed="64"/>
      </patternFill>
    </fill>
    <fill>
      <patternFill patternType="solid">
        <fgColor theme="0" tint="-4.9989318521683403E-2"/>
        <bgColor indexed="64"/>
      </patternFill>
    </fill>
  </fills>
  <borders count="49">
    <border>
      <left/>
      <right/>
      <top/>
      <bottom/>
      <diagonal/>
    </border>
    <border>
      <left style="double">
        <color indexed="64"/>
      </left>
      <right/>
      <top/>
      <bottom/>
      <diagonal/>
    </border>
    <border>
      <left/>
      <right/>
      <top/>
      <bottom style="medium">
        <color indexed="64"/>
      </bottom>
      <diagonal/>
    </border>
    <border>
      <left style="double">
        <color indexed="64"/>
      </left>
      <right/>
      <top style="double">
        <color indexed="64"/>
      </top>
      <bottom style="medium">
        <color indexed="64"/>
      </bottom>
      <diagonal/>
    </border>
    <border>
      <left/>
      <right/>
      <top style="double">
        <color indexed="64"/>
      </top>
      <bottom style="medium">
        <color indexed="64"/>
      </bottom>
      <diagonal/>
    </border>
    <border>
      <left/>
      <right style="double">
        <color indexed="64"/>
      </right>
      <top style="double">
        <color indexed="64"/>
      </top>
      <bottom style="medium">
        <color indexed="64"/>
      </bottom>
      <diagonal/>
    </border>
    <border>
      <left style="double">
        <color indexed="64"/>
      </left>
      <right style="thin">
        <color theme="0"/>
      </right>
      <top style="double">
        <color indexed="64"/>
      </top>
      <bottom style="medium">
        <color indexed="64"/>
      </bottom>
      <diagonal/>
    </border>
    <border>
      <left style="thin">
        <color theme="0"/>
      </left>
      <right style="thin">
        <color theme="0"/>
      </right>
      <top style="double">
        <color indexed="64"/>
      </top>
      <bottom style="medium">
        <color indexed="64"/>
      </bottom>
      <diagonal/>
    </border>
    <border>
      <left style="thin">
        <color theme="0"/>
      </left>
      <right style="double">
        <color indexed="64"/>
      </right>
      <top style="double">
        <color indexed="64"/>
      </top>
      <bottom style="medium">
        <color indexed="64"/>
      </bottom>
      <diagonal/>
    </border>
    <border>
      <left/>
      <right style="double">
        <color indexed="64"/>
      </right>
      <top/>
      <bottom/>
      <diagonal/>
    </border>
    <border>
      <left style="double">
        <color indexed="64"/>
      </left>
      <right style="thin">
        <color theme="0"/>
      </right>
      <top style="medium">
        <color indexed="64"/>
      </top>
      <bottom style="thin">
        <color theme="0"/>
      </bottom>
      <diagonal/>
    </border>
    <border>
      <left style="thin">
        <color theme="0"/>
      </left>
      <right style="thin">
        <color theme="0"/>
      </right>
      <top style="medium">
        <color indexed="64"/>
      </top>
      <bottom style="thin">
        <color theme="0"/>
      </bottom>
      <diagonal/>
    </border>
    <border>
      <left style="thin">
        <color theme="0"/>
      </left>
      <right style="double">
        <color indexed="64"/>
      </right>
      <top style="medium">
        <color indexed="64"/>
      </top>
      <bottom style="thin">
        <color theme="0"/>
      </bottom>
      <diagonal/>
    </border>
    <border>
      <left style="double">
        <color indexed="64"/>
      </left>
      <right style="thin">
        <color theme="0"/>
      </right>
      <top style="thin">
        <color theme="0"/>
      </top>
      <bottom style="thin">
        <color theme="0"/>
      </bottom>
      <diagonal/>
    </border>
    <border>
      <left style="thin">
        <color theme="0"/>
      </left>
      <right style="thin">
        <color theme="0"/>
      </right>
      <top style="thin">
        <color theme="0"/>
      </top>
      <bottom style="thin">
        <color theme="0"/>
      </bottom>
      <diagonal/>
    </border>
    <border>
      <left style="thin">
        <color theme="0"/>
      </left>
      <right style="double">
        <color indexed="64"/>
      </right>
      <top style="thin">
        <color theme="0"/>
      </top>
      <bottom style="thin">
        <color theme="0"/>
      </bottom>
      <diagonal/>
    </border>
    <border>
      <left style="double">
        <color indexed="64"/>
      </left>
      <right style="thin">
        <color theme="0"/>
      </right>
      <top/>
      <bottom style="thin">
        <color theme="0"/>
      </bottom>
      <diagonal/>
    </border>
    <border>
      <left style="thin">
        <color theme="0"/>
      </left>
      <right style="thin">
        <color theme="0"/>
      </right>
      <top/>
      <bottom style="thin">
        <color theme="0"/>
      </bottom>
      <diagonal/>
    </border>
    <border>
      <left style="thin">
        <color theme="0"/>
      </left>
      <right style="double">
        <color indexed="64"/>
      </right>
      <top/>
      <bottom style="thin">
        <color theme="0"/>
      </bottom>
      <diagonal/>
    </border>
    <border>
      <left style="double">
        <color indexed="64"/>
      </left>
      <right style="thin">
        <color theme="0"/>
      </right>
      <top style="thin">
        <color theme="0"/>
      </top>
      <bottom/>
      <diagonal/>
    </border>
    <border>
      <left style="thin">
        <color theme="0"/>
      </left>
      <right style="thin">
        <color theme="0"/>
      </right>
      <top style="thin">
        <color theme="0"/>
      </top>
      <bottom/>
      <diagonal/>
    </border>
    <border>
      <left style="thin">
        <color theme="0"/>
      </left>
      <right style="double">
        <color indexed="64"/>
      </right>
      <top style="thin">
        <color theme="0"/>
      </top>
      <bottom/>
      <diagonal/>
    </border>
    <border>
      <left style="double">
        <color indexed="64"/>
      </left>
      <right style="thin">
        <color theme="0"/>
      </right>
      <top style="thin">
        <color theme="0"/>
      </top>
      <bottom style="double">
        <color indexed="64"/>
      </bottom>
      <diagonal/>
    </border>
    <border>
      <left style="thin">
        <color theme="0"/>
      </left>
      <right style="thin">
        <color theme="0"/>
      </right>
      <top style="thin">
        <color theme="0"/>
      </top>
      <bottom style="double">
        <color indexed="64"/>
      </bottom>
      <diagonal/>
    </border>
    <border>
      <left style="thin">
        <color theme="0"/>
      </left>
      <right style="double">
        <color indexed="64"/>
      </right>
      <top style="thin">
        <color theme="0"/>
      </top>
      <bottom style="double">
        <color indexed="64"/>
      </bottom>
      <diagonal/>
    </border>
    <border>
      <left style="double">
        <color indexed="64"/>
      </left>
      <right/>
      <top/>
      <bottom style="double">
        <color indexed="64"/>
      </bottom>
      <diagonal/>
    </border>
    <border>
      <left/>
      <right/>
      <top/>
      <bottom style="double">
        <color indexed="64"/>
      </bottom>
      <diagonal/>
    </border>
    <border>
      <left style="double">
        <color auto="1"/>
      </left>
      <right/>
      <top style="medium">
        <color auto="1"/>
      </top>
      <bottom/>
      <diagonal/>
    </border>
    <border>
      <left/>
      <right style="thin">
        <color theme="0"/>
      </right>
      <top style="medium">
        <color auto="1"/>
      </top>
      <bottom/>
      <diagonal/>
    </border>
    <border>
      <left/>
      <right style="thin">
        <color theme="0"/>
      </right>
      <top/>
      <bottom/>
      <diagonal/>
    </border>
    <border>
      <left/>
      <right style="thin">
        <color theme="0"/>
      </right>
      <top/>
      <bottom style="double">
        <color auto="1"/>
      </bottom>
      <diagonal/>
    </border>
    <border>
      <left style="double">
        <color auto="1"/>
      </left>
      <right/>
      <top style="double">
        <color auto="1"/>
      </top>
      <bottom/>
      <diagonal/>
    </border>
    <border>
      <left/>
      <right style="double">
        <color auto="1"/>
      </right>
      <top style="double">
        <color auto="1"/>
      </top>
      <bottom/>
      <diagonal/>
    </border>
    <border>
      <left/>
      <right style="double">
        <color auto="1"/>
      </right>
      <top/>
      <bottom style="double">
        <color auto="1"/>
      </bottom>
      <diagonal/>
    </border>
    <border>
      <left/>
      <right style="double">
        <color indexed="64"/>
      </right>
      <top style="medium">
        <color indexed="64"/>
      </top>
      <bottom/>
      <diagonal/>
    </border>
    <border>
      <left/>
      <right style="thin">
        <color theme="0"/>
      </right>
      <top style="double">
        <color indexed="64"/>
      </top>
      <bottom/>
      <diagonal/>
    </border>
    <border>
      <left style="double">
        <color indexed="64"/>
      </left>
      <right/>
      <top/>
      <bottom style="medium">
        <color auto="1"/>
      </bottom>
      <diagonal/>
    </border>
    <border>
      <left/>
      <right style="thin">
        <color theme="0"/>
      </right>
      <top/>
      <bottom style="medium">
        <color auto="1"/>
      </bottom>
      <diagonal/>
    </border>
    <border>
      <left style="thin">
        <color theme="0"/>
      </left>
      <right/>
      <top style="double">
        <color indexed="64"/>
      </top>
      <bottom/>
      <diagonal/>
    </border>
    <border>
      <left style="thin">
        <color theme="0"/>
      </left>
      <right/>
      <top/>
      <bottom style="medium">
        <color auto="1"/>
      </bottom>
      <diagonal/>
    </border>
    <border>
      <left/>
      <right style="double">
        <color auto="1"/>
      </right>
      <top/>
      <bottom style="medium">
        <color auto="1"/>
      </bottom>
      <diagonal/>
    </border>
    <border>
      <left style="thin">
        <color theme="0"/>
      </left>
      <right/>
      <top style="medium">
        <color auto="1"/>
      </top>
      <bottom/>
      <diagonal/>
    </border>
    <border>
      <left style="thin">
        <color theme="0"/>
      </left>
      <right/>
      <top/>
      <bottom/>
      <diagonal/>
    </border>
    <border>
      <left style="thin">
        <color theme="0"/>
      </left>
      <right/>
      <top/>
      <bottom style="double">
        <color auto="1"/>
      </bottom>
      <diagonal/>
    </border>
    <border>
      <left style="double">
        <color indexed="64"/>
      </left>
      <right style="double">
        <color indexed="64"/>
      </right>
      <top style="double">
        <color indexed="64"/>
      </top>
      <bottom style="medium">
        <color indexed="64"/>
      </bottom>
      <diagonal/>
    </border>
    <border>
      <left style="double">
        <color indexed="64"/>
      </left>
      <right style="double">
        <color indexed="64"/>
      </right>
      <top style="medium">
        <color indexed="64"/>
      </top>
      <bottom/>
      <diagonal/>
    </border>
    <border>
      <left style="double">
        <color indexed="64"/>
      </left>
      <right style="double">
        <color indexed="64"/>
      </right>
      <top/>
      <bottom/>
      <diagonal/>
    </border>
    <border>
      <left style="double">
        <color indexed="64"/>
      </left>
      <right style="double">
        <color indexed="64"/>
      </right>
      <top/>
      <bottom style="double">
        <color indexed="64"/>
      </bottom>
      <diagonal/>
    </border>
    <border>
      <left/>
      <right/>
      <top style="thick">
        <color theme="0"/>
      </top>
      <bottom/>
      <diagonal/>
    </border>
  </borders>
  <cellStyleXfs count="2">
    <xf numFmtId="0" fontId="0" fillId="0" borderId="0"/>
    <xf numFmtId="9" fontId="2" fillId="0" borderId="0" applyFont="0" applyFill="0" applyBorder="0" applyAlignment="0" applyProtection="0"/>
  </cellStyleXfs>
  <cellXfs count="78">
    <xf numFmtId="0" fontId="0" fillId="0" borderId="0" xfId="0"/>
    <xf numFmtId="0" fontId="3" fillId="0" borderId="0" xfId="0" applyFont="1"/>
    <xf numFmtId="0" fontId="1" fillId="0" borderId="0" xfId="0" applyFont="1" applyBorder="1" applyAlignment="1">
      <alignment horizontal="center" vertical="center"/>
    </xf>
    <xf numFmtId="0" fontId="0" fillId="0" borderId="0" xfId="0" applyBorder="1" applyAlignment="1">
      <alignment horizontal="center" vertical="center"/>
    </xf>
    <xf numFmtId="10" fontId="0" fillId="0" borderId="0" xfId="1" applyNumberFormat="1" applyFont="1" applyBorder="1" applyAlignment="1">
      <alignment horizontal="center" vertical="center"/>
    </xf>
    <xf numFmtId="0" fontId="0" fillId="0" borderId="0" xfId="0" applyFont="1"/>
    <xf numFmtId="0" fontId="4" fillId="0" borderId="1" xfId="0" applyFont="1" applyBorder="1" applyAlignment="1">
      <alignment horizontal="left"/>
    </xf>
    <xf numFmtId="0" fontId="4" fillId="0" borderId="0" xfId="0" applyFont="1" applyBorder="1" applyAlignment="1">
      <alignment horizontal="left"/>
    </xf>
    <xf numFmtId="0" fontId="5" fillId="4" borderId="3" xfId="0" applyFont="1" applyFill="1" applyBorder="1" applyAlignment="1">
      <alignment horizontal="left"/>
    </xf>
    <xf numFmtId="0" fontId="5" fillId="4" borderId="4" xfId="0" applyFont="1" applyFill="1" applyBorder="1" applyAlignment="1">
      <alignment horizontal="left"/>
    </xf>
    <xf numFmtId="49" fontId="0" fillId="0" borderId="1" xfId="0" applyNumberFormat="1" applyFont="1" applyBorder="1" applyAlignment="1">
      <alignment horizontal="left"/>
    </xf>
    <xf numFmtId="49" fontId="0" fillId="0" borderId="0" xfId="0" applyNumberFormat="1" applyFont="1" applyBorder="1" applyAlignment="1">
      <alignment horizontal="left"/>
    </xf>
    <xf numFmtId="1" fontId="0" fillId="0" borderId="9" xfId="0" applyNumberFormat="1" applyFont="1" applyBorder="1"/>
    <xf numFmtId="0" fontId="0" fillId="0" borderId="1" xfId="0" applyFont="1" applyBorder="1"/>
    <xf numFmtId="0" fontId="0" fillId="0" borderId="0" xfId="0" applyFont="1" applyBorder="1"/>
    <xf numFmtId="0" fontId="5" fillId="4" borderId="6" xfId="0" applyFont="1" applyFill="1" applyBorder="1" applyAlignment="1">
      <alignment horizontal="left" vertical="center"/>
    </xf>
    <xf numFmtId="0" fontId="5" fillId="4" borderId="7" xfId="0" applyFont="1" applyFill="1" applyBorder="1" applyAlignment="1">
      <alignment horizontal="left" vertical="center"/>
    </xf>
    <xf numFmtId="0" fontId="5" fillId="4" borderId="8" xfId="0" applyFont="1" applyFill="1" applyBorder="1" applyAlignment="1">
      <alignment horizontal="left" vertical="center"/>
    </xf>
    <xf numFmtId="0" fontId="0" fillId="3" borderId="10" xfId="0" applyFont="1" applyFill="1" applyBorder="1" applyAlignment="1">
      <alignment horizontal="left" vertical="center"/>
    </xf>
    <xf numFmtId="0" fontId="0" fillId="3" borderId="11" xfId="0" applyFont="1" applyFill="1" applyBorder="1"/>
    <xf numFmtId="0" fontId="0" fillId="3" borderId="12" xfId="0" applyFont="1" applyFill="1" applyBorder="1"/>
    <xf numFmtId="0" fontId="0" fillId="2" borderId="13" xfId="0" applyFont="1" applyFill="1" applyBorder="1" applyAlignment="1">
      <alignment horizontal="left" vertical="center"/>
    </xf>
    <xf numFmtId="0" fontId="0" fillId="2" borderId="14" xfId="0" applyFont="1" applyFill="1" applyBorder="1" applyAlignment="1">
      <alignment horizontal="left" vertical="center"/>
    </xf>
    <xf numFmtId="0" fontId="0" fillId="2" borderId="15" xfId="0" applyFont="1" applyFill="1" applyBorder="1" applyAlignment="1">
      <alignment horizontal="left" vertical="center"/>
    </xf>
    <xf numFmtId="0" fontId="0" fillId="3" borderId="16" xfId="0" applyFont="1" applyFill="1" applyBorder="1" applyAlignment="1">
      <alignment horizontal="left" vertical="center"/>
    </xf>
    <xf numFmtId="0" fontId="0" fillId="3" borderId="17" xfId="0" applyFont="1" applyFill="1" applyBorder="1"/>
    <xf numFmtId="0" fontId="0" fillId="3" borderId="18" xfId="0" applyFont="1" applyFill="1" applyBorder="1"/>
    <xf numFmtId="0" fontId="0" fillId="2" borderId="19" xfId="0" applyFont="1" applyFill="1" applyBorder="1" applyAlignment="1">
      <alignment horizontal="left" vertical="center"/>
    </xf>
    <xf numFmtId="0" fontId="0" fillId="2" borderId="20" xfId="0" applyFont="1" applyFill="1" applyBorder="1" applyAlignment="1">
      <alignment horizontal="left" vertical="center"/>
    </xf>
    <xf numFmtId="0" fontId="0" fillId="2" borderId="21" xfId="0" applyFont="1" applyFill="1" applyBorder="1" applyAlignment="1">
      <alignment horizontal="left" vertical="center"/>
    </xf>
    <xf numFmtId="0" fontId="0" fillId="3" borderId="22" xfId="0" applyFont="1" applyFill="1" applyBorder="1" applyAlignment="1">
      <alignment horizontal="left" vertical="center"/>
    </xf>
    <xf numFmtId="0" fontId="0" fillId="3" borderId="23" xfId="0" applyFont="1" applyFill="1" applyBorder="1" applyAlignment="1">
      <alignment horizontal="left" vertical="center"/>
    </xf>
    <xf numFmtId="0" fontId="0" fillId="3" borderId="24" xfId="0" applyFont="1" applyFill="1" applyBorder="1" applyAlignment="1">
      <alignment horizontal="left" vertical="center"/>
    </xf>
    <xf numFmtId="0" fontId="0" fillId="0" borderId="25" xfId="0" applyFont="1" applyBorder="1"/>
    <xf numFmtId="0" fontId="0" fillId="0" borderId="26" xfId="0" applyFont="1" applyBorder="1"/>
    <xf numFmtId="0" fontId="1" fillId="0" borderId="0" xfId="0" applyFont="1"/>
    <xf numFmtId="0" fontId="5" fillId="4" borderId="44" xfId="0" applyFont="1" applyFill="1" applyBorder="1" applyAlignment="1">
      <alignment vertical="center"/>
    </xf>
    <xf numFmtId="0" fontId="0" fillId="5" borderId="0" xfId="0" applyFill="1" applyBorder="1" applyAlignment="1">
      <alignment horizontal="center" vertical="center"/>
    </xf>
    <xf numFmtId="1" fontId="4" fillId="0" borderId="2" xfId="0" applyNumberFormat="1" applyFont="1" applyBorder="1" applyAlignment="1">
      <alignment horizontal="left"/>
    </xf>
    <xf numFmtId="1" fontId="0" fillId="0" borderId="0" xfId="0" applyNumberFormat="1" applyFont="1"/>
    <xf numFmtId="1" fontId="5" fillId="4" borderId="5" xfId="0" applyNumberFormat="1" applyFont="1" applyFill="1" applyBorder="1" applyAlignment="1">
      <alignment horizontal="left"/>
    </xf>
    <xf numFmtId="1" fontId="0" fillId="0" borderId="33" xfId="0" applyNumberFormat="1" applyFont="1" applyBorder="1"/>
    <xf numFmtId="0" fontId="0" fillId="0" borderId="0" xfId="0"/>
    <xf numFmtId="0" fontId="0" fillId="0" borderId="0" xfId="0" applyAlignment="1">
      <alignment horizontal="center" vertical="center"/>
    </xf>
    <xf numFmtId="0" fontId="1" fillId="0" borderId="0" xfId="0" applyFont="1" applyAlignment="1">
      <alignment horizontal="center" vertical="center"/>
    </xf>
    <xf numFmtId="0" fontId="9" fillId="0" borderId="0" xfId="0" applyFont="1" applyAlignment="1">
      <alignment horizontal="center" vertical="center"/>
    </xf>
    <xf numFmtId="0" fontId="9" fillId="0" borderId="0" xfId="0" applyFont="1" applyAlignment="1">
      <alignment horizontal="center"/>
    </xf>
    <xf numFmtId="165" fontId="0" fillId="3" borderId="11" xfId="0" applyNumberFormat="1" applyFont="1" applyFill="1" applyBorder="1" applyAlignment="1">
      <alignment horizontal="left" vertical="center"/>
    </xf>
    <xf numFmtId="165" fontId="0" fillId="2" borderId="14" xfId="0" applyNumberFormat="1" applyFont="1" applyFill="1" applyBorder="1" applyAlignment="1">
      <alignment horizontal="left" vertical="center"/>
    </xf>
    <xf numFmtId="165" fontId="0" fillId="3" borderId="17" xfId="0" applyNumberFormat="1" applyFont="1" applyFill="1" applyBorder="1" applyAlignment="1">
      <alignment horizontal="left" vertical="center"/>
    </xf>
    <xf numFmtId="165" fontId="0" fillId="2" borderId="20" xfId="0" applyNumberFormat="1" applyFont="1" applyFill="1" applyBorder="1" applyAlignment="1">
      <alignment horizontal="left" vertical="center"/>
    </xf>
    <xf numFmtId="165" fontId="0" fillId="3" borderId="23" xfId="0" applyNumberFormat="1" applyFont="1" applyFill="1" applyBorder="1" applyAlignment="1">
      <alignment horizontal="left" vertical="center"/>
    </xf>
    <xf numFmtId="165" fontId="0" fillId="5" borderId="0" xfId="0" applyNumberFormat="1" applyFill="1" applyBorder="1" applyAlignment="1">
      <alignment horizontal="center" vertical="center"/>
    </xf>
    <xf numFmtId="0" fontId="0" fillId="0" borderId="48" xfId="0" applyBorder="1" applyAlignment="1">
      <alignment horizontal="center" vertical="center"/>
    </xf>
    <xf numFmtId="0" fontId="1" fillId="0" borderId="48" xfId="0" applyFont="1" applyBorder="1" applyAlignment="1">
      <alignment horizontal="center" vertical="center"/>
    </xf>
    <xf numFmtId="0" fontId="0" fillId="3" borderId="45" xfId="0" applyFont="1" applyFill="1" applyBorder="1" applyAlignment="1">
      <alignment horizontal="left" vertical="top" wrapText="1"/>
    </xf>
    <xf numFmtId="0" fontId="0" fillId="3" borderId="46" xfId="0" applyFont="1" applyFill="1" applyBorder="1" applyAlignment="1">
      <alignment horizontal="left" vertical="top" wrapText="1"/>
    </xf>
    <xf numFmtId="0" fontId="0" fillId="3" borderId="47" xfId="0" applyFont="1" applyFill="1" applyBorder="1" applyAlignment="1">
      <alignment horizontal="left" vertical="top" wrapText="1"/>
    </xf>
    <xf numFmtId="0" fontId="6" fillId="4" borderId="31" xfId="0" applyFont="1" applyFill="1" applyBorder="1" applyAlignment="1">
      <alignment horizontal="center" vertical="center"/>
    </xf>
    <xf numFmtId="0" fontId="6" fillId="4" borderId="35" xfId="0" applyFont="1" applyFill="1" applyBorder="1" applyAlignment="1">
      <alignment horizontal="center" vertical="center"/>
    </xf>
    <xf numFmtId="0" fontId="6" fillId="4" borderId="36" xfId="0" applyFont="1" applyFill="1" applyBorder="1" applyAlignment="1">
      <alignment horizontal="center" vertical="center"/>
    </xf>
    <xf numFmtId="0" fontId="6" fillId="4" borderId="37" xfId="0" applyFont="1" applyFill="1" applyBorder="1" applyAlignment="1">
      <alignment horizontal="center" vertical="center"/>
    </xf>
    <xf numFmtId="0" fontId="6" fillId="4" borderId="38" xfId="0" applyFont="1" applyFill="1" applyBorder="1" applyAlignment="1">
      <alignment horizontal="center" vertical="center"/>
    </xf>
    <xf numFmtId="0" fontId="6" fillId="4" borderId="32" xfId="0" applyFont="1" applyFill="1" applyBorder="1" applyAlignment="1">
      <alignment horizontal="center" vertical="center"/>
    </xf>
    <xf numFmtId="0" fontId="6" fillId="4" borderId="39" xfId="0" applyFont="1" applyFill="1" applyBorder="1" applyAlignment="1">
      <alignment horizontal="center" vertical="center"/>
    </xf>
    <xf numFmtId="0" fontId="6" fillId="4" borderId="40" xfId="0" applyFont="1" applyFill="1" applyBorder="1" applyAlignment="1">
      <alignment horizontal="center" vertical="center"/>
    </xf>
    <xf numFmtId="164" fontId="7" fillId="3" borderId="27" xfId="0" applyNumberFormat="1" applyFont="1" applyFill="1" applyBorder="1" applyAlignment="1">
      <alignment horizontal="center" vertical="center"/>
    </xf>
    <xf numFmtId="164" fontId="7" fillId="3" borderId="28" xfId="0" applyNumberFormat="1" applyFont="1" applyFill="1" applyBorder="1" applyAlignment="1">
      <alignment horizontal="center" vertical="center"/>
    </xf>
    <xf numFmtId="164" fontId="7" fillId="3" borderId="1" xfId="0" applyNumberFormat="1" applyFont="1" applyFill="1" applyBorder="1" applyAlignment="1">
      <alignment horizontal="center" vertical="center"/>
    </xf>
    <xf numFmtId="164" fontId="7" fillId="3" borderId="29" xfId="0" applyNumberFormat="1" applyFont="1" applyFill="1" applyBorder="1" applyAlignment="1">
      <alignment horizontal="center" vertical="center"/>
    </xf>
    <xf numFmtId="164" fontId="7" fillId="3" borderId="25" xfId="0" applyNumberFormat="1" applyFont="1" applyFill="1" applyBorder="1" applyAlignment="1">
      <alignment horizontal="center" vertical="center"/>
    </xf>
    <xf numFmtId="164" fontId="7" fillId="3" borderId="30" xfId="0" applyNumberFormat="1" applyFont="1" applyFill="1" applyBorder="1" applyAlignment="1">
      <alignment horizontal="center" vertical="center"/>
    </xf>
    <xf numFmtId="164" fontId="7" fillId="3" borderId="41" xfId="0" applyNumberFormat="1" applyFont="1" applyFill="1" applyBorder="1" applyAlignment="1">
      <alignment horizontal="center" vertical="center"/>
    </xf>
    <xf numFmtId="164" fontId="7" fillId="3" borderId="34" xfId="0" applyNumberFormat="1" applyFont="1" applyFill="1" applyBorder="1" applyAlignment="1">
      <alignment horizontal="center" vertical="center"/>
    </xf>
    <xf numFmtId="164" fontId="7" fillId="3" borderId="42" xfId="0" applyNumberFormat="1" applyFont="1" applyFill="1" applyBorder="1" applyAlignment="1">
      <alignment horizontal="center" vertical="center"/>
    </xf>
    <xf numFmtId="164" fontId="7" fillId="3" borderId="9" xfId="0" applyNumberFormat="1" applyFont="1" applyFill="1" applyBorder="1" applyAlignment="1">
      <alignment horizontal="center" vertical="center"/>
    </xf>
    <xf numFmtId="164" fontId="7" fillId="3" borderId="43" xfId="0" applyNumberFormat="1" applyFont="1" applyFill="1" applyBorder="1" applyAlignment="1">
      <alignment horizontal="center" vertical="center"/>
    </xf>
    <xf numFmtId="164" fontId="7" fillId="3" borderId="33" xfId="0" applyNumberFormat="1" applyFont="1" applyFill="1" applyBorder="1" applyAlignment="1">
      <alignment horizontal="center" vertical="center"/>
    </xf>
  </cellXfs>
  <cellStyles count="2">
    <cellStyle name="Normal" xfId="0" builtinId="0"/>
    <cellStyle name="Percent" xfId="1" builtinId="5"/>
  </cellStyles>
  <dxfs count="44">
    <dxf>
      <font>
        <strike val="0"/>
        <outline val="0"/>
        <shadow val="0"/>
        <u val="none"/>
        <vertAlign val="baseline"/>
        <color theme="1"/>
        <name val="Arial"/>
        <scheme val="none"/>
      </font>
      <numFmt numFmtId="1" formatCode="0"/>
    </dxf>
    <dxf>
      <font>
        <strike val="0"/>
        <outline val="0"/>
        <shadow val="0"/>
        <u val="none"/>
        <vertAlign val="baseline"/>
        <color theme="1"/>
        <name val="Arial"/>
        <scheme val="none"/>
      </font>
      <border diagonalUp="0" diagonalDown="0" outline="0">
        <left/>
        <right/>
        <top style="medium">
          <color auto="1"/>
        </top>
        <bottom style="medium">
          <color auto="1"/>
        </bottom>
      </border>
    </dxf>
    <dxf>
      <font>
        <strike val="0"/>
        <outline val="0"/>
        <shadow val="0"/>
        <u val="none"/>
        <vertAlign val="baseline"/>
        <color theme="1"/>
        <name val="Arial"/>
        <scheme val="none"/>
      </font>
      <border diagonalUp="0" diagonalDown="0" outline="0">
        <left style="double">
          <color indexed="64"/>
        </left>
        <right/>
        <top style="medium">
          <color auto="1"/>
        </top>
        <bottom style="medium">
          <color auto="1"/>
        </bottom>
      </border>
    </dxf>
    <dxf>
      <font>
        <strike val="0"/>
        <outline val="0"/>
        <shadow val="0"/>
        <u val="none"/>
        <vertAlign val="baseline"/>
        <color theme="1"/>
        <name val="Arial"/>
        <scheme val="none"/>
      </font>
    </dxf>
    <dxf>
      <border outline="0">
        <bottom style="medium">
          <color indexed="64"/>
        </bottom>
      </border>
    </dxf>
    <dxf>
      <font>
        <b/>
        <i val="0"/>
        <strike val="0"/>
        <condense val="0"/>
        <extend val="0"/>
        <outline val="0"/>
        <shadow val="0"/>
        <u val="none"/>
        <vertAlign val="baseline"/>
        <sz val="12"/>
        <color theme="1"/>
        <name val="Arial"/>
        <scheme val="none"/>
      </font>
      <alignment horizontal="left" vertical="bottom"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border diagonalUp="0" diagonalDown="0">
        <left style="double">
          <color auto="1"/>
        </left>
        <right style="double">
          <color auto="1"/>
        </right>
        <top style="double">
          <color auto="1"/>
        </top>
        <bottom style="double">
          <color auto="1"/>
        </bottom>
      </border>
    </dxf>
    <dxf>
      <alignment horizontal="center" vertical="center" textRotation="0" wrapText="0" indent="0" justifyLastLine="0" shrinkToFit="0" readingOrder="0"/>
    </dxf>
    <dxf>
      <font>
        <b/>
        <i val="0"/>
        <strike val="0"/>
        <condense val="0"/>
        <extend val="0"/>
        <outline val="0"/>
        <shadow val="0"/>
        <u val="none"/>
        <vertAlign val="baseline"/>
        <sz val="10"/>
        <color theme="1"/>
        <name val="Arial"/>
        <scheme val="none"/>
      </font>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border diagonalUp="0" diagonalDown="0">
        <left style="double">
          <color auto="1"/>
        </left>
        <right style="double">
          <color auto="1"/>
        </right>
        <top style="double">
          <color auto="1"/>
        </top>
        <bottom style="double">
          <color auto="1"/>
        </bottom>
      </border>
    </dxf>
    <dxf>
      <alignment horizontal="center" vertical="center" textRotation="0" wrapText="0" indent="0" justifyLastLine="0" shrinkToFit="0" readingOrder="0"/>
    </dxf>
    <dxf>
      <font>
        <b/>
        <i val="0"/>
        <strike val="0"/>
        <condense val="0"/>
        <extend val="0"/>
        <outline val="0"/>
        <shadow val="0"/>
        <u val="none"/>
        <vertAlign val="baseline"/>
        <sz val="10"/>
        <color theme="1"/>
        <name val="Arial"/>
        <scheme val="none"/>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4365789101213141617181920212223242526272828112" displayName="Table14365789101213141617181920212223242526272828112" ref="A2:P30" totalsRowShown="0" headerRowDxfId="43" dataDxfId="42" tableBorderDxfId="41">
  <tableColumns count="16">
    <tableColumn id="1" xr3:uid="{00000000-0010-0000-0000-000001000000}" name="Job Number" dataDxfId="40"/>
    <tableColumn id="2" xr3:uid="{00000000-0010-0000-0000-000002000000}" name="Job Name" dataDxfId="39"/>
    <tableColumn id="9" xr3:uid="{00000000-0010-0000-0000-000009000000}" name="Activity Input" dataDxfId="38"/>
    <tableColumn id="3" xr3:uid="{00000000-0010-0000-0000-000003000000}" name="Task Input" dataDxfId="37"/>
    <tableColumn id="4" xr3:uid="{00000000-0010-0000-0000-000004000000}" name="Network" dataDxfId="36">
      <calculatedColumnFormula>VLOOKUP(Table14365789101213141617181920212223242526272828112[[#This Row],[Job Number]],Projects!$B$5:$D$106,2,FALSE)</calculatedColumnFormula>
    </tableColumn>
    <tableColumn id="5" xr3:uid="{00000000-0010-0000-0000-000005000000}" name="A/Atype" dataDxfId="35">
      <calculatedColumnFormula>VLOOKUP(Table14365789101213141617181920212223242526272828112[[#This Row],[Job Number]],Projects!$B$5:$D$106,3,FALSE)</calculatedColumnFormula>
    </tableColumn>
    <tableColumn id="6" xr3:uid="{00000000-0010-0000-0000-000006000000}" name="Task Code" dataDxfId="34"/>
    <tableColumn id="7" xr3:uid="{00000000-0010-0000-0000-000007000000}" name="Activity" dataDxfId="33">
      <calculatedColumnFormula>IF(Table14365789101213141617181920212223242526272828112[[#This Row],[Task Code]]="B00","","0100")</calculatedColumnFormula>
    </tableColumn>
    <tableColumn id="8" xr3:uid="{00000000-0010-0000-0000-000008000000}" name="MON" dataDxfId="32"/>
    <tableColumn id="10" xr3:uid="{00000000-0010-0000-0000-00000A000000}" name="TUE" dataDxfId="31"/>
    <tableColumn id="11" xr3:uid="{00000000-0010-0000-0000-00000B000000}" name="WED" dataDxfId="30"/>
    <tableColumn id="12" xr3:uid="{00000000-0010-0000-0000-00000C000000}" name="THU" dataDxfId="29"/>
    <tableColumn id="13" xr3:uid="{00000000-0010-0000-0000-00000D000000}" name="FRI" dataDxfId="28"/>
    <tableColumn id="14" xr3:uid="{00000000-0010-0000-0000-00000E000000}" name="SAT" dataDxfId="27"/>
    <tableColumn id="15" xr3:uid="{00000000-0010-0000-0000-00000F000000}" name="SUN" dataDxfId="26"/>
    <tableColumn id="16" xr3:uid="{00000000-0010-0000-0000-000010000000}" name="Job Totals" dataDxfId="25"/>
  </tableColumns>
  <tableStyleInfo name="TableStyleMedium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Table143657891012131416171819202122232425262728281124" displayName="Table143657891012131416171819202122232425262728281124" ref="A2:P30" totalsRowShown="0" headerRowDxfId="24" dataDxfId="23" tableBorderDxfId="22">
  <tableColumns count="16">
    <tableColumn id="1" xr3:uid="{00000000-0010-0000-0100-000001000000}" name="Job Number" dataDxfId="21"/>
    <tableColumn id="2" xr3:uid="{00000000-0010-0000-0100-000002000000}" name="Job Name" dataDxfId="20"/>
    <tableColumn id="9" xr3:uid="{00000000-0010-0000-0100-000009000000}" name="Activity Input" dataDxfId="19"/>
    <tableColumn id="3" xr3:uid="{00000000-0010-0000-0100-000003000000}" name="Task Input" dataDxfId="18"/>
    <tableColumn id="4" xr3:uid="{00000000-0010-0000-0100-000004000000}" name="Network" dataDxfId="17">
      <calculatedColumnFormula>VLOOKUP(Table143657891012131416171819202122232425262728281124[[#This Row],[Job Number]],Projects!$B$5:$D$106,2,FALSE)</calculatedColumnFormula>
    </tableColumn>
    <tableColumn id="5" xr3:uid="{00000000-0010-0000-0100-000005000000}" name="A/Atype" dataDxfId="16">
      <calculatedColumnFormula>VLOOKUP(Table143657891012131416171819202122232425262728281124[[#This Row],[Job Number]],Projects!$B$5:$D$106,3,FALSE)</calculatedColumnFormula>
    </tableColumn>
    <tableColumn id="6" xr3:uid="{00000000-0010-0000-0100-000006000000}" name="Task Code" dataDxfId="15"/>
    <tableColumn id="7" xr3:uid="{00000000-0010-0000-0100-000007000000}" name="Activity" dataDxfId="14">
      <calculatedColumnFormula>IF(Table143657891012131416171819202122232425262728281124[[#This Row],[Task Code]]="B00","","0100")</calculatedColumnFormula>
    </tableColumn>
    <tableColumn id="8" xr3:uid="{00000000-0010-0000-0100-000008000000}" name="MON" dataDxfId="13"/>
    <tableColumn id="10" xr3:uid="{00000000-0010-0000-0100-00000A000000}" name="TUE" dataDxfId="12"/>
    <tableColumn id="11" xr3:uid="{00000000-0010-0000-0100-00000B000000}" name="WED" dataDxfId="11"/>
    <tableColumn id="12" xr3:uid="{00000000-0010-0000-0100-00000C000000}" name="THU" dataDxfId="10"/>
    <tableColumn id="13" xr3:uid="{00000000-0010-0000-0100-00000D000000}" name="FRI" dataDxfId="9"/>
    <tableColumn id="14" xr3:uid="{00000000-0010-0000-0100-00000E000000}" name="SAT" dataDxfId="8"/>
    <tableColumn id="15" xr3:uid="{00000000-0010-0000-0100-00000F000000}" name="SUN" dataDxfId="7"/>
    <tableColumn id="16" xr3:uid="{00000000-0010-0000-0100-000010000000}" name="Job Totals" dataDxfId="6"/>
  </tableColumns>
  <tableStyleInfo name="TableStyleMedium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2000000}" name="Table1" displayName="Table1" ref="B3:D106" totalsRowShown="0" headerRowDxfId="5" dataDxfId="3" headerRowBorderDxfId="4">
  <autoFilter ref="B3:D106" xr:uid="{00000000-0009-0000-0100-000002000000}"/>
  <tableColumns count="3">
    <tableColumn id="1" xr3:uid="{00000000-0010-0000-0200-000001000000}" name="Column1" dataDxfId="2"/>
    <tableColumn id="2" xr3:uid="{00000000-0010-0000-0200-000002000000}" name="Column2" dataDxfId="1"/>
    <tableColumn id="3" xr3:uid="{00000000-0010-0000-0200-000003000000}" name="Column3" dataDxfId="0"/>
  </tableColumns>
  <tableStyleInfo name="TableStyleMedium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30"/>
  <sheetViews>
    <sheetView workbookViewId="0">
      <selection activeCell="B6" sqref="B6"/>
    </sheetView>
  </sheetViews>
  <sheetFormatPr defaultColWidth="19.42578125" defaultRowHeight="12.75" x14ac:dyDescent="0.2"/>
  <cols>
    <col min="1" max="1" width="13.7109375" style="43" bestFit="1" customWidth="1"/>
    <col min="2" max="2" width="32.140625" style="42" customWidth="1"/>
    <col min="3" max="3" width="12.42578125" style="43" bestFit="1" customWidth="1"/>
    <col min="4" max="4" width="16.28515625" style="43" bestFit="1" customWidth="1"/>
    <col min="5" max="5" width="13.7109375" style="43" bestFit="1" customWidth="1"/>
    <col min="6" max="6" width="9.28515625" style="43" bestFit="1" customWidth="1"/>
    <col min="7" max="7" width="10.85546875" style="43" bestFit="1" customWidth="1"/>
    <col min="8" max="8" width="8.42578125" style="43" bestFit="1" customWidth="1"/>
    <col min="9" max="9" width="5.28515625" style="43" customWidth="1"/>
    <col min="10" max="10" width="4.7109375" style="43" bestFit="1" customWidth="1"/>
    <col min="11" max="11" width="4.85546875" style="43" customWidth="1"/>
    <col min="12" max="12" width="4.7109375" style="43" bestFit="1" customWidth="1"/>
    <col min="13" max="13" width="4.7109375" style="43" customWidth="1"/>
    <col min="14" max="14" width="4.5703125" style="43" bestFit="1" customWidth="1"/>
    <col min="15" max="15" width="4.85546875" style="43" bestFit="1" customWidth="1"/>
    <col min="16" max="16" width="10.140625" style="43" bestFit="1" customWidth="1"/>
    <col min="17" max="16384" width="19.42578125" style="43"/>
  </cols>
  <sheetData>
    <row r="1" spans="1:16" x14ac:dyDescent="0.2">
      <c r="A1" s="45" t="s">
        <v>58</v>
      </c>
      <c r="B1" s="46" t="s">
        <v>60</v>
      </c>
      <c r="C1" s="46" t="s">
        <v>60</v>
      </c>
      <c r="D1" s="46" t="s">
        <v>60</v>
      </c>
      <c r="E1" s="45" t="s">
        <v>58</v>
      </c>
      <c r="F1" s="45" t="s">
        <v>58</v>
      </c>
      <c r="G1" s="45" t="s">
        <v>58</v>
      </c>
      <c r="H1" s="45" t="s">
        <v>58</v>
      </c>
      <c r="I1" s="45" t="s">
        <v>59</v>
      </c>
      <c r="J1" s="45" t="s">
        <v>59</v>
      </c>
      <c r="K1" s="45" t="s">
        <v>59</v>
      </c>
      <c r="L1" s="45" t="s">
        <v>59</v>
      </c>
      <c r="M1" s="45" t="s">
        <v>59</v>
      </c>
      <c r="N1" s="45" t="s">
        <v>59</v>
      </c>
      <c r="O1" s="45" t="s">
        <v>59</v>
      </c>
      <c r="P1" s="45" t="s">
        <v>58</v>
      </c>
    </row>
    <row r="2" spans="1:16" s="44" customFormat="1" x14ac:dyDescent="0.2">
      <c r="A2" s="2" t="s">
        <v>0</v>
      </c>
      <c r="B2" s="2" t="s">
        <v>1</v>
      </c>
      <c r="C2" s="2" t="s">
        <v>16</v>
      </c>
      <c r="D2" s="2" t="s">
        <v>17</v>
      </c>
      <c r="E2" s="2" t="s">
        <v>4</v>
      </c>
      <c r="F2" s="2" t="s">
        <v>18</v>
      </c>
      <c r="G2" s="2" t="s">
        <v>14</v>
      </c>
      <c r="H2" s="2" t="s">
        <v>15</v>
      </c>
      <c r="I2" s="2" t="s">
        <v>6</v>
      </c>
      <c r="J2" s="2" t="s">
        <v>7</v>
      </c>
      <c r="K2" s="2" t="s">
        <v>8</v>
      </c>
      <c r="L2" s="2" t="s">
        <v>9</v>
      </c>
      <c r="M2" s="2" t="s">
        <v>10</v>
      </c>
      <c r="N2" s="2" t="s">
        <v>48</v>
      </c>
      <c r="O2" s="2" t="s">
        <v>49</v>
      </c>
      <c r="P2" s="2" t="s">
        <v>2</v>
      </c>
    </row>
    <row r="3" spans="1:16" x14ac:dyDescent="0.2">
      <c r="A3" s="3" t="str">
        <f>VLOOKUP(Table14365789101213141617181920212223242526272828112[[#This Row],[Job Name]],Projects!$B$5:$D$106,2,FALSE)</f>
        <v>N/A</v>
      </c>
      <c r="B3" s="3" t="s">
        <v>52</v>
      </c>
      <c r="C3" s="3" t="s">
        <v>32</v>
      </c>
      <c r="D3" s="3" t="s">
        <v>42</v>
      </c>
      <c r="E3" s="37" t="str">
        <f>VLOOKUP(Table14365789101213141617181920212223242526272828112[[#This Row],[Job Name]],Projects!$B$5:$D$106,3,FALSE)</f>
        <v xml:space="preserve"> </v>
      </c>
      <c r="F3" s="52">
        <f>VLOOKUP(Table14365789101213141617181920212223242526272828112[[#This Row],[Activity Input]],Projects!$F$12:$G$20,2,FALSE)</f>
        <v>565</v>
      </c>
      <c r="G3" s="37" t="str">
        <f>VLOOKUP(Table14365789101213141617181920212223242526272828112[[#This Row],[Task Input]],Projects!$H$12:$I$19,2,FALSE)</f>
        <v>B00</v>
      </c>
      <c r="H3" s="37" t="str">
        <f>IF(OR(Table14365789101213141617181920212223242526272828112[[#This Row],[Task Code]]="B00",Table14365789101213141617181920212223242526272828112[[#This Row],[Task Code]]="",Table14365789101213141617181920212223242526272828112[[#This Row],[Task Code]]=" "),"","0100")</f>
        <v/>
      </c>
      <c r="I3" s="37"/>
      <c r="J3" s="37"/>
      <c r="K3" s="37"/>
      <c r="L3" s="37"/>
      <c r="M3" s="37">
        <v>2</v>
      </c>
      <c r="N3" s="37"/>
      <c r="O3" s="37"/>
      <c r="P3" s="3">
        <f>SUM(I3:O3)</f>
        <v>2</v>
      </c>
    </row>
    <row r="4" spans="1:16" x14ac:dyDescent="0.2">
      <c r="A4" s="3" t="str">
        <f>VLOOKUP(Table14365789101213141617181920212223242526272828112[[#This Row],[Job Name]],Projects!$B$5:$D$106,2,FALSE)</f>
        <v>44OP-XXXXXX</v>
      </c>
      <c r="B4" s="3" t="s">
        <v>55</v>
      </c>
      <c r="C4" s="3" t="s">
        <v>26</v>
      </c>
      <c r="D4" s="3" t="s">
        <v>27</v>
      </c>
      <c r="E4" s="37">
        <f>VLOOKUP(Table14365789101213141617181920212223242526272828112[[#This Row],[Job Name]],Projects!$B$5:$D$106,3,FALSE)</f>
        <v>1234567</v>
      </c>
      <c r="F4" s="52">
        <f>VLOOKUP(Table14365789101213141617181920212223242526272828112[[#This Row],[Activity Input]],Projects!$F$12:$G$20,2,FALSE)</f>
        <v>545</v>
      </c>
      <c r="G4" s="37" t="str">
        <f>VLOOKUP(Table14365789101213141617181920212223242526272828112[[#This Row],[Task Input]],Projects!$H$12:$I$19,2,FALSE)</f>
        <v>B07</v>
      </c>
      <c r="H4" s="37" t="str">
        <f>IF(OR(Table14365789101213141617181920212223242526272828112[[#This Row],[Task Code]]="B00",Table14365789101213141617181920212223242526272828112[[#This Row],[Task Code]]="",Table14365789101213141617181920212223242526272828112[[#This Row],[Task Code]]=" "),"","0100")</f>
        <v>0100</v>
      </c>
      <c r="I4" s="37"/>
      <c r="J4" s="37"/>
      <c r="K4" s="37">
        <v>8</v>
      </c>
      <c r="L4" s="37">
        <v>8</v>
      </c>
      <c r="M4" s="37"/>
      <c r="N4" s="37"/>
      <c r="O4" s="37"/>
      <c r="P4" s="3">
        <f t="shared" ref="P4:P27" si="0">SUM(I4:O4)</f>
        <v>16</v>
      </c>
    </row>
    <row r="5" spans="1:16" x14ac:dyDescent="0.2">
      <c r="A5" s="3" t="str">
        <f>VLOOKUP(Table14365789101213141617181920212223242526272828112[[#This Row],[Job Name]],Projects!$B$5:$D$106,2,FALSE)</f>
        <v>44OP-YYYYYY</v>
      </c>
      <c r="B5" s="3" t="s">
        <v>56</v>
      </c>
      <c r="C5" s="3" t="s">
        <v>26</v>
      </c>
      <c r="D5" s="3" t="s">
        <v>62</v>
      </c>
      <c r="E5" s="37">
        <f>VLOOKUP(Table14365789101213141617181920212223242526272828112[[#This Row],[Job Name]],Projects!$B$5:$D$106,3,FALSE)</f>
        <v>9898989</v>
      </c>
      <c r="F5" s="52">
        <f>VLOOKUP(Table14365789101213141617181920212223242526272828112[[#This Row],[Activity Input]],Projects!$F$12:$G$20,2,FALSE)</f>
        <v>545</v>
      </c>
      <c r="G5" s="37" t="str">
        <f>VLOOKUP(Table14365789101213141617181920212223242526272828112[[#This Row],[Task Input]],Projects!$H$12:$I$19,2,FALSE)</f>
        <v>B03</v>
      </c>
      <c r="H5" s="37" t="str">
        <f>IF(OR(Table14365789101213141617181920212223242526272828112[[#This Row],[Task Code]]="B00",Table14365789101213141617181920212223242526272828112[[#This Row],[Task Code]]="",Table14365789101213141617181920212223242526272828112[[#This Row],[Task Code]]=" "),"","0100")</f>
        <v>0100</v>
      </c>
      <c r="I5" s="37"/>
      <c r="J5" s="37">
        <v>8</v>
      </c>
      <c r="K5" s="37"/>
      <c r="L5" s="37"/>
      <c r="M5" s="37">
        <v>6</v>
      </c>
      <c r="N5" s="37"/>
      <c r="O5" s="37"/>
      <c r="P5" s="3">
        <f t="shared" si="0"/>
        <v>14</v>
      </c>
    </row>
    <row r="6" spans="1:16" x14ac:dyDescent="0.2">
      <c r="A6" s="3" t="str">
        <f>VLOOKUP(Table14365789101213141617181920212223242526272828112[[#This Row],[Job Name]],Projects!$B$5:$D$106,2,FALSE)</f>
        <v>-</v>
      </c>
      <c r="B6" s="3" t="s">
        <v>22</v>
      </c>
      <c r="C6" s="3" t="s">
        <v>22</v>
      </c>
      <c r="D6" s="3" t="s">
        <v>22</v>
      </c>
      <c r="E6" s="37" t="str">
        <f>VLOOKUP(Table14365789101213141617181920212223242526272828112[[#This Row],[Job Name]],Projects!$B$5:$D$106,3,FALSE)</f>
        <v xml:space="preserve"> </v>
      </c>
      <c r="F6" s="52" t="str">
        <f>VLOOKUP(Table14365789101213141617181920212223242526272828112[[#This Row],[Activity Input]],Projects!$F$12:$G$20,2,FALSE)</f>
        <v xml:space="preserve"> </v>
      </c>
      <c r="G6" s="37" t="str">
        <f>VLOOKUP(Table14365789101213141617181920212223242526272828112[[#This Row],[Task Input]],Projects!$H$12:$I$19,2,FALSE)</f>
        <v xml:space="preserve"> </v>
      </c>
      <c r="H6" s="37" t="str">
        <f>IF(OR(Table14365789101213141617181920212223242526272828112[[#This Row],[Task Code]]="B00",Table14365789101213141617181920212223242526272828112[[#This Row],[Task Code]]="",Table14365789101213141617181920212223242526272828112[[#This Row],[Task Code]]=" "),"","0100")</f>
        <v/>
      </c>
      <c r="I6" s="37"/>
      <c r="J6" s="37"/>
      <c r="K6" s="37"/>
      <c r="L6" s="37"/>
      <c r="M6" s="37"/>
      <c r="N6" s="37"/>
      <c r="O6" s="37"/>
      <c r="P6" s="3">
        <f t="shared" si="0"/>
        <v>0</v>
      </c>
    </row>
    <row r="7" spans="1:16" x14ac:dyDescent="0.2">
      <c r="A7" s="3" t="str">
        <f>VLOOKUP(Table14365789101213141617181920212223242526272828112[[#This Row],[Job Name]],Projects!$B$5:$D$106,2,FALSE)</f>
        <v>-</v>
      </c>
      <c r="B7" s="3" t="s">
        <v>22</v>
      </c>
      <c r="C7" s="3" t="s">
        <v>22</v>
      </c>
      <c r="D7" s="3" t="s">
        <v>22</v>
      </c>
      <c r="E7" s="37" t="str">
        <f>VLOOKUP(Table14365789101213141617181920212223242526272828112[[#This Row],[Job Name]],Projects!$B$5:$D$106,3,FALSE)</f>
        <v xml:space="preserve"> </v>
      </c>
      <c r="F7" s="52" t="str">
        <f>VLOOKUP(Table14365789101213141617181920212223242526272828112[[#This Row],[Activity Input]],Projects!$F$12:$G$20,2,FALSE)</f>
        <v xml:space="preserve"> </v>
      </c>
      <c r="G7" s="37" t="str">
        <f>VLOOKUP(Table14365789101213141617181920212223242526272828112[[#This Row],[Task Input]],Projects!$H$12:$I$19,2,FALSE)</f>
        <v xml:space="preserve"> </v>
      </c>
      <c r="H7" s="37" t="str">
        <f>IF(OR(Table14365789101213141617181920212223242526272828112[[#This Row],[Task Code]]="B00",Table14365789101213141617181920212223242526272828112[[#This Row],[Task Code]]="",Table14365789101213141617181920212223242526272828112[[#This Row],[Task Code]]=" "),"","0100")</f>
        <v/>
      </c>
      <c r="I7" s="37"/>
      <c r="J7" s="37"/>
      <c r="K7" s="37"/>
      <c r="L7" s="37"/>
      <c r="M7" s="37"/>
      <c r="N7" s="37"/>
      <c r="O7" s="37"/>
      <c r="P7" s="3">
        <f t="shared" si="0"/>
        <v>0</v>
      </c>
    </row>
    <row r="8" spans="1:16" x14ac:dyDescent="0.2">
      <c r="A8" s="3" t="str">
        <f>VLOOKUP(Table14365789101213141617181920212223242526272828112[[#This Row],[Job Name]],Projects!$B$5:$D$106,2,FALSE)</f>
        <v>-</v>
      </c>
      <c r="B8" s="3" t="s">
        <v>22</v>
      </c>
      <c r="C8" s="3" t="s">
        <v>22</v>
      </c>
      <c r="D8" s="3" t="s">
        <v>22</v>
      </c>
      <c r="E8" s="37" t="str">
        <f>VLOOKUP(Table14365789101213141617181920212223242526272828112[[#This Row],[Job Name]],Projects!$B$5:$D$106,3,FALSE)</f>
        <v xml:space="preserve"> </v>
      </c>
      <c r="F8" s="52" t="str">
        <f>VLOOKUP(Table14365789101213141617181920212223242526272828112[[#This Row],[Activity Input]],Projects!$F$12:$G$20,2,FALSE)</f>
        <v xml:space="preserve"> </v>
      </c>
      <c r="G8" s="37" t="str">
        <f>VLOOKUP(Table14365789101213141617181920212223242526272828112[[#This Row],[Task Input]],Projects!$H$12:$I$19,2,FALSE)</f>
        <v xml:space="preserve"> </v>
      </c>
      <c r="H8" s="37" t="str">
        <f>IF(OR(Table14365789101213141617181920212223242526272828112[[#This Row],[Task Code]]="B00",Table14365789101213141617181920212223242526272828112[[#This Row],[Task Code]]="",Table14365789101213141617181920212223242526272828112[[#This Row],[Task Code]]=" "),"","0100")</f>
        <v/>
      </c>
      <c r="I8" s="37"/>
      <c r="J8" s="37"/>
      <c r="K8" s="37"/>
      <c r="L8" s="37"/>
      <c r="M8" s="37"/>
      <c r="N8" s="37"/>
      <c r="O8" s="37"/>
      <c r="P8" s="3">
        <f t="shared" si="0"/>
        <v>0</v>
      </c>
    </row>
    <row r="9" spans="1:16" x14ac:dyDescent="0.2">
      <c r="A9" s="3" t="str">
        <f>VLOOKUP(Table14365789101213141617181920212223242526272828112[[#This Row],[Job Name]],Projects!$B$5:$D$106,2,FALSE)</f>
        <v>-</v>
      </c>
      <c r="B9" s="3" t="s">
        <v>22</v>
      </c>
      <c r="C9" s="3" t="s">
        <v>22</v>
      </c>
      <c r="D9" s="3" t="s">
        <v>22</v>
      </c>
      <c r="E9" s="37" t="str">
        <f>VLOOKUP(Table14365789101213141617181920212223242526272828112[[#This Row],[Job Name]],Projects!$B$5:$D$106,3,FALSE)</f>
        <v xml:space="preserve"> </v>
      </c>
      <c r="F9" s="52" t="str">
        <f>VLOOKUP(Table14365789101213141617181920212223242526272828112[[#This Row],[Activity Input]],Projects!$F$12:$G$20,2,FALSE)</f>
        <v xml:space="preserve"> </v>
      </c>
      <c r="G9" s="37" t="str">
        <f>VLOOKUP(Table14365789101213141617181920212223242526272828112[[#This Row],[Task Input]],Projects!$H$12:$I$19,2,FALSE)</f>
        <v xml:space="preserve"> </v>
      </c>
      <c r="H9" s="37" t="str">
        <f>IF(OR(Table14365789101213141617181920212223242526272828112[[#This Row],[Task Code]]="B00",Table14365789101213141617181920212223242526272828112[[#This Row],[Task Code]]="",Table14365789101213141617181920212223242526272828112[[#This Row],[Task Code]]=" "),"","0100")</f>
        <v/>
      </c>
      <c r="I9" s="37"/>
      <c r="J9" s="37"/>
      <c r="K9" s="37"/>
      <c r="L9" s="37"/>
      <c r="M9" s="37"/>
      <c r="N9" s="37"/>
      <c r="O9" s="37"/>
      <c r="P9" s="3">
        <f t="shared" si="0"/>
        <v>0</v>
      </c>
    </row>
    <row r="10" spans="1:16" x14ac:dyDescent="0.2">
      <c r="A10" s="3" t="str">
        <f>VLOOKUP(Table14365789101213141617181920212223242526272828112[[#This Row],[Job Name]],Projects!$B$5:$D$106,2,FALSE)</f>
        <v>-</v>
      </c>
      <c r="B10" s="3" t="s">
        <v>22</v>
      </c>
      <c r="C10" s="3" t="s">
        <v>22</v>
      </c>
      <c r="D10" s="3" t="s">
        <v>22</v>
      </c>
      <c r="E10" s="37" t="str">
        <f>VLOOKUP(Table14365789101213141617181920212223242526272828112[[#This Row],[Job Name]],Projects!$B$5:$D$106,3,FALSE)</f>
        <v xml:space="preserve"> </v>
      </c>
      <c r="F10" s="52" t="str">
        <f>VLOOKUP(Table14365789101213141617181920212223242526272828112[[#This Row],[Activity Input]],Projects!$F$12:$G$20,2,FALSE)</f>
        <v xml:space="preserve"> </v>
      </c>
      <c r="G10" s="37" t="str">
        <f>VLOOKUP(Table14365789101213141617181920212223242526272828112[[#This Row],[Task Input]],Projects!$H$12:$I$19,2,FALSE)</f>
        <v xml:space="preserve"> </v>
      </c>
      <c r="H10" s="37" t="str">
        <f>IF(OR(Table14365789101213141617181920212223242526272828112[[#This Row],[Task Code]]="B00",Table14365789101213141617181920212223242526272828112[[#This Row],[Task Code]]="",Table14365789101213141617181920212223242526272828112[[#This Row],[Task Code]]=" "),"","0100")</f>
        <v/>
      </c>
      <c r="I10" s="37"/>
      <c r="J10" s="37"/>
      <c r="K10" s="37"/>
      <c r="L10" s="37"/>
      <c r="M10" s="37"/>
      <c r="N10" s="37"/>
      <c r="O10" s="37"/>
      <c r="P10" s="3">
        <f t="shared" si="0"/>
        <v>0</v>
      </c>
    </row>
    <row r="11" spans="1:16" x14ac:dyDescent="0.2">
      <c r="A11" s="3" t="str">
        <f>VLOOKUP(Table14365789101213141617181920212223242526272828112[[#This Row],[Job Name]],Projects!$B$5:$D$106,2,FALSE)</f>
        <v>-</v>
      </c>
      <c r="B11" s="3" t="s">
        <v>22</v>
      </c>
      <c r="C11" s="3" t="s">
        <v>22</v>
      </c>
      <c r="D11" s="3" t="s">
        <v>22</v>
      </c>
      <c r="E11" s="37" t="str">
        <f>VLOOKUP(Table14365789101213141617181920212223242526272828112[[#This Row],[Job Name]],Projects!$B$5:$D$106,3,FALSE)</f>
        <v xml:space="preserve"> </v>
      </c>
      <c r="F11" s="52" t="str">
        <f>VLOOKUP(Table14365789101213141617181920212223242526272828112[[#This Row],[Activity Input]],Projects!$F$12:$G$20,2,FALSE)</f>
        <v xml:space="preserve"> </v>
      </c>
      <c r="G11" s="37" t="str">
        <f>VLOOKUP(Table14365789101213141617181920212223242526272828112[[#This Row],[Task Input]],Projects!$H$12:$I$19,2,FALSE)</f>
        <v xml:space="preserve"> </v>
      </c>
      <c r="H11" s="37" t="str">
        <f>IF(OR(Table14365789101213141617181920212223242526272828112[[#This Row],[Task Code]]="B00",Table14365789101213141617181920212223242526272828112[[#This Row],[Task Code]]="",Table14365789101213141617181920212223242526272828112[[#This Row],[Task Code]]=" "),"","0100")</f>
        <v/>
      </c>
      <c r="I11" s="37"/>
      <c r="J11" s="37"/>
      <c r="K11" s="37"/>
      <c r="L11" s="37"/>
      <c r="M11" s="37"/>
      <c r="N11" s="37"/>
      <c r="O11" s="37"/>
      <c r="P11" s="3">
        <f t="shared" si="0"/>
        <v>0</v>
      </c>
    </row>
    <row r="12" spans="1:16" x14ac:dyDescent="0.2">
      <c r="A12" s="3" t="str">
        <f>VLOOKUP(Table14365789101213141617181920212223242526272828112[[#This Row],[Job Name]],Projects!$B$5:$D$106,2,FALSE)</f>
        <v>-</v>
      </c>
      <c r="B12" s="3" t="s">
        <v>22</v>
      </c>
      <c r="C12" s="3" t="s">
        <v>22</v>
      </c>
      <c r="D12" s="3" t="s">
        <v>22</v>
      </c>
      <c r="E12" s="37" t="str">
        <f>VLOOKUP(Table14365789101213141617181920212223242526272828112[[#This Row],[Job Name]],Projects!$B$5:$D$106,3,FALSE)</f>
        <v xml:space="preserve"> </v>
      </c>
      <c r="F12" s="52" t="str">
        <f>VLOOKUP(Table14365789101213141617181920212223242526272828112[[#This Row],[Activity Input]],Projects!$F$12:$G$20,2,FALSE)</f>
        <v xml:space="preserve"> </v>
      </c>
      <c r="G12" s="37" t="str">
        <f>VLOOKUP(Table14365789101213141617181920212223242526272828112[[#This Row],[Task Input]],Projects!$H$12:$I$19,2,FALSE)</f>
        <v xml:space="preserve"> </v>
      </c>
      <c r="H12" s="37" t="str">
        <f>IF(OR(Table14365789101213141617181920212223242526272828112[[#This Row],[Task Code]]="B00",Table14365789101213141617181920212223242526272828112[[#This Row],[Task Code]]="",Table14365789101213141617181920212223242526272828112[[#This Row],[Task Code]]=" "),"","0100")</f>
        <v/>
      </c>
      <c r="I12" s="37"/>
      <c r="J12" s="37"/>
      <c r="K12" s="37"/>
      <c r="L12" s="37"/>
      <c r="M12" s="37"/>
      <c r="N12" s="37"/>
      <c r="O12" s="37"/>
      <c r="P12" s="3">
        <f t="shared" si="0"/>
        <v>0</v>
      </c>
    </row>
    <row r="13" spans="1:16" x14ac:dyDescent="0.2">
      <c r="A13" s="3" t="str">
        <f>VLOOKUP(Table14365789101213141617181920212223242526272828112[[#This Row],[Job Name]],Projects!$B$5:$D$106,2,FALSE)</f>
        <v>-</v>
      </c>
      <c r="B13" s="3" t="s">
        <v>22</v>
      </c>
      <c r="C13" s="3" t="s">
        <v>22</v>
      </c>
      <c r="D13" s="3" t="s">
        <v>22</v>
      </c>
      <c r="E13" s="37" t="str">
        <f>VLOOKUP(Table14365789101213141617181920212223242526272828112[[#This Row],[Job Name]],Projects!$B$5:$D$106,3,FALSE)</f>
        <v xml:space="preserve"> </v>
      </c>
      <c r="F13" s="52" t="str">
        <f>VLOOKUP(Table14365789101213141617181920212223242526272828112[[#This Row],[Activity Input]],Projects!$F$12:$G$20,2,FALSE)</f>
        <v xml:space="preserve"> </v>
      </c>
      <c r="G13" s="37" t="str">
        <f>VLOOKUP(Table14365789101213141617181920212223242526272828112[[#This Row],[Task Input]],Projects!$H$12:$I$19,2,FALSE)</f>
        <v xml:space="preserve"> </v>
      </c>
      <c r="H13" s="37" t="str">
        <f>IF(OR(Table14365789101213141617181920212223242526272828112[[#This Row],[Task Code]]="B00",Table14365789101213141617181920212223242526272828112[[#This Row],[Task Code]]="",Table14365789101213141617181920212223242526272828112[[#This Row],[Task Code]]=" "),"","0100")</f>
        <v/>
      </c>
      <c r="I13" s="37"/>
      <c r="J13" s="37"/>
      <c r="K13" s="37"/>
      <c r="L13" s="37"/>
      <c r="M13" s="37"/>
      <c r="N13" s="37"/>
      <c r="O13" s="37"/>
      <c r="P13" s="3">
        <f t="shared" si="0"/>
        <v>0</v>
      </c>
    </row>
    <row r="14" spans="1:16" x14ac:dyDescent="0.2">
      <c r="A14" s="3" t="str">
        <f>VLOOKUP(Table14365789101213141617181920212223242526272828112[[#This Row],[Job Name]],Projects!$B$5:$D$106,2,FALSE)</f>
        <v>-</v>
      </c>
      <c r="B14" s="3" t="s">
        <v>22</v>
      </c>
      <c r="C14" s="3" t="s">
        <v>22</v>
      </c>
      <c r="D14" s="3" t="s">
        <v>22</v>
      </c>
      <c r="E14" s="37" t="str">
        <f>VLOOKUP(Table14365789101213141617181920212223242526272828112[[#This Row],[Job Name]],Projects!$B$5:$D$106,3,FALSE)</f>
        <v xml:space="preserve"> </v>
      </c>
      <c r="F14" s="52" t="str">
        <f>VLOOKUP(Table14365789101213141617181920212223242526272828112[[#This Row],[Activity Input]],Projects!$F$12:$G$20,2,FALSE)</f>
        <v xml:space="preserve"> </v>
      </c>
      <c r="G14" s="37" t="str">
        <f>VLOOKUP(Table14365789101213141617181920212223242526272828112[[#This Row],[Task Input]],Projects!$H$12:$I$19,2,FALSE)</f>
        <v xml:space="preserve"> </v>
      </c>
      <c r="H14" s="37" t="str">
        <f>IF(OR(Table14365789101213141617181920212223242526272828112[[#This Row],[Task Code]]="B00",Table14365789101213141617181920212223242526272828112[[#This Row],[Task Code]]="",Table14365789101213141617181920212223242526272828112[[#This Row],[Task Code]]=" "),"","0100")</f>
        <v/>
      </c>
      <c r="I14" s="37"/>
      <c r="J14" s="37"/>
      <c r="K14" s="37"/>
      <c r="L14" s="37"/>
      <c r="M14" s="37"/>
      <c r="N14" s="37"/>
      <c r="O14" s="37"/>
      <c r="P14" s="3">
        <f t="shared" si="0"/>
        <v>0</v>
      </c>
    </row>
    <row r="15" spans="1:16" x14ac:dyDescent="0.2">
      <c r="A15" s="3" t="str">
        <f>VLOOKUP(Table14365789101213141617181920212223242526272828112[[#This Row],[Job Name]],Projects!$B$5:$D$106,2,FALSE)</f>
        <v>-</v>
      </c>
      <c r="B15" s="3" t="s">
        <v>22</v>
      </c>
      <c r="C15" s="3" t="s">
        <v>22</v>
      </c>
      <c r="D15" s="3" t="s">
        <v>22</v>
      </c>
      <c r="E15" s="37" t="str">
        <f>VLOOKUP(Table14365789101213141617181920212223242526272828112[[#This Row],[Job Name]],Projects!$B$5:$D$106,3,FALSE)</f>
        <v xml:space="preserve"> </v>
      </c>
      <c r="F15" s="52" t="str">
        <f>VLOOKUP(Table14365789101213141617181920212223242526272828112[[#This Row],[Activity Input]],Projects!$F$12:$G$20,2,FALSE)</f>
        <v xml:space="preserve"> </v>
      </c>
      <c r="G15" s="37" t="str">
        <f>VLOOKUP(Table14365789101213141617181920212223242526272828112[[#This Row],[Task Input]],Projects!$H$12:$I$19,2,FALSE)</f>
        <v xml:space="preserve"> </v>
      </c>
      <c r="H15" s="37" t="str">
        <f>IF(OR(Table14365789101213141617181920212223242526272828112[[#This Row],[Task Code]]="B00",Table14365789101213141617181920212223242526272828112[[#This Row],[Task Code]]="",Table14365789101213141617181920212223242526272828112[[#This Row],[Task Code]]=" "),"","0100")</f>
        <v/>
      </c>
      <c r="I15" s="37"/>
      <c r="J15" s="37"/>
      <c r="K15" s="37"/>
      <c r="L15" s="37"/>
      <c r="M15" s="37"/>
      <c r="N15" s="37"/>
      <c r="O15" s="37"/>
      <c r="P15" s="3">
        <f t="shared" si="0"/>
        <v>0</v>
      </c>
    </row>
    <row r="16" spans="1:16" x14ac:dyDescent="0.2">
      <c r="A16" s="3" t="str">
        <f>VLOOKUP(Table14365789101213141617181920212223242526272828112[[#This Row],[Job Name]],Projects!$B$5:$D$106,2,FALSE)</f>
        <v>-</v>
      </c>
      <c r="B16" s="3" t="s">
        <v>22</v>
      </c>
      <c r="C16" s="3" t="s">
        <v>22</v>
      </c>
      <c r="D16" s="3" t="s">
        <v>22</v>
      </c>
      <c r="E16" s="37" t="str">
        <f>VLOOKUP(Table14365789101213141617181920212223242526272828112[[#This Row],[Job Name]],Projects!$B$5:$D$106,3,FALSE)</f>
        <v xml:space="preserve"> </v>
      </c>
      <c r="F16" s="52" t="str">
        <f>VLOOKUP(Table14365789101213141617181920212223242526272828112[[#This Row],[Activity Input]],Projects!$F$12:$G$20,2,FALSE)</f>
        <v xml:space="preserve"> </v>
      </c>
      <c r="G16" s="37" t="str">
        <f>VLOOKUP(Table14365789101213141617181920212223242526272828112[[#This Row],[Task Input]],Projects!$H$12:$I$19,2,FALSE)</f>
        <v xml:space="preserve"> </v>
      </c>
      <c r="H16" s="37" t="str">
        <f>IF(OR(Table14365789101213141617181920212223242526272828112[[#This Row],[Task Code]]="B00",Table14365789101213141617181920212223242526272828112[[#This Row],[Task Code]]="",Table14365789101213141617181920212223242526272828112[[#This Row],[Task Code]]=" "),"","0100")</f>
        <v/>
      </c>
      <c r="I16" s="37"/>
      <c r="J16" s="37"/>
      <c r="K16" s="37"/>
      <c r="L16" s="37"/>
      <c r="M16" s="37"/>
      <c r="N16" s="37"/>
      <c r="O16" s="37"/>
      <c r="P16" s="3">
        <f t="shared" si="0"/>
        <v>0</v>
      </c>
    </row>
    <row r="17" spans="1:16" x14ac:dyDescent="0.2">
      <c r="A17" s="3" t="str">
        <f>VLOOKUP(Table14365789101213141617181920212223242526272828112[[#This Row],[Job Name]],Projects!$B$5:$D$106,2,FALSE)</f>
        <v>-</v>
      </c>
      <c r="B17" s="3" t="s">
        <v>22</v>
      </c>
      <c r="C17" s="3" t="s">
        <v>22</v>
      </c>
      <c r="D17" s="3" t="s">
        <v>22</v>
      </c>
      <c r="E17" s="37" t="str">
        <f>VLOOKUP(Table14365789101213141617181920212223242526272828112[[#This Row],[Job Name]],Projects!$B$5:$D$106,3,FALSE)</f>
        <v xml:space="preserve"> </v>
      </c>
      <c r="F17" s="52" t="str">
        <f>VLOOKUP(Table14365789101213141617181920212223242526272828112[[#This Row],[Activity Input]],Projects!$F$12:$G$20,2,FALSE)</f>
        <v xml:space="preserve"> </v>
      </c>
      <c r="G17" s="37" t="str">
        <f>VLOOKUP(Table14365789101213141617181920212223242526272828112[[#This Row],[Task Input]],Projects!$H$12:$I$19,2,FALSE)</f>
        <v xml:space="preserve"> </v>
      </c>
      <c r="H17" s="37" t="str">
        <f>IF(OR(Table14365789101213141617181920212223242526272828112[[#This Row],[Task Code]]="B00",Table14365789101213141617181920212223242526272828112[[#This Row],[Task Code]]="",Table14365789101213141617181920212223242526272828112[[#This Row],[Task Code]]=" "),"","0100")</f>
        <v/>
      </c>
      <c r="I17" s="37"/>
      <c r="J17" s="37"/>
      <c r="K17" s="37"/>
      <c r="L17" s="37"/>
      <c r="M17" s="37"/>
      <c r="N17" s="37"/>
      <c r="O17" s="37"/>
      <c r="P17" s="3">
        <f t="shared" si="0"/>
        <v>0</v>
      </c>
    </row>
    <row r="18" spans="1:16" x14ac:dyDescent="0.2">
      <c r="A18" s="3" t="str">
        <f>VLOOKUP(Table14365789101213141617181920212223242526272828112[[#This Row],[Job Name]],Projects!$B$5:$D$106,2,FALSE)</f>
        <v>-</v>
      </c>
      <c r="B18" s="3" t="s">
        <v>22</v>
      </c>
      <c r="C18" s="3" t="s">
        <v>22</v>
      </c>
      <c r="D18" s="3" t="s">
        <v>22</v>
      </c>
      <c r="E18" s="37" t="str">
        <f>VLOOKUP(Table14365789101213141617181920212223242526272828112[[#This Row],[Job Name]],Projects!$B$5:$D$106,3,FALSE)</f>
        <v xml:space="preserve"> </v>
      </c>
      <c r="F18" s="52" t="str">
        <f>VLOOKUP(Table14365789101213141617181920212223242526272828112[[#This Row],[Activity Input]],Projects!$F$12:$G$20,2,FALSE)</f>
        <v xml:space="preserve"> </v>
      </c>
      <c r="G18" s="37" t="str">
        <f>VLOOKUP(Table14365789101213141617181920212223242526272828112[[#This Row],[Task Input]],Projects!$H$12:$I$19,2,FALSE)</f>
        <v xml:space="preserve"> </v>
      </c>
      <c r="H18" s="37" t="str">
        <f>IF(OR(Table14365789101213141617181920212223242526272828112[[#This Row],[Task Code]]="B00",Table14365789101213141617181920212223242526272828112[[#This Row],[Task Code]]="",Table14365789101213141617181920212223242526272828112[[#This Row],[Task Code]]=" "),"","0100")</f>
        <v/>
      </c>
      <c r="I18" s="37"/>
      <c r="J18" s="37"/>
      <c r="K18" s="37"/>
      <c r="L18" s="37"/>
      <c r="M18" s="37"/>
      <c r="N18" s="37"/>
      <c r="O18" s="37"/>
      <c r="P18" s="3">
        <f t="shared" si="0"/>
        <v>0</v>
      </c>
    </row>
    <row r="19" spans="1:16" x14ac:dyDescent="0.2">
      <c r="A19" s="3" t="str">
        <f>VLOOKUP(Table14365789101213141617181920212223242526272828112[[#This Row],[Job Name]],Projects!$B$5:$D$106,2,FALSE)</f>
        <v>-</v>
      </c>
      <c r="B19" s="3" t="s">
        <v>22</v>
      </c>
      <c r="C19" s="3" t="s">
        <v>22</v>
      </c>
      <c r="D19" s="3" t="s">
        <v>22</v>
      </c>
      <c r="E19" s="37" t="str">
        <f>VLOOKUP(Table14365789101213141617181920212223242526272828112[[#This Row],[Job Name]],Projects!$B$5:$D$106,3,FALSE)</f>
        <v xml:space="preserve"> </v>
      </c>
      <c r="F19" s="52" t="str">
        <f>VLOOKUP(Table14365789101213141617181920212223242526272828112[[#This Row],[Activity Input]],Projects!$F$12:$G$20,2,FALSE)</f>
        <v xml:space="preserve"> </v>
      </c>
      <c r="G19" s="37" t="str">
        <f>VLOOKUP(Table14365789101213141617181920212223242526272828112[[#This Row],[Task Input]],Projects!$H$12:$I$19,2,FALSE)</f>
        <v xml:space="preserve"> </v>
      </c>
      <c r="H19" s="37" t="str">
        <f>IF(OR(Table14365789101213141617181920212223242526272828112[[#This Row],[Task Code]]="B00",Table14365789101213141617181920212223242526272828112[[#This Row],[Task Code]]="",Table14365789101213141617181920212223242526272828112[[#This Row],[Task Code]]=" "),"","0100")</f>
        <v/>
      </c>
      <c r="I19" s="37"/>
      <c r="J19" s="37"/>
      <c r="K19" s="37"/>
      <c r="L19" s="37"/>
      <c r="M19" s="37"/>
      <c r="N19" s="37"/>
      <c r="O19" s="37"/>
      <c r="P19" s="3">
        <f t="shared" si="0"/>
        <v>0</v>
      </c>
    </row>
    <row r="20" spans="1:16" x14ac:dyDescent="0.2">
      <c r="A20" s="3" t="str">
        <f>VLOOKUP(Table14365789101213141617181920212223242526272828112[[#This Row],[Job Name]],Projects!$B$5:$D$106,2,FALSE)</f>
        <v>-</v>
      </c>
      <c r="B20" s="3" t="s">
        <v>22</v>
      </c>
      <c r="C20" s="3" t="s">
        <v>22</v>
      </c>
      <c r="D20" s="3" t="s">
        <v>22</v>
      </c>
      <c r="E20" s="37" t="str">
        <f>VLOOKUP(Table14365789101213141617181920212223242526272828112[[#This Row],[Job Name]],Projects!$B$5:$D$106,3,FALSE)</f>
        <v xml:space="preserve"> </v>
      </c>
      <c r="F20" s="52" t="str">
        <f>VLOOKUP(Table14365789101213141617181920212223242526272828112[[#This Row],[Activity Input]],Projects!$F$12:$G$20,2,FALSE)</f>
        <v xml:space="preserve"> </v>
      </c>
      <c r="G20" s="37" t="str">
        <f>VLOOKUP(Table14365789101213141617181920212223242526272828112[[#This Row],[Task Input]],Projects!$H$12:$I$19,2,FALSE)</f>
        <v xml:space="preserve"> </v>
      </c>
      <c r="H20" s="37" t="str">
        <f>IF(OR(Table14365789101213141617181920212223242526272828112[[#This Row],[Task Code]]="B00",Table14365789101213141617181920212223242526272828112[[#This Row],[Task Code]]="",Table14365789101213141617181920212223242526272828112[[#This Row],[Task Code]]=" "),"","0100")</f>
        <v/>
      </c>
      <c r="I20" s="37"/>
      <c r="J20" s="37"/>
      <c r="K20" s="37"/>
      <c r="L20" s="37"/>
      <c r="M20" s="37"/>
      <c r="N20" s="37"/>
      <c r="O20" s="37"/>
      <c r="P20" s="3">
        <f t="shared" si="0"/>
        <v>0</v>
      </c>
    </row>
    <row r="21" spans="1:16" x14ac:dyDescent="0.2">
      <c r="A21" s="3" t="str">
        <f>VLOOKUP(Table14365789101213141617181920212223242526272828112[[#This Row],[Job Name]],Projects!$B$5:$D$106,2,FALSE)</f>
        <v>-</v>
      </c>
      <c r="B21" s="3" t="s">
        <v>22</v>
      </c>
      <c r="C21" s="3" t="s">
        <v>22</v>
      </c>
      <c r="D21" s="3" t="s">
        <v>22</v>
      </c>
      <c r="E21" s="37" t="str">
        <f>VLOOKUP(Table14365789101213141617181920212223242526272828112[[#This Row],[Job Name]],Projects!$B$5:$D$106,3,FALSE)</f>
        <v xml:space="preserve"> </v>
      </c>
      <c r="F21" s="52" t="str">
        <f>VLOOKUP(Table14365789101213141617181920212223242526272828112[[#This Row],[Activity Input]],Projects!$F$12:$G$20,2,FALSE)</f>
        <v xml:space="preserve"> </v>
      </c>
      <c r="G21" s="37" t="str">
        <f>VLOOKUP(Table14365789101213141617181920212223242526272828112[[#This Row],[Task Input]],Projects!$H$12:$I$19,2,FALSE)</f>
        <v xml:space="preserve"> </v>
      </c>
      <c r="H21" s="37" t="str">
        <f>IF(OR(Table14365789101213141617181920212223242526272828112[[#This Row],[Task Code]]="B00",Table14365789101213141617181920212223242526272828112[[#This Row],[Task Code]]="",Table14365789101213141617181920212223242526272828112[[#This Row],[Task Code]]=" "),"","0100")</f>
        <v/>
      </c>
      <c r="I21" s="37"/>
      <c r="J21" s="37"/>
      <c r="K21" s="37"/>
      <c r="L21" s="37"/>
      <c r="M21" s="37"/>
      <c r="N21" s="37"/>
      <c r="O21" s="37"/>
      <c r="P21" s="3">
        <f t="shared" si="0"/>
        <v>0</v>
      </c>
    </row>
    <row r="22" spans="1:16" x14ac:dyDescent="0.2">
      <c r="A22" s="3" t="str">
        <f>VLOOKUP(Table14365789101213141617181920212223242526272828112[[#This Row],[Job Name]],Projects!$B$5:$D$106,2,FALSE)</f>
        <v>-</v>
      </c>
      <c r="B22" s="3" t="s">
        <v>22</v>
      </c>
      <c r="C22" s="3" t="s">
        <v>22</v>
      </c>
      <c r="D22" s="3" t="s">
        <v>22</v>
      </c>
      <c r="E22" s="37" t="str">
        <f>VLOOKUP(Table14365789101213141617181920212223242526272828112[[#This Row],[Job Name]],Projects!$B$5:$D$106,3,FALSE)</f>
        <v xml:space="preserve"> </v>
      </c>
      <c r="F22" s="52" t="str">
        <f>VLOOKUP(Table14365789101213141617181920212223242526272828112[[#This Row],[Activity Input]],Projects!$F$12:$G$20,2,FALSE)</f>
        <v xml:space="preserve"> </v>
      </c>
      <c r="G22" s="37" t="str">
        <f>VLOOKUP(Table14365789101213141617181920212223242526272828112[[#This Row],[Task Input]],Projects!$H$12:$I$19,2,FALSE)</f>
        <v xml:space="preserve"> </v>
      </c>
      <c r="H22" s="37" t="str">
        <f>IF(OR(Table14365789101213141617181920212223242526272828112[[#This Row],[Task Code]]="B00",Table14365789101213141617181920212223242526272828112[[#This Row],[Task Code]]="",Table14365789101213141617181920212223242526272828112[[#This Row],[Task Code]]=" "),"","0100")</f>
        <v/>
      </c>
      <c r="I22" s="37"/>
      <c r="J22" s="37"/>
      <c r="K22" s="37"/>
      <c r="L22" s="37"/>
      <c r="M22" s="37"/>
      <c r="N22" s="37"/>
      <c r="O22" s="37"/>
      <c r="P22" s="3">
        <f t="shared" si="0"/>
        <v>0</v>
      </c>
    </row>
    <row r="23" spans="1:16" x14ac:dyDescent="0.2">
      <c r="A23" s="3" t="str">
        <f>VLOOKUP(Table14365789101213141617181920212223242526272828112[[#This Row],[Job Name]],Projects!$B$5:$D$106,2,FALSE)</f>
        <v>-</v>
      </c>
      <c r="B23" s="3" t="s">
        <v>22</v>
      </c>
      <c r="C23" s="3" t="s">
        <v>22</v>
      </c>
      <c r="D23" s="3" t="s">
        <v>22</v>
      </c>
      <c r="E23" s="37" t="str">
        <f>VLOOKUP(Table14365789101213141617181920212223242526272828112[[#This Row],[Job Name]],Projects!$B$5:$D$106,3,FALSE)</f>
        <v xml:space="preserve"> </v>
      </c>
      <c r="F23" s="52" t="str">
        <f>VLOOKUP(Table14365789101213141617181920212223242526272828112[[#This Row],[Activity Input]],Projects!$F$12:$G$20,2,FALSE)</f>
        <v xml:space="preserve"> </v>
      </c>
      <c r="G23" s="37" t="str">
        <f>VLOOKUP(Table14365789101213141617181920212223242526272828112[[#This Row],[Task Input]],Projects!$H$12:$I$19,2,FALSE)</f>
        <v xml:space="preserve"> </v>
      </c>
      <c r="H23" s="37" t="str">
        <f>IF(OR(Table14365789101213141617181920212223242526272828112[[#This Row],[Task Code]]="B00",Table14365789101213141617181920212223242526272828112[[#This Row],[Task Code]]="",Table14365789101213141617181920212223242526272828112[[#This Row],[Task Code]]=" "),"","0100")</f>
        <v/>
      </c>
      <c r="I23" s="37"/>
      <c r="J23" s="37"/>
      <c r="K23" s="37"/>
      <c r="L23" s="37"/>
      <c r="M23" s="37"/>
      <c r="N23" s="37"/>
      <c r="O23" s="37"/>
      <c r="P23" s="3">
        <f t="shared" si="0"/>
        <v>0</v>
      </c>
    </row>
    <row r="24" spans="1:16" x14ac:dyDescent="0.2">
      <c r="A24" s="3" t="str">
        <f>VLOOKUP(Table14365789101213141617181920212223242526272828112[[#This Row],[Job Name]],Projects!$B$5:$D$106,2,FALSE)</f>
        <v>-</v>
      </c>
      <c r="B24" s="3" t="s">
        <v>22</v>
      </c>
      <c r="C24" s="3" t="s">
        <v>22</v>
      </c>
      <c r="D24" s="3" t="s">
        <v>22</v>
      </c>
      <c r="E24" s="37" t="str">
        <f>VLOOKUP(Table14365789101213141617181920212223242526272828112[[#This Row],[Job Name]],Projects!$B$5:$D$106,3,FALSE)</f>
        <v xml:space="preserve"> </v>
      </c>
      <c r="F24" s="52" t="str">
        <f>VLOOKUP(Table14365789101213141617181920212223242526272828112[[#This Row],[Activity Input]],Projects!$F$12:$G$20,2,FALSE)</f>
        <v xml:space="preserve"> </v>
      </c>
      <c r="G24" s="37" t="str">
        <f>VLOOKUP(Table14365789101213141617181920212223242526272828112[[#This Row],[Task Input]],Projects!$H$12:$I$19,2,FALSE)</f>
        <v xml:space="preserve"> </v>
      </c>
      <c r="H24" s="37" t="str">
        <f>IF(OR(Table14365789101213141617181920212223242526272828112[[#This Row],[Task Code]]="B00",Table14365789101213141617181920212223242526272828112[[#This Row],[Task Code]]="",Table14365789101213141617181920212223242526272828112[[#This Row],[Task Code]]=" "),"","0100")</f>
        <v/>
      </c>
      <c r="I24" s="37"/>
      <c r="J24" s="37"/>
      <c r="K24" s="37"/>
      <c r="L24" s="37"/>
      <c r="M24" s="37"/>
      <c r="N24" s="37"/>
      <c r="O24" s="37"/>
      <c r="P24" s="3">
        <f t="shared" si="0"/>
        <v>0</v>
      </c>
    </row>
    <row r="25" spans="1:16" x14ac:dyDescent="0.2">
      <c r="A25" s="3" t="str">
        <f>VLOOKUP(Table14365789101213141617181920212223242526272828112[[#This Row],[Job Name]],Projects!$B$5:$D$106,2,FALSE)</f>
        <v>-</v>
      </c>
      <c r="B25" s="3" t="s">
        <v>22</v>
      </c>
      <c r="C25" s="3" t="s">
        <v>22</v>
      </c>
      <c r="D25" s="3" t="s">
        <v>22</v>
      </c>
      <c r="E25" s="37" t="str">
        <f>VLOOKUP(Table14365789101213141617181920212223242526272828112[[#This Row],[Job Name]],Projects!$B$5:$D$106,3,FALSE)</f>
        <v xml:space="preserve"> </v>
      </c>
      <c r="F25" s="52" t="str">
        <f>VLOOKUP(Table14365789101213141617181920212223242526272828112[[#This Row],[Activity Input]],Projects!$F$12:$G$20,2,FALSE)</f>
        <v xml:space="preserve"> </v>
      </c>
      <c r="G25" s="37" t="str">
        <f>VLOOKUP(Table14365789101213141617181920212223242526272828112[[#This Row],[Task Input]],Projects!$H$12:$I$19,2,FALSE)</f>
        <v xml:space="preserve"> </v>
      </c>
      <c r="H25" s="37" t="str">
        <f>IF(OR(Table14365789101213141617181920212223242526272828112[[#This Row],[Task Code]]="B00",Table14365789101213141617181920212223242526272828112[[#This Row],[Task Code]]="",Table14365789101213141617181920212223242526272828112[[#This Row],[Task Code]]=" "),"","0100")</f>
        <v/>
      </c>
      <c r="I25" s="37"/>
      <c r="J25" s="37"/>
      <c r="K25" s="37"/>
      <c r="L25" s="37"/>
      <c r="M25" s="37"/>
      <c r="N25" s="37"/>
      <c r="O25" s="37"/>
      <c r="P25" s="3">
        <f t="shared" si="0"/>
        <v>0</v>
      </c>
    </row>
    <row r="26" spans="1:16" x14ac:dyDescent="0.2">
      <c r="A26" s="3" t="str">
        <f>VLOOKUP(Table14365789101213141617181920212223242526272828112[[#This Row],[Job Name]],Projects!$B$5:$D$106,2,FALSE)</f>
        <v>-</v>
      </c>
      <c r="B26" s="3" t="s">
        <v>22</v>
      </c>
      <c r="C26" s="3" t="s">
        <v>22</v>
      </c>
      <c r="D26" s="3" t="s">
        <v>22</v>
      </c>
      <c r="E26" s="37" t="str">
        <f>VLOOKUP(Table14365789101213141617181920212223242526272828112[[#This Row],[Job Name]],Projects!$B$5:$D$106,3,FALSE)</f>
        <v xml:space="preserve"> </v>
      </c>
      <c r="F26" s="52" t="str">
        <f>VLOOKUP(Table14365789101213141617181920212223242526272828112[[#This Row],[Activity Input]],Projects!$F$12:$G$20,2,FALSE)</f>
        <v xml:space="preserve"> </v>
      </c>
      <c r="G26" s="37" t="str">
        <f>VLOOKUP(Table14365789101213141617181920212223242526272828112[[#This Row],[Task Input]],Projects!$H$12:$I$19,2,FALSE)</f>
        <v xml:space="preserve"> </v>
      </c>
      <c r="H26" s="37" t="str">
        <f>IF(OR(Table14365789101213141617181920212223242526272828112[[#This Row],[Task Code]]="B00",Table14365789101213141617181920212223242526272828112[[#This Row],[Task Code]]="",Table14365789101213141617181920212223242526272828112[[#This Row],[Task Code]]=" "),"","0100")</f>
        <v/>
      </c>
      <c r="I26" s="37"/>
      <c r="J26" s="37"/>
      <c r="K26" s="37"/>
      <c r="L26" s="37"/>
      <c r="M26" s="37"/>
      <c r="N26" s="37"/>
      <c r="O26" s="37"/>
      <c r="P26" s="3">
        <f t="shared" si="0"/>
        <v>0</v>
      </c>
    </row>
    <row r="27" spans="1:16" ht="13.5" thickBot="1" x14ac:dyDescent="0.25">
      <c r="A27" s="3" t="str">
        <f>VLOOKUP(Table14365789101213141617181920212223242526272828112[[#This Row],[Job Name]],Projects!$B$5:$D$106,2,FALSE)</f>
        <v>-</v>
      </c>
      <c r="B27" s="3" t="s">
        <v>22</v>
      </c>
      <c r="C27" s="3" t="s">
        <v>22</v>
      </c>
      <c r="D27" s="3" t="s">
        <v>22</v>
      </c>
      <c r="E27" s="37" t="str">
        <f>VLOOKUP(Table14365789101213141617181920212223242526272828112[[#This Row],[Job Name]],Projects!$B$5:$D$106,3,FALSE)</f>
        <v xml:space="preserve"> </v>
      </c>
      <c r="F27" s="52" t="str">
        <f>VLOOKUP(Table14365789101213141617181920212223242526272828112[[#This Row],[Activity Input]],Projects!$F$12:$G$20,2,FALSE)</f>
        <v xml:space="preserve"> </v>
      </c>
      <c r="G27" s="37" t="str">
        <f>VLOOKUP(Table14365789101213141617181920212223242526272828112[[#This Row],[Task Input]],Projects!$H$12:$I$19,2,FALSE)</f>
        <v xml:space="preserve"> </v>
      </c>
      <c r="H27" s="37" t="str">
        <f>IF(OR(Table14365789101213141617181920212223242526272828112[[#This Row],[Task Code]]="B00",Table14365789101213141617181920212223242526272828112[[#This Row],[Task Code]]="",Table14365789101213141617181920212223242526272828112[[#This Row],[Task Code]]=" "),"","0100")</f>
        <v/>
      </c>
      <c r="I27" s="37"/>
      <c r="J27" s="37"/>
      <c r="K27" s="37"/>
      <c r="L27" s="37"/>
      <c r="M27" s="37"/>
      <c r="N27" s="37"/>
      <c r="O27" s="37"/>
      <c r="P27" s="3">
        <f t="shared" si="0"/>
        <v>0</v>
      </c>
    </row>
    <row r="28" spans="1:16" ht="13.5" thickTop="1" x14ac:dyDescent="0.2">
      <c r="A28" s="53"/>
      <c r="B28" s="54"/>
      <c r="C28" s="53"/>
      <c r="D28" s="53"/>
      <c r="E28" s="53"/>
      <c r="F28" s="53"/>
      <c r="G28" s="54" t="s">
        <v>3</v>
      </c>
      <c r="H28" s="54"/>
      <c r="I28" s="54">
        <f>SUM(I3:I27)</f>
        <v>0</v>
      </c>
      <c r="J28" s="54">
        <f>SUM(J3:J27)</f>
        <v>8</v>
      </c>
      <c r="K28" s="54">
        <f>SUM(K3:K27)</f>
        <v>8</v>
      </c>
      <c r="L28" s="54">
        <f t="shared" ref="L28:O28" si="1">SUM(L3:L27)</f>
        <v>8</v>
      </c>
      <c r="M28" s="54">
        <f t="shared" si="1"/>
        <v>8</v>
      </c>
      <c r="N28" s="54">
        <f t="shared" si="1"/>
        <v>0</v>
      </c>
      <c r="O28" s="54">
        <f t="shared" si="1"/>
        <v>0</v>
      </c>
      <c r="P28" s="53">
        <f>SUM(I28:O28)</f>
        <v>32</v>
      </c>
    </row>
    <row r="29" spans="1:16" x14ac:dyDescent="0.2">
      <c r="A29" s="3"/>
      <c r="B29" s="3"/>
      <c r="C29" s="3"/>
      <c r="D29" s="3"/>
      <c r="E29" s="3"/>
      <c r="F29" s="3"/>
      <c r="G29" s="2" t="s">
        <v>50</v>
      </c>
      <c r="H29" s="3"/>
      <c r="I29" s="3"/>
      <c r="J29" s="3"/>
      <c r="K29" s="3"/>
      <c r="L29" s="3"/>
      <c r="M29" s="3"/>
      <c r="N29" s="3"/>
      <c r="O29" s="3"/>
      <c r="P29" s="3">
        <f>P28-SUMIF(G3:G20, "B00", P3:P20)</f>
        <v>30</v>
      </c>
    </row>
    <row r="30" spans="1:16" x14ac:dyDescent="0.2">
      <c r="A30" s="3"/>
      <c r="B30" s="3"/>
      <c r="C30" s="3"/>
      <c r="D30" s="3"/>
      <c r="E30" s="3"/>
      <c r="F30" s="3"/>
      <c r="G30" s="2" t="s">
        <v>5</v>
      </c>
      <c r="H30" s="3"/>
      <c r="I30" s="3"/>
      <c r="J30" s="3"/>
      <c r="K30" s="3"/>
      <c r="L30" s="3"/>
      <c r="M30" s="3"/>
      <c r="N30" s="4"/>
      <c r="O30" s="3"/>
      <c r="P30" s="4">
        <f>P29/P28</f>
        <v>0.9375</v>
      </c>
    </row>
  </sheetData>
  <pageMargins left="0.7" right="0.7" top="0.75" bottom="0.75" header="0.3" footer="0.3"/>
  <pageSetup orientation="portrait" r:id="rId1"/>
  <tableParts count="1">
    <tablePart r:id="rId2"/>
  </tableParts>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000-000000000000}">
          <x14:formula1>
            <xm:f>Projects!$B$5:$B$106</xm:f>
          </x14:formula1>
          <xm:sqref>B3:B27</xm:sqref>
        </x14:dataValidation>
        <x14:dataValidation type="list" allowBlank="1" showInputMessage="1" showErrorMessage="1" xr:uid="{00000000-0002-0000-0000-000001000000}">
          <x14:formula1>
            <xm:f>Projects!$F$12:$F$20</xm:f>
          </x14:formula1>
          <xm:sqref>C3:C27</xm:sqref>
        </x14:dataValidation>
        <x14:dataValidation type="list" allowBlank="1" showInputMessage="1" showErrorMessage="1" xr:uid="{00000000-0002-0000-0000-000002000000}">
          <x14:formula1>
            <xm:f>Projects!$H$12:$H$19</xm:f>
          </x14:formula1>
          <xm:sqref>D3:D27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30"/>
  <sheetViews>
    <sheetView workbookViewId="0">
      <selection activeCell="G8" sqref="G8"/>
    </sheetView>
  </sheetViews>
  <sheetFormatPr defaultColWidth="19.42578125" defaultRowHeight="12.75" x14ac:dyDescent="0.2"/>
  <cols>
    <col min="1" max="1" width="13.7109375" style="43" bestFit="1" customWidth="1"/>
    <col min="2" max="2" width="32.140625" style="42" customWidth="1"/>
    <col min="3" max="3" width="12.42578125" style="43" bestFit="1" customWidth="1"/>
    <col min="4" max="4" width="16.28515625" style="43" bestFit="1" customWidth="1"/>
    <col min="5" max="5" width="13.7109375" style="43" bestFit="1" customWidth="1"/>
    <col min="6" max="6" width="9.28515625" style="43" bestFit="1" customWidth="1"/>
    <col min="7" max="7" width="10.85546875" style="43" bestFit="1" customWidth="1"/>
    <col min="8" max="8" width="8.42578125" style="43" bestFit="1" customWidth="1"/>
    <col min="9" max="9" width="5.28515625" style="43" customWidth="1"/>
    <col min="10" max="10" width="4.7109375" style="43" bestFit="1" customWidth="1"/>
    <col min="11" max="11" width="4.85546875" style="43" customWidth="1"/>
    <col min="12" max="12" width="4.7109375" style="43" bestFit="1" customWidth="1"/>
    <col min="13" max="13" width="4.7109375" style="43" customWidth="1"/>
    <col min="14" max="14" width="4.5703125" style="43" bestFit="1" customWidth="1"/>
    <col min="15" max="15" width="4.85546875" style="43" bestFit="1" customWidth="1"/>
    <col min="16" max="16" width="10.140625" style="43" bestFit="1" customWidth="1"/>
    <col min="17" max="16384" width="19.42578125" style="43"/>
  </cols>
  <sheetData>
    <row r="1" spans="1:16" x14ac:dyDescent="0.2">
      <c r="A1" s="45" t="s">
        <v>58</v>
      </c>
      <c r="B1" s="46" t="s">
        <v>60</v>
      </c>
      <c r="C1" s="46" t="s">
        <v>60</v>
      </c>
      <c r="D1" s="46" t="s">
        <v>60</v>
      </c>
      <c r="E1" s="45" t="s">
        <v>58</v>
      </c>
      <c r="F1" s="45" t="s">
        <v>58</v>
      </c>
      <c r="G1" s="45" t="s">
        <v>58</v>
      </c>
      <c r="H1" s="45" t="s">
        <v>58</v>
      </c>
      <c r="I1" s="45" t="s">
        <v>59</v>
      </c>
      <c r="J1" s="45" t="s">
        <v>59</v>
      </c>
      <c r="K1" s="45" t="s">
        <v>59</v>
      </c>
      <c r="L1" s="45" t="s">
        <v>59</v>
      </c>
      <c r="M1" s="45" t="s">
        <v>59</v>
      </c>
      <c r="N1" s="45" t="s">
        <v>59</v>
      </c>
      <c r="O1" s="45" t="s">
        <v>59</v>
      </c>
      <c r="P1" s="45" t="s">
        <v>58</v>
      </c>
    </row>
    <row r="2" spans="1:16" s="44" customFormat="1" x14ac:dyDescent="0.2">
      <c r="A2" s="2" t="s">
        <v>0</v>
      </c>
      <c r="B2" s="2" t="s">
        <v>1</v>
      </c>
      <c r="C2" s="2" t="s">
        <v>16</v>
      </c>
      <c r="D2" s="2" t="s">
        <v>17</v>
      </c>
      <c r="E2" s="2" t="s">
        <v>4</v>
      </c>
      <c r="F2" s="2" t="s">
        <v>18</v>
      </c>
      <c r="G2" s="2" t="s">
        <v>14</v>
      </c>
      <c r="H2" s="2" t="s">
        <v>15</v>
      </c>
      <c r="I2" s="2" t="s">
        <v>6</v>
      </c>
      <c r="J2" s="2" t="s">
        <v>7</v>
      </c>
      <c r="K2" s="2" t="s">
        <v>8</v>
      </c>
      <c r="L2" s="2" t="s">
        <v>9</v>
      </c>
      <c r="M2" s="2" t="s">
        <v>10</v>
      </c>
      <c r="N2" s="2" t="s">
        <v>48</v>
      </c>
      <c r="O2" s="2" t="s">
        <v>49</v>
      </c>
      <c r="P2" s="2" t="s">
        <v>2</v>
      </c>
    </row>
    <row r="3" spans="1:16" x14ac:dyDescent="0.2">
      <c r="A3" s="3" t="str">
        <f>VLOOKUP(Table143657891012131416171819202122232425262728281124[[#This Row],[Job Name]],Projects!$B$5:$D$106,2,FALSE)</f>
        <v>N/A</v>
      </c>
      <c r="B3" s="3" t="s">
        <v>52</v>
      </c>
      <c r="C3" s="3" t="s">
        <v>32</v>
      </c>
      <c r="D3" s="3" t="s">
        <v>42</v>
      </c>
      <c r="E3" s="37" t="str">
        <f>VLOOKUP(Table143657891012131416171819202122232425262728281124[[#This Row],[Job Name]],Projects!$B$5:$D$106,3,FALSE)</f>
        <v xml:space="preserve"> </v>
      </c>
      <c r="F3" s="52">
        <f>VLOOKUP(Table143657891012131416171819202122232425262728281124[[#This Row],[Activity Input]],Projects!$F$12:$G$20,2,FALSE)</f>
        <v>565</v>
      </c>
      <c r="G3" s="37" t="str">
        <f>VLOOKUP(Table143657891012131416171819202122232425262728281124[[#This Row],[Task Input]],Projects!$H$12:$I$19,2,FALSE)</f>
        <v>B00</v>
      </c>
      <c r="H3" s="37" t="str">
        <f>IF(OR(Table143657891012131416171819202122232425262728281124[[#This Row],[Task Code]]="B00",Table143657891012131416171819202122232425262728281124[[#This Row],[Task Code]]="",Table143657891012131416171819202122232425262728281124[[#This Row],[Task Code]]=" "),"","0100")</f>
        <v/>
      </c>
      <c r="I3" s="37"/>
      <c r="J3" s="37"/>
      <c r="K3" s="37">
        <v>2</v>
      </c>
      <c r="L3" s="37"/>
      <c r="M3" s="37">
        <v>2</v>
      </c>
      <c r="N3" s="37"/>
      <c r="O3" s="37"/>
      <c r="P3" s="3">
        <f>SUM(I3:O3)</f>
        <v>4</v>
      </c>
    </row>
    <row r="4" spans="1:16" x14ac:dyDescent="0.2">
      <c r="A4" s="3" t="str">
        <f>VLOOKUP(Table143657891012131416171819202122232425262728281124[[#This Row],[Job Name]],Projects!$B$5:$D$106,2,FALSE)</f>
        <v>44OP-XXXXXX</v>
      </c>
      <c r="B4" s="3" t="s">
        <v>55</v>
      </c>
      <c r="C4" s="3" t="s">
        <v>26</v>
      </c>
      <c r="D4" s="3" t="s">
        <v>27</v>
      </c>
      <c r="E4" s="37">
        <f>VLOOKUP(Table143657891012131416171819202122232425262728281124[[#This Row],[Job Name]],Projects!$B$5:$D$106,3,FALSE)</f>
        <v>1234567</v>
      </c>
      <c r="F4" s="52">
        <f>VLOOKUP(Table143657891012131416171819202122232425262728281124[[#This Row],[Activity Input]],Projects!$F$12:$G$20,2,FALSE)</f>
        <v>545</v>
      </c>
      <c r="G4" s="37" t="str">
        <f>VLOOKUP(Table143657891012131416171819202122232425262728281124[[#This Row],[Task Input]],Projects!$H$12:$I$19,2,FALSE)</f>
        <v>B07</v>
      </c>
      <c r="H4" s="37" t="str">
        <f>IF(OR(Table143657891012131416171819202122232425262728281124[[#This Row],[Task Code]]="B00",Table143657891012131416171819202122232425262728281124[[#This Row],[Task Code]]="",Table143657891012131416171819202122232425262728281124[[#This Row],[Task Code]]=" "),"","0100")</f>
        <v>0100</v>
      </c>
      <c r="I4" s="37"/>
      <c r="J4" s="37">
        <v>8</v>
      </c>
      <c r="K4" s="37"/>
      <c r="L4" s="37">
        <v>4</v>
      </c>
      <c r="M4" s="37"/>
      <c r="N4" s="37"/>
      <c r="O4" s="37"/>
      <c r="P4" s="3">
        <f t="shared" ref="P4:P27" si="0">SUM(I4:O4)</f>
        <v>12</v>
      </c>
    </row>
    <row r="5" spans="1:16" x14ac:dyDescent="0.2">
      <c r="A5" s="3" t="str">
        <f>VLOOKUP(Table143657891012131416171819202122232425262728281124[[#This Row],[Job Name]],Projects!$B$5:$D$106,2,FALSE)</f>
        <v>44OP-YYYYYY</v>
      </c>
      <c r="B5" s="3" t="s">
        <v>56</v>
      </c>
      <c r="C5" s="3" t="s">
        <v>26</v>
      </c>
      <c r="D5" s="3" t="s">
        <v>62</v>
      </c>
      <c r="E5" s="37">
        <f>VLOOKUP(Table143657891012131416171819202122232425262728281124[[#This Row],[Job Name]],Projects!$B$5:$D$106,3,FALSE)</f>
        <v>9898989</v>
      </c>
      <c r="F5" s="52">
        <f>VLOOKUP(Table143657891012131416171819202122232425262728281124[[#This Row],[Activity Input]],Projects!$F$12:$G$20,2,FALSE)</f>
        <v>545</v>
      </c>
      <c r="G5" s="37" t="str">
        <f>VLOOKUP(Table143657891012131416171819202122232425262728281124[[#This Row],[Task Input]],Projects!$H$12:$I$19,2,FALSE)</f>
        <v>B03</v>
      </c>
      <c r="H5" s="37" t="str">
        <f>IF(OR(Table143657891012131416171819202122232425262728281124[[#This Row],[Task Code]]="B00",Table143657891012131416171819202122232425262728281124[[#This Row],[Task Code]]="",Table143657891012131416171819202122232425262728281124[[#This Row],[Task Code]]=" "),"","0100")</f>
        <v>0100</v>
      </c>
      <c r="I5" s="37">
        <v>8</v>
      </c>
      <c r="J5" s="37"/>
      <c r="K5" s="37">
        <v>6</v>
      </c>
      <c r="L5" s="37">
        <v>4</v>
      </c>
      <c r="M5" s="37">
        <v>6</v>
      </c>
      <c r="N5" s="37"/>
      <c r="O5" s="37"/>
      <c r="P5" s="3">
        <f t="shared" si="0"/>
        <v>24</v>
      </c>
    </row>
    <row r="6" spans="1:16" x14ac:dyDescent="0.2">
      <c r="A6" s="3" t="str">
        <f>VLOOKUP(Table143657891012131416171819202122232425262728281124[[#This Row],[Job Name]],Projects!$B$5:$D$106,2,FALSE)</f>
        <v>-</v>
      </c>
      <c r="B6" s="3" t="s">
        <v>22</v>
      </c>
      <c r="C6" s="3" t="s">
        <v>22</v>
      </c>
      <c r="D6" s="3" t="s">
        <v>22</v>
      </c>
      <c r="E6" s="37" t="str">
        <f>VLOOKUP(Table143657891012131416171819202122232425262728281124[[#This Row],[Job Name]],Projects!$B$5:$D$106,3,FALSE)</f>
        <v xml:space="preserve"> </v>
      </c>
      <c r="F6" s="52" t="str">
        <f>VLOOKUP(Table143657891012131416171819202122232425262728281124[[#This Row],[Activity Input]],Projects!$F$12:$G$20,2,FALSE)</f>
        <v xml:space="preserve"> </v>
      </c>
      <c r="G6" s="37" t="str">
        <f>VLOOKUP(Table143657891012131416171819202122232425262728281124[[#This Row],[Task Input]],Projects!$H$12:$I$19,2,FALSE)</f>
        <v xml:space="preserve"> </v>
      </c>
      <c r="H6" s="37" t="str">
        <f>IF(OR(Table143657891012131416171819202122232425262728281124[[#This Row],[Task Code]]="B00",Table143657891012131416171819202122232425262728281124[[#This Row],[Task Code]]="",Table143657891012131416171819202122232425262728281124[[#This Row],[Task Code]]=" "),"","0100")</f>
        <v/>
      </c>
      <c r="I6" s="37"/>
      <c r="J6" s="37"/>
      <c r="K6" s="37"/>
      <c r="L6" s="37"/>
      <c r="M6" s="37"/>
      <c r="N6" s="37"/>
      <c r="O6" s="37"/>
      <c r="P6" s="3">
        <f t="shared" si="0"/>
        <v>0</v>
      </c>
    </row>
    <row r="7" spans="1:16" x14ac:dyDescent="0.2">
      <c r="A7" s="3" t="str">
        <f>VLOOKUP(Table143657891012131416171819202122232425262728281124[[#This Row],[Job Name]],Projects!$B$5:$D$106,2,FALSE)</f>
        <v>-</v>
      </c>
      <c r="B7" s="3" t="s">
        <v>22</v>
      </c>
      <c r="C7" s="3" t="s">
        <v>22</v>
      </c>
      <c r="D7" s="3" t="s">
        <v>22</v>
      </c>
      <c r="E7" s="37" t="str">
        <f>VLOOKUP(Table143657891012131416171819202122232425262728281124[[#This Row],[Job Name]],Projects!$B$5:$D$106,3,FALSE)</f>
        <v xml:space="preserve"> </v>
      </c>
      <c r="F7" s="52" t="str">
        <f>VLOOKUP(Table143657891012131416171819202122232425262728281124[[#This Row],[Activity Input]],Projects!$F$12:$G$20,2,FALSE)</f>
        <v xml:space="preserve"> </v>
      </c>
      <c r="G7" s="37" t="str">
        <f>VLOOKUP(Table143657891012131416171819202122232425262728281124[[#This Row],[Task Input]],Projects!$H$12:$I$19,2,FALSE)</f>
        <v xml:space="preserve"> </v>
      </c>
      <c r="H7" s="37" t="str">
        <f>IF(OR(Table143657891012131416171819202122232425262728281124[[#This Row],[Task Code]]="B00",Table143657891012131416171819202122232425262728281124[[#This Row],[Task Code]]="",Table143657891012131416171819202122232425262728281124[[#This Row],[Task Code]]=" "),"","0100")</f>
        <v/>
      </c>
      <c r="I7" s="37"/>
      <c r="J7" s="37"/>
      <c r="K7" s="37"/>
      <c r="L7" s="37"/>
      <c r="M7" s="37"/>
      <c r="N7" s="37"/>
      <c r="O7" s="37"/>
      <c r="P7" s="3">
        <f t="shared" si="0"/>
        <v>0</v>
      </c>
    </row>
    <row r="8" spans="1:16" x14ac:dyDescent="0.2">
      <c r="A8" s="3" t="str">
        <f>VLOOKUP(Table143657891012131416171819202122232425262728281124[[#This Row],[Job Name]],Projects!$B$5:$D$106,2,FALSE)</f>
        <v>-</v>
      </c>
      <c r="B8" s="3" t="s">
        <v>22</v>
      </c>
      <c r="C8" s="3" t="s">
        <v>22</v>
      </c>
      <c r="D8" s="3" t="s">
        <v>22</v>
      </c>
      <c r="E8" s="37" t="str">
        <f>VLOOKUP(Table143657891012131416171819202122232425262728281124[[#This Row],[Job Name]],Projects!$B$5:$D$106,3,FALSE)</f>
        <v xml:space="preserve"> </v>
      </c>
      <c r="F8" s="52" t="str">
        <f>VLOOKUP(Table143657891012131416171819202122232425262728281124[[#This Row],[Activity Input]],Projects!$F$12:$G$20,2,FALSE)</f>
        <v xml:space="preserve"> </v>
      </c>
      <c r="G8" s="37" t="str">
        <f>VLOOKUP(Table143657891012131416171819202122232425262728281124[[#This Row],[Task Input]],Projects!$H$12:$I$19,2,FALSE)</f>
        <v xml:space="preserve"> </v>
      </c>
      <c r="H8" s="37" t="str">
        <f>IF(OR(Table143657891012131416171819202122232425262728281124[[#This Row],[Task Code]]="B00",Table143657891012131416171819202122232425262728281124[[#This Row],[Task Code]]="",Table143657891012131416171819202122232425262728281124[[#This Row],[Task Code]]=" "),"","0100")</f>
        <v/>
      </c>
      <c r="I8" s="37"/>
      <c r="J8" s="37"/>
      <c r="K8" s="37"/>
      <c r="L8" s="37"/>
      <c r="M8" s="37"/>
      <c r="N8" s="37"/>
      <c r="O8" s="37"/>
      <c r="P8" s="3">
        <f t="shared" si="0"/>
        <v>0</v>
      </c>
    </row>
    <row r="9" spans="1:16" x14ac:dyDescent="0.2">
      <c r="A9" s="3" t="str">
        <f>VLOOKUP(Table143657891012131416171819202122232425262728281124[[#This Row],[Job Name]],Projects!$B$5:$D$106,2,FALSE)</f>
        <v>-</v>
      </c>
      <c r="B9" s="3" t="s">
        <v>22</v>
      </c>
      <c r="C9" s="3" t="s">
        <v>22</v>
      </c>
      <c r="D9" s="3" t="s">
        <v>22</v>
      </c>
      <c r="E9" s="37" t="str">
        <f>VLOOKUP(Table143657891012131416171819202122232425262728281124[[#This Row],[Job Name]],Projects!$B$5:$D$106,3,FALSE)</f>
        <v xml:space="preserve"> </v>
      </c>
      <c r="F9" s="52" t="str">
        <f>VLOOKUP(Table143657891012131416171819202122232425262728281124[[#This Row],[Activity Input]],Projects!$F$12:$G$20,2,FALSE)</f>
        <v xml:space="preserve"> </v>
      </c>
      <c r="G9" s="37" t="str">
        <f>VLOOKUP(Table143657891012131416171819202122232425262728281124[[#This Row],[Task Input]],Projects!$H$12:$I$19,2,FALSE)</f>
        <v xml:space="preserve"> </v>
      </c>
      <c r="H9" s="37" t="str">
        <f>IF(OR(Table143657891012131416171819202122232425262728281124[[#This Row],[Task Code]]="B00",Table143657891012131416171819202122232425262728281124[[#This Row],[Task Code]]="",Table143657891012131416171819202122232425262728281124[[#This Row],[Task Code]]=" "),"","0100")</f>
        <v/>
      </c>
      <c r="I9" s="37"/>
      <c r="J9" s="37"/>
      <c r="K9" s="37"/>
      <c r="L9" s="37"/>
      <c r="M9" s="37"/>
      <c r="N9" s="37"/>
      <c r="O9" s="37"/>
      <c r="P9" s="3">
        <f t="shared" si="0"/>
        <v>0</v>
      </c>
    </row>
    <row r="10" spans="1:16" x14ac:dyDescent="0.2">
      <c r="A10" s="3" t="str">
        <f>VLOOKUP(Table143657891012131416171819202122232425262728281124[[#This Row],[Job Name]],Projects!$B$5:$D$106,2,FALSE)</f>
        <v>-</v>
      </c>
      <c r="B10" s="3" t="s">
        <v>22</v>
      </c>
      <c r="C10" s="3" t="s">
        <v>22</v>
      </c>
      <c r="D10" s="3" t="s">
        <v>22</v>
      </c>
      <c r="E10" s="37" t="str">
        <f>VLOOKUP(Table143657891012131416171819202122232425262728281124[[#This Row],[Job Name]],Projects!$B$5:$D$106,3,FALSE)</f>
        <v xml:space="preserve"> </v>
      </c>
      <c r="F10" s="52" t="str">
        <f>VLOOKUP(Table143657891012131416171819202122232425262728281124[[#This Row],[Activity Input]],Projects!$F$12:$G$20,2,FALSE)</f>
        <v xml:space="preserve"> </v>
      </c>
      <c r="G10" s="37" t="str">
        <f>VLOOKUP(Table143657891012131416171819202122232425262728281124[[#This Row],[Task Input]],Projects!$H$12:$I$19,2,FALSE)</f>
        <v xml:space="preserve"> </v>
      </c>
      <c r="H10" s="37" t="str">
        <f>IF(OR(Table143657891012131416171819202122232425262728281124[[#This Row],[Task Code]]="B00",Table143657891012131416171819202122232425262728281124[[#This Row],[Task Code]]="",Table143657891012131416171819202122232425262728281124[[#This Row],[Task Code]]=" "),"","0100")</f>
        <v/>
      </c>
      <c r="I10" s="37"/>
      <c r="J10" s="37"/>
      <c r="K10" s="37"/>
      <c r="L10" s="37"/>
      <c r="M10" s="37"/>
      <c r="N10" s="37"/>
      <c r="O10" s="37"/>
      <c r="P10" s="3">
        <f t="shared" si="0"/>
        <v>0</v>
      </c>
    </row>
    <row r="11" spans="1:16" x14ac:dyDescent="0.2">
      <c r="A11" s="3" t="str">
        <f>VLOOKUP(Table143657891012131416171819202122232425262728281124[[#This Row],[Job Name]],Projects!$B$5:$D$106,2,FALSE)</f>
        <v>-</v>
      </c>
      <c r="B11" s="3" t="s">
        <v>22</v>
      </c>
      <c r="C11" s="3" t="s">
        <v>22</v>
      </c>
      <c r="D11" s="3" t="s">
        <v>22</v>
      </c>
      <c r="E11" s="37" t="str">
        <f>VLOOKUP(Table143657891012131416171819202122232425262728281124[[#This Row],[Job Name]],Projects!$B$5:$D$106,3,FALSE)</f>
        <v xml:space="preserve"> </v>
      </c>
      <c r="F11" s="52" t="str">
        <f>VLOOKUP(Table143657891012131416171819202122232425262728281124[[#This Row],[Activity Input]],Projects!$F$12:$G$20,2,FALSE)</f>
        <v xml:space="preserve"> </v>
      </c>
      <c r="G11" s="37" t="str">
        <f>VLOOKUP(Table143657891012131416171819202122232425262728281124[[#This Row],[Task Input]],Projects!$H$12:$I$19,2,FALSE)</f>
        <v xml:space="preserve"> </v>
      </c>
      <c r="H11" s="37" t="str">
        <f>IF(OR(Table143657891012131416171819202122232425262728281124[[#This Row],[Task Code]]="B00",Table143657891012131416171819202122232425262728281124[[#This Row],[Task Code]]="",Table143657891012131416171819202122232425262728281124[[#This Row],[Task Code]]=" "),"","0100")</f>
        <v/>
      </c>
      <c r="I11" s="37"/>
      <c r="J11" s="37"/>
      <c r="K11" s="37"/>
      <c r="L11" s="37"/>
      <c r="M11" s="37"/>
      <c r="N11" s="37"/>
      <c r="O11" s="37"/>
      <c r="P11" s="3">
        <f t="shared" si="0"/>
        <v>0</v>
      </c>
    </row>
    <row r="12" spans="1:16" x14ac:dyDescent="0.2">
      <c r="A12" s="3" t="str">
        <f>VLOOKUP(Table143657891012131416171819202122232425262728281124[[#This Row],[Job Name]],Projects!$B$5:$D$106,2,FALSE)</f>
        <v>-</v>
      </c>
      <c r="B12" s="3" t="s">
        <v>22</v>
      </c>
      <c r="C12" s="3" t="s">
        <v>22</v>
      </c>
      <c r="D12" s="3" t="s">
        <v>22</v>
      </c>
      <c r="E12" s="37" t="str">
        <f>VLOOKUP(Table143657891012131416171819202122232425262728281124[[#This Row],[Job Name]],Projects!$B$5:$D$106,3,FALSE)</f>
        <v xml:space="preserve"> </v>
      </c>
      <c r="F12" s="52" t="str">
        <f>VLOOKUP(Table143657891012131416171819202122232425262728281124[[#This Row],[Activity Input]],Projects!$F$12:$G$20,2,FALSE)</f>
        <v xml:space="preserve"> </v>
      </c>
      <c r="G12" s="37" t="str">
        <f>VLOOKUP(Table143657891012131416171819202122232425262728281124[[#This Row],[Task Input]],Projects!$H$12:$I$19,2,FALSE)</f>
        <v xml:space="preserve"> </v>
      </c>
      <c r="H12" s="37" t="str">
        <f>IF(OR(Table143657891012131416171819202122232425262728281124[[#This Row],[Task Code]]="B00",Table143657891012131416171819202122232425262728281124[[#This Row],[Task Code]]="",Table143657891012131416171819202122232425262728281124[[#This Row],[Task Code]]=" "),"","0100")</f>
        <v/>
      </c>
      <c r="I12" s="37"/>
      <c r="J12" s="37"/>
      <c r="K12" s="37"/>
      <c r="L12" s="37"/>
      <c r="M12" s="37"/>
      <c r="N12" s="37"/>
      <c r="O12" s="37"/>
      <c r="P12" s="3">
        <f t="shared" si="0"/>
        <v>0</v>
      </c>
    </row>
    <row r="13" spans="1:16" x14ac:dyDescent="0.2">
      <c r="A13" s="3" t="str">
        <f>VLOOKUP(Table143657891012131416171819202122232425262728281124[[#This Row],[Job Name]],Projects!$B$5:$D$106,2,FALSE)</f>
        <v>-</v>
      </c>
      <c r="B13" s="3" t="s">
        <v>22</v>
      </c>
      <c r="C13" s="3" t="s">
        <v>22</v>
      </c>
      <c r="D13" s="3" t="s">
        <v>22</v>
      </c>
      <c r="E13" s="37" t="str">
        <f>VLOOKUP(Table143657891012131416171819202122232425262728281124[[#This Row],[Job Name]],Projects!$B$5:$D$106,3,FALSE)</f>
        <v xml:space="preserve"> </v>
      </c>
      <c r="F13" s="52" t="str">
        <f>VLOOKUP(Table143657891012131416171819202122232425262728281124[[#This Row],[Activity Input]],Projects!$F$12:$G$20,2,FALSE)</f>
        <v xml:space="preserve"> </v>
      </c>
      <c r="G13" s="37" t="str">
        <f>VLOOKUP(Table143657891012131416171819202122232425262728281124[[#This Row],[Task Input]],Projects!$H$12:$I$19,2,FALSE)</f>
        <v xml:space="preserve"> </v>
      </c>
      <c r="H13" s="37" t="str">
        <f>IF(OR(Table143657891012131416171819202122232425262728281124[[#This Row],[Task Code]]="B00",Table143657891012131416171819202122232425262728281124[[#This Row],[Task Code]]="",Table143657891012131416171819202122232425262728281124[[#This Row],[Task Code]]=" "),"","0100")</f>
        <v/>
      </c>
      <c r="I13" s="37"/>
      <c r="J13" s="37"/>
      <c r="K13" s="37"/>
      <c r="L13" s="37"/>
      <c r="M13" s="37"/>
      <c r="N13" s="37"/>
      <c r="O13" s="37"/>
      <c r="P13" s="3">
        <f t="shared" si="0"/>
        <v>0</v>
      </c>
    </row>
    <row r="14" spans="1:16" x14ac:dyDescent="0.2">
      <c r="A14" s="3" t="str">
        <f>VLOOKUP(Table143657891012131416171819202122232425262728281124[[#This Row],[Job Name]],Projects!$B$5:$D$106,2,FALSE)</f>
        <v>-</v>
      </c>
      <c r="B14" s="3" t="s">
        <v>22</v>
      </c>
      <c r="C14" s="3" t="s">
        <v>22</v>
      </c>
      <c r="D14" s="3" t="s">
        <v>22</v>
      </c>
      <c r="E14" s="37" t="str">
        <f>VLOOKUP(Table143657891012131416171819202122232425262728281124[[#This Row],[Job Name]],Projects!$B$5:$D$106,3,FALSE)</f>
        <v xml:space="preserve"> </v>
      </c>
      <c r="F14" s="52" t="str">
        <f>VLOOKUP(Table143657891012131416171819202122232425262728281124[[#This Row],[Activity Input]],Projects!$F$12:$G$20,2,FALSE)</f>
        <v xml:space="preserve"> </v>
      </c>
      <c r="G14" s="37" t="str">
        <f>VLOOKUP(Table143657891012131416171819202122232425262728281124[[#This Row],[Task Input]],Projects!$H$12:$I$19,2,FALSE)</f>
        <v xml:space="preserve"> </v>
      </c>
      <c r="H14" s="37" t="str">
        <f>IF(OR(Table143657891012131416171819202122232425262728281124[[#This Row],[Task Code]]="B00",Table143657891012131416171819202122232425262728281124[[#This Row],[Task Code]]="",Table143657891012131416171819202122232425262728281124[[#This Row],[Task Code]]=" "),"","0100")</f>
        <v/>
      </c>
      <c r="I14" s="37"/>
      <c r="J14" s="37"/>
      <c r="K14" s="37"/>
      <c r="L14" s="37"/>
      <c r="M14" s="37"/>
      <c r="N14" s="37"/>
      <c r="O14" s="37"/>
      <c r="P14" s="3">
        <f t="shared" si="0"/>
        <v>0</v>
      </c>
    </row>
    <row r="15" spans="1:16" x14ac:dyDescent="0.2">
      <c r="A15" s="3" t="str">
        <f>VLOOKUP(Table143657891012131416171819202122232425262728281124[[#This Row],[Job Name]],Projects!$B$5:$D$106,2,FALSE)</f>
        <v>-</v>
      </c>
      <c r="B15" s="3" t="s">
        <v>22</v>
      </c>
      <c r="C15" s="3" t="s">
        <v>22</v>
      </c>
      <c r="D15" s="3" t="s">
        <v>22</v>
      </c>
      <c r="E15" s="37" t="str">
        <f>VLOOKUP(Table143657891012131416171819202122232425262728281124[[#This Row],[Job Name]],Projects!$B$5:$D$106,3,FALSE)</f>
        <v xml:space="preserve"> </v>
      </c>
      <c r="F15" s="52" t="str">
        <f>VLOOKUP(Table143657891012131416171819202122232425262728281124[[#This Row],[Activity Input]],Projects!$F$12:$G$20,2,FALSE)</f>
        <v xml:space="preserve"> </v>
      </c>
      <c r="G15" s="37" t="str">
        <f>VLOOKUP(Table143657891012131416171819202122232425262728281124[[#This Row],[Task Input]],Projects!$H$12:$I$19,2,FALSE)</f>
        <v xml:space="preserve"> </v>
      </c>
      <c r="H15" s="37" t="str">
        <f>IF(OR(Table143657891012131416171819202122232425262728281124[[#This Row],[Task Code]]="B00",Table143657891012131416171819202122232425262728281124[[#This Row],[Task Code]]="",Table143657891012131416171819202122232425262728281124[[#This Row],[Task Code]]=" "),"","0100")</f>
        <v/>
      </c>
      <c r="I15" s="37"/>
      <c r="J15" s="37"/>
      <c r="K15" s="37"/>
      <c r="L15" s="37"/>
      <c r="M15" s="37"/>
      <c r="N15" s="37"/>
      <c r="O15" s="37"/>
      <c r="P15" s="3">
        <f t="shared" si="0"/>
        <v>0</v>
      </c>
    </row>
    <row r="16" spans="1:16" x14ac:dyDescent="0.2">
      <c r="A16" s="3" t="str">
        <f>VLOOKUP(Table143657891012131416171819202122232425262728281124[[#This Row],[Job Name]],Projects!$B$5:$D$106,2,FALSE)</f>
        <v>-</v>
      </c>
      <c r="B16" s="3" t="s">
        <v>22</v>
      </c>
      <c r="C16" s="3" t="s">
        <v>22</v>
      </c>
      <c r="D16" s="3" t="s">
        <v>22</v>
      </c>
      <c r="E16" s="37" t="str">
        <f>VLOOKUP(Table143657891012131416171819202122232425262728281124[[#This Row],[Job Name]],Projects!$B$5:$D$106,3,FALSE)</f>
        <v xml:space="preserve"> </v>
      </c>
      <c r="F16" s="52" t="str">
        <f>VLOOKUP(Table143657891012131416171819202122232425262728281124[[#This Row],[Activity Input]],Projects!$F$12:$G$20,2,FALSE)</f>
        <v xml:space="preserve"> </v>
      </c>
      <c r="G16" s="37" t="str">
        <f>VLOOKUP(Table143657891012131416171819202122232425262728281124[[#This Row],[Task Input]],Projects!$H$12:$I$19,2,FALSE)</f>
        <v xml:space="preserve"> </v>
      </c>
      <c r="H16" s="37" t="str">
        <f>IF(OR(Table143657891012131416171819202122232425262728281124[[#This Row],[Task Code]]="B00",Table143657891012131416171819202122232425262728281124[[#This Row],[Task Code]]="",Table143657891012131416171819202122232425262728281124[[#This Row],[Task Code]]=" "),"","0100")</f>
        <v/>
      </c>
      <c r="I16" s="37"/>
      <c r="J16" s="37"/>
      <c r="K16" s="37"/>
      <c r="L16" s="37"/>
      <c r="M16" s="37"/>
      <c r="N16" s="37"/>
      <c r="O16" s="37"/>
      <c r="P16" s="3">
        <f t="shared" si="0"/>
        <v>0</v>
      </c>
    </row>
    <row r="17" spans="1:16" x14ac:dyDescent="0.2">
      <c r="A17" s="3" t="str">
        <f>VLOOKUP(Table143657891012131416171819202122232425262728281124[[#This Row],[Job Name]],Projects!$B$5:$D$106,2,FALSE)</f>
        <v>-</v>
      </c>
      <c r="B17" s="3" t="s">
        <v>22</v>
      </c>
      <c r="C17" s="3" t="s">
        <v>22</v>
      </c>
      <c r="D17" s="3" t="s">
        <v>22</v>
      </c>
      <c r="E17" s="37" t="str">
        <f>VLOOKUP(Table143657891012131416171819202122232425262728281124[[#This Row],[Job Name]],Projects!$B$5:$D$106,3,FALSE)</f>
        <v xml:space="preserve"> </v>
      </c>
      <c r="F17" s="52" t="str">
        <f>VLOOKUP(Table143657891012131416171819202122232425262728281124[[#This Row],[Activity Input]],Projects!$F$12:$G$20,2,FALSE)</f>
        <v xml:space="preserve"> </v>
      </c>
      <c r="G17" s="37" t="str">
        <f>VLOOKUP(Table143657891012131416171819202122232425262728281124[[#This Row],[Task Input]],Projects!$H$12:$I$19,2,FALSE)</f>
        <v xml:space="preserve"> </v>
      </c>
      <c r="H17" s="37" t="str">
        <f>IF(OR(Table143657891012131416171819202122232425262728281124[[#This Row],[Task Code]]="B00",Table143657891012131416171819202122232425262728281124[[#This Row],[Task Code]]="",Table143657891012131416171819202122232425262728281124[[#This Row],[Task Code]]=" "),"","0100")</f>
        <v/>
      </c>
      <c r="I17" s="37"/>
      <c r="J17" s="37"/>
      <c r="K17" s="37"/>
      <c r="L17" s="37"/>
      <c r="M17" s="37"/>
      <c r="N17" s="37"/>
      <c r="O17" s="37"/>
      <c r="P17" s="3">
        <f t="shared" si="0"/>
        <v>0</v>
      </c>
    </row>
    <row r="18" spans="1:16" x14ac:dyDescent="0.2">
      <c r="A18" s="3" t="str">
        <f>VLOOKUP(Table143657891012131416171819202122232425262728281124[[#This Row],[Job Name]],Projects!$B$5:$D$106,2,FALSE)</f>
        <v>-</v>
      </c>
      <c r="B18" s="3" t="s">
        <v>22</v>
      </c>
      <c r="C18" s="3" t="s">
        <v>22</v>
      </c>
      <c r="D18" s="3" t="s">
        <v>22</v>
      </c>
      <c r="E18" s="37" t="str">
        <f>VLOOKUP(Table143657891012131416171819202122232425262728281124[[#This Row],[Job Name]],Projects!$B$5:$D$106,3,FALSE)</f>
        <v xml:space="preserve"> </v>
      </c>
      <c r="F18" s="52" t="str">
        <f>VLOOKUP(Table143657891012131416171819202122232425262728281124[[#This Row],[Activity Input]],Projects!$F$12:$G$20,2,FALSE)</f>
        <v xml:space="preserve"> </v>
      </c>
      <c r="G18" s="37" t="str">
        <f>VLOOKUP(Table143657891012131416171819202122232425262728281124[[#This Row],[Task Input]],Projects!$H$12:$I$19,2,FALSE)</f>
        <v xml:space="preserve"> </v>
      </c>
      <c r="H18" s="37" t="str">
        <f>IF(OR(Table143657891012131416171819202122232425262728281124[[#This Row],[Task Code]]="B00",Table143657891012131416171819202122232425262728281124[[#This Row],[Task Code]]="",Table143657891012131416171819202122232425262728281124[[#This Row],[Task Code]]=" "),"","0100")</f>
        <v/>
      </c>
      <c r="I18" s="37"/>
      <c r="J18" s="37"/>
      <c r="K18" s="37"/>
      <c r="L18" s="37"/>
      <c r="M18" s="37"/>
      <c r="N18" s="37"/>
      <c r="O18" s="37"/>
      <c r="P18" s="3">
        <f t="shared" si="0"/>
        <v>0</v>
      </c>
    </row>
    <row r="19" spans="1:16" x14ac:dyDescent="0.2">
      <c r="A19" s="3" t="str">
        <f>VLOOKUP(Table143657891012131416171819202122232425262728281124[[#This Row],[Job Name]],Projects!$B$5:$D$106,2,FALSE)</f>
        <v>-</v>
      </c>
      <c r="B19" s="3" t="s">
        <v>22</v>
      </c>
      <c r="C19" s="3" t="s">
        <v>22</v>
      </c>
      <c r="D19" s="3" t="s">
        <v>22</v>
      </c>
      <c r="E19" s="37" t="str">
        <f>VLOOKUP(Table143657891012131416171819202122232425262728281124[[#This Row],[Job Name]],Projects!$B$5:$D$106,3,FALSE)</f>
        <v xml:space="preserve"> </v>
      </c>
      <c r="F19" s="52" t="str">
        <f>VLOOKUP(Table143657891012131416171819202122232425262728281124[[#This Row],[Activity Input]],Projects!$F$12:$G$20,2,FALSE)</f>
        <v xml:space="preserve"> </v>
      </c>
      <c r="G19" s="37" t="str">
        <f>VLOOKUP(Table143657891012131416171819202122232425262728281124[[#This Row],[Task Input]],Projects!$H$12:$I$19,2,FALSE)</f>
        <v xml:space="preserve"> </v>
      </c>
      <c r="H19" s="37" t="str">
        <f>IF(OR(Table143657891012131416171819202122232425262728281124[[#This Row],[Task Code]]="B00",Table143657891012131416171819202122232425262728281124[[#This Row],[Task Code]]="",Table143657891012131416171819202122232425262728281124[[#This Row],[Task Code]]=" "),"","0100")</f>
        <v/>
      </c>
      <c r="I19" s="37"/>
      <c r="J19" s="37"/>
      <c r="K19" s="37"/>
      <c r="L19" s="37"/>
      <c r="M19" s="37"/>
      <c r="N19" s="37"/>
      <c r="O19" s="37"/>
      <c r="P19" s="3">
        <f t="shared" si="0"/>
        <v>0</v>
      </c>
    </row>
    <row r="20" spans="1:16" x14ac:dyDescent="0.2">
      <c r="A20" s="3" t="str">
        <f>VLOOKUP(Table143657891012131416171819202122232425262728281124[[#This Row],[Job Name]],Projects!$B$5:$D$106,2,FALSE)</f>
        <v>-</v>
      </c>
      <c r="B20" s="3" t="s">
        <v>22</v>
      </c>
      <c r="C20" s="3" t="s">
        <v>22</v>
      </c>
      <c r="D20" s="3" t="s">
        <v>22</v>
      </c>
      <c r="E20" s="37" t="str">
        <f>VLOOKUP(Table143657891012131416171819202122232425262728281124[[#This Row],[Job Name]],Projects!$B$5:$D$106,3,FALSE)</f>
        <v xml:space="preserve"> </v>
      </c>
      <c r="F20" s="52" t="str">
        <f>VLOOKUP(Table143657891012131416171819202122232425262728281124[[#This Row],[Activity Input]],Projects!$F$12:$G$20,2,FALSE)</f>
        <v xml:space="preserve"> </v>
      </c>
      <c r="G20" s="37" t="str">
        <f>VLOOKUP(Table143657891012131416171819202122232425262728281124[[#This Row],[Task Input]],Projects!$H$12:$I$19,2,FALSE)</f>
        <v xml:space="preserve"> </v>
      </c>
      <c r="H20" s="37" t="str">
        <f>IF(OR(Table143657891012131416171819202122232425262728281124[[#This Row],[Task Code]]="B00",Table143657891012131416171819202122232425262728281124[[#This Row],[Task Code]]="",Table143657891012131416171819202122232425262728281124[[#This Row],[Task Code]]=" "),"","0100")</f>
        <v/>
      </c>
      <c r="I20" s="37"/>
      <c r="J20" s="37"/>
      <c r="K20" s="37"/>
      <c r="L20" s="37"/>
      <c r="M20" s="37"/>
      <c r="N20" s="37"/>
      <c r="O20" s="37"/>
      <c r="P20" s="3">
        <f t="shared" si="0"/>
        <v>0</v>
      </c>
    </row>
    <row r="21" spans="1:16" x14ac:dyDescent="0.2">
      <c r="A21" s="3" t="str">
        <f>VLOOKUP(Table143657891012131416171819202122232425262728281124[[#This Row],[Job Name]],Projects!$B$5:$D$106,2,FALSE)</f>
        <v>-</v>
      </c>
      <c r="B21" s="3" t="s">
        <v>22</v>
      </c>
      <c r="C21" s="3" t="s">
        <v>22</v>
      </c>
      <c r="D21" s="3" t="s">
        <v>22</v>
      </c>
      <c r="E21" s="37" t="str">
        <f>VLOOKUP(Table143657891012131416171819202122232425262728281124[[#This Row],[Job Name]],Projects!$B$5:$D$106,3,FALSE)</f>
        <v xml:space="preserve"> </v>
      </c>
      <c r="F21" s="52" t="str">
        <f>VLOOKUP(Table143657891012131416171819202122232425262728281124[[#This Row],[Activity Input]],Projects!$F$12:$G$20,2,FALSE)</f>
        <v xml:space="preserve"> </v>
      </c>
      <c r="G21" s="37" t="str">
        <f>VLOOKUP(Table143657891012131416171819202122232425262728281124[[#This Row],[Task Input]],Projects!$H$12:$I$19,2,FALSE)</f>
        <v xml:space="preserve"> </v>
      </c>
      <c r="H21" s="37" t="str">
        <f>IF(OR(Table143657891012131416171819202122232425262728281124[[#This Row],[Task Code]]="B00",Table143657891012131416171819202122232425262728281124[[#This Row],[Task Code]]="",Table143657891012131416171819202122232425262728281124[[#This Row],[Task Code]]=" "),"","0100")</f>
        <v/>
      </c>
      <c r="I21" s="37"/>
      <c r="J21" s="37"/>
      <c r="K21" s="37"/>
      <c r="L21" s="37"/>
      <c r="M21" s="37"/>
      <c r="N21" s="37"/>
      <c r="O21" s="37"/>
      <c r="P21" s="3">
        <f t="shared" si="0"/>
        <v>0</v>
      </c>
    </row>
    <row r="22" spans="1:16" x14ac:dyDescent="0.2">
      <c r="A22" s="3" t="str">
        <f>VLOOKUP(Table143657891012131416171819202122232425262728281124[[#This Row],[Job Name]],Projects!$B$5:$D$106,2,FALSE)</f>
        <v>-</v>
      </c>
      <c r="B22" s="3" t="s">
        <v>22</v>
      </c>
      <c r="C22" s="3" t="s">
        <v>22</v>
      </c>
      <c r="D22" s="3" t="s">
        <v>22</v>
      </c>
      <c r="E22" s="37" t="str">
        <f>VLOOKUP(Table143657891012131416171819202122232425262728281124[[#This Row],[Job Name]],Projects!$B$5:$D$106,3,FALSE)</f>
        <v xml:space="preserve"> </v>
      </c>
      <c r="F22" s="52" t="str">
        <f>VLOOKUP(Table143657891012131416171819202122232425262728281124[[#This Row],[Activity Input]],Projects!$F$12:$G$20,2,FALSE)</f>
        <v xml:space="preserve"> </v>
      </c>
      <c r="G22" s="37" t="str">
        <f>VLOOKUP(Table143657891012131416171819202122232425262728281124[[#This Row],[Task Input]],Projects!$H$12:$I$19,2,FALSE)</f>
        <v xml:space="preserve"> </v>
      </c>
      <c r="H22" s="37" t="str">
        <f>IF(OR(Table143657891012131416171819202122232425262728281124[[#This Row],[Task Code]]="B00",Table143657891012131416171819202122232425262728281124[[#This Row],[Task Code]]="",Table143657891012131416171819202122232425262728281124[[#This Row],[Task Code]]=" "),"","0100")</f>
        <v/>
      </c>
      <c r="I22" s="37"/>
      <c r="J22" s="37"/>
      <c r="K22" s="37"/>
      <c r="L22" s="37"/>
      <c r="M22" s="37"/>
      <c r="N22" s="37"/>
      <c r="O22" s="37"/>
      <c r="P22" s="3">
        <f t="shared" si="0"/>
        <v>0</v>
      </c>
    </row>
    <row r="23" spans="1:16" x14ac:dyDescent="0.2">
      <c r="A23" s="3" t="str">
        <f>VLOOKUP(Table143657891012131416171819202122232425262728281124[[#This Row],[Job Name]],Projects!$B$5:$D$106,2,FALSE)</f>
        <v>-</v>
      </c>
      <c r="B23" s="3" t="s">
        <v>22</v>
      </c>
      <c r="C23" s="3" t="s">
        <v>22</v>
      </c>
      <c r="D23" s="3" t="s">
        <v>22</v>
      </c>
      <c r="E23" s="37" t="str">
        <f>VLOOKUP(Table143657891012131416171819202122232425262728281124[[#This Row],[Job Name]],Projects!$B$5:$D$106,3,FALSE)</f>
        <v xml:space="preserve"> </v>
      </c>
      <c r="F23" s="52" t="str">
        <f>VLOOKUP(Table143657891012131416171819202122232425262728281124[[#This Row],[Activity Input]],Projects!$F$12:$G$20,2,FALSE)</f>
        <v xml:space="preserve"> </v>
      </c>
      <c r="G23" s="37" t="str">
        <f>VLOOKUP(Table143657891012131416171819202122232425262728281124[[#This Row],[Task Input]],Projects!$H$12:$I$19,2,FALSE)</f>
        <v xml:space="preserve"> </v>
      </c>
      <c r="H23" s="37" t="str">
        <f>IF(OR(Table143657891012131416171819202122232425262728281124[[#This Row],[Task Code]]="B00",Table143657891012131416171819202122232425262728281124[[#This Row],[Task Code]]="",Table143657891012131416171819202122232425262728281124[[#This Row],[Task Code]]=" "),"","0100")</f>
        <v/>
      </c>
      <c r="I23" s="37"/>
      <c r="J23" s="37"/>
      <c r="K23" s="37"/>
      <c r="L23" s="37"/>
      <c r="M23" s="37"/>
      <c r="N23" s="37"/>
      <c r="O23" s="37"/>
      <c r="P23" s="3">
        <f t="shared" si="0"/>
        <v>0</v>
      </c>
    </row>
    <row r="24" spans="1:16" x14ac:dyDescent="0.2">
      <c r="A24" s="3" t="str">
        <f>VLOOKUP(Table143657891012131416171819202122232425262728281124[[#This Row],[Job Name]],Projects!$B$5:$D$106,2,FALSE)</f>
        <v>-</v>
      </c>
      <c r="B24" s="3" t="s">
        <v>22</v>
      </c>
      <c r="C24" s="3" t="s">
        <v>22</v>
      </c>
      <c r="D24" s="3" t="s">
        <v>22</v>
      </c>
      <c r="E24" s="37" t="str">
        <f>VLOOKUP(Table143657891012131416171819202122232425262728281124[[#This Row],[Job Name]],Projects!$B$5:$D$106,3,FALSE)</f>
        <v xml:space="preserve"> </v>
      </c>
      <c r="F24" s="52" t="str">
        <f>VLOOKUP(Table143657891012131416171819202122232425262728281124[[#This Row],[Activity Input]],Projects!$F$12:$G$20,2,FALSE)</f>
        <v xml:space="preserve"> </v>
      </c>
      <c r="G24" s="37" t="str">
        <f>VLOOKUP(Table143657891012131416171819202122232425262728281124[[#This Row],[Task Input]],Projects!$H$12:$I$19,2,FALSE)</f>
        <v xml:space="preserve"> </v>
      </c>
      <c r="H24" s="37" t="str">
        <f>IF(OR(Table143657891012131416171819202122232425262728281124[[#This Row],[Task Code]]="B00",Table143657891012131416171819202122232425262728281124[[#This Row],[Task Code]]="",Table143657891012131416171819202122232425262728281124[[#This Row],[Task Code]]=" "),"","0100")</f>
        <v/>
      </c>
      <c r="I24" s="37"/>
      <c r="J24" s="37"/>
      <c r="K24" s="37"/>
      <c r="L24" s="37"/>
      <c r="M24" s="37"/>
      <c r="N24" s="37"/>
      <c r="O24" s="37"/>
      <c r="P24" s="3">
        <f t="shared" si="0"/>
        <v>0</v>
      </c>
    </row>
    <row r="25" spans="1:16" x14ac:dyDescent="0.2">
      <c r="A25" s="3" t="str">
        <f>VLOOKUP(Table143657891012131416171819202122232425262728281124[[#This Row],[Job Name]],Projects!$B$5:$D$106,2,FALSE)</f>
        <v>-</v>
      </c>
      <c r="B25" s="3" t="s">
        <v>22</v>
      </c>
      <c r="C25" s="3" t="s">
        <v>22</v>
      </c>
      <c r="D25" s="3" t="s">
        <v>22</v>
      </c>
      <c r="E25" s="37" t="str">
        <f>VLOOKUP(Table143657891012131416171819202122232425262728281124[[#This Row],[Job Name]],Projects!$B$5:$D$106,3,FALSE)</f>
        <v xml:space="preserve"> </v>
      </c>
      <c r="F25" s="52" t="str">
        <f>VLOOKUP(Table143657891012131416171819202122232425262728281124[[#This Row],[Activity Input]],Projects!$F$12:$G$20,2,FALSE)</f>
        <v xml:space="preserve"> </v>
      </c>
      <c r="G25" s="37" t="str">
        <f>VLOOKUP(Table143657891012131416171819202122232425262728281124[[#This Row],[Task Input]],Projects!$H$12:$I$19,2,FALSE)</f>
        <v xml:space="preserve"> </v>
      </c>
      <c r="H25" s="37" t="str">
        <f>IF(OR(Table143657891012131416171819202122232425262728281124[[#This Row],[Task Code]]="B00",Table143657891012131416171819202122232425262728281124[[#This Row],[Task Code]]="",Table143657891012131416171819202122232425262728281124[[#This Row],[Task Code]]=" "),"","0100")</f>
        <v/>
      </c>
      <c r="I25" s="37"/>
      <c r="J25" s="37"/>
      <c r="K25" s="37"/>
      <c r="L25" s="37"/>
      <c r="M25" s="37"/>
      <c r="N25" s="37"/>
      <c r="O25" s="37"/>
      <c r="P25" s="3">
        <f t="shared" si="0"/>
        <v>0</v>
      </c>
    </row>
    <row r="26" spans="1:16" x14ac:dyDescent="0.2">
      <c r="A26" s="3" t="str">
        <f>VLOOKUP(Table143657891012131416171819202122232425262728281124[[#This Row],[Job Name]],Projects!$B$5:$D$106,2,FALSE)</f>
        <v>-</v>
      </c>
      <c r="B26" s="3" t="s">
        <v>22</v>
      </c>
      <c r="C26" s="3" t="s">
        <v>22</v>
      </c>
      <c r="D26" s="3" t="s">
        <v>22</v>
      </c>
      <c r="E26" s="37" t="str">
        <f>VLOOKUP(Table143657891012131416171819202122232425262728281124[[#This Row],[Job Name]],Projects!$B$5:$D$106,3,FALSE)</f>
        <v xml:space="preserve"> </v>
      </c>
      <c r="F26" s="52" t="str">
        <f>VLOOKUP(Table143657891012131416171819202122232425262728281124[[#This Row],[Activity Input]],Projects!$F$12:$G$20,2,FALSE)</f>
        <v xml:space="preserve"> </v>
      </c>
      <c r="G26" s="37" t="str">
        <f>VLOOKUP(Table143657891012131416171819202122232425262728281124[[#This Row],[Task Input]],Projects!$H$12:$I$19,2,FALSE)</f>
        <v xml:space="preserve"> </v>
      </c>
      <c r="H26" s="37" t="str">
        <f>IF(OR(Table143657891012131416171819202122232425262728281124[[#This Row],[Task Code]]="B00",Table143657891012131416171819202122232425262728281124[[#This Row],[Task Code]]="",Table143657891012131416171819202122232425262728281124[[#This Row],[Task Code]]=" "),"","0100")</f>
        <v/>
      </c>
      <c r="I26" s="37"/>
      <c r="J26" s="37"/>
      <c r="K26" s="37"/>
      <c r="L26" s="37"/>
      <c r="M26" s="37"/>
      <c r="N26" s="37"/>
      <c r="O26" s="37"/>
      <c r="P26" s="3">
        <f t="shared" si="0"/>
        <v>0</v>
      </c>
    </row>
    <row r="27" spans="1:16" ht="13.5" thickBot="1" x14ac:dyDescent="0.25">
      <c r="A27" s="3" t="str">
        <f>VLOOKUP(Table143657891012131416171819202122232425262728281124[[#This Row],[Job Name]],Projects!$B$5:$D$106,2,FALSE)</f>
        <v>-</v>
      </c>
      <c r="B27" s="3" t="s">
        <v>22</v>
      </c>
      <c r="C27" s="3" t="s">
        <v>22</v>
      </c>
      <c r="D27" s="3" t="s">
        <v>22</v>
      </c>
      <c r="E27" s="37" t="str">
        <f>VLOOKUP(Table143657891012131416171819202122232425262728281124[[#This Row],[Job Name]],Projects!$B$5:$D$106,3,FALSE)</f>
        <v xml:space="preserve"> </v>
      </c>
      <c r="F27" s="52" t="str">
        <f>VLOOKUP(Table143657891012131416171819202122232425262728281124[[#This Row],[Activity Input]],Projects!$F$12:$G$20,2,FALSE)</f>
        <v xml:space="preserve"> </v>
      </c>
      <c r="G27" s="37" t="str">
        <f>VLOOKUP(Table143657891012131416171819202122232425262728281124[[#This Row],[Task Input]],Projects!$H$12:$I$19,2,FALSE)</f>
        <v xml:space="preserve"> </v>
      </c>
      <c r="H27" s="37" t="str">
        <f>IF(OR(Table143657891012131416171819202122232425262728281124[[#This Row],[Task Code]]="B00",Table143657891012131416171819202122232425262728281124[[#This Row],[Task Code]]="",Table143657891012131416171819202122232425262728281124[[#This Row],[Task Code]]=" "),"","0100")</f>
        <v/>
      </c>
      <c r="I27" s="37"/>
      <c r="J27" s="37"/>
      <c r="K27" s="37"/>
      <c r="L27" s="37"/>
      <c r="M27" s="37"/>
      <c r="N27" s="37"/>
      <c r="O27" s="37"/>
      <c r="P27" s="3">
        <f t="shared" si="0"/>
        <v>0</v>
      </c>
    </row>
    <row r="28" spans="1:16" ht="13.5" thickTop="1" x14ac:dyDescent="0.2">
      <c r="A28" s="53"/>
      <c r="B28" s="54"/>
      <c r="C28" s="53"/>
      <c r="D28" s="53"/>
      <c r="E28" s="53"/>
      <c r="F28" s="53"/>
      <c r="G28" s="54" t="s">
        <v>3</v>
      </c>
      <c r="H28" s="54"/>
      <c r="I28" s="54">
        <f>SUM(I3:I27)</f>
        <v>8</v>
      </c>
      <c r="J28" s="54">
        <f>SUM(J3:J27)</f>
        <v>8</v>
      </c>
      <c r="K28" s="54">
        <f>SUM(K3:K27)</f>
        <v>8</v>
      </c>
      <c r="L28" s="54">
        <f t="shared" ref="L28:O28" si="1">SUM(L3:L27)</f>
        <v>8</v>
      </c>
      <c r="M28" s="54">
        <f t="shared" si="1"/>
        <v>8</v>
      </c>
      <c r="N28" s="54">
        <f t="shared" si="1"/>
        <v>0</v>
      </c>
      <c r="O28" s="54">
        <f t="shared" si="1"/>
        <v>0</v>
      </c>
      <c r="P28" s="53">
        <f>SUM(I28:O28)</f>
        <v>40</v>
      </c>
    </row>
    <row r="29" spans="1:16" x14ac:dyDescent="0.2">
      <c r="A29" s="3"/>
      <c r="B29" s="3"/>
      <c r="C29" s="3"/>
      <c r="D29" s="3"/>
      <c r="E29" s="3"/>
      <c r="F29" s="3"/>
      <c r="G29" s="2" t="s">
        <v>50</v>
      </c>
      <c r="H29" s="3"/>
      <c r="I29" s="3"/>
      <c r="J29" s="3"/>
      <c r="K29" s="3"/>
      <c r="L29" s="3"/>
      <c r="M29" s="3"/>
      <c r="N29" s="3"/>
      <c r="O29" s="3"/>
      <c r="P29" s="3">
        <f>P28-SUMIF(G3:G20, "B00", P3:P20)</f>
        <v>36</v>
      </c>
    </row>
    <row r="30" spans="1:16" x14ac:dyDescent="0.2">
      <c r="A30" s="3"/>
      <c r="B30" s="3"/>
      <c r="C30" s="3"/>
      <c r="D30" s="3"/>
      <c r="E30" s="3"/>
      <c r="F30" s="3"/>
      <c r="G30" s="2" t="s">
        <v>5</v>
      </c>
      <c r="H30" s="3"/>
      <c r="I30" s="3"/>
      <c r="J30" s="3"/>
      <c r="K30" s="3"/>
      <c r="L30" s="3"/>
      <c r="M30" s="3"/>
      <c r="N30" s="4"/>
      <c r="O30" s="3"/>
      <c r="P30" s="4">
        <f>P29/P28</f>
        <v>0.9</v>
      </c>
    </row>
  </sheetData>
  <pageMargins left="0.7" right="0.7" top="0.75" bottom="0.75" header="0.3" footer="0.3"/>
  <pageSetup orientation="portrait" r:id="rId1"/>
  <tableParts count="1">
    <tablePart r:id="rId2"/>
  </tableParts>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100-000000000000}">
          <x14:formula1>
            <xm:f>Projects!$H$12:$H$19</xm:f>
          </x14:formula1>
          <xm:sqref>D3:D27</xm:sqref>
        </x14:dataValidation>
        <x14:dataValidation type="list" allowBlank="1" showInputMessage="1" showErrorMessage="1" xr:uid="{00000000-0002-0000-0100-000001000000}">
          <x14:formula1>
            <xm:f>Projects!$F$12:$F$20</xm:f>
          </x14:formula1>
          <xm:sqref>C3:C27</xm:sqref>
        </x14:dataValidation>
        <x14:dataValidation type="list" allowBlank="1" showInputMessage="1" showErrorMessage="1" xr:uid="{00000000-0002-0000-0100-000002000000}">
          <x14:formula1>
            <xm:f>Projects!$B$5:$B$106</xm:f>
          </x14:formula1>
          <xm:sqref>B3:B27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1"/>
  </sheetPr>
  <dimension ref="B2:K107"/>
  <sheetViews>
    <sheetView tabSelected="1" zoomScale="90" zoomScaleNormal="90" workbookViewId="0">
      <selection activeCell="G22" sqref="G22"/>
    </sheetView>
  </sheetViews>
  <sheetFormatPr defaultColWidth="9.140625" defaultRowHeight="12.75" x14ac:dyDescent="0.2"/>
  <cols>
    <col min="1" max="1" width="9.140625" style="1"/>
    <col min="2" max="2" width="23.7109375" style="5" customWidth="1"/>
    <col min="3" max="3" width="18.28515625" style="5" bestFit="1" customWidth="1"/>
    <col min="4" max="4" width="13.28515625" style="39" bestFit="1" customWidth="1"/>
    <col min="5" max="5" width="7.140625" style="5" customWidth="1"/>
    <col min="6" max="6" width="18.5703125" style="5" customWidth="1"/>
    <col min="7" max="7" width="15.7109375" style="5" bestFit="1" customWidth="1"/>
    <col min="8" max="8" width="18.7109375" style="5" customWidth="1"/>
    <col min="9" max="9" width="16.85546875" style="5" customWidth="1"/>
    <col min="10" max="10" width="6.7109375" style="1" customWidth="1"/>
    <col min="11" max="11" width="74.85546875" style="1" customWidth="1"/>
    <col min="12" max="16384" width="9.140625" style="1"/>
  </cols>
  <sheetData>
    <row r="2" spans="2:11" ht="13.5" thickBot="1" x14ac:dyDescent="0.25"/>
    <row r="3" spans="2:11" ht="16.5" hidden="1" thickBot="1" x14ac:dyDescent="0.3">
      <c r="B3" s="6" t="s">
        <v>11</v>
      </c>
      <c r="C3" s="7" t="s">
        <v>12</v>
      </c>
      <c r="D3" s="38" t="s">
        <v>13</v>
      </c>
    </row>
    <row r="4" spans="2:11" ht="17.25" thickTop="1" thickBot="1" x14ac:dyDescent="0.3">
      <c r="B4" s="8" t="s">
        <v>46</v>
      </c>
      <c r="C4" s="9" t="s">
        <v>19</v>
      </c>
      <c r="D4" s="40" t="s">
        <v>45</v>
      </c>
      <c r="F4" s="58" t="s">
        <v>20</v>
      </c>
      <c r="G4" s="59"/>
      <c r="H4" s="62" t="s">
        <v>21</v>
      </c>
      <c r="I4" s="63"/>
      <c r="K4" s="36" t="s">
        <v>51</v>
      </c>
    </row>
    <row r="5" spans="2:11" ht="13.9" customHeight="1" thickBot="1" x14ac:dyDescent="0.25">
      <c r="B5" s="10" t="s">
        <v>22</v>
      </c>
      <c r="C5" s="11" t="s">
        <v>22</v>
      </c>
      <c r="D5" s="12" t="s">
        <v>47</v>
      </c>
      <c r="F5" s="60"/>
      <c r="G5" s="61"/>
      <c r="H5" s="64"/>
      <c r="I5" s="65"/>
      <c r="K5" s="55" t="s">
        <v>61</v>
      </c>
    </row>
    <row r="6" spans="2:11" ht="13.9" customHeight="1" x14ac:dyDescent="0.2">
      <c r="B6" s="13" t="s">
        <v>52</v>
      </c>
      <c r="C6" s="14" t="s">
        <v>57</v>
      </c>
      <c r="D6" s="12" t="s">
        <v>47</v>
      </c>
      <c r="F6" s="66">
        <f>SUM('Week of 9-30-19:Week of 10-7-19'!P29)/SUM('Week of 9-30-19:Week of 10-7-19'!P28)</f>
        <v>0.91666666666666663</v>
      </c>
      <c r="G6" s="67"/>
      <c r="H6" s="72">
        <v>0.83099999999999996</v>
      </c>
      <c r="I6" s="73"/>
      <c r="K6" s="56"/>
    </row>
    <row r="7" spans="2:11" ht="13.9" customHeight="1" x14ac:dyDescent="0.2">
      <c r="B7" s="13" t="s">
        <v>55</v>
      </c>
      <c r="C7" s="14" t="s">
        <v>53</v>
      </c>
      <c r="D7" s="12">
        <v>1234567</v>
      </c>
      <c r="F7" s="68"/>
      <c r="G7" s="69"/>
      <c r="H7" s="74"/>
      <c r="I7" s="75"/>
      <c r="K7" s="56"/>
    </row>
    <row r="8" spans="2:11" ht="13.9" customHeight="1" thickBot="1" x14ac:dyDescent="0.25">
      <c r="B8" s="13" t="s">
        <v>56</v>
      </c>
      <c r="C8" s="14" t="s">
        <v>54</v>
      </c>
      <c r="D8" s="12">
        <v>9898989</v>
      </c>
      <c r="F8" s="70"/>
      <c r="G8" s="71"/>
      <c r="H8" s="76"/>
      <c r="I8" s="77"/>
      <c r="K8" s="56"/>
    </row>
    <row r="9" spans="2:11" ht="13.5" thickTop="1" x14ac:dyDescent="0.2">
      <c r="B9" s="13"/>
      <c r="C9" s="14"/>
      <c r="D9" s="12"/>
      <c r="K9" s="56"/>
    </row>
    <row r="10" spans="2:11" ht="13.5" thickBot="1" x14ac:dyDescent="0.25">
      <c r="B10" s="13"/>
      <c r="C10" s="14"/>
      <c r="D10" s="12"/>
      <c r="K10" s="56"/>
    </row>
    <row r="11" spans="2:11" ht="17.25" thickTop="1" thickBot="1" x14ac:dyDescent="0.25">
      <c r="B11" s="13"/>
      <c r="C11" s="14"/>
      <c r="D11" s="12"/>
      <c r="F11" s="15" t="s">
        <v>23</v>
      </c>
      <c r="G11" s="16" t="s">
        <v>24</v>
      </c>
      <c r="H11" s="16" t="s">
        <v>25</v>
      </c>
      <c r="I11" s="17" t="s">
        <v>14</v>
      </c>
      <c r="K11" s="56"/>
    </row>
    <row r="12" spans="2:11" x14ac:dyDescent="0.2">
      <c r="B12" s="13"/>
      <c r="C12" s="14"/>
      <c r="D12" s="12"/>
      <c r="F12" s="18" t="s">
        <v>26</v>
      </c>
      <c r="G12" s="47">
        <v>545</v>
      </c>
      <c r="H12" s="19" t="s">
        <v>27</v>
      </c>
      <c r="I12" s="20" t="s">
        <v>28</v>
      </c>
      <c r="K12" s="56"/>
    </row>
    <row r="13" spans="2:11" x14ac:dyDescent="0.2">
      <c r="B13" s="13"/>
      <c r="C13" s="14"/>
      <c r="D13" s="12"/>
      <c r="F13" s="21" t="s">
        <v>29</v>
      </c>
      <c r="G13" s="48">
        <v>511</v>
      </c>
      <c r="H13" s="22" t="s">
        <v>62</v>
      </c>
      <c r="I13" s="23" t="s">
        <v>31</v>
      </c>
      <c r="K13" s="56"/>
    </row>
    <row r="14" spans="2:11" x14ac:dyDescent="0.2">
      <c r="B14" s="13"/>
      <c r="C14" s="14"/>
      <c r="D14" s="12"/>
      <c r="F14" s="24" t="s">
        <v>30</v>
      </c>
      <c r="G14" s="49">
        <v>561</v>
      </c>
      <c r="H14" s="25" t="s">
        <v>33</v>
      </c>
      <c r="I14" s="26" t="s">
        <v>34</v>
      </c>
      <c r="K14" s="56"/>
    </row>
    <row r="15" spans="2:11" x14ac:dyDescent="0.2">
      <c r="B15" s="13"/>
      <c r="C15" s="14"/>
      <c r="D15" s="12"/>
      <c r="F15" s="21" t="s">
        <v>32</v>
      </c>
      <c r="G15" s="48">
        <v>565</v>
      </c>
      <c r="H15" s="22" t="s">
        <v>36</v>
      </c>
      <c r="I15" s="23" t="s">
        <v>37</v>
      </c>
      <c r="K15" s="56"/>
    </row>
    <row r="16" spans="2:11" x14ac:dyDescent="0.2">
      <c r="B16" s="13"/>
      <c r="C16" s="14"/>
      <c r="D16" s="12"/>
      <c r="F16" s="24" t="s">
        <v>35</v>
      </c>
      <c r="G16" s="49">
        <v>620</v>
      </c>
      <c r="H16" s="25" t="s">
        <v>39</v>
      </c>
      <c r="I16" s="26" t="s">
        <v>40</v>
      </c>
      <c r="K16" s="56"/>
    </row>
    <row r="17" spans="2:11" x14ac:dyDescent="0.2">
      <c r="B17" s="13"/>
      <c r="C17" s="14"/>
      <c r="D17" s="12"/>
      <c r="F17" s="21" t="s">
        <v>38</v>
      </c>
      <c r="G17" s="48">
        <v>630</v>
      </c>
      <c r="H17" s="22" t="s">
        <v>42</v>
      </c>
      <c r="I17" s="23" t="s">
        <v>43</v>
      </c>
      <c r="K17" s="56"/>
    </row>
    <row r="18" spans="2:11" x14ac:dyDescent="0.2">
      <c r="B18" s="13"/>
      <c r="C18" s="14"/>
      <c r="D18" s="12"/>
      <c r="F18" s="24" t="s">
        <v>41</v>
      </c>
      <c r="G18" s="49">
        <v>635</v>
      </c>
      <c r="H18" s="25" t="s">
        <v>22</v>
      </c>
      <c r="I18" s="26" t="s">
        <v>47</v>
      </c>
      <c r="K18" s="56"/>
    </row>
    <row r="19" spans="2:11" x14ac:dyDescent="0.2">
      <c r="B19" s="13"/>
      <c r="C19" s="14"/>
      <c r="D19" s="12"/>
      <c r="F19" s="27" t="s">
        <v>44</v>
      </c>
      <c r="G19" s="50">
        <v>555</v>
      </c>
      <c r="H19" s="28"/>
      <c r="I19" s="29" t="s">
        <v>47</v>
      </c>
      <c r="K19" s="56"/>
    </row>
    <row r="20" spans="2:11" ht="13.5" thickBot="1" x14ac:dyDescent="0.25">
      <c r="B20" s="13"/>
      <c r="C20" s="14"/>
      <c r="D20" s="12"/>
      <c r="F20" s="30" t="s">
        <v>22</v>
      </c>
      <c r="G20" s="51" t="s">
        <v>47</v>
      </c>
      <c r="H20" s="31"/>
      <c r="I20" s="32"/>
      <c r="K20" s="56"/>
    </row>
    <row r="21" spans="2:11" ht="13.5" thickTop="1" x14ac:dyDescent="0.2">
      <c r="B21" s="13"/>
      <c r="C21" s="14"/>
      <c r="D21" s="12"/>
      <c r="K21" s="56"/>
    </row>
    <row r="22" spans="2:11" x14ac:dyDescent="0.2">
      <c r="B22" s="13"/>
      <c r="C22" s="14"/>
      <c r="D22" s="12"/>
      <c r="K22" s="56"/>
    </row>
    <row r="23" spans="2:11" x14ac:dyDescent="0.2">
      <c r="B23" s="13"/>
      <c r="C23" s="14" t="s">
        <v>47</v>
      </c>
      <c r="D23" s="12"/>
      <c r="K23" s="56"/>
    </row>
    <row r="24" spans="2:11" ht="13.15" customHeight="1" x14ac:dyDescent="0.2">
      <c r="B24" s="13"/>
      <c r="C24" s="14"/>
      <c r="D24" s="12"/>
      <c r="K24" s="56"/>
    </row>
    <row r="25" spans="2:11" x14ac:dyDescent="0.2">
      <c r="B25" s="13"/>
      <c r="C25" s="14"/>
      <c r="D25" s="12"/>
      <c r="K25" s="56"/>
    </row>
    <row r="26" spans="2:11" x14ac:dyDescent="0.2">
      <c r="B26" s="13"/>
      <c r="C26" s="14"/>
      <c r="D26" s="12"/>
      <c r="K26" s="56"/>
    </row>
    <row r="27" spans="2:11" x14ac:dyDescent="0.2">
      <c r="B27" s="13"/>
      <c r="C27" s="14"/>
      <c r="D27" s="12"/>
      <c r="K27" s="56"/>
    </row>
    <row r="28" spans="2:11" x14ac:dyDescent="0.2">
      <c r="B28" s="13"/>
      <c r="C28" s="14"/>
      <c r="D28" s="12"/>
      <c r="K28" s="56"/>
    </row>
    <row r="29" spans="2:11" x14ac:dyDescent="0.2">
      <c r="B29" s="13"/>
      <c r="C29" s="14"/>
      <c r="D29" s="12"/>
      <c r="K29" s="56"/>
    </row>
    <row r="30" spans="2:11" x14ac:dyDescent="0.2">
      <c r="B30" s="13"/>
      <c r="C30" s="14"/>
      <c r="D30" s="12"/>
      <c r="K30" s="56"/>
    </row>
    <row r="31" spans="2:11" x14ac:dyDescent="0.2">
      <c r="B31" s="13"/>
      <c r="C31" s="14"/>
      <c r="D31" s="12"/>
      <c r="K31" s="56"/>
    </row>
    <row r="32" spans="2:11" x14ac:dyDescent="0.2">
      <c r="B32" s="13"/>
      <c r="C32" s="14"/>
      <c r="D32" s="12"/>
      <c r="K32" s="56"/>
    </row>
    <row r="33" spans="2:11" x14ac:dyDescent="0.2">
      <c r="B33" s="13"/>
      <c r="C33" s="14"/>
      <c r="D33" s="12"/>
      <c r="K33" s="56"/>
    </row>
    <row r="34" spans="2:11" x14ac:dyDescent="0.2">
      <c r="B34" s="13"/>
      <c r="C34" s="14"/>
      <c r="D34" s="12"/>
      <c r="K34" s="56"/>
    </row>
    <row r="35" spans="2:11" ht="13.5" thickBot="1" x14ac:dyDescent="0.25">
      <c r="B35" s="13"/>
      <c r="C35" s="14"/>
      <c r="D35" s="12"/>
      <c r="K35" s="57"/>
    </row>
    <row r="36" spans="2:11" ht="13.5" thickTop="1" x14ac:dyDescent="0.2">
      <c r="B36" s="13"/>
      <c r="C36" s="14"/>
      <c r="D36" s="12"/>
    </row>
    <row r="37" spans="2:11" ht="13.9" customHeight="1" x14ac:dyDescent="0.2">
      <c r="B37" s="13"/>
      <c r="C37" s="14"/>
      <c r="D37" s="12"/>
    </row>
    <row r="38" spans="2:11" ht="14.45" customHeight="1" x14ac:dyDescent="0.2">
      <c r="B38" s="13"/>
      <c r="C38" s="14"/>
      <c r="D38" s="12"/>
    </row>
    <row r="39" spans="2:11" ht="13.9" customHeight="1" x14ac:dyDescent="0.2">
      <c r="B39" s="13"/>
      <c r="C39" s="14"/>
      <c r="D39" s="12"/>
    </row>
    <row r="40" spans="2:11" ht="13.9" customHeight="1" x14ac:dyDescent="0.2">
      <c r="B40" s="13"/>
      <c r="C40" s="14"/>
      <c r="D40" s="12"/>
    </row>
    <row r="41" spans="2:11" x14ac:dyDescent="0.2">
      <c r="B41" s="13"/>
      <c r="C41" s="14"/>
      <c r="D41" s="12"/>
    </row>
    <row r="42" spans="2:11" ht="13.9" customHeight="1" x14ac:dyDescent="0.2">
      <c r="B42" s="13"/>
      <c r="C42" s="14"/>
      <c r="D42" s="12"/>
    </row>
    <row r="43" spans="2:11" x14ac:dyDescent="0.2">
      <c r="B43" s="13"/>
      <c r="C43" s="14"/>
      <c r="D43" s="12"/>
    </row>
    <row r="44" spans="2:11" x14ac:dyDescent="0.2">
      <c r="B44" s="13"/>
      <c r="C44" s="14"/>
      <c r="D44" s="12"/>
    </row>
    <row r="45" spans="2:11" x14ac:dyDescent="0.2">
      <c r="B45" s="13"/>
      <c r="C45" s="14"/>
      <c r="D45" s="12"/>
    </row>
    <row r="46" spans="2:11" x14ac:dyDescent="0.2">
      <c r="B46" s="13"/>
      <c r="C46" s="14"/>
      <c r="D46" s="12"/>
    </row>
    <row r="47" spans="2:11" x14ac:dyDescent="0.2">
      <c r="B47" s="13"/>
      <c r="C47" s="14"/>
      <c r="D47" s="12"/>
    </row>
    <row r="48" spans="2:11" x14ac:dyDescent="0.2">
      <c r="B48" s="13"/>
      <c r="C48" s="14"/>
      <c r="D48" s="12"/>
    </row>
    <row r="49" spans="2:6" x14ac:dyDescent="0.2">
      <c r="B49" s="13"/>
      <c r="C49" s="14"/>
      <c r="D49" s="12"/>
      <c r="F49" s="35"/>
    </row>
    <row r="50" spans="2:6" x14ac:dyDescent="0.2">
      <c r="B50" s="13"/>
      <c r="C50" s="14"/>
      <c r="D50" s="12"/>
    </row>
    <row r="51" spans="2:6" x14ac:dyDescent="0.2">
      <c r="B51" s="13"/>
      <c r="C51" s="14"/>
      <c r="D51" s="12"/>
    </row>
    <row r="52" spans="2:6" x14ac:dyDescent="0.2">
      <c r="B52" s="13"/>
      <c r="C52" s="14"/>
      <c r="D52" s="12"/>
    </row>
    <row r="53" spans="2:6" x14ac:dyDescent="0.2">
      <c r="B53" s="13"/>
      <c r="C53" s="14"/>
      <c r="D53" s="12"/>
    </row>
    <row r="54" spans="2:6" x14ac:dyDescent="0.2">
      <c r="B54" s="13"/>
      <c r="C54" s="14"/>
      <c r="D54" s="12"/>
    </row>
    <row r="55" spans="2:6" x14ac:dyDescent="0.2">
      <c r="B55" s="13"/>
      <c r="C55" s="14"/>
      <c r="D55" s="12"/>
    </row>
    <row r="56" spans="2:6" x14ac:dyDescent="0.2">
      <c r="B56" s="13"/>
      <c r="C56" s="14"/>
      <c r="D56" s="12"/>
    </row>
    <row r="57" spans="2:6" x14ac:dyDescent="0.2">
      <c r="B57" s="13"/>
      <c r="C57" s="14"/>
      <c r="D57" s="12"/>
    </row>
    <row r="58" spans="2:6" x14ac:dyDescent="0.2">
      <c r="B58" s="13"/>
      <c r="C58" s="14"/>
      <c r="D58" s="12"/>
    </row>
    <row r="59" spans="2:6" x14ac:dyDescent="0.2">
      <c r="B59" s="13"/>
      <c r="C59" s="14"/>
      <c r="D59" s="12"/>
    </row>
    <row r="60" spans="2:6" x14ac:dyDescent="0.2">
      <c r="B60" s="13"/>
      <c r="C60" s="14"/>
      <c r="D60" s="12"/>
    </row>
    <row r="61" spans="2:6" x14ac:dyDescent="0.2">
      <c r="B61" s="13"/>
      <c r="C61" s="14"/>
      <c r="D61" s="12"/>
    </row>
    <row r="62" spans="2:6" x14ac:dyDescent="0.2">
      <c r="B62" s="13"/>
      <c r="C62" s="14"/>
      <c r="D62" s="12"/>
    </row>
    <row r="63" spans="2:6" x14ac:dyDescent="0.2">
      <c r="B63" s="13"/>
      <c r="C63" s="14"/>
      <c r="D63" s="12"/>
    </row>
    <row r="64" spans="2:6" x14ac:dyDescent="0.2">
      <c r="B64" s="13"/>
      <c r="C64" s="14"/>
      <c r="D64" s="12"/>
    </row>
    <row r="65" spans="2:4" x14ac:dyDescent="0.2">
      <c r="B65" s="13"/>
      <c r="C65" s="14"/>
      <c r="D65" s="12"/>
    </row>
    <row r="66" spans="2:4" x14ac:dyDescent="0.2">
      <c r="B66" s="13"/>
      <c r="C66" s="14"/>
      <c r="D66" s="12"/>
    </row>
    <row r="67" spans="2:4" x14ac:dyDescent="0.2">
      <c r="B67" s="13"/>
      <c r="C67" s="14"/>
      <c r="D67" s="12"/>
    </row>
    <row r="68" spans="2:4" x14ac:dyDescent="0.2">
      <c r="B68" s="13"/>
      <c r="C68" s="14"/>
      <c r="D68" s="12"/>
    </row>
    <row r="69" spans="2:4" x14ac:dyDescent="0.2">
      <c r="B69" s="13"/>
      <c r="C69" s="14"/>
      <c r="D69" s="12"/>
    </row>
    <row r="70" spans="2:4" x14ac:dyDescent="0.2">
      <c r="B70" s="13"/>
      <c r="C70" s="14"/>
      <c r="D70" s="12"/>
    </row>
    <row r="71" spans="2:4" x14ac:dyDescent="0.2">
      <c r="B71" s="13"/>
      <c r="C71" s="14"/>
      <c r="D71" s="12"/>
    </row>
    <row r="72" spans="2:4" x14ac:dyDescent="0.2">
      <c r="B72" s="13"/>
      <c r="C72" s="14"/>
      <c r="D72" s="12"/>
    </row>
    <row r="73" spans="2:4" x14ac:dyDescent="0.2">
      <c r="B73" s="13"/>
      <c r="C73" s="14"/>
      <c r="D73" s="12"/>
    </row>
    <row r="74" spans="2:4" x14ac:dyDescent="0.2">
      <c r="B74" s="13"/>
      <c r="C74" s="14"/>
      <c r="D74" s="12"/>
    </row>
    <row r="75" spans="2:4" x14ac:dyDescent="0.2">
      <c r="B75" s="13"/>
      <c r="C75" s="14"/>
      <c r="D75" s="12"/>
    </row>
    <row r="76" spans="2:4" x14ac:dyDescent="0.2">
      <c r="B76" s="13"/>
      <c r="C76" s="14"/>
      <c r="D76" s="12"/>
    </row>
    <row r="77" spans="2:4" x14ac:dyDescent="0.2">
      <c r="B77" s="13"/>
      <c r="C77" s="14"/>
      <c r="D77" s="12"/>
    </row>
    <row r="78" spans="2:4" x14ac:dyDescent="0.2">
      <c r="B78" s="13"/>
      <c r="C78" s="14"/>
      <c r="D78" s="12"/>
    </row>
    <row r="79" spans="2:4" x14ac:dyDescent="0.2">
      <c r="B79" s="13"/>
      <c r="C79" s="14"/>
      <c r="D79" s="12"/>
    </row>
    <row r="80" spans="2:4" x14ac:dyDescent="0.2">
      <c r="B80" s="13"/>
      <c r="C80" s="14"/>
      <c r="D80" s="12"/>
    </row>
    <row r="81" spans="2:4" x14ac:dyDescent="0.2">
      <c r="B81" s="13"/>
      <c r="C81" s="14"/>
      <c r="D81" s="12"/>
    </row>
    <row r="82" spans="2:4" x14ac:dyDescent="0.2">
      <c r="B82" s="13"/>
      <c r="C82" s="14"/>
      <c r="D82" s="12"/>
    </row>
    <row r="83" spans="2:4" x14ac:dyDescent="0.2">
      <c r="B83" s="13"/>
      <c r="C83" s="14"/>
      <c r="D83" s="12"/>
    </row>
    <row r="84" spans="2:4" x14ac:dyDescent="0.2">
      <c r="B84" s="13"/>
      <c r="C84" s="14"/>
      <c r="D84" s="12"/>
    </row>
    <row r="85" spans="2:4" x14ac:dyDescent="0.2">
      <c r="B85" s="13"/>
      <c r="C85" s="14"/>
      <c r="D85" s="12"/>
    </row>
    <row r="86" spans="2:4" x14ac:dyDescent="0.2">
      <c r="B86" s="13"/>
      <c r="C86" s="14"/>
      <c r="D86" s="12"/>
    </row>
    <row r="87" spans="2:4" x14ac:dyDescent="0.2">
      <c r="B87" s="13"/>
      <c r="C87" s="14"/>
      <c r="D87" s="12"/>
    </row>
    <row r="88" spans="2:4" x14ac:dyDescent="0.2">
      <c r="B88" s="13"/>
      <c r="C88" s="14"/>
      <c r="D88" s="12"/>
    </row>
    <row r="89" spans="2:4" x14ac:dyDescent="0.2">
      <c r="B89" s="13"/>
      <c r="C89" s="14"/>
      <c r="D89" s="12"/>
    </row>
    <row r="90" spans="2:4" x14ac:dyDescent="0.2">
      <c r="B90" s="13"/>
      <c r="C90" s="14"/>
      <c r="D90" s="12"/>
    </row>
    <row r="91" spans="2:4" x14ac:dyDescent="0.2">
      <c r="B91" s="13"/>
      <c r="C91" s="14"/>
      <c r="D91" s="12"/>
    </row>
    <row r="92" spans="2:4" x14ac:dyDescent="0.2">
      <c r="B92" s="13"/>
      <c r="C92" s="14"/>
      <c r="D92" s="12"/>
    </row>
    <row r="93" spans="2:4" x14ac:dyDescent="0.2">
      <c r="B93" s="13"/>
      <c r="C93" s="14"/>
      <c r="D93" s="12"/>
    </row>
    <row r="94" spans="2:4" x14ac:dyDescent="0.2">
      <c r="B94" s="13"/>
      <c r="C94" s="14"/>
      <c r="D94" s="12"/>
    </row>
    <row r="95" spans="2:4" x14ac:dyDescent="0.2">
      <c r="B95" s="13"/>
      <c r="C95" s="14"/>
      <c r="D95" s="12"/>
    </row>
    <row r="96" spans="2:4" x14ac:dyDescent="0.2">
      <c r="B96" s="13"/>
      <c r="C96" s="14"/>
      <c r="D96" s="12"/>
    </row>
    <row r="97" spans="2:4" x14ac:dyDescent="0.2">
      <c r="B97" s="13"/>
      <c r="C97" s="14"/>
      <c r="D97" s="12"/>
    </row>
    <row r="98" spans="2:4" x14ac:dyDescent="0.2">
      <c r="B98" s="13"/>
      <c r="C98" s="14"/>
      <c r="D98" s="12"/>
    </row>
    <row r="99" spans="2:4" x14ac:dyDescent="0.2">
      <c r="B99" s="13"/>
      <c r="C99" s="14"/>
      <c r="D99" s="12"/>
    </row>
    <row r="100" spans="2:4" x14ac:dyDescent="0.2">
      <c r="B100" s="13"/>
      <c r="C100" s="14"/>
      <c r="D100" s="12"/>
    </row>
    <row r="101" spans="2:4" x14ac:dyDescent="0.2">
      <c r="B101" s="13"/>
      <c r="C101" s="14"/>
      <c r="D101" s="12"/>
    </row>
    <row r="102" spans="2:4" x14ac:dyDescent="0.2">
      <c r="B102" s="13"/>
      <c r="C102" s="14"/>
      <c r="D102" s="12"/>
    </row>
    <row r="103" spans="2:4" x14ac:dyDescent="0.2">
      <c r="B103" s="13"/>
      <c r="C103" s="14"/>
      <c r="D103" s="12"/>
    </row>
    <row r="104" spans="2:4" x14ac:dyDescent="0.2">
      <c r="B104" s="13"/>
      <c r="C104" s="14"/>
      <c r="D104" s="12"/>
    </row>
    <row r="105" spans="2:4" x14ac:dyDescent="0.2">
      <c r="B105" s="13"/>
      <c r="C105" s="14"/>
      <c r="D105" s="12"/>
    </row>
    <row r="106" spans="2:4" ht="13.5" thickBot="1" x14ac:dyDescent="0.25">
      <c r="B106" s="33"/>
      <c r="C106" s="34"/>
      <c r="D106" s="41"/>
    </row>
    <row r="107" spans="2:4" ht="13.5" thickTop="1" x14ac:dyDescent="0.2"/>
  </sheetData>
  <mergeCells count="5">
    <mergeCell ref="K5:K35"/>
    <mergeCell ref="F4:G5"/>
    <mergeCell ref="H4:I5"/>
    <mergeCell ref="F6:G8"/>
    <mergeCell ref="H6:I8"/>
  </mergeCells>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Week of 9-30-19</vt:lpstr>
      <vt:lpstr>Week of 10-7-19</vt:lpstr>
      <vt:lpstr>Projects</vt:lpstr>
    </vt:vector>
  </TitlesOfParts>
  <Company>SIEMENS AG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Michelle Weadock</dc:creator>
  <cp:lastModifiedBy>Vorsten, John (SI RSS-AM Z2 SOL AUS AUTO)</cp:lastModifiedBy>
  <dcterms:created xsi:type="dcterms:W3CDTF">2017-11-27T21:23:34Z</dcterms:created>
  <dcterms:modified xsi:type="dcterms:W3CDTF">2019-10-01T13:23:30Z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792102918</vt:i4>
  </property>
  <property fmtid="{D5CDD505-2E9C-101B-9397-08002B2CF9AE}" pid="3" name="_NewReviewCycle">
    <vt:lpwstr/>
  </property>
  <property fmtid="{D5CDD505-2E9C-101B-9397-08002B2CF9AE}" pid="4" name="_EmailSubject">
    <vt:lpwstr>EZ-SAP Timesheet</vt:lpwstr>
  </property>
  <property fmtid="{D5CDD505-2E9C-101B-9397-08002B2CF9AE}" pid="5" name="_AuthorEmail">
    <vt:lpwstr>roy.brown@siemens.com</vt:lpwstr>
  </property>
  <property fmtid="{D5CDD505-2E9C-101B-9397-08002B2CF9AE}" pid="6" name="_AuthorEmailDisplayName">
    <vt:lpwstr>Brown, Roy (SI RSS-AM Z2 SOL ZTC OM SUPV3)</vt:lpwstr>
  </property>
  <property fmtid="{D5CDD505-2E9C-101B-9397-08002B2CF9AE}" pid="7" name="_PreviousAdHocReviewCycleID">
    <vt:i4>-842784618</vt:i4>
  </property>
  <property fmtid="{D5CDD505-2E9C-101B-9397-08002B2CF9AE}" pid="8" name="_ReviewingToolsShownOnce">
    <vt:lpwstr/>
  </property>
</Properties>
</file>