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0CAD\Project\融创\0Doc\各模块\门窗\0深化顾问及算量\图源\"/>
    </mc:Choice>
  </mc:AlternateContent>
  <xr:revisionPtr revIDLastSave="0" documentId="13_ncr:1_{EDC5F9D1-D124-40BF-B2D4-B24EDA7F755D}" xr6:coauthVersionLast="45" xr6:coauthVersionMax="45" xr10:uidLastSave="{00000000-0000-0000-0000-000000000000}"/>
  <bookViews>
    <workbookView xWindow="-108" yWindow="-108" windowWidth="30936" windowHeight="16896" activeTab="2" xr2:uid="{00000000-000D-0000-FFFF-FFFF00000000}"/>
  </bookViews>
  <sheets>
    <sheet name="汇总表" sheetId="1" r:id="rId1"/>
    <sheet name="外开窗" sheetId="13" r:id="rId2"/>
    <sheet name="外开窗-填写示例" sheetId="12" r:id="rId3"/>
  </sheets>
  <definedNames>
    <definedName name="_xlnm.Print_Area" localSheetId="0">汇总表!$A$1:$AU$57</definedName>
    <definedName name="_xlnm.Print_Area" localSheetId="1">外开窗!$A$1:$O$75</definedName>
    <definedName name="_xlnm.Print_Area" localSheetId="2">'外开窗-填写示例'!$A$1:$O$75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9" i="13" l="1"/>
  <c r="K70" i="13" s="1"/>
  <c r="K58" i="13"/>
  <c r="I58" i="13"/>
  <c r="K55" i="13"/>
  <c r="I55" i="13"/>
  <c r="K47" i="13"/>
  <c r="I47" i="13"/>
  <c r="I15" i="12" l="1"/>
  <c r="I14" i="12"/>
  <c r="I5" i="12"/>
  <c r="I10" i="12" s="1"/>
  <c r="I4" i="12"/>
  <c r="I6" i="12" s="1"/>
  <c r="K69" i="12" l="1"/>
  <c r="K58" i="12"/>
  <c r="I58" i="12"/>
  <c r="K55" i="12"/>
  <c r="I55" i="12"/>
  <c r="K47" i="12"/>
  <c r="K70" i="12" l="1"/>
  <c r="I47" i="12"/>
  <c r="N22" i="1" l="1"/>
  <c r="N21" i="1"/>
  <c r="I22" i="1"/>
  <c r="I21" i="1"/>
  <c r="N50" i="1" l="1"/>
  <c r="N51" i="1"/>
  <c r="N52" i="1"/>
  <c r="N53" i="1"/>
  <c r="N54" i="1"/>
  <c r="N55" i="1"/>
  <c r="N49" i="1"/>
  <c r="I50" i="1"/>
  <c r="I51" i="1"/>
  <c r="I52" i="1"/>
  <c r="I53" i="1"/>
  <c r="I54" i="1"/>
  <c r="I55" i="1"/>
  <c r="I49" i="1"/>
  <c r="N46" i="1"/>
  <c r="O46" i="1" s="1"/>
  <c r="R46" i="1"/>
  <c r="N47" i="1"/>
  <c r="O47" i="1" s="1"/>
  <c r="R47" i="1"/>
  <c r="I46" i="1"/>
  <c r="J46" i="1" s="1"/>
  <c r="I47" i="1"/>
  <c r="J47" i="1" s="1"/>
  <c r="N34" i="1"/>
  <c r="N35" i="1"/>
  <c r="N36" i="1"/>
  <c r="N37" i="1"/>
  <c r="N38" i="1"/>
  <c r="N39" i="1"/>
  <c r="N40" i="1"/>
  <c r="N41" i="1"/>
  <c r="N42" i="1"/>
  <c r="N43" i="1"/>
  <c r="N44" i="1"/>
  <c r="N45" i="1"/>
  <c r="N33" i="1"/>
  <c r="I34" i="1"/>
  <c r="I35" i="1"/>
  <c r="I36" i="1"/>
  <c r="I37" i="1"/>
  <c r="I38" i="1"/>
  <c r="I39" i="1"/>
  <c r="I40" i="1"/>
  <c r="I41" i="1"/>
  <c r="I42" i="1"/>
  <c r="I43" i="1"/>
  <c r="I44" i="1"/>
  <c r="I45" i="1"/>
  <c r="I33" i="1"/>
  <c r="I30" i="1"/>
  <c r="I31" i="1"/>
  <c r="N30" i="1"/>
  <c r="N31" i="1"/>
  <c r="N29" i="1"/>
  <c r="I29" i="1" l="1"/>
  <c r="N25" i="1"/>
  <c r="N26" i="1"/>
  <c r="N27" i="1"/>
  <c r="N24" i="1"/>
  <c r="I25" i="1"/>
  <c r="I26" i="1"/>
  <c r="I27" i="1"/>
  <c r="I24" i="1"/>
  <c r="O22" i="1"/>
  <c r="R22" i="1"/>
  <c r="N7" i="1"/>
  <c r="O7" i="1" s="1"/>
  <c r="N8" i="1"/>
  <c r="N9" i="1"/>
  <c r="O9" i="1" s="1"/>
  <c r="N10" i="1"/>
  <c r="O10" i="1" s="1"/>
  <c r="N11" i="1"/>
  <c r="O11" i="1" s="1"/>
  <c r="N12" i="1"/>
  <c r="O12" i="1" s="1"/>
  <c r="N13" i="1"/>
  <c r="O13" i="1" s="1"/>
  <c r="N14" i="1"/>
  <c r="N15" i="1"/>
  <c r="O15" i="1" s="1"/>
  <c r="N16" i="1"/>
  <c r="N17" i="1"/>
  <c r="O17" i="1" s="1"/>
  <c r="N18" i="1"/>
  <c r="O18" i="1" s="1"/>
  <c r="N19" i="1"/>
  <c r="O19" i="1" s="1"/>
  <c r="N6" i="1"/>
  <c r="R8" i="1"/>
  <c r="R9" i="1"/>
  <c r="R10" i="1"/>
  <c r="R11" i="1"/>
  <c r="R12" i="1"/>
  <c r="R13" i="1"/>
  <c r="R14" i="1"/>
  <c r="R15" i="1"/>
  <c r="R16" i="1"/>
  <c r="R17" i="1"/>
  <c r="R18" i="1"/>
  <c r="R19" i="1"/>
  <c r="I8" i="1"/>
  <c r="I9" i="1"/>
  <c r="I10" i="1"/>
  <c r="I11" i="1"/>
  <c r="I12" i="1"/>
  <c r="I13" i="1"/>
  <c r="I14" i="1"/>
  <c r="I15" i="1"/>
  <c r="I16" i="1"/>
  <c r="I17" i="1"/>
  <c r="I18" i="1"/>
  <c r="I19" i="1"/>
  <c r="I7" i="1"/>
  <c r="I6" i="1"/>
  <c r="O8" i="1" l="1"/>
  <c r="O16" i="1"/>
  <c r="O14" i="1"/>
  <c r="M47" i="1" l="1"/>
  <c r="Q47" i="1" s="1"/>
  <c r="L47" i="1"/>
  <c r="P47" i="1" s="1"/>
  <c r="M46" i="1"/>
  <c r="Q46" i="1" s="1"/>
  <c r="L46" i="1"/>
  <c r="P46" i="1" s="1"/>
  <c r="X46" i="1" l="1"/>
  <c r="Y46" i="1" s="1"/>
  <c r="V47" i="1"/>
  <c r="X47" i="1"/>
  <c r="Y47" i="1" s="1"/>
  <c r="V46" i="1"/>
  <c r="M19" i="1"/>
  <c r="Q19" i="1" s="1"/>
  <c r="L19" i="1"/>
  <c r="P19" i="1" s="1"/>
  <c r="M18" i="1"/>
  <c r="Q18" i="1" s="1"/>
  <c r="L18" i="1"/>
  <c r="P18" i="1" s="1"/>
  <c r="AG47" i="1" l="1"/>
  <c r="W46" i="1"/>
  <c r="AC47" i="1"/>
  <c r="W47" i="1"/>
  <c r="AC46" i="1"/>
  <c r="X19" i="1"/>
  <c r="Y19" i="1" s="1"/>
  <c r="X18" i="1"/>
  <c r="Y18" i="1" s="1"/>
  <c r="V19" i="1"/>
  <c r="V18" i="1"/>
  <c r="AG46" i="1" l="1"/>
  <c r="AG19" i="1"/>
  <c r="AG18" i="1"/>
  <c r="W18" i="1"/>
  <c r="AC19" i="1"/>
  <c r="W19" i="1"/>
  <c r="AC18" i="1"/>
  <c r="AA47" i="1"/>
  <c r="AA46" i="1"/>
  <c r="AA19" i="1" l="1"/>
  <c r="AA18" i="1"/>
  <c r="M43" i="1" l="1"/>
  <c r="L43" i="1"/>
  <c r="M45" i="1"/>
  <c r="L45" i="1"/>
  <c r="M44" i="1"/>
  <c r="L44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V41" i="1" l="1"/>
  <c r="AC41" i="1" s="1"/>
  <c r="V38" i="1"/>
  <c r="V39" i="1"/>
  <c r="AC39" i="1" s="1"/>
  <c r="V42" i="1"/>
  <c r="AC42" i="1" s="1"/>
  <c r="V40" i="1"/>
  <c r="AC40" i="1" s="1"/>
  <c r="V44" i="1"/>
  <c r="AC44" i="1" s="1"/>
  <c r="V37" i="1"/>
  <c r="AC37" i="1" s="1"/>
  <c r="V35" i="1"/>
  <c r="AC35" i="1" s="1"/>
  <c r="V36" i="1"/>
  <c r="AC36" i="1" s="1"/>
  <c r="V45" i="1"/>
  <c r="AC45" i="1" s="1"/>
  <c r="M55" i="1"/>
  <c r="L55" i="1"/>
  <c r="M54" i="1"/>
  <c r="L54" i="1"/>
  <c r="M53" i="1"/>
  <c r="L53" i="1"/>
  <c r="AG41" i="1" l="1"/>
  <c r="AG36" i="1"/>
  <c r="AG40" i="1"/>
  <c r="AG39" i="1"/>
  <c r="AG35" i="1"/>
  <c r="AG44" i="1"/>
  <c r="AG42" i="1"/>
  <c r="AC38" i="1"/>
  <c r="AG37" i="1" l="1"/>
  <c r="AG45" i="1"/>
  <c r="AG38" i="1"/>
  <c r="AA35" i="1"/>
  <c r="AA36" i="1"/>
  <c r="AA38" i="1"/>
  <c r="AA44" i="1"/>
  <c r="AA42" i="1"/>
  <c r="AA41" i="1"/>
  <c r="AA40" i="1"/>
  <c r="AA37" i="1"/>
  <c r="M52" i="1"/>
  <c r="L52" i="1"/>
  <c r="M51" i="1"/>
  <c r="L51" i="1"/>
  <c r="M50" i="1"/>
  <c r="L50" i="1"/>
  <c r="M49" i="1"/>
  <c r="L49" i="1"/>
  <c r="V55" i="1" l="1"/>
  <c r="P50" i="1"/>
  <c r="P49" i="1"/>
  <c r="P52" i="1"/>
  <c r="V54" i="1"/>
  <c r="Z35" i="1"/>
  <c r="AA45" i="1"/>
  <c r="AA39" i="1"/>
  <c r="J49" i="1"/>
  <c r="J50" i="1"/>
  <c r="J51" i="1"/>
  <c r="J52" i="1"/>
  <c r="J53" i="1"/>
  <c r="J54" i="1"/>
  <c r="J55" i="1"/>
  <c r="W35" i="1"/>
  <c r="W36" i="1"/>
  <c r="V53" i="1"/>
  <c r="O33" i="1"/>
  <c r="R33" i="1"/>
  <c r="O34" i="1"/>
  <c r="R34" i="1"/>
  <c r="O35" i="1"/>
  <c r="Q35" i="1" s="1"/>
  <c r="P35" i="1"/>
  <c r="R35" i="1"/>
  <c r="O36" i="1"/>
  <c r="Q36" i="1" s="1"/>
  <c r="P36" i="1"/>
  <c r="R36" i="1"/>
  <c r="O37" i="1"/>
  <c r="Q37" i="1" s="1"/>
  <c r="P37" i="1"/>
  <c r="R37" i="1"/>
  <c r="W37" i="1" s="1"/>
  <c r="O38" i="1"/>
  <c r="Q38" i="1" s="1"/>
  <c r="P38" i="1"/>
  <c r="R38" i="1"/>
  <c r="W38" i="1" s="1"/>
  <c r="O39" i="1"/>
  <c r="Q39" i="1" s="1"/>
  <c r="P39" i="1"/>
  <c r="R39" i="1"/>
  <c r="W39" i="1" s="1"/>
  <c r="O40" i="1"/>
  <c r="Q40" i="1" s="1"/>
  <c r="P40" i="1"/>
  <c r="R40" i="1"/>
  <c r="W40" i="1" s="1"/>
  <c r="O41" i="1"/>
  <c r="Q41" i="1" s="1"/>
  <c r="P41" i="1"/>
  <c r="R41" i="1"/>
  <c r="O42" i="1"/>
  <c r="Q42" i="1" s="1"/>
  <c r="P42" i="1"/>
  <c r="R42" i="1"/>
  <c r="W42" i="1" s="1"/>
  <c r="O43" i="1"/>
  <c r="Q43" i="1" s="1"/>
  <c r="P43" i="1"/>
  <c r="R43" i="1"/>
  <c r="O44" i="1"/>
  <c r="Q44" i="1" s="1"/>
  <c r="P44" i="1"/>
  <c r="R44" i="1"/>
  <c r="W44" i="1" s="1"/>
  <c r="O45" i="1"/>
  <c r="Q45" i="1" s="1"/>
  <c r="P45" i="1"/>
  <c r="R45" i="1"/>
  <c r="W45" i="1" s="1"/>
  <c r="O49" i="1"/>
  <c r="R49" i="1"/>
  <c r="O50" i="1"/>
  <c r="R50" i="1"/>
  <c r="O51" i="1"/>
  <c r="R51" i="1"/>
  <c r="O52" i="1"/>
  <c r="R52" i="1"/>
  <c r="O53" i="1"/>
  <c r="Q53" i="1" s="1"/>
  <c r="P53" i="1"/>
  <c r="R53" i="1"/>
  <c r="O54" i="1"/>
  <c r="Q54" i="1" s="1"/>
  <c r="P54" i="1"/>
  <c r="R54" i="1"/>
  <c r="O55" i="1"/>
  <c r="Q55" i="1" s="1"/>
  <c r="P55" i="1"/>
  <c r="R55" i="1"/>
  <c r="J34" i="1"/>
  <c r="J35" i="1"/>
  <c r="J36" i="1"/>
  <c r="J37" i="1"/>
  <c r="J38" i="1"/>
  <c r="J39" i="1"/>
  <c r="J40" i="1"/>
  <c r="J41" i="1"/>
  <c r="J42" i="1"/>
  <c r="J43" i="1"/>
  <c r="J44" i="1"/>
  <c r="J45" i="1"/>
  <c r="J33" i="1"/>
  <c r="M34" i="1"/>
  <c r="L34" i="1"/>
  <c r="P34" i="1" s="1"/>
  <c r="M33" i="1"/>
  <c r="L33" i="1"/>
  <c r="O31" i="1"/>
  <c r="J31" i="1"/>
  <c r="O30" i="1"/>
  <c r="J30" i="1"/>
  <c r="R29" i="1"/>
  <c r="R30" i="1"/>
  <c r="R31" i="1"/>
  <c r="O29" i="1"/>
  <c r="J29" i="1"/>
  <c r="M31" i="1"/>
  <c r="L31" i="1"/>
  <c r="M30" i="1"/>
  <c r="L30" i="1"/>
  <c r="M29" i="1"/>
  <c r="L29" i="1"/>
  <c r="R26" i="1"/>
  <c r="R27" i="1"/>
  <c r="O26" i="1"/>
  <c r="R25" i="1"/>
  <c r="O25" i="1"/>
  <c r="R24" i="1"/>
  <c r="O24" i="1"/>
  <c r="J27" i="1"/>
  <c r="J26" i="1"/>
  <c r="J25" i="1"/>
  <c r="J24" i="1"/>
  <c r="M27" i="1"/>
  <c r="L27" i="1"/>
  <c r="M26" i="1"/>
  <c r="L26" i="1"/>
  <c r="M25" i="1"/>
  <c r="L25" i="1"/>
  <c r="R21" i="1"/>
  <c r="O21" i="1"/>
  <c r="Q34" i="1" l="1"/>
  <c r="X34" i="1" s="1"/>
  <c r="Y34" i="1" s="1"/>
  <c r="V43" i="1"/>
  <c r="V33" i="1"/>
  <c r="V34" i="1"/>
  <c r="AC34" i="1" s="1"/>
  <c r="V29" i="1"/>
  <c r="AC29" i="1" s="1"/>
  <c r="X45" i="1"/>
  <c r="Y45" i="1" s="1"/>
  <c r="X37" i="1"/>
  <c r="Y37" i="1" s="1"/>
  <c r="X42" i="1"/>
  <c r="Y42" i="1" s="1"/>
  <c r="X41" i="1"/>
  <c r="Y41" i="1" s="1"/>
  <c r="X38" i="1"/>
  <c r="Y38" i="1" s="1"/>
  <c r="AG53" i="1"/>
  <c r="AC53" i="1"/>
  <c r="X43" i="1"/>
  <c r="Y43" i="1" s="1"/>
  <c r="AA54" i="1"/>
  <c r="AC54" i="1"/>
  <c r="X44" i="1"/>
  <c r="Y44" i="1" s="1"/>
  <c r="X36" i="1"/>
  <c r="Y36" i="1" s="1"/>
  <c r="W55" i="1"/>
  <c r="AC55" i="1"/>
  <c r="X39" i="1"/>
  <c r="Y39" i="1" s="1"/>
  <c r="X35" i="1"/>
  <c r="Y35" i="1" s="1"/>
  <c r="W41" i="1"/>
  <c r="X40" i="1"/>
  <c r="Y40" i="1" s="1"/>
  <c r="V25" i="1"/>
  <c r="V50" i="1"/>
  <c r="W54" i="1"/>
  <c r="V52" i="1"/>
  <c r="V49" i="1"/>
  <c r="V51" i="1"/>
  <c r="Q51" i="1"/>
  <c r="Q52" i="1"/>
  <c r="X52" i="1" s="1"/>
  <c r="Y52" i="1" s="1"/>
  <c r="Q49" i="1"/>
  <c r="X49" i="1" s="1"/>
  <c r="Y49" i="1" s="1"/>
  <c r="P51" i="1"/>
  <c r="AG54" i="1"/>
  <c r="Q50" i="1"/>
  <c r="X50" i="1" s="1"/>
  <c r="Y50" i="1" s="1"/>
  <c r="Q33" i="1"/>
  <c r="V30" i="1"/>
  <c r="Q25" i="1"/>
  <c r="X54" i="1"/>
  <c r="Y54" i="1" s="1"/>
  <c r="Q30" i="1"/>
  <c r="Q29" i="1"/>
  <c r="X55" i="1"/>
  <c r="Y55" i="1" s="1"/>
  <c r="V26" i="1"/>
  <c r="P27" i="1"/>
  <c r="P29" i="1"/>
  <c r="V31" i="1"/>
  <c r="X53" i="1"/>
  <c r="Y53" i="1" s="1"/>
  <c r="W53" i="1"/>
  <c r="AA55" i="1"/>
  <c r="AA53" i="1"/>
  <c r="P26" i="1"/>
  <c r="Q26" i="1"/>
  <c r="P31" i="1"/>
  <c r="P25" i="1"/>
  <c r="P30" i="1"/>
  <c r="O27" i="1"/>
  <c r="Q27" i="1" s="1"/>
  <c r="Q31" i="1"/>
  <c r="V27" i="1"/>
  <c r="M24" i="1"/>
  <c r="Q24" i="1" s="1"/>
  <c r="L24" i="1"/>
  <c r="P24" i="1" s="1"/>
  <c r="L22" i="1"/>
  <c r="V17" i="1"/>
  <c r="W17" i="1" s="1"/>
  <c r="V16" i="1"/>
  <c r="W16" i="1" s="1"/>
  <c r="V14" i="1"/>
  <c r="V13" i="1"/>
  <c r="V12" i="1"/>
  <c r="V11" i="1"/>
  <c r="W11" i="1" s="1"/>
  <c r="V10" i="1"/>
  <c r="V9" i="1"/>
  <c r="W9" i="1" s="1"/>
  <c r="V8" i="1"/>
  <c r="W8" i="1" s="1"/>
  <c r="V7" i="1"/>
  <c r="V6" i="1"/>
  <c r="W29" i="1" l="1"/>
  <c r="L21" i="1"/>
  <c r="P21" i="1" s="1"/>
  <c r="M21" i="1"/>
  <c r="Q21" i="1" s="1"/>
  <c r="M22" i="1"/>
  <c r="V22" i="1" s="1"/>
  <c r="AG55" i="1"/>
  <c r="AA25" i="1"/>
  <c r="AG34" i="1"/>
  <c r="W34" i="1"/>
  <c r="AG33" i="1"/>
  <c r="AA43" i="1"/>
  <c r="AC43" i="1"/>
  <c r="W43" i="1"/>
  <c r="AC33" i="1"/>
  <c r="AG29" i="1"/>
  <c r="V24" i="1"/>
  <c r="W24" i="1" s="1"/>
  <c r="P22" i="1"/>
  <c r="W10" i="1"/>
  <c r="W14" i="1"/>
  <c r="W13" i="1"/>
  <c r="W12" i="1"/>
  <c r="Z54" i="1"/>
  <c r="AC25" i="1"/>
  <c r="AG25" i="1"/>
  <c r="W52" i="1"/>
  <c r="AG52" i="1"/>
  <c r="AC52" i="1"/>
  <c r="AC26" i="1"/>
  <c r="AG26" i="1"/>
  <c r="AC49" i="1"/>
  <c r="AG49" i="1"/>
  <c r="W51" i="1"/>
  <c r="AC51" i="1"/>
  <c r="AG51" i="1"/>
  <c r="W27" i="1"/>
  <c r="AC27" i="1"/>
  <c r="AG27" i="1"/>
  <c r="AG31" i="1"/>
  <c r="AC31" i="1"/>
  <c r="W25" i="1"/>
  <c r="W30" i="1"/>
  <c r="AG30" i="1"/>
  <c r="AC30" i="1"/>
  <c r="W50" i="1"/>
  <c r="AC50" i="1"/>
  <c r="AG50" i="1"/>
  <c r="W26" i="1"/>
  <c r="X24" i="1"/>
  <c r="Y24" i="1" s="1"/>
  <c r="W49" i="1"/>
  <c r="AA49" i="1"/>
  <c r="X51" i="1"/>
  <c r="Y51" i="1" s="1"/>
  <c r="P33" i="1"/>
  <c r="X33" i="1" s="1"/>
  <c r="Y33" i="1" s="1"/>
  <c r="X30" i="1"/>
  <c r="Y30" i="1" s="1"/>
  <c r="X31" i="1"/>
  <c r="Y31" i="1" s="1"/>
  <c r="X27" i="1"/>
  <c r="Y27" i="1" s="1"/>
  <c r="X25" i="1"/>
  <c r="Y25" i="1" s="1"/>
  <c r="W31" i="1"/>
  <c r="X29" i="1"/>
  <c r="Y29" i="1" s="1"/>
  <c r="X26" i="1"/>
  <c r="Y26" i="1" s="1"/>
  <c r="Z37" i="1"/>
  <c r="Z39" i="1"/>
  <c r="Z42" i="1"/>
  <c r="Z38" i="1"/>
  <c r="AA51" i="1"/>
  <c r="V21" i="1" l="1"/>
  <c r="AC21" i="1" s="1"/>
  <c r="Q22" i="1"/>
  <c r="X22" i="1" s="1"/>
  <c r="Y22" i="1" s="1"/>
  <c r="X21" i="1"/>
  <c r="Y21" i="1" s="1"/>
  <c r="W22" i="1"/>
  <c r="AG22" i="1"/>
  <c r="AC22" i="1"/>
  <c r="AG43" i="1"/>
  <c r="AA30" i="1"/>
  <c r="AA29" i="1"/>
  <c r="AA27" i="1"/>
  <c r="AA26" i="1"/>
  <c r="AC24" i="1"/>
  <c r="AG24" i="1"/>
  <c r="Z25" i="1"/>
  <c r="Z55" i="1"/>
  <c r="Z40" i="1"/>
  <c r="Z47" i="1"/>
  <c r="Z51" i="1"/>
  <c r="Z49" i="1"/>
  <c r="Z50" i="1"/>
  <c r="Z43" i="1"/>
  <c r="Z41" i="1"/>
  <c r="Z45" i="1"/>
  <c r="W33" i="1"/>
  <c r="Z36" i="1"/>
  <c r="AA50" i="1"/>
  <c r="AA52" i="1"/>
  <c r="AA31" i="1"/>
  <c r="R7" i="1"/>
  <c r="W7" i="1" s="1"/>
  <c r="O6" i="1"/>
  <c r="AG21" i="1" l="1"/>
  <c r="W21" i="1"/>
  <c r="Z26" i="1"/>
  <c r="AA24" i="1"/>
  <c r="AA22" i="1"/>
  <c r="Z52" i="1"/>
  <c r="Z27" i="1"/>
  <c r="AA34" i="1"/>
  <c r="Z46" i="1"/>
  <c r="AF51" i="1"/>
  <c r="AF50" i="1"/>
  <c r="Z44" i="1"/>
  <c r="Z33" i="1"/>
  <c r="AA33" i="1"/>
  <c r="R6" i="1"/>
  <c r="AF49" i="1" l="1"/>
  <c r="AJ49" i="1" s="1"/>
  <c r="AM49" i="1" s="1"/>
  <c r="Z53" i="1"/>
  <c r="Z31" i="1"/>
  <c r="Z22" i="1"/>
  <c r="AH50" i="1"/>
  <c r="AI50" i="1" s="1"/>
  <c r="AK50" i="1" s="1"/>
  <c r="AL50" i="1" s="1"/>
  <c r="AJ50" i="1"/>
  <c r="AM50" i="1" s="1"/>
  <c r="AH51" i="1"/>
  <c r="AI51" i="1" s="1"/>
  <c r="AK51" i="1" s="1"/>
  <c r="AL51" i="1" s="1"/>
  <c r="AJ51" i="1"/>
  <c r="AM51" i="1" s="1"/>
  <c r="AF25" i="1"/>
  <c r="AF27" i="1"/>
  <c r="AF26" i="1"/>
  <c r="AA21" i="1"/>
  <c r="Z21" i="1"/>
  <c r="M15" i="1"/>
  <c r="Q15" i="1" s="1"/>
  <c r="L15" i="1"/>
  <c r="P15" i="1" s="1"/>
  <c r="Z29" i="1" l="1"/>
  <c r="AF30" i="1"/>
  <c r="Z30" i="1"/>
  <c r="Z24" i="1"/>
  <c r="X15" i="1"/>
  <c r="Y15" i="1" s="1"/>
  <c r="AH49" i="1"/>
  <c r="AI49" i="1" s="1"/>
  <c r="AK49" i="1" s="1"/>
  <c r="AL49" i="1" s="1"/>
  <c r="AN49" i="1" s="1"/>
  <c r="Z34" i="1"/>
  <c r="AU49" i="1"/>
  <c r="AS49" i="1"/>
  <c r="AT49" i="1"/>
  <c r="AU51" i="1"/>
  <c r="AS51" i="1"/>
  <c r="AT51" i="1"/>
  <c r="AO50" i="1"/>
  <c r="AQ50" i="1"/>
  <c r="AN50" i="1"/>
  <c r="AR50" i="1"/>
  <c r="AP50" i="1"/>
  <c r="AU50" i="1"/>
  <c r="AS50" i="1"/>
  <c r="AT50" i="1"/>
  <c r="AN51" i="1"/>
  <c r="AP51" i="1"/>
  <c r="AR51" i="1"/>
  <c r="AQ51" i="1"/>
  <c r="AO51" i="1"/>
  <c r="W6" i="1"/>
  <c r="AF31" i="1"/>
  <c r="AJ25" i="1"/>
  <c r="AM25" i="1" s="1"/>
  <c r="AH25" i="1"/>
  <c r="AI25" i="1" s="1"/>
  <c r="AK25" i="1" s="1"/>
  <c r="AL25" i="1" s="1"/>
  <c r="AF21" i="1"/>
  <c r="AC17" i="1"/>
  <c r="M17" i="1"/>
  <c r="Q17" i="1" s="1"/>
  <c r="L17" i="1"/>
  <c r="P17" i="1" s="1"/>
  <c r="AF29" i="1" l="1"/>
  <c r="AJ29" i="1" s="1"/>
  <c r="AM29" i="1" s="1"/>
  <c r="X17" i="1"/>
  <c r="Y17" i="1" s="1"/>
  <c r="AR49" i="1"/>
  <c r="AP49" i="1"/>
  <c r="AQ49" i="1"/>
  <c r="AO49" i="1"/>
  <c r="AJ31" i="1"/>
  <c r="AM31" i="1" s="1"/>
  <c r="AH31" i="1"/>
  <c r="AI31" i="1" s="1"/>
  <c r="AK31" i="1" s="1"/>
  <c r="AL31" i="1" s="1"/>
  <c r="AH30" i="1"/>
  <c r="AI30" i="1" s="1"/>
  <c r="AK30" i="1" s="1"/>
  <c r="AL30" i="1" s="1"/>
  <c r="AJ30" i="1"/>
  <c r="AM30" i="1" s="1"/>
  <c r="AH27" i="1"/>
  <c r="AI27" i="1" s="1"/>
  <c r="AK27" i="1" s="1"/>
  <c r="AL27" i="1" s="1"/>
  <c r="AJ27" i="1"/>
  <c r="AM27" i="1" s="1"/>
  <c r="AJ26" i="1"/>
  <c r="AM26" i="1" s="1"/>
  <c r="AH26" i="1"/>
  <c r="AI26" i="1" s="1"/>
  <c r="AK26" i="1" s="1"/>
  <c r="AL26" i="1" s="1"/>
  <c r="AO25" i="1"/>
  <c r="AQ25" i="1"/>
  <c r="AN25" i="1"/>
  <c r="AR25" i="1"/>
  <c r="AP25" i="1"/>
  <c r="AU25" i="1"/>
  <c r="AS25" i="1"/>
  <c r="AT25" i="1"/>
  <c r="AC16" i="1"/>
  <c r="M16" i="1"/>
  <c r="Q16" i="1" s="1"/>
  <c r="L16" i="1"/>
  <c r="P16" i="1" s="1"/>
  <c r="AC14" i="1"/>
  <c r="M14" i="1"/>
  <c r="Q14" i="1" s="1"/>
  <c r="L14" i="1"/>
  <c r="P14" i="1" s="1"/>
  <c r="AC13" i="1"/>
  <c r="M13" i="1"/>
  <c r="Q13" i="1" s="1"/>
  <c r="L13" i="1"/>
  <c r="P13" i="1" s="1"/>
  <c r="AC12" i="1"/>
  <c r="M12" i="1"/>
  <c r="Q12" i="1" s="1"/>
  <c r="L12" i="1"/>
  <c r="P12" i="1" s="1"/>
  <c r="AC11" i="1"/>
  <c r="M11" i="1"/>
  <c r="Q11" i="1" s="1"/>
  <c r="L11" i="1"/>
  <c r="P11" i="1" s="1"/>
  <c r="AC10" i="1"/>
  <c r="M10" i="1"/>
  <c r="Q10" i="1" s="1"/>
  <c r="L10" i="1"/>
  <c r="P10" i="1" s="1"/>
  <c r="AC9" i="1"/>
  <c r="M9" i="1"/>
  <c r="Q9" i="1" s="1"/>
  <c r="L9" i="1"/>
  <c r="P9" i="1" s="1"/>
  <c r="AC8" i="1"/>
  <c r="M8" i="1"/>
  <c r="Q8" i="1" s="1"/>
  <c r="L8" i="1"/>
  <c r="P8" i="1" s="1"/>
  <c r="X8" i="1" l="1"/>
  <c r="Y8" i="1" s="1"/>
  <c r="AH29" i="1"/>
  <c r="AI29" i="1" s="1"/>
  <c r="AK29" i="1" s="1"/>
  <c r="AL29" i="1" s="1"/>
  <c r="AP29" i="1" s="1"/>
  <c r="X14" i="1"/>
  <c r="Y14" i="1" s="1"/>
  <c r="X10" i="1"/>
  <c r="Y10" i="1" s="1"/>
  <c r="X16" i="1"/>
  <c r="Y16" i="1" s="1"/>
  <c r="X11" i="1"/>
  <c r="Y11" i="1" s="1"/>
  <c r="X13" i="1"/>
  <c r="Y13" i="1" s="1"/>
  <c r="V15" i="1"/>
  <c r="X9" i="1"/>
  <c r="Y9" i="1" s="1"/>
  <c r="X12" i="1"/>
  <c r="Y12" i="1" s="1"/>
  <c r="AS30" i="1"/>
  <c r="AT30" i="1"/>
  <c r="AU30" i="1"/>
  <c r="AS29" i="1"/>
  <c r="AT29" i="1"/>
  <c r="AU29" i="1"/>
  <c r="AP30" i="1"/>
  <c r="AR30" i="1"/>
  <c r="AQ30" i="1"/>
  <c r="AO30" i="1"/>
  <c r="AN30" i="1"/>
  <c r="AO31" i="1"/>
  <c r="AQ31" i="1"/>
  <c r="AR31" i="1"/>
  <c r="AP31" i="1"/>
  <c r="AN31" i="1"/>
  <c r="AS31" i="1"/>
  <c r="AT31" i="1"/>
  <c r="AU31" i="1"/>
  <c r="AU27" i="1"/>
  <c r="AT27" i="1"/>
  <c r="AS27" i="1"/>
  <c r="AO27" i="1"/>
  <c r="AP27" i="1"/>
  <c r="AR27" i="1"/>
  <c r="AN27" i="1"/>
  <c r="AQ27" i="1"/>
  <c r="AR26" i="1"/>
  <c r="AO26" i="1"/>
  <c r="AN26" i="1"/>
  <c r="AP26" i="1"/>
  <c r="AQ26" i="1"/>
  <c r="AT26" i="1"/>
  <c r="AS26" i="1"/>
  <c r="AU26" i="1"/>
  <c r="AJ21" i="1"/>
  <c r="AM21" i="1" s="1"/>
  <c r="AH21" i="1"/>
  <c r="AI21" i="1" s="1"/>
  <c r="AG17" i="1"/>
  <c r="AC7" i="1"/>
  <c r="M7" i="1"/>
  <c r="Q7" i="1" s="1"/>
  <c r="L7" i="1"/>
  <c r="P7" i="1" s="1"/>
  <c r="AC6" i="1"/>
  <c r="M6" i="1"/>
  <c r="Q6" i="1" s="1"/>
  <c r="L6" i="1"/>
  <c r="P6" i="1" s="1"/>
  <c r="AN29" i="1" l="1"/>
  <c r="AR29" i="1"/>
  <c r="AO29" i="1"/>
  <c r="AQ29" i="1"/>
  <c r="AG15" i="1"/>
  <c r="W15" i="1"/>
  <c r="W57" i="1" s="1"/>
  <c r="AC15" i="1"/>
  <c r="X6" i="1"/>
  <c r="Y6" i="1" s="1"/>
  <c r="X7" i="1"/>
  <c r="Y7" i="1" s="1"/>
  <c r="AA15" i="1"/>
  <c r="AK21" i="1"/>
  <c r="AL21" i="1" s="1"/>
  <c r="AS21" i="1"/>
  <c r="AT21" i="1"/>
  <c r="AU21" i="1"/>
  <c r="AG11" i="1"/>
  <c r="AG8" i="1"/>
  <c r="AG14" i="1"/>
  <c r="AG16" i="1"/>
  <c r="AG13" i="1"/>
  <c r="AG12" i="1"/>
  <c r="AG9" i="1"/>
  <c r="AG10" i="1" l="1"/>
  <c r="AA10" i="1"/>
  <c r="AA12" i="1"/>
  <c r="AA17" i="1"/>
  <c r="AA8" i="1"/>
  <c r="AA16" i="1"/>
  <c r="AA14" i="1"/>
  <c r="AA6" i="1"/>
  <c r="AN21" i="1"/>
  <c r="AR21" i="1"/>
  <c r="AO21" i="1"/>
  <c r="AQ21" i="1"/>
  <c r="AP21" i="1"/>
  <c r="AF22" i="1"/>
  <c r="AF24" i="1"/>
  <c r="Z15" i="1"/>
  <c r="AG6" i="1" l="1"/>
  <c r="AG7" i="1"/>
  <c r="AA9" i="1"/>
  <c r="AH24" i="1"/>
  <c r="AI24" i="1" s="1"/>
  <c r="AK24" i="1" s="1"/>
  <c r="AL24" i="1" s="1"/>
  <c r="AJ24" i="1"/>
  <c r="AM24" i="1" s="1"/>
  <c r="AA13" i="1"/>
  <c r="AA11" i="1"/>
  <c r="Z8" i="1"/>
  <c r="AF52" i="1"/>
  <c r="AF55" i="1"/>
  <c r="AF54" i="1"/>
  <c r="AF53" i="1"/>
  <c r="AF15" i="1"/>
  <c r="Z13" i="1"/>
  <c r="Z10" i="1"/>
  <c r="Z9" i="1"/>
  <c r="AA7" i="1" l="1"/>
  <c r="AF19" i="1"/>
  <c r="AF18" i="1"/>
  <c r="AH15" i="1"/>
  <c r="AI15" i="1" s="1"/>
  <c r="AJ15" i="1"/>
  <c r="AM15" i="1" s="1"/>
  <c r="AF46" i="1"/>
  <c r="AS24" i="1"/>
  <c r="AU24" i="1"/>
  <c r="AT24" i="1"/>
  <c r="AF38" i="1"/>
  <c r="AF42" i="1"/>
  <c r="AF41" i="1"/>
  <c r="AF37" i="1"/>
  <c r="AF35" i="1"/>
  <c r="AF36" i="1"/>
  <c r="AF47" i="1"/>
  <c r="AF33" i="1"/>
  <c r="AF44" i="1"/>
  <c r="AF40" i="1"/>
  <c r="AF43" i="1"/>
  <c r="AF34" i="1"/>
  <c r="AF39" i="1"/>
  <c r="AF45" i="1"/>
  <c r="AR24" i="1"/>
  <c r="AP24" i="1"/>
  <c r="AN24" i="1"/>
  <c r="AQ24" i="1"/>
  <c r="AO24" i="1"/>
  <c r="Z17" i="1"/>
  <c r="Z18" i="1"/>
  <c r="Z19" i="1"/>
  <c r="AF10" i="1"/>
  <c r="AF11" i="1"/>
  <c r="AJ22" i="1"/>
  <c r="AM22" i="1" s="1"/>
  <c r="AH22" i="1"/>
  <c r="AI22" i="1" s="1"/>
  <c r="AF9" i="1"/>
  <c r="AF16" i="1"/>
  <c r="AF12" i="1"/>
  <c r="AF14" i="1"/>
  <c r="Z11" i="1"/>
  <c r="AF8" i="1"/>
  <c r="Z14" i="1"/>
  <c r="Z12" i="1"/>
  <c r="Z16" i="1"/>
  <c r="AF13" i="1" l="1"/>
  <c r="AH13" i="1" s="1"/>
  <c r="AI13" i="1" s="1"/>
  <c r="AK13" i="1" s="1"/>
  <c r="AL13" i="1" s="1"/>
  <c r="AK15" i="1"/>
  <c r="AL15" i="1" s="1"/>
  <c r="AP15" i="1" s="1"/>
  <c r="AF17" i="1"/>
  <c r="AU15" i="1"/>
  <c r="AT15" i="1"/>
  <c r="AS15" i="1"/>
  <c r="AJ14" i="1"/>
  <c r="AM14" i="1" s="1"/>
  <c r="AH14" i="1"/>
  <c r="AI14" i="1" s="1"/>
  <c r="AK14" i="1" s="1"/>
  <c r="AL14" i="1" s="1"/>
  <c r="AH12" i="1"/>
  <c r="AI12" i="1" s="1"/>
  <c r="AK12" i="1" s="1"/>
  <c r="AL12" i="1" s="1"/>
  <c r="AJ12" i="1"/>
  <c r="AM12" i="1" s="1"/>
  <c r="AH11" i="1"/>
  <c r="AI11" i="1" s="1"/>
  <c r="AJ11" i="1"/>
  <c r="AM11" i="1" s="1"/>
  <c r="AJ16" i="1"/>
  <c r="AM16" i="1" s="1"/>
  <c r="AH16" i="1"/>
  <c r="AI16" i="1" s="1"/>
  <c r="AK16" i="1" s="1"/>
  <c r="AL16" i="1" s="1"/>
  <c r="AH18" i="1"/>
  <c r="AI18" i="1" s="1"/>
  <c r="AK18" i="1" s="1"/>
  <c r="AL18" i="1" s="1"/>
  <c r="AJ18" i="1"/>
  <c r="AM18" i="1" s="1"/>
  <c r="AJ10" i="1"/>
  <c r="AM10" i="1" s="1"/>
  <c r="AH10" i="1"/>
  <c r="AI10" i="1" s="1"/>
  <c r="AK10" i="1" s="1"/>
  <c r="AL10" i="1" s="1"/>
  <c r="AJ19" i="1"/>
  <c r="AM19" i="1" s="1"/>
  <c r="AH19" i="1"/>
  <c r="AI19" i="1" s="1"/>
  <c r="AK19" i="1" s="1"/>
  <c r="AL19" i="1" s="1"/>
  <c r="AH43" i="1"/>
  <c r="AI43" i="1" s="1"/>
  <c r="AK43" i="1" s="1"/>
  <c r="AL43" i="1" s="1"/>
  <c r="AJ43" i="1"/>
  <c r="AM43" i="1" s="1"/>
  <c r="AH41" i="1"/>
  <c r="AI41" i="1" s="1"/>
  <c r="AK41" i="1" s="1"/>
  <c r="AL41" i="1" s="1"/>
  <c r="AJ41" i="1"/>
  <c r="AM41" i="1" s="1"/>
  <c r="AJ40" i="1"/>
  <c r="AM40" i="1" s="1"/>
  <c r="AH40" i="1"/>
  <c r="AI40" i="1" s="1"/>
  <c r="AK40" i="1" s="1"/>
  <c r="AL40" i="1" s="1"/>
  <c r="AH36" i="1"/>
  <c r="AI36" i="1" s="1"/>
  <c r="AK36" i="1" s="1"/>
  <c r="AL36" i="1" s="1"/>
  <c r="AJ36" i="1"/>
  <c r="AM36" i="1" s="1"/>
  <c r="AJ39" i="1"/>
  <c r="AM39" i="1" s="1"/>
  <c r="AH39" i="1"/>
  <c r="AI39" i="1" s="1"/>
  <c r="AH44" i="1"/>
  <c r="AI44" i="1" s="1"/>
  <c r="AK44" i="1" s="1"/>
  <c r="AL44" i="1" s="1"/>
  <c r="AJ44" i="1"/>
  <c r="AM44" i="1" s="1"/>
  <c r="AH35" i="1"/>
  <c r="AI35" i="1" s="1"/>
  <c r="AK35" i="1" s="1"/>
  <c r="AL35" i="1" s="1"/>
  <c r="AJ35" i="1"/>
  <c r="AM35" i="1" s="1"/>
  <c r="AH38" i="1"/>
  <c r="AI38" i="1" s="1"/>
  <c r="AJ38" i="1"/>
  <c r="AM38" i="1" s="1"/>
  <c r="AJ47" i="1"/>
  <c r="AM47" i="1" s="1"/>
  <c r="AH47" i="1"/>
  <c r="AI47" i="1" s="1"/>
  <c r="AJ34" i="1"/>
  <c r="AM34" i="1" s="1"/>
  <c r="AH34" i="1"/>
  <c r="AI34" i="1" s="1"/>
  <c r="AJ33" i="1"/>
  <c r="AM33" i="1" s="1"/>
  <c r="AH33" i="1"/>
  <c r="AI33" i="1" s="1"/>
  <c r="AJ37" i="1"/>
  <c r="AM37" i="1" s="1"/>
  <c r="AH37" i="1"/>
  <c r="AI37" i="1" s="1"/>
  <c r="AK37" i="1" s="1"/>
  <c r="AL37" i="1" s="1"/>
  <c r="AH46" i="1"/>
  <c r="AI46" i="1" s="1"/>
  <c r="AK46" i="1" s="1"/>
  <c r="AL46" i="1" s="1"/>
  <c r="AJ46" i="1"/>
  <c r="AM46" i="1" s="1"/>
  <c r="AJ45" i="1"/>
  <c r="AM45" i="1" s="1"/>
  <c r="AH45" i="1"/>
  <c r="AI45" i="1" s="1"/>
  <c r="AK45" i="1" s="1"/>
  <c r="AL45" i="1" s="1"/>
  <c r="AH42" i="1"/>
  <c r="AI42" i="1" s="1"/>
  <c r="AJ42" i="1"/>
  <c r="AM42" i="1" s="1"/>
  <c r="Z6" i="1"/>
  <c r="AJ54" i="1"/>
  <c r="AM54" i="1" s="1"/>
  <c r="AH54" i="1"/>
  <c r="AI54" i="1" s="1"/>
  <c r="AJ52" i="1"/>
  <c r="AM52" i="1" s="1"/>
  <c r="AH52" i="1"/>
  <c r="AI52" i="1" s="1"/>
  <c r="AK52" i="1" s="1"/>
  <c r="AL52" i="1" s="1"/>
  <c r="AH55" i="1"/>
  <c r="AI55" i="1" s="1"/>
  <c r="AK55" i="1" s="1"/>
  <c r="AL55" i="1" s="1"/>
  <c r="AJ55" i="1"/>
  <c r="AM55" i="1" s="1"/>
  <c r="AH53" i="1"/>
  <c r="AI53" i="1" s="1"/>
  <c r="AJ53" i="1"/>
  <c r="AM53" i="1" s="1"/>
  <c r="AS22" i="1"/>
  <c r="AT22" i="1"/>
  <c r="AU22" i="1"/>
  <c r="AK22" i="1"/>
  <c r="AL22" i="1" s="1"/>
  <c r="AH9" i="1"/>
  <c r="AI9" i="1" s="1"/>
  <c r="AJ9" i="1"/>
  <c r="AM9" i="1" s="1"/>
  <c r="AF6" i="1"/>
  <c r="AF7" i="1"/>
  <c r="Z7" i="1"/>
  <c r="AQ15" i="1" l="1"/>
  <c r="AJ13" i="1"/>
  <c r="AM13" i="1" s="1"/>
  <c r="AT13" i="1" s="1"/>
  <c r="AO15" i="1"/>
  <c r="AR15" i="1"/>
  <c r="AK33" i="1"/>
  <c r="AL33" i="1" s="1"/>
  <c r="AQ33" i="1" s="1"/>
  <c r="AN15" i="1"/>
  <c r="AK11" i="1"/>
  <c r="AL11" i="1" s="1"/>
  <c r="AR11" i="1" s="1"/>
  <c r="AR10" i="1"/>
  <c r="AO10" i="1"/>
  <c r="AP10" i="1"/>
  <c r="AN10" i="1"/>
  <c r="AQ10" i="1"/>
  <c r="AQ13" i="1"/>
  <c r="AR13" i="1"/>
  <c r="AO13" i="1"/>
  <c r="AN13" i="1"/>
  <c r="AP13" i="1"/>
  <c r="AS10" i="1"/>
  <c r="AU10" i="1"/>
  <c r="AT10" i="1"/>
  <c r="AU18" i="1"/>
  <c r="AS18" i="1"/>
  <c r="AT18" i="1"/>
  <c r="AU12" i="1"/>
  <c r="AS12" i="1"/>
  <c r="AT12" i="1"/>
  <c r="AR18" i="1"/>
  <c r="AN18" i="1"/>
  <c r="AP18" i="1"/>
  <c r="AQ18" i="1"/>
  <c r="AO18" i="1"/>
  <c r="AQ12" i="1"/>
  <c r="AO12" i="1"/>
  <c r="AN12" i="1"/>
  <c r="AR12" i="1"/>
  <c r="AP12" i="1"/>
  <c r="AO16" i="1"/>
  <c r="AQ16" i="1"/>
  <c r="AR16" i="1"/>
  <c r="AN16" i="1"/>
  <c r="AP16" i="1"/>
  <c r="AO14" i="1"/>
  <c r="AQ14" i="1"/>
  <c r="AR14" i="1"/>
  <c r="AP14" i="1"/>
  <c r="AN14" i="1"/>
  <c r="AU14" i="1"/>
  <c r="AT14" i="1"/>
  <c r="AS14" i="1"/>
  <c r="AR19" i="1"/>
  <c r="AN19" i="1"/>
  <c r="AP19" i="1"/>
  <c r="AO19" i="1"/>
  <c r="AQ19" i="1"/>
  <c r="AS16" i="1"/>
  <c r="AU16" i="1"/>
  <c r="AT16" i="1"/>
  <c r="AJ17" i="1"/>
  <c r="AM17" i="1" s="1"/>
  <c r="AH17" i="1"/>
  <c r="AI17" i="1" s="1"/>
  <c r="AK17" i="1" s="1"/>
  <c r="AL17" i="1" s="1"/>
  <c r="AU19" i="1"/>
  <c r="AS19" i="1"/>
  <c r="AT19" i="1"/>
  <c r="AS11" i="1"/>
  <c r="AU11" i="1"/>
  <c r="AT11" i="1"/>
  <c r="AK34" i="1"/>
  <c r="AL34" i="1" s="1"/>
  <c r="AN34" i="1" s="1"/>
  <c r="AK47" i="1"/>
  <c r="AL47" i="1" s="1"/>
  <c r="AR47" i="1" s="1"/>
  <c r="AK42" i="1"/>
  <c r="AL42" i="1" s="1"/>
  <c r="AQ42" i="1" s="1"/>
  <c r="AR43" i="1"/>
  <c r="AN43" i="1"/>
  <c r="AO43" i="1"/>
  <c r="AQ43" i="1"/>
  <c r="AP43" i="1"/>
  <c r="AQ46" i="1"/>
  <c r="AN46" i="1"/>
  <c r="AP46" i="1"/>
  <c r="AO46" i="1"/>
  <c r="AR46" i="1"/>
  <c r="AT39" i="1"/>
  <c r="AS39" i="1"/>
  <c r="AU39" i="1"/>
  <c r="AU43" i="1"/>
  <c r="AS43" i="1"/>
  <c r="AT43" i="1"/>
  <c r="AS36" i="1"/>
  <c r="AT36" i="1"/>
  <c r="AU36" i="1"/>
  <c r="AQ37" i="1"/>
  <c r="AR37" i="1"/>
  <c r="AP37" i="1"/>
  <c r="AO37" i="1"/>
  <c r="AN37" i="1"/>
  <c r="AT35" i="1"/>
  <c r="AS35" i="1"/>
  <c r="AU35" i="1"/>
  <c r="AS42" i="1"/>
  <c r="AU42" i="1"/>
  <c r="AT42" i="1"/>
  <c r="AS44" i="1"/>
  <c r="AT44" i="1"/>
  <c r="AU44" i="1"/>
  <c r="AT40" i="1"/>
  <c r="AU40" i="1"/>
  <c r="AS40" i="1"/>
  <c r="AQ45" i="1"/>
  <c r="AR45" i="1"/>
  <c r="AP45" i="1"/>
  <c r="AN45" i="1"/>
  <c r="AO45" i="1"/>
  <c r="AU47" i="1"/>
  <c r="AT47" i="1"/>
  <c r="AS47" i="1"/>
  <c r="AN44" i="1"/>
  <c r="AO44" i="1"/>
  <c r="AQ44" i="1"/>
  <c r="AP44" i="1"/>
  <c r="AR44" i="1"/>
  <c r="AU41" i="1"/>
  <c r="AS41" i="1"/>
  <c r="AT41" i="1"/>
  <c r="AS46" i="1"/>
  <c r="AT46" i="1"/>
  <c r="AU46" i="1"/>
  <c r="AQ35" i="1"/>
  <c r="AR35" i="1"/>
  <c r="AP35" i="1"/>
  <c r="AN35" i="1"/>
  <c r="AO35" i="1"/>
  <c r="AU34" i="1"/>
  <c r="AS34" i="1"/>
  <c r="AT34" i="1"/>
  <c r="AO36" i="1"/>
  <c r="AN36" i="1"/>
  <c r="AQ36" i="1"/>
  <c r="AR36" i="1"/>
  <c r="AP36" i="1"/>
  <c r="AS37" i="1"/>
  <c r="AU37" i="1"/>
  <c r="AT37" i="1"/>
  <c r="AO40" i="1"/>
  <c r="AR40" i="1"/>
  <c r="AQ40" i="1"/>
  <c r="AN40" i="1"/>
  <c r="AP40" i="1"/>
  <c r="AS45" i="1"/>
  <c r="AU45" i="1"/>
  <c r="AT45" i="1"/>
  <c r="AU33" i="1"/>
  <c r="AS33" i="1"/>
  <c r="AT33" i="1"/>
  <c r="AK38" i="1"/>
  <c r="AL38" i="1" s="1"/>
  <c r="AK39" i="1"/>
  <c r="AL39" i="1" s="1"/>
  <c r="AR41" i="1"/>
  <c r="AP41" i="1"/>
  <c r="AN41" i="1"/>
  <c r="AQ41" i="1"/>
  <c r="AO41" i="1"/>
  <c r="AS38" i="1"/>
  <c r="AT38" i="1"/>
  <c r="AU38" i="1"/>
  <c r="AS53" i="1"/>
  <c r="AU53" i="1"/>
  <c r="AT53" i="1"/>
  <c r="AS54" i="1"/>
  <c r="AU54" i="1"/>
  <c r="AT54" i="1"/>
  <c r="AS55" i="1"/>
  <c r="AU55" i="1"/>
  <c r="AT55" i="1"/>
  <c r="AK54" i="1"/>
  <c r="AL54" i="1" s="1"/>
  <c r="AN55" i="1"/>
  <c r="AQ55" i="1"/>
  <c r="AP55" i="1"/>
  <c r="AR55" i="1"/>
  <c r="AO55" i="1"/>
  <c r="AP52" i="1"/>
  <c r="AN52" i="1"/>
  <c r="AQ52" i="1"/>
  <c r="AO52" i="1"/>
  <c r="AR52" i="1"/>
  <c r="AU52" i="1"/>
  <c r="AT52" i="1"/>
  <c r="AS52" i="1"/>
  <c r="AK53" i="1"/>
  <c r="AL53" i="1" s="1"/>
  <c r="AN22" i="1"/>
  <c r="AO22" i="1"/>
  <c r="AP22" i="1"/>
  <c r="AR22" i="1"/>
  <c r="AQ22" i="1"/>
  <c r="AK9" i="1"/>
  <c r="AL9" i="1" s="1"/>
  <c r="AP9" i="1" s="1"/>
  <c r="AT9" i="1"/>
  <c r="AU9" i="1"/>
  <c r="AS9" i="1"/>
  <c r="AJ8" i="1"/>
  <c r="AM8" i="1" s="1"/>
  <c r="AH8" i="1"/>
  <c r="AI8" i="1" s="1"/>
  <c r="AK8" i="1" s="1"/>
  <c r="AL8" i="1" s="1"/>
  <c r="AN47" i="1" l="1"/>
  <c r="AS13" i="1"/>
  <c r="AU13" i="1"/>
  <c r="AQ11" i="1"/>
  <c r="AP33" i="1"/>
  <c r="AO33" i="1"/>
  <c r="AR33" i="1"/>
  <c r="AN33" i="1"/>
  <c r="AP11" i="1"/>
  <c r="AN11" i="1"/>
  <c r="AO11" i="1"/>
  <c r="AQ47" i="1"/>
  <c r="AR17" i="1"/>
  <c r="AP17" i="1"/>
  <c r="AN17" i="1"/>
  <c r="AO17" i="1"/>
  <c r="AQ17" i="1"/>
  <c r="AO47" i="1"/>
  <c r="AO34" i="1"/>
  <c r="AP47" i="1"/>
  <c r="AS17" i="1"/>
  <c r="AU17" i="1"/>
  <c r="AT17" i="1"/>
  <c r="AR34" i="1"/>
  <c r="AP34" i="1"/>
  <c r="AQ34" i="1"/>
  <c r="AP42" i="1"/>
  <c r="AN42" i="1"/>
  <c r="AO42" i="1"/>
  <c r="AR42" i="1"/>
  <c r="AP39" i="1"/>
  <c r="AR39" i="1"/>
  <c r="AN39" i="1"/>
  <c r="AQ39" i="1"/>
  <c r="AO39" i="1"/>
  <c r="AN38" i="1"/>
  <c r="AO38" i="1"/>
  <c r="AQ38" i="1"/>
  <c r="AR38" i="1"/>
  <c r="AP38" i="1"/>
  <c r="AQ53" i="1"/>
  <c r="AO53" i="1"/>
  <c r="AN53" i="1"/>
  <c r="AP53" i="1"/>
  <c r="AR53" i="1"/>
  <c r="AQ54" i="1"/>
  <c r="AP54" i="1"/>
  <c r="AO54" i="1"/>
  <c r="AN54" i="1"/>
  <c r="AR54" i="1"/>
  <c r="AQ9" i="1"/>
  <c r="AO9" i="1"/>
  <c r="AN9" i="1"/>
  <c r="AR9" i="1"/>
  <c r="AH6" i="1"/>
  <c r="AJ6" i="1"/>
  <c r="AM6" i="1" s="1"/>
  <c r="AH7" i="1"/>
  <c r="AI7" i="1" s="1"/>
  <c r="AK7" i="1" s="1"/>
  <c r="AL7" i="1" s="1"/>
  <c r="AJ7" i="1"/>
  <c r="AM7" i="1" s="1"/>
  <c r="AP8" i="1"/>
  <c r="AQ8" i="1"/>
  <c r="AR8" i="1"/>
  <c r="AN8" i="1"/>
  <c r="AO8" i="1"/>
  <c r="AS8" i="1"/>
  <c r="AT8" i="1"/>
  <c r="AU8" i="1"/>
  <c r="AP7" i="1" l="1"/>
  <c r="AN7" i="1"/>
  <c r="AO7" i="1"/>
  <c r="AQ7" i="1"/>
  <c r="AR7" i="1"/>
  <c r="AS6" i="1"/>
  <c r="AU6" i="1"/>
  <c r="AT6" i="1"/>
  <c r="AT7" i="1"/>
  <c r="AS7" i="1"/>
  <c r="AU7" i="1"/>
  <c r="AI6" i="1"/>
  <c r="AK6" i="1" s="1"/>
  <c r="AL6" i="1" s="1"/>
  <c r="AO6" i="1" l="1"/>
  <c r="AO57" i="1" s="1"/>
  <c r="AP6" i="1"/>
  <c r="AN6" i="1"/>
  <c r="AR6" i="1"/>
  <c r="AQ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V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洞口面积</t>
        </r>
      </text>
    </comment>
  </commentList>
</comments>
</file>

<file path=xl/sharedStrings.xml><?xml version="1.0" encoding="utf-8"?>
<sst xmlns="http://schemas.openxmlformats.org/spreadsheetml/2006/main" count="656" uniqueCount="273">
  <si>
    <t>窗单价组合分析表</t>
  </si>
  <si>
    <t>编号：</t>
  </si>
  <si>
    <t>系列：</t>
  </si>
  <si>
    <t>规格：</t>
  </si>
  <si>
    <t>门窗面积：</t>
  </si>
  <si>
    <t>位置：</t>
  </si>
  <si>
    <t>单位</t>
  </si>
  <si>
    <t>洞口尺寸</t>
  </si>
  <si>
    <t>门窗尺寸</t>
  </si>
  <si>
    <t>高：H</t>
  </si>
  <si>
    <t>mm</t>
  </si>
  <si>
    <t>宽：W</t>
  </si>
  <si>
    <t>高：H1</t>
  </si>
  <si>
    <t>高：H2</t>
  </si>
  <si>
    <t>高：H3</t>
  </si>
  <si>
    <t>宽：W1</t>
  </si>
  <si>
    <t>宽：W2</t>
  </si>
  <si>
    <t>宽：W3</t>
  </si>
  <si>
    <t>宽：W4</t>
  </si>
  <si>
    <t>扣减尺寸a</t>
    <phoneticPr fontId="8" type="noConversion"/>
  </si>
  <si>
    <t>门窗面积W*H</t>
  </si>
  <si>
    <t>m2</t>
  </si>
  <si>
    <t>门窗周长(W+H)*2</t>
  </si>
  <si>
    <t>m</t>
  </si>
  <si>
    <t>序号</t>
  </si>
  <si>
    <t>型材</t>
  </si>
  <si>
    <t>名称</t>
  </si>
  <si>
    <t>位置</t>
    <phoneticPr fontId="8" type="noConversion"/>
  </si>
  <si>
    <t>型材编号</t>
  </si>
  <si>
    <t>长度(mm)</t>
  </si>
  <si>
    <t>数量</t>
  </si>
  <si>
    <t>米重</t>
  </si>
  <si>
    <t>总重(Kg)</t>
  </si>
  <si>
    <t>税前单价  （元/kg)</t>
  </si>
  <si>
    <t>税前总价（元）</t>
  </si>
  <si>
    <t>料损（%）</t>
  </si>
  <si>
    <t>氟碳喷涂延米装饰面积（m2/m)</t>
  </si>
  <si>
    <t>氟碳喷涂面积（m2）</t>
  </si>
  <si>
    <t>框料</t>
  </si>
  <si>
    <t>扇料</t>
  </si>
  <si>
    <t>压线</t>
  </si>
  <si>
    <t>辅料</t>
  </si>
  <si>
    <t>总计</t>
  </si>
  <si>
    <t>玻璃</t>
  </si>
  <si>
    <t>宽度</t>
  </si>
  <si>
    <t>高度</t>
  </si>
  <si>
    <t>面积</t>
  </si>
  <si>
    <t>税前单价  （元/M2)</t>
  </si>
  <si>
    <t>G1</t>
  </si>
  <si>
    <t>玻璃合计</t>
  </si>
  <si>
    <t/>
  </si>
  <si>
    <t>五金</t>
  </si>
  <si>
    <t>型号</t>
  </si>
  <si>
    <t xml:space="preserve"> </t>
  </si>
  <si>
    <t>规格</t>
  </si>
  <si>
    <t xml:space="preserve">税前单价  </t>
  </si>
  <si>
    <t>五金件合计</t>
  </si>
  <si>
    <t>辅材及其他</t>
  </si>
  <si>
    <t>发泡剂</t>
  </si>
  <si>
    <t>玻璃处耐候胶</t>
  </si>
  <si>
    <t xml:space="preserve">中性硅酮密封胶 </t>
  </si>
  <si>
    <t>内墙胶</t>
  </si>
  <si>
    <t>外墙胶</t>
  </si>
  <si>
    <t>组角胶</t>
  </si>
  <si>
    <t>窗制作安装辅材费</t>
  </si>
  <si>
    <t>辅材及其它合计</t>
  </si>
  <si>
    <t>型材、玻璃、五金件、辅材及其它小计</t>
  </si>
  <si>
    <t>制安运输费</t>
  </si>
  <si>
    <t>门窗面积</t>
  </si>
  <si>
    <t>窗-制作安装费</t>
  </si>
  <si>
    <t>㎡</t>
  </si>
  <si>
    <t>窗-包装运输费</t>
  </si>
  <si>
    <t>税前直接费小计（元）</t>
  </si>
  <si>
    <t>型材,玻璃,五金件，辅材及其他+各项费用</t>
  </si>
  <si>
    <t>税前直接费单价（元/M2)</t>
  </si>
  <si>
    <t>*</t>
    <phoneticPr fontId="8" type="noConversion"/>
  </si>
  <si>
    <t>密封胶条</t>
    <phoneticPr fontId="4" type="noConversion"/>
  </si>
  <si>
    <t>开启玻璃</t>
    <phoneticPr fontId="8" type="noConversion"/>
  </si>
  <si>
    <t>固定玻璃</t>
    <phoneticPr fontId="4" type="noConversion"/>
  </si>
  <si>
    <t>G2</t>
  </si>
  <si>
    <t>G3</t>
  </si>
  <si>
    <t>G4</t>
  </si>
  <si>
    <t>字段</t>
  </si>
  <si>
    <t>门窗编码</t>
  </si>
  <si>
    <t>门窗子目编码</t>
  </si>
  <si>
    <t>门窗编号</t>
    <phoneticPr fontId="8" type="noConversion"/>
  </si>
  <si>
    <t>位置</t>
    <phoneticPr fontId="8" type="noConversion"/>
  </si>
  <si>
    <t>窗型（区分内/外遮阳？）
后台（集团添加）</t>
  </si>
  <si>
    <t>型材类型</t>
    <phoneticPr fontId="8" type="noConversion"/>
  </si>
  <si>
    <t>K值</t>
    <phoneticPr fontId="8" type="noConversion"/>
  </si>
  <si>
    <t>扣减尺寸</t>
  </si>
  <si>
    <t>外框尺寸</t>
    <phoneticPr fontId="8" type="noConversion"/>
  </si>
  <si>
    <t>工程量汇总(樘)</t>
    <phoneticPr fontId="8" type="noConversion"/>
  </si>
  <si>
    <t>各楼栋工程量（樘）</t>
    <phoneticPr fontId="8" type="noConversion"/>
  </si>
  <si>
    <t>单樘洞口面积（m2）</t>
  </si>
  <si>
    <t>洞口总面积（m2）</t>
  </si>
  <si>
    <t>单樘外框面积（m2）</t>
  </si>
  <si>
    <t>外框总面积（m2）</t>
  </si>
  <si>
    <t>主材含量指标</t>
    <phoneticPr fontId="8" type="noConversion"/>
  </si>
  <si>
    <t>单樘造价（含税）</t>
  </si>
  <si>
    <t>单樘造价（不含税）</t>
  </si>
  <si>
    <t>合价（含税）</t>
  </si>
  <si>
    <t>合价（不含税）</t>
  </si>
  <si>
    <t>各楼栋合价（含税）</t>
  </si>
  <si>
    <t>各楼栋合价（不含税）</t>
  </si>
  <si>
    <t>宽(mm)</t>
    <phoneticPr fontId="8" type="noConversion"/>
  </si>
  <si>
    <t>高(mm)</t>
    <phoneticPr fontId="8" type="noConversion"/>
  </si>
  <si>
    <t>宽扣减尺寸（mm)</t>
  </si>
  <si>
    <t>高扣减尺寸（mm)</t>
  </si>
  <si>
    <t>1#</t>
    <phoneticPr fontId="8" type="noConversion"/>
  </si>
  <si>
    <t>2#</t>
  </si>
  <si>
    <t>3#</t>
  </si>
  <si>
    <r>
      <t>型材   (kg/m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  <phoneticPr fontId="8" type="noConversion"/>
  </si>
  <si>
    <r>
      <t>玻璃   (m2/</t>
    </r>
    <r>
      <rPr>
        <sz val="10"/>
        <rFont val="宋体"/>
        <family val="3"/>
        <charset val="134"/>
      </rPr>
      <t>m2</t>
    </r>
    <r>
      <rPr>
        <sz val="10"/>
        <rFont val="宋体"/>
        <family val="3"/>
        <charset val="134"/>
      </rPr>
      <t>)</t>
    </r>
    <phoneticPr fontId="8" type="noConversion"/>
  </si>
  <si>
    <t>木材
（m3/m2)</t>
    <phoneticPr fontId="8" type="noConversion"/>
  </si>
  <si>
    <t>五金件
（套/樘）</t>
    <phoneticPr fontId="8" type="noConversion"/>
  </si>
  <si>
    <t>钢副框
（kg/m2)</t>
    <phoneticPr fontId="8" type="noConversion"/>
  </si>
  <si>
    <t>钢衬
（kg/m2)</t>
    <phoneticPr fontId="8" type="noConversion"/>
  </si>
  <si>
    <t>材料费</t>
    <phoneticPr fontId="8" type="noConversion"/>
  </si>
  <si>
    <t>制作安装费</t>
    <phoneticPr fontId="8" type="noConversion"/>
  </si>
  <si>
    <t>综合取费</t>
    <phoneticPr fontId="8" type="noConversion"/>
  </si>
  <si>
    <t>税金</t>
    <phoneticPr fontId="8" type="noConversion"/>
  </si>
  <si>
    <t>综合单价（不含税）</t>
    <phoneticPr fontId="8" type="noConversion"/>
  </si>
  <si>
    <t>综合单价（含税）</t>
    <phoneticPr fontId="8" type="noConversion"/>
  </si>
  <si>
    <t>填写说明</t>
  </si>
  <si>
    <t>门窗清单库选择
（招标单位）</t>
  </si>
  <si>
    <t>根据图纸手工输入
（招标单位）</t>
  </si>
  <si>
    <t>根据子目自动带出</t>
  </si>
  <si>
    <t>从值域中选择</t>
  </si>
  <si>
    <t>手工输入
（招标单位）</t>
  </si>
  <si>
    <t>（洞口-扣减*2）</t>
    <phoneticPr fontId="8" type="noConversion"/>
  </si>
  <si>
    <t>（楼栋汇总）</t>
  </si>
  <si>
    <t>（洞口宽*高）</t>
  </si>
  <si>
    <t>（汇总工程量*单樘面积）</t>
  </si>
  <si>
    <t>（外框宽*高）</t>
  </si>
  <si>
    <t>（汇总工程量*外框面积）</t>
  </si>
  <si>
    <t>汇总平米用量</t>
    <phoneticPr fontId="8" type="noConversion"/>
  </si>
  <si>
    <t>由单价分析表带入</t>
  </si>
  <si>
    <t>汇总报价单元格中各列（除税金）</t>
  </si>
  <si>
    <t>汇总报价单元格中各列</t>
  </si>
  <si>
    <t>（单樘面积*含税小计）</t>
  </si>
  <si>
    <t>（单樘面积*不含税小计）</t>
  </si>
  <si>
    <t>（含税单樘造价*工程量汇总）</t>
  </si>
  <si>
    <t>（不含税单樘造价*工程量汇总）</t>
  </si>
  <si>
    <t>（单栋工程量*含税单樘造价）</t>
  </si>
  <si>
    <t>（单栋工程量*不含税单樘造价）</t>
  </si>
  <si>
    <t>MC010101005</t>
  </si>
  <si>
    <t>MC010105</t>
  </si>
  <si>
    <t>MC010101006</t>
  </si>
  <si>
    <t>MC010106</t>
  </si>
  <si>
    <t>MC010101007</t>
  </si>
  <si>
    <t>MC010107</t>
  </si>
  <si>
    <t>MC010101008</t>
  </si>
  <si>
    <t>MC010108</t>
  </si>
  <si>
    <t>MC010101009</t>
  </si>
  <si>
    <t>MC010109</t>
  </si>
  <si>
    <t>MC010101010</t>
  </si>
  <si>
    <t>MC010110</t>
  </si>
  <si>
    <t>MC010101011</t>
  </si>
  <si>
    <t>MC010111</t>
  </si>
  <si>
    <t>MC010101012</t>
  </si>
  <si>
    <t>MC010112</t>
  </si>
  <si>
    <t>MC010101013</t>
  </si>
  <si>
    <t>MC010113</t>
  </si>
  <si>
    <t>MC010101014</t>
  </si>
  <si>
    <t>MC010114</t>
  </si>
  <si>
    <t>MC010101015</t>
  </si>
  <si>
    <t>MC010115</t>
  </si>
  <si>
    <t>MC010101016</t>
  </si>
  <si>
    <t>MC010116</t>
  </si>
  <si>
    <t>MC010101017</t>
  </si>
  <si>
    <t>MC010117</t>
  </si>
  <si>
    <t>MC010101018</t>
  </si>
  <si>
    <t>MC010118</t>
  </si>
  <si>
    <t>MC010101019</t>
  </si>
  <si>
    <t>MC010119</t>
  </si>
  <si>
    <t>SN55J001</t>
  </si>
  <si>
    <t>系列断桥铝</t>
    <phoneticPr fontId="4" type="noConversion"/>
  </si>
  <si>
    <t>元/㎡</t>
    <phoneticPr fontId="4" type="noConversion"/>
  </si>
  <si>
    <t>1#</t>
    <phoneticPr fontId="8" type="noConversion"/>
  </si>
  <si>
    <t>2#</t>
    <phoneticPr fontId="4" type="noConversion"/>
  </si>
  <si>
    <t>3#</t>
    <phoneticPr fontId="4" type="noConversion"/>
  </si>
  <si>
    <t>手工输入
（招标单位）</t>
    <phoneticPr fontId="8" type="noConversion"/>
  </si>
  <si>
    <t>固定玻璃</t>
    <phoneticPr fontId="8" type="noConversion"/>
  </si>
  <si>
    <t>外平开窗五金</t>
  </si>
  <si>
    <t>型材种类</t>
    <phoneticPr fontId="4" type="noConversion"/>
  </si>
  <si>
    <t>断桥隔热铝型材</t>
  </si>
  <si>
    <t>非断桥隔热铝型材</t>
  </si>
  <si>
    <t>阳极氧化铝型材</t>
  </si>
  <si>
    <t>原型：</t>
    <phoneticPr fontId="8" type="noConversion"/>
  </si>
  <si>
    <t>内开窗11</t>
    <phoneticPr fontId="8" type="noConversion"/>
  </si>
  <si>
    <t>一级分项</t>
    <phoneticPr fontId="4" type="noConversion"/>
  </si>
  <si>
    <t>二级分项</t>
    <phoneticPr fontId="4" type="noConversion"/>
  </si>
  <si>
    <t>铝合金窗</t>
    <phoneticPr fontId="4" type="noConversion"/>
  </si>
  <si>
    <t>铝合金门</t>
    <phoneticPr fontId="4" type="noConversion"/>
  </si>
  <si>
    <t>类别</t>
    <phoneticPr fontId="4" type="noConversion"/>
  </si>
  <si>
    <t>门窗汇总表</t>
    <phoneticPr fontId="4" type="noConversion"/>
  </si>
  <si>
    <t>窗型</t>
    <phoneticPr fontId="4" type="noConversion"/>
  </si>
  <si>
    <t>内开窗</t>
    <phoneticPr fontId="8" type="noConversion"/>
  </si>
  <si>
    <t>NC1</t>
    <phoneticPr fontId="8" type="noConversion"/>
  </si>
  <si>
    <t>NC2</t>
  </si>
  <si>
    <t>NC3</t>
  </si>
  <si>
    <t>NC4</t>
  </si>
  <si>
    <t>NC5</t>
  </si>
  <si>
    <t>NC6</t>
  </si>
  <si>
    <t>NC7</t>
  </si>
  <si>
    <t>NC8</t>
  </si>
  <si>
    <t>NC9</t>
  </si>
  <si>
    <t>NC10</t>
  </si>
  <si>
    <t>NZC1</t>
    <phoneticPr fontId="4" type="noConversion"/>
  </si>
  <si>
    <t>NZC2</t>
  </si>
  <si>
    <t>NZC3</t>
  </si>
  <si>
    <t>NZC4</t>
  </si>
  <si>
    <t>TC1</t>
    <phoneticPr fontId="4" type="noConversion"/>
  </si>
  <si>
    <t>TC2</t>
  </si>
  <si>
    <t>推拉窗</t>
    <phoneticPr fontId="4" type="noConversion"/>
  </si>
  <si>
    <t>推拉门</t>
    <phoneticPr fontId="4" type="noConversion"/>
  </si>
  <si>
    <t>提升推拉门</t>
    <phoneticPr fontId="4" type="noConversion"/>
  </si>
  <si>
    <t>TLM1</t>
    <phoneticPr fontId="4" type="noConversion"/>
  </si>
  <si>
    <t>TLM4</t>
    <phoneticPr fontId="4" type="noConversion"/>
  </si>
  <si>
    <t>TLM5</t>
  </si>
  <si>
    <t>TLM6</t>
  </si>
  <si>
    <t>TLM2</t>
    <phoneticPr fontId="4" type="noConversion"/>
  </si>
  <si>
    <t>TLM3</t>
  </si>
  <si>
    <t>TLM7</t>
    <phoneticPr fontId="4" type="noConversion"/>
  </si>
  <si>
    <t>WC1</t>
    <phoneticPr fontId="4" type="noConversion"/>
  </si>
  <si>
    <t>WC2</t>
  </si>
  <si>
    <t>WC3</t>
  </si>
  <si>
    <t>WC4</t>
  </si>
  <si>
    <t>WC5</t>
  </si>
  <si>
    <t>WC6</t>
  </si>
  <si>
    <t>WC7</t>
  </si>
  <si>
    <t>WC8</t>
  </si>
  <si>
    <t>WC9</t>
  </si>
  <si>
    <t>WC10</t>
  </si>
  <si>
    <t>WC11</t>
  </si>
  <si>
    <t>外开窗</t>
    <phoneticPr fontId="4" type="noConversion"/>
  </si>
  <si>
    <t>WZC1</t>
    <phoneticPr fontId="4" type="noConversion"/>
  </si>
  <si>
    <t>WZC2</t>
  </si>
  <si>
    <t>WZC3</t>
  </si>
  <si>
    <t>WZC4</t>
  </si>
  <si>
    <t>外开门</t>
    <phoneticPr fontId="4" type="noConversion"/>
  </si>
  <si>
    <t>WM1</t>
    <phoneticPr fontId="4" type="noConversion"/>
  </si>
  <si>
    <t>WM2</t>
  </si>
  <si>
    <t>WM3</t>
  </si>
  <si>
    <t>WM4</t>
  </si>
  <si>
    <t>MLC1</t>
    <phoneticPr fontId="4" type="noConversion"/>
  </si>
  <si>
    <t>MLC2</t>
  </si>
  <si>
    <t>MLC3</t>
  </si>
  <si>
    <t>门联窗</t>
    <phoneticPr fontId="4" type="noConversion"/>
  </si>
  <si>
    <t>Window_WZC2</t>
    <phoneticPr fontId="4" type="noConversion"/>
  </si>
  <si>
    <t>边框</t>
  </si>
  <si>
    <t>竖料</t>
  </si>
  <si>
    <t>SW55K001</t>
  </si>
  <si>
    <t>横料</t>
  </si>
  <si>
    <t>外开扇</t>
  </si>
  <si>
    <t>SW55S001</t>
  </si>
  <si>
    <t>中梃</t>
  </si>
  <si>
    <t>SW55T001</t>
  </si>
  <si>
    <t>转向框</t>
  </si>
  <si>
    <t>SW55K102</t>
  </si>
  <si>
    <t>转角料</t>
  </si>
  <si>
    <t>SN55Y001</t>
  </si>
  <si>
    <t>角码</t>
  </si>
  <si>
    <t>框</t>
  </si>
  <si>
    <t>SW55F001</t>
  </si>
  <si>
    <t>扇</t>
  </si>
  <si>
    <t>SN55MF004</t>
  </si>
  <si>
    <t>中梃角码</t>
  </si>
  <si>
    <t>SN55F001</t>
  </si>
  <si>
    <t>SN55F002</t>
  </si>
  <si>
    <t>套</t>
  </si>
  <si>
    <t>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</si>
</sst>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_ "/>
    <numFmt numFmtId="178" formatCode="0.0_ "/>
    <numFmt numFmtId="179" formatCode="0.000"/>
    <numFmt numFmtId="180" formatCode="0.00_);[Red]\(0.00\)"/>
  </numFmts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10"/>
      <color indexed="9"/>
      <name val="Arial"/>
      <family val="2"/>
    </font>
    <font>
      <sz val="10"/>
      <color theme="1"/>
      <name val="Arial"/>
      <family val="2"/>
    </font>
    <font>
      <sz val="10"/>
      <color indexed="9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17"/>
      <name val="宋体"/>
      <family val="3"/>
      <charset val="134"/>
    </font>
    <font>
      <sz val="10"/>
      <color indexed="12"/>
      <name val="宋体"/>
      <family val="3"/>
      <charset val="134"/>
    </font>
    <font>
      <sz val="12"/>
      <name val="宋体"/>
      <family val="3"/>
      <charset val="134"/>
    </font>
    <font>
      <sz val="10"/>
      <name val="Times New Roman"/>
      <family val="1"/>
    </font>
    <font>
      <b/>
      <sz val="16"/>
      <name val="宋体"/>
      <family val="3"/>
      <charset val="134"/>
    </font>
    <font>
      <b/>
      <sz val="10"/>
      <color theme="0"/>
      <name val="宋体"/>
      <family val="3"/>
      <charset val="134"/>
    </font>
    <font>
      <b/>
      <sz val="12"/>
      <color theme="0"/>
      <name val="宋体"/>
      <family val="3"/>
      <charset val="134"/>
    </font>
    <font>
      <sz val="10"/>
      <color theme="0"/>
      <name val="宋体"/>
      <family val="3"/>
      <charset val="134"/>
    </font>
    <font>
      <b/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5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9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/>
    <xf numFmtId="0" fontId="5" fillId="0" borderId="0" applyProtection="0"/>
    <xf numFmtId="0" fontId="5" fillId="0" borderId="0" applyProtection="0"/>
    <xf numFmtId="0" fontId="2" fillId="0" borderId="0" applyProtection="0">
      <alignment vertical="center"/>
    </xf>
    <xf numFmtId="0" fontId="16" fillId="0" borderId="0"/>
    <xf numFmtId="0" fontId="16" fillId="0" borderId="0">
      <alignment vertical="center"/>
    </xf>
    <xf numFmtId="0" fontId="16" fillId="0" borderId="0"/>
  </cellStyleXfs>
  <cellXfs count="259">
    <xf numFmtId="0" fontId="0" fillId="0" borderId="0" xfId="0">
      <alignment vertical="center"/>
    </xf>
    <xf numFmtId="0" fontId="0" fillId="0" borderId="0" xfId="0" applyAlignment="1"/>
    <xf numFmtId="0" fontId="9" fillId="4" borderId="4" xfId="2" applyNumberFormat="1" applyFont="1" applyFill="1" applyBorder="1" applyAlignment="1">
      <alignment wrapText="1"/>
    </xf>
    <xf numFmtId="0" fontId="11" fillId="4" borderId="5" xfId="2" applyNumberFormat="1" applyFont="1" applyFill="1" applyBorder="1" applyAlignment="1">
      <alignment horizontal="center" wrapText="1"/>
    </xf>
    <xf numFmtId="0" fontId="9" fillId="4" borderId="5" xfId="2" applyNumberFormat="1" applyFont="1" applyFill="1" applyBorder="1" applyAlignment="1">
      <alignment wrapText="1"/>
    </xf>
    <xf numFmtId="0" fontId="5" fillId="5" borderId="6" xfId="2" applyNumberFormat="1" applyFont="1" applyFill="1" applyBorder="1" applyAlignment="1">
      <alignment horizontal="center" vertical="center"/>
    </xf>
    <xf numFmtId="2" fontId="5" fillId="5" borderId="6" xfId="2" applyNumberFormat="1" applyFont="1" applyFill="1" applyBorder="1" applyAlignment="1">
      <alignment horizontal="center" vertical="center"/>
    </xf>
    <xf numFmtId="0" fontId="9" fillId="4" borderId="0" xfId="2" applyNumberFormat="1" applyFont="1" applyFill="1" applyBorder="1" applyAlignment="1">
      <alignment wrapText="1"/>
    </xf>
    <xf numFmtId="0" fontId="9" fillId="4" borderId="8" xfId="2" applyNumberFormat="1" applyFont="1" applyFill="1" applyBorder="1" applyAlignment="1">
      <alignment wrapText="1"/>
    </xf>
    <xf numFmtId="0" fontId="11" fillId="4" borderId="0" xfId="2" applyNumberFormat="1" applyFont="1" applyFill="1" applyBorder="1" applyAlignment="1">
      <alignment horizontal="center" wrapText="1"/>
    </xf>
    <xf numFmtId="0" fontId="9" fillId="4" borderId="9" xfId="2" applyNumberFormat="1" applyFont="1" applyFill="1" applyBorder="1" applyAlignment="1">
      <alignment wrapText="1"/>
    </xf>
    <xf numFmtId="0" fontId="11" fillId="4" borderId="10" xfId="2" applyNumberFormat="1" applyFont="1" applyFill="1" applyBorder="1" applyAlignment="1">
      <alignment horizontal="center" wrapText="1"/>
    </xf>
    <xf numFmtId="0" fontId="9" fillId="4" borderId="10" xfId="2" applyNumberFormat="1" applyFont="1" applyFill="1" applyBorder="1" applyAlignment="1">
      <alignment wrapText="1"/>
    </xf>
    <xf numFmtId="0" fontId="6" fillId="6" borderId="12" xfId="2" applyNumberFormat="1" applyFont="1" applyFill="1" applyBorder="1" applyAlignment="1">
      <alignment horizontal="center" vertical="center" wrapText="1"/>
    </xf>
    <xf numFmtId="0" fontId="6" fillId="6" borderId="13" xfId="2" applyNumberFormat="1" applyFont="1" applyFill="1" applyBorder="1" applyAlignment="1">
      <alignment horizontal="center" vertical="center" wrapText="1"/>
    </xf>
    <xf numFmtId="2" fontId="6" fillId="6" borderId="13" xfId="2" applyNumberFormat="1" applyFont="1" applyFill="1" applyBorder="1" applyAlignment="1">
      <alignment horizontal="center" vertical="center" wrapText="1"/>
    </xf>
    <xf numFmtId="10" fontId="6" fillId="6" borderId="10" xfId="2" applyNumberFormat="1" applyFont="1" applyFill="1" applyBorder="1" applyAlignment="1">
      <alignment horizontal="center" vertical="center" wrapText="1"/>
    </xf>
    <xf numFmtId="2" fontId="6" fillId="6" borderId="6" xfId="5" applyNumberFormat="1" applyFont="1" applyFill="1" applyBorder="1" applyAlignment="1">
      <alignment horizontal="center" vertical="center" wrapText="1"/>
    </xf>
    <xf numFmtId="0" fontId="6" fillId="0" borderId="6" xfId="2" applyNumberFormat="1" applyFont="1" applyFill="1" applyBorder="1" applyAlignment="1">
      <alignment horizontal="center" vertical="center" wrapText="1"/>
    </xf>
    <xf numFmtId="176" fontId="6" fillId="0" borderId="6" xfId="2" applyNumberFormat="1" applyFont="1" applyFill="1" applyBorder="1" applyAlignment="1">
      <alignment horizontal="center" vertical="center" wrapText="1"/>
    </xf>
    <xf numFmtId="179" fontId="6" fillId="0" borderId="6" xfId="2" applyNumberFormat="1" applyFont="1" applyFill="1" applyBorder="1" applyAlignment="1">
      <alignment horizontal="center" vertical="center" wrapText="1"/>
    </xf>
    <xf numFmtId="10" fontId="6" fillId="0" borderId="6" xfId="1" applyNumberFormat="1" applyFont="1" applyFill="1" applyBorder="1" applyAlignment="1" applyProtection="1">
      <alignment horizontal="center" vertical="center" wrapText="1"/>
    </xf>
    <xf numFmtId="176" fontId="6" fillId="0" borderId="6" xfId="2" applyNumberFormat="1" applyFont="1" applyFill="1" applyBorder="1" applyAlignment="1" applyProtection="1">
      <alignment horizontal="center" vertical="center" wrapText="1"/>
    </xf>
    <xf numFmtId="2" fontId="6" fillId="0" borderId="15" xfId="2" applyNumberFormat="1" applyFont="1" applyFill="1" applyBorder="1" applyAlignment="1">
      <alignment horizontal="center" vertical="center"/>
    </xf>
    <xf numFmtId="0" fontId="7" fillId="0" borderId="6" xfId="2" applyNumberFormat="1" applyFont="1" applyFill="1" applyBorder="1" applyAlignment="1">
      <alignment horizontal="center" vertical="center" wrapText="1"/>
    </xf>
    <xf numFmtId="176" fontId="6" fillId="0" borderId="6" xfId="0" applyNumberFormat="1" applyFont="1" applyFill="1" applyBorder="1" applyAlignment="1">
      <alignment horizontal="center" vertical="center" wrapText="1"/>
    </xf>
    <xf numFmtId="0" fontId="7" fillId="0" borderId="14" xfId="2" applyNumberFormat="1" applyFont="1" applyFill="1" applyBorder="1" applyAlignment="1">
      <alignment horizontal="center" vertical="center" wrapText="1"/>
    </xf>
    <xf numFmtId="0" fontId="6" fillId="0" borderId="14" xfId="2" applyNumberFormat="1" applyFont="1" applyFill="1" applyBorder="1" applyAlignment="1">
      <alignment horizontal="center" vertical="center" wrapText="1"/>
    </xf>
    <xf numFmtId="176" fontId="6" fillId="0" borderId="1" xfId="2" applyNumberFormat="1" applyFont="1" applyFill="1" applyBorder="1" applyAlignment="1">
      <alignment horizontal="center" vertical="center" wrapText="1"/>
    </xf>
    <xf numFmtId="10" fontId="6" fillId="0" borderId="1" xfId="1" applyNumberFormat="1" applyFont="1" applyFill="1" applyBorder="1" applyAlignment="1" applyProtection="1">
      <alignment horizontal="center" vertical="center" wrapText="1"/>
    </xf>
    <xf numFmtId="176" fontId="6" fillId="0" borderId="15" xfId="2" applyNumberFormat="1" applyFont="1" applyFill="1" applyBorder="1" applyAlignment="1" applyProtection="1">
      <alignment horizontal="center" vertical="center" wrapText="1"/>
    </xf>
    <xf numFmtId="0" fontId="6" fillId="7" borderId="6" xfId="2" applyNumberFormat="1" applyFont="1" applyFill="1" applyBorder="1" applyAlignment="1">
      <alignment vertical="center" wrapText="1"/>
    </xf>
    <xf numFmtId="176" fontId="14" fillId="7" borderId="6" xfId="2" applyNumberFormat="1" applyFont="1" applyFill="1" applyBorder="1" applyAlignment="1">
      <alignment horizontal="center" vertical="center" wrapText="1"/>
    </xf>
    <xf numFmtId="10" fontId="6" fillId="7" borderId="1" xfId="2" applyNumberFormat="1" applyFont="1" applyFill="1" applyBorder="1" applyAlignment="1">
      <alignment horizontal="center" vertical="center" wrapText="1"/>
    </xf>
    <xf numFmtId="2" fontId="6" fillId="7" borderId="17" xfId="2" applyNumberFormat="1" applyFont="1" applyFill="1" applyBorder="1" applyAlignment="1">
      <alignment horizontal="center" vertical="center" wrapText="1"/>
    </xf>
    <xf numFmtId="177" fontId="15" fillId="6" borderId="6" xfId="2" applyNumberFormat="1" applyFont="1" applyFill="1" applyBorder="1" applyAlignment="1">
      <alignment horizontal="center" vertical="center" wrapText="1"/>
    </xf>
    <xf numFmtId="0" fontId="6" fillId="6" borderId="6" xfId="2" applyNumberFormat="1" applyFont="1" applyFill="1" applyBorder="1" applyAlignment="1">
      <alignment horizontal="center" vertical="center" wrapText="1"/>
    </xf>
    <xf numFmtId="2" fontId="6" fillId="6" borderId="6" xfId="2" applyNumberFormat="1" applyFont="1" applyFill="1" applyBorder="1" applyAlignment="1">
      <alignment horizontal="center" vertical="center" wrapText="1"/>
    </xf>
    <xf numFmtId="0" fontId="6" fillId="6" borderId="18" xfId="2" applyNumberFormat="1" applyFont="1" applyFill="1" applyBorder="1" applyAlignment="1">
      <alignment horizontal="center" vertical="center" wrapText="1"/>
    </xf>
    <xf numFmtId="10" fontId="6" fillId="6" borderId="19" xfId="2" applyNumberFormat="1" applyFont="1" applyFill="1" applyBorder="1" applyAlignment="1">
      <alignment horizontal="center" vertical="center" wrapText="1"/>
    </xf>
    <xf numFmtId="10" fontId="6" fillId="0" borderId="6" xfId="2" applyNumberFormat="1" applyFont="1" applyFill="1" applyBorder="1" applyAlignment="1">
      <alignment horizontal="center" vertical="center" wrapText="1"/>
    </xf>
    <xf numFmtId="2" fontId="6" fillId="0" borderId="6" xfId="2" applyNumberFormat="1" applyFont="1" applyFill="1" applyBorder="1" applyAlignment="1">
      <alignment horizontal="center" vertical="center" wrapText="1"/>
    </xf>
    <xf numFmtId="2" fontId="6" fillId="0" borderId="6" xfId="2" applyNumberFormat="1" applyFont="1" applyFill="1" applyBorder="1" applyAlignment="1">
      <alignment vertical="center"/>
    </xf>
    <xf numFmtId="177" fontId="15" fillId="7" borderId="6" xfId="2" applyNumberFormat="1" applyFont="1" applyFill="1" applyBorder="1" applyAlignment="1">
      <alignment horizontal="center" vertical="center" wrapText="1"/>
    </xf>
    <xf numFmtId="177" fontId="6" fillId="0" borderId="6" xfId="0" applyNumberFormat="1" applyFont="1" applyFill="1" applyBorder="1" applyAlignment="1" applyProtection="1">
      <alignment horizontal="center" vertical="center" wrapText="1"/>
    </xf>
    <xf numFmtId="0" fontId="13" fillId="0" borderId="6" xfId="0" applyFont="1" applyFill="1" applyBorder="1" applyAlignment="1"/>
    <xf numFmtId="0" fontId="6" fillId="0" borderId="6" xfId="0" applyNumberFormat="1" applyFont="1" applyFill="1" applyBorder="1" applyAlignment="1" applyProtection="1">
      <alignment horizontal="center" vertical="center" wrapText="1"/>
    </xf>
    <xf numFmtId="2" fontId="6" fillId="0" borderId="6" xfId="0" applyNumberFormat="1" applyFont="1" applyFill="1" applyBorder="1" applyAlignment="1" applyProtection="1">
      <alignment horizontal="center" vertical="center" wrapText="1"/>
    </xf>
    <xf numFmtId="176" fontId="6" fillId="0" borderId="6" xfId="0" applyNumberFormat="1" applyFont="1" applyFill="1" applyBorder="1" applyAlignment="1" applyProtection="1">
      <alignment horizontal="center" vertical="center" wrapText="1"/>
    </xf>
    <xf numFmtId="10" fontId="6" fillId="0" borderId="1" xfId="0" applyNumberFormat="1" applyFont="1" applyFill="1" applyBorder="1" applyAlignment="1" applyProtection="1">
      <alignment horizontal="center" vertical="center" wrapText="1"/>
    </xf>
    <xf numFmtId="176" fontId="6" fillId="0" borderId="6" xfId="5" applyNumberFormat="1" applyFont="1" applyFill="1" applyBorder="1" applyAlignment="1">
      <alignment horizontal="center" vertical="center" wrapText="1"/>
    </xf>
    <xf numFmtId="2" fontId="6" fillId="6" borderId="16" xfId="2" applyNumberFormat="1" applyFont="1" applyFill="1" applyBorder="1" applyAlignment="1">
      <alignment horizontal="center" vertical="center" wrapText="1"/>
    </xf>
    <xf numFmtId="10" fontId="6" fillId="6" borderId="1" xfId="2" applyNumberFormat="1" applyFont="1" applyFill="1" applyBorder="1" applyAlignment="1">
      <alignment horizontal="center" vertical="center" wrapText="1"/>
    </xf>
    <xf numFmtId="176" fontId="6" fillId="0" borderId="6" xfId="3" applyNumberFormat="1" applyFont="1" applyFill="1" applyBorder="1" applyAlignment="1">
      <alignment horizontal="center" vertical="center" wrapText="1"/>
    </xf>
    <xf numFmtId="0" fontId="6" fillId="7" borderId="0" xfId="2" applyNumberFormat="1" applyFont="1" applyFill="1" applyBorder="1" applyAlignment="1"/>
    <xf numFmtId="10" fontId="6" fillId="7" borderId="1" xfId="3" applyNumberFormat="1" applyFont="1" applyFill="1" applyBorder="1" applyAlignment="1">
      <alignment horizontal="center" vertical="center" wrapText="1"/>
    </xf>
    <xf numFmtId="2" fontId="6" fillId="7" borderId="6" xfId="3" applyNumberFormat="1" applyFont="1" applyFill="1" applyBorder="1" applyAlignment="1">
      <alignment horizontal="center" vertical="center" wrapText="1"/>
    </xf>
    <xf numFmtId="10" fontId="6" fillId="0" borderId="6" xfId="1" applyNumberFormat="1" applyFont="1" applyFill="1" applyBorder="1" applyAlignment="1">
      <alignment horizontal="center" vertical="center" wrapText="1"/>
    </xf>
    <xf numFmtId="0" fontId="9" fillId="4" borderId="0" xfId="2" applyNumberFormat="1" applyFont="1" applyFill="1" applyBorder="1" applyAlignment="1">
      <alignment horizontal="center" wrapText="1"/>
    </xf>
    <xf numFmtId="0" fontId="5" fillId="0" borderId="6" xfId="2" applyNumberFormat="1" applyFont="1" applyFill="1" applyBorder="1" applyAlignment="1">
      <alignment horizontal="center" vertical="center" wrapText="1"/>
    </xf>
    <xf numFmtId="2" fontId="6" fillId="0" borderId="15" xfId="2" applyNumberFormat="1" applyFont="1" applyFill="1" applyBorder="1" applyAlignment="1">
      <alignment vertical="center"/>
    </xf>
    <xf numFmtId="0" fontId="17" fillId="0" borderId="0" xfId="6" applyFont="1" applyAlignment="1">
      <alignment horizontal="center"/>
    </xf>
    <xf numFmtId="0" fontId="18" fillId="0" borderId="0" xfId="6" applyFont="1" applyAlignment="1">
      <alignment horizontal="center" vertical="center"/>
    </xf>
    <xf numFmtId="0" fontId="5" fillId="2" borderId="6" xfId="6" applyFont="1" applyFill="1" applyBorder="1" applyAlignment="1">
      <alignment horizontal="center" vertical="center"/>
    </xf>
    <xf numFmtId="0" fontId="5" fillId="0" borderId="0" xfId="6" applyFont="1" applyAlignment="1">
      <alignment horizontal="center"/>
    </xf>
    <xf numFmtId="0" fontId="5" fillId="0" borderId="6" xfId="6" applyFont="1" applyBorder="1" applyAlignment="1">
      <alignment horizontal="center" vertical="center"/>
    </xf>
    <xf numFmtId="0" fontId="5" fillId="0" borderId="6" xfId="6" applyFont="1" applyBorder="1" applyAlignment="1">
      <alignment horizontal="center" vertical="center" wrapText="1"/>
    </xf>
    <xf numFmtId="176" fontId="5" fillId="0" borderId="6" xfId="6" applyNumberFormat="1" applyFont="1" applyBorder="1" applyAlignment="1">
      <alignment horizontal="center" vertical="center" wrapText="1"/>
    </xf>
    <xf numFmtId="0" fontId="21" fillId="0" borderId="6" xfId="6" applyFont="1" applyBorder="1" applyAlignment="1">
      <alignment horizontal="center" vertical="center"/>
    </xf>
    <xf numFmtId="0" fontId="5" fillId="9" borderId="15" xfId="6" applyFont="1" applyFill="1" applyBorder="1" applyAlignment="1">
      <alignment horizontal="center" vertical="center"/>
    </xf>
    <xf numFmtId="0" fontId="12" fillId="9" borderId="15" xfId="6" applyFont="1" applyFill="1" applyBorder="1" applyAlignment="1">
      <alignment horizontal="center" vertical="center" wrapText="1"/>
    </xf>
    <xf numFmtId="180" fontId="12" fillId="9" borderId="6" xfId="6" applyNumberFormat="1" applyFont="1" applyFill="1" applyBorder="1" applyAlignment="1">
      <alignment horizontal="center" vertical="center" wrapText="1"/>
    </xf>
    <xf numFmtId="0" fontId="5" fillId="0" borderId="0" xfId="6" applyFont="1" applyAlignment="1">
      <alignment horizontal="center" vertical="center"/>
    </xf>
    <xf numFmtId="0" fontId="5" fillId="0" borderId="6" xfId="7" applyFont="1" applyBorder="1" applyAlignment="1">
      <alignment horizontal="left" vertical="center"/>
    </xf>
    <xf numFmtId="0" fontId="12" fillId="0" borderId="6" xfId="6" applyFont="1" applyBorder="1" applyAlignment="1">
      <alignment horizontal="left" vertical="center"/>
    </xf>
    <xf numFmtId="176" fontId="5" fillId="0" borderId="6" xfId="6" applyNumberFormat="1" applyFont="1" applyBorder="1" applyAlignment="1">
      <alignment horizontal="center" vertical="center"/>
    </xf>
    <xf numFmtId="180" fontId="5" fillId="0" borderId="6" xfId="6" applyNumberFormat="1" applyFont="1" applyBorder="1" applyAlignment="1">
      <alignment horizontal="center" vertical="center" wrapText="1"/>
    </xf>
    <xf numFmtId="0" fontId="5" fillId="0" borderId="6" xfId="8" applyFont="1" applyBorder="1" applyAlignment="1">
      <alignment horizontal="left" vertical="center"/>
    </xf>
    <xf numFmtId="0" fontId="5" fillId="0" borderId="6" xfId="6" applyFont="1" applyBorder="1" applyAlignment="1">
      <alignment horizontal="left" vertical="center"/>
    </xf>
    <xf numFmtId="0" fontId="0" fillId="0" borderId="6" xfId="6" applyFont="1" applyBorder="1" applyAlignment="1">
      <alignment horizontal="center" vertical="center"/>
    </xf>
    <xf numFmtId="180" fontId="22" fillId="0" borderId="6" xfId="6" applyNumberFormat="1" applyFont="1" applyBorder="1" applyAlignment="1">
      <alignment horizontal="center" vertical="center" wrapText="1"/>
    </xf>
    <xf numFmtId="0" fontId="22" fillId="0" borderId="6" xfId="6" applyFont="1" applyBorder="1" applyAlignment="1">
      <alignment horizontal="center" vertical="center"/>
    </xf>
    <xf numFmtId="0" fontId="22" fillId="0" borderId="6" xfId="8" applyFont="1" applyBorder="1" applyAlignment="1">
      <alignment horizontal="left" vertical="center"/>
    </xf>
    <xf numFmtId="176" fontId="22" fillId="0" borderId="6" xfId="6" applyNumberFormat="1" applyFont="1" applyBorder="1" applyAlignment="1">
      <alignment horizontal="center" vertical="center"/>
    </xf>
    <xf numFmtId="176" fontId="22" fillId="0" borderId="6" xfId="6" applyNumberFormat="1" applyFont="1" applyBorder="1" applyAlignment="1">
      <alignment horizontal="center" vertical="center" wrapText="1"/>
    </xf>
    <xf numFmtId="176" fontId="17" fillId="0" borderId="0" xfId="6" applyNumberFormat="1" applyFont="1" applyAlignment="1">
      <alignment horizontal="center"/>
    </xf>
    <xf numFmtId="0" fontId="17" fillId="0" borderId="0" xfId="6" applyFont="1" applyAlignment="1">
      <alignment horizontal="center" wrapText="1"/>
    </xf>
    <xf numFmtId="176" fontId="17" fillId="0" borderId="0" xfId="6" applyNumberFormat="1" applyFont="1" applyAlignment="1">
      <alignment horizontal="center" wrapText="1"/>
    </xf>
    <xf numFmtId="180" fontId="17" fillId="0" borderId="0" xfId="6" applyNumberFormat="1" applyFont="1" applyAlignment="1">
      <alignment horizontal="center" wrapText="1"/>
    </xf>
    <xf numFmtId="177" fontId="5" fillId="0" borderId="6" xfId="6" applyNumberFormat="1" applyFont="1" applyBorder="1" applyAlignment="1">
      <alignment horizontal="center" vertical="center"/>
    </xf>
    <xf numFmtId="176" fontId="5" fillId="0" borderId="3" xfId="6" applyNumberFormat="1" applyFont="1" applyBorder="1" applyAlignment="1">
      <alignment horizontal="center" vertical="center"/>
    </xf>
    <xf numFmtId="177" fontId="5" fillId="0" borderId="1" xfId="6" applyNumberFormat="1" applyFont="1" applyBorder="1" applyAlignment="1">
      <alignment horizontal="center" vertical="center"/>
    </xf>
    <xf numFmtId="0" fontId="5" fillId="2" borderId="6" xfId="6" applyFont="1" applyFill="1" applyBorder="1" applyAlignment="1">
      <alignment horizontal="center" vertical="center" wrapText="1"/>
    </xf>
    <xf numFmtId="180" fontId="5" fillId="2" borderId="6" xfId="6" applyNumberFormat="1" applyFont="1" applyFill="1" applyBorder="1" applyAlignment="1">
      <alignment horizontal="center" vertical="center" wrapText="1"/>
    </xf>
    <xf numFmtId="9" fontId="12" fillId="8" borderId="6" xfId="6" applyNumberFormat="1" applyFont="1" applyFill="1" applyBorder="1" applyAlignment="1">
      <alignment horizontal="center" vertical="center" wrapText="1"/>
    </xf>
    <xf numFmtId="9" fontId="12" fillId="8" borderId="6" xfId="1" applyFont="1" applyFill="1" applyBorder="1" applyAlignment="1">
      <alignment horizontal="center" vertical="center" wrapText="1"/>
    </xf>
    <xf numFmtId="1" fontId="5" fillId="0" borderId="6" xfId="6" applyNumberFormat="1" applyFont="1" applyBorder="1" applyAlignment="1">
      <alignment horizontal="center" vertical="center"/>
    </xf>
    <xf numFmtId="0" fontId="12" fillId="8" borderId="6" xfId="6" applyFont="1" applyFill="1" applyBorder="1" applyAlignment="1">
      <alignment horizontal="center" vertical="center"/>
    </xf>
    <xf numFmtId="0" fontId="5" fillId="8" borderId="6" xfId="6" applyFont="1" applyFill="1" applyBorder="1" applyAlignment="1">
      <alignment horizontal="center" vertical="center"/>
    </xf>
    <xf numFmtId="0" fontId="22" fillId="8" borderId="6" xfId="6" applyFont="1" applyFill="1" applyBorder="1" applyAlignment="1">
      <alignment horizontal="center" vertical="center"/>
    </xf>
    <xf numFmtId="0" fontId="17" fillId="8" borderId="0" xfId="6" applyFont="1" applyFill="1" applyAlignment="1">
      <alignment horizontal="center"/>
    </xf>
    <xf numFmtId="0" fontId="0" fillId="8" borderId="0" xfId="0" applyFill="1" applyAlignment="1"/>
    <xf numFmtId="0" fontId="5" fillId="2" borderId="0" xfId="6" applyFont="1" applyFill="1" applyAlignment="1">
      <alignment horizontal="center" vertical="center"/>
    </xf>
    <xf numFmtId="0" fontId="5" fillId="2" borderId="6" xfId="3" applyNumberFormat="1" applyFont="1" applyFill="1" applyBorder="1" applyAlignment="1">
      <alignment horizontal="center" vertical="center" wrapText="1"/>
    </xf>
    <xf numFmtId="0" fontId="5" fillId="2" borderId="6" xfId="7" applyFont="1" applyFill="1" applyBorder="1" applyAlignment="1">
      <alignment horizontal="left" vertical="center"/>
    </xf>
    <xf numFmtId="0" fontId="5" fillId="2" borderId="1" xfId="6" applyFont="1" applyFill="1" applyBorder="1" applyAlignment="1">
      <alignment horizontal="left" vertical="center"/>
    </xf>
    <xf numFmtId="177" fontId="5" fillId="2" borderId="1" xfId="6" applyNumberFormat="1" applyFont="1" applyFill="1" applyBorder="1" applyAlignment="1">
      <alignment horizontal="center" vertical="center"/>
    </xf>
    <xf numFmtId="176" fontId="5" fillId="2" borderId="3" xfId="6" applyNumberFormat="1" applyFont="1" applyFill="1" applyBorder="1" applyAlignment="1">
      <alignment horizontal="center" vertical="center"/>
    </xf>
    <xf numFmtId="1" fontId="5" fillId="2" borderId="6" xfId="6" applyNumberFormat="1" applyFont="1" applyFill="1" applyBorder="1" applyAlignment="1">
      <alignment horizontal="center" vertical="center"/>
    </xf>
    <xf numFmtId="177" fontId="5" fillId="2" borderId="6" xfId="6" applyNumberFormat="1" applyFont="1" applyFill="1" applyBorder="1" applyAlignment="1">
      <alignment horizontal="center" vertical="center"/>
    </xf>
    <xf numFmtId="176" fontId="5" fillId="2" borderId="6" xfId="6" applyNumberFormat="1" applyFont="1" applyFill="1" applyBorder="1" applyAlignment="1">
      <alignment horizontal="center" vertical="center"/>
    </xf>
    <xf numFmtId="176" fontId="5" fillId="2" borderId="6" xfId="6" applyNumberFormat="1" applyFont="1" applyFill="1" applyBorder="1" applyAlignment="1">
      <alignment horizontal="center" vertical="center" wrapText="1"/>
    </xf>
    <xf numFmtId="0" fontId="5" fillId="2" borderId="6" xfId="6" applyFont="1" applyFill="1" applyBorder="1" applyAlignment="1">
      <alignment horizontal="left" vertical="center"/>
    </xf>
    <xf numFmtId="176" fontId="5" fillId="0" borderId="6" xfId="6" applyNumberFormat="1" applyFont="1" applyBorder="1" applyAlignment="1">
      <alignment horizontal="center" vertical="center" wrapText="1"/>
    </xf>
    <xf numFmtId="180" fontId="5" fillId="0" borderId="6" xfId="6" applyNumberFormat="1" applyFont="1" applyBorder="1" applyAlignment="1">
      <alignment horizontal="center" vertical="center" wrapText="1"/>
    </xf>
    <xf numFmtId="0" fontId="5" fillId="2" borderId="6" xfId="6" applyFont="1" applyFill="1" applyBorder="1" applyAlignment="1">
      <alignment horizontal="center" vertical="center"/>
    </xf>
    <xf numFmtId="0" fontId="5" fillId="0" borderId="6" xfId="6" applyFont="1" applyBorder="1" applyAlignment="1">
      <alignment horizontal="center" vertical="center"/>
    </xf>
    <xf numFmtId="176" fontId="6" fillId="0" borderId="20" xfId="2" applyNumberFormat="1" applyFont="1" applyFill="1" applyBorder="1" applyAlignment="1">
      <alignment horizontal="center" vertical="center" wrapText="1"/>
    </xf>
    <xf numFmtId="176" fontId="6" fillId="0" borderId="20" xfId="2" applyNumberFormat="1" applyFont="1" applyFill="1" applyBorder="1" applyAlignment="1" applyProtection="1">
      <alignment horizontal="center" vertical="center" wrapText="1"/>
    </xf>
    <xf numFmtId="10" fontId="6" fillId="0" borderId="20" xfId="1" applyNumberFormat="1" applyFont="1" applyFill="1" applyBorder="1" applyAlignment="1" applyProtection="1">
      <alignment horizontal="center" vertical="center" wrapText="1"/>
    </xf>
    <xf numFmtId="0" fontId="5" fillId="0" borderId="6" xfId="8" applyFont="1" applyBorder="1" applyAlignment="1">
      <alignment horizontal="center" vertical="center"/>
    </xf>
    <xf numFmtId="10" fontId="6" fillId="0" borderId="20" xfId="2" applyNumberFormat="1" applyFont="1" applyFill="1" applyBorder="1" applyAlignment="1">
      <alignment horizontal="center" vertical="center" wrapText="1"/>
    </xf>
    <xf numFmtId="0" fontId="5" fillId="2" borderId="6" xfId="6" applyFont="1" applyFill="1" applyBorder="1" applyAlignment="1">
      <alignment horizontal="center" vertical="center"/>
    </xf>
    <xf numFmtId="0" fontId="5" fillId="0" borderId="6" xfId="6" applyFont="1" applyBorder="1" applyAlignment="1">
      <alignment horizontal="center" vertical="center"/>
    </xf>
    <xf numFmtId="0" fontId="22" fillId="0" borderId="6" xfId="8" applyFont="1" applyBorder="1" applyAlignment="1">
      <alignment horizontal="center" vertical="center"/>
    </xf>
    <xf numFmtId="0" fontId="0" fillId="0" borderId="0" xfId="0" applyAlignment="1">
      <alignment horizontal="center"/>
    </xf>
    <xf numFmtId="10" fontId="6" fillId="0" borderId="9" xfId="1" applyNumberFormat="1" applyFont="1" applyFill="1" applyBorder="1" applyAlignment="1" applyProtection="1">
      <alignment horizontal="center" vertical="center" wrapText="1"/>
    </xf>
    <xf numFmtId="10" fontId="6" fillId="7" borderId="9" xfId="2" applyNumberFormat="1" applyFont="1" applyFill="1" applyBorder="1" applyAlignment="1">
      <alignment horizontal="center" vertical="center" wrapText="1"/>
    </xf>
    <xf numFmtId="10" fontId="6" fillId="6" borderId="20" xfId="2" applyNumberFormat="1" applyFont="1" applyFill="1" applyBorder="1" applyAlignment="1">
      <alignment horizontal="center" vertical="center" wrapText="1"/>
    </xf>
    <xf numFmtId="176" fontId="5" fillId="0" borderId="6" xfId="6" applyNumberFormat="1" applyFont="1" applyBorder="1" applyAlignment="1">
      <alignment horizontal="center" vertical="center" wrapText="1"/>
    </xf>
    <xf numFmtId="0" fontId="5" fillId="2" borderId="6" xfId="6" applyFont="1" applyFill="1" applyBorder="1" applyAlignment="1">
      <alignment horizontal="center" vertical="center"/>
    </xf>
    <xf numFmtId="0" fontId="5" fillId="0" borderId="6" xfId="6" applyFont="1" applyBorder="1" applyAlignment="1">
      <alignment horizontal="center" vertical="center"/>
    </xf>
    <xf numFmtId="0" fontId="21" fillId="4" borderId="8" xfId="2" applyNumberFormat="1" applyFont="1" applyFill="1" applyBorder="1" applyAlignment="1">
      <alignment wrapText="1"/>
    </xf>
    <xf numFmtId="176" fontId="5" fillId="0" borderId="6" xfId="6" applyNumberFormat="1" applyFont="1" applyBorder="1" applyAlignment="1">
      <alignment horizontal="center" vertical="center" wrapText="1"/>
    </xf>
    <xf numFmtId="0" fontId="5" fillId="2" borderId="6" xfId="6" applyFont="1" applyFill="1" applyBorder="1" applyAlignment="1">
      <alignment horizontal="center" vertical="center"/>
    </xf>
    <xf numFmtId="0" fontId="5" fillId="0" borderId="6" xfId="6" applyFont="1" applyBorder="1" applyAlignment="1">
      <alignment horizontal="center" vertical="center"/>
    </xf>
    <xf numFmtId="180" fontId="5" fillId="0" borderId="6" xfId="6" applyNumberFormat="1" applyFont="1" applyBorder="1" applyAlignment="1">
      <alignment horizontal="center" vertical="center" wrapText="1"/>
    </xf>
    <xf numFmtId="0" fontId="5" fillId="0" borderId="20" xfId="6" applyFont="1" applyBorder="1" applyAlignment="1">
      <alignment horizontal="center" vertical="center"/>
    </xf>
    <xf numFmtId="0" fontId="5" fillId="2" borderId="20" xfId="6" applyFont="1" applyFill="1" applyBorder="1" applyAlignment="1">
      <alignment horizontal="center" vertical="center"/>
    </xf>
    <xf numFmtId="0" fontId="5" fillId="0" borderId="20" xfId="6" applyFont="1" applyBorder="1" applyAlignment="1">
      <alignment horizontal="left" vertical="center"/>
    </xf>
    <xf numFmtId="0" fontId="5" fillId="0" borderId="20" xfId="3" applyNumberFormat="1" applyFont="1" applyFill="1" applyBorder="1" applyAlignment="1">
      <alignment horizontal="center" vertical="center" wrapText="1"/>
    </xf>
    <xf numFmtId="0" fontId="5" fillId="0" borderId="20" xfId="7" applyFont="1" applyBorder="1" applyAlignment="1">
      <alignment horizontal="left" vertical="center"/>
    </xf>
    <xf numFmtId="177" fontId="5" fillId="0" borderId="22" xfId="6" applyNumberFormat="1" applyFont="1" applyBorder="1" applyAlignment="1">
      <alignment horizontal="center" vertical="center"/>
    </xf>
    <xf numFmtId="176" fontId="5" fillId="0" borderId="23" xfId="6" applyNumberFormat="1" applyFont="1" applyBorder="1" applyAlignment="1">
      <alignment horizontal="center" vertical="center"/>
    </xf>
    <xf numFmtId="176" fontId="5" fillId="0" borderId="20" xfId="6" applyNumberFormat="1" applyFont="1" applyBorder="1" applyAlignment="1">
      <alignment horizontal="center" vertical="center"/>
    </xf>
    <xf numFmtId="1" fontId="5" fillId="0" borderId="20" xfId="6" applyNumberFormat="1" applyFont="1" applyBorder="1" applyAlignment="1">
      <alignment horizontal="center" vertical="center"/>
    </xf>
    <xf numFmtId="177" fontId="5" fillId="0" borderId="20" xfId="6" applyNumberFormat="1" applyFont="1" applyBorder="1" applyAlignment="1">
      <alignment horizontal="center" vertical="center"/>
    </xf>
    <xf numFmtId="0" fontId="5" fillId="8" borderId="20" xfId="6" applyFont="1" applyFill="1" applyBorder="1" applyAlignment="1">
      <alignment horizontal="center" vertical="center"/>
    </xf>
    <xf numFmtId="176" fontId="5" fillId="2" borderId="20" xfId="6" applyNumberFormat="1" applyFont="1" applyFill="1" applyBorder="1" applyAlignment="1">
      <alignment horizontal="center" vertical="center"/>
    </xf>
    <xf numFmtId="176" fontId="5" fillId="0" borderId="20" xfId="6" applyNumberFormat="1" applyFont="1" applyBorder="1" applyAlignment="1">
      <alignment horizontal="center" vertical="center" wrapText="1"/>
    </xf>
    <xf numFmtId="180" fontId="5" fillId="0" borderId="20" xfId="6" applyNumberFormat="1" applyFont="1" applyBorder="1" applyAlignment="1">
      <alignment horizontal="center" vertical="center" wrapText="1"/>
    </xf>
    <xf numFmtId="0" fontId="12" fillId="0" borderId="20" xfId="6" applyFont="1" applyBorder="1" applyAlignment="1">
      <alignment horizontal="left" vertical="center"/>
    </xf>
    <xf numFmtId="0" fontId="5" fillId="0" borderId="20" xfId="8" applyFont="1" applyBorder="1" applyAlignment="1">
      <alignment horizontal="center" vertical="center"/>
    </xf>
    <xf numFmtId="10" fontId="6" fillId="0" borderId="22" xfId="1" applyNumberFormat="1" applyFont="1" applyFill="1" applyBorder="1" applyAlignment="1" applyProtection="1">
      <alignment horizontal="center" vertical="center" wrapText="1"/>
    </xf>
    <xf numFmtId="176" fontId="5" fillId="0" borderId="6" xfId="6" applyNumberFormat="1" applyFont="1" applyBorder="1" applyAlignment="1">
      <alignment horizontal="center" vertical="center" wrapText="1"/>
    </xf>
    <xf numFmtId="0" fontId="5" fillId="2" borderId="6" xfId="8" applyFont="1" applyFill="1" applyBorder="1" applyAlignment="1">
      <alignment horizontal="center" vertical="center"/>
    </xf>
    <xf numFmtId="0" fontId="12" fillId="2" borderId="6" xfId="6" applyFont="1" applyFill="1" applyBorder="1" applyAlignment="1">
      <alignment horizontal="left" vertical="center"/>
    </xf>
    <xf numFmtId="0" fontId="6" fillId="7" borderId="1" xfId="2" applyNumberFormat="1" applyFont="1" applyFill="1" applyBorder="1" applyAlignment="1">
      <alignment horizontal="center" vertical="center" wrapText="1"/>
    </xf>
    <xf numFmtId="0" fontId="6" fillId="7" borderId="1" xfId="3" applyNumberFormat="1" applyFont="1" applyFill="1" applyBorder="1" applyAlignment="1">
      <alignment horizontal="center" vertical="center" wrapText="1"/>
    </xf>
    <xf numFmtId="0" fontId="6" fillId="6" borderId="21" xfId="2" applyNumberFormat="1" applyFont="1" applyFill="1" applyBorder="1" applyAlignment="1">
      <alignment horizontal="center" vertical="center" wrapText="1"/>
    </xf>
    <xf numFmtId="0" fontId="6" fillId="0" borderId="1" xfId="2" applyNumberFormat="1" applyFont="1" applyFill="1" applyBorder="1" applyAlignment="1">
      <alignment horizontal="center" vertical="center" wrapText="1"/>
    </xf>
    <xf numFmtId="0" fontId="6" fillId="7" borderId="6" xfId="2" applyNumberFormat="1" applyFont="1" applyFill="1" applyBorder="1" applyAlignment="1">
      <alignment horizontal="center" vertical="center" wrapText="1"/>
    </xf>
    <xf numFmtId="177" fontId="6" fillId="0" borderId="6" xfId="2" applyNumberFormat="1" applyFont="1" applyFill="1" applyBorder="1" applyAlignment="1">
      <alignment horizontal="center" vertical="center" wrapText="1"/>
    </xf>
    <xf numFmtId="177" fontId="7" fillId="0" borderId="20" xfId="2" applyNumberFormat="1" applyFont="1" applyFill="1" applyBorder="1" applyAlignment="1">
      <alignment horizontal="center" vertical="center" wrapText="1"/>
    </xf>
    <xf numFmtId="0" fontId="5" fillId="0" borderId="14" xfId="6" applyFont="1" applyBorder="1" applyAlignment="1">
      <alignment horizontal="center" vertical="center"/>
    </xf>
    <xf numFmtId="0" fontId="5" fillId="0" borderId="15" xfId="6" applyFont="1" applyBorder="1" applyAlignment="1">
      <alignment horizontal="center" vertical="center"/>
    </xf>
    <xf numFmtId="176" fontId="5" fillId="0" borderId="6" xfId="6" applyNumberFormat="1" applyFont="1" applyBorder="1" applyAlignment="1">
      <alignment horizontal="center" vertical="center" wrapText="1"/>
    </xf>
    <xf numFmtId="180" fontId="5" fillId="0" borderId="6" xfId="6" applyNumberFormat="1" applyFont="1" applyBorder="1" applyAlignment="1">
      <alignment horizontal="center" vertical="center" wrapText="1"/>
    </xf>
    <xf numFmtId="0" fontId="5" fillId="0" borderId="1" xfId="6" applyFont="1" applyBorder="1" applyAlignment="1">
      <alignment horizontal="center" vertical="center" wrapText="1"/>
    </xf>
    <xf numFmtId="0" fontId="5" fillId="0" borderId="2" xfId="6" applyFont="1" applyBorder="1" applyAlignment="1">
      <alignment horizontal="center" vertical="center" wrapText="1"/>
    </xf>
    <xf numFmtId="0" fontId="5" fillId="0" borderId="3" xfId="6" applyFont="1" applyBorder="1" applyAlignment="1">
      <alignment horizontal="center" vertical="center" wrapText="1"/>
    </xf>
    <xf numFmtId="0" fontId="12" fillId="9" borderId="4" xfId="6" applyFont="1" applyFill="1" applyBorder="1" applyAlignment="1">
      <alignment horizontal="center" vertical="center" wrapText="1"/>
    </xf>
    <xf numFmtId="0" fontId="12" fillId="9" borderId="7" xfId="6" applyFont="1" applyFill="1" applyBorder="1" applyAlignment="1">
      <alignment horizontal="center" vertical="center" wrapText="1"/>
    </xf>
    <xf numFmtId="0" fontId="18" fillId="0" borderId="0" xfId="6" applyFont="1" applyAlignment="1">
      <alignment horizontal="center" vertical="center"/>
    </xf>
    <xf numFmtId="0" fontId="18" fillId="0" borderId="10" xfId="6" applyFont="1" applyBorder="1" applyAlignment="1">
      <alignment horizontal="center" vertical="center"/>
    </xf>
    <xf numFmtId="0" fontId="19" fillId="0" borderId="6" xfId="6" applyFont="1" applyBorder="1" applyAlignment="1">
      <alignment horizontal="center" vertical="center" wrapText="1"/>
    </xf>
    <xf numFmtId="0" fontId="20" fillId="0" borderId="6" xfId="6" applyFont="1" applyBorder="1" applyAlignment="1">
      <alignment horizontal="center" vertical="center" wrapText="1"/>
    </xf>
    <xf numFmtId="0" fontId="5" fillId="2" borderId="6" xfId="6" applyFont="1" applyFill="1" applyBorder="1" applyAlignment="1">
      <alignment horizontal="center" vertical="center"/>
    </xf>
    <xf numFmtId="0" fontId="5" fillId="0" borderId="6" xfId="6" applyFont="1" applyBorder="1" applyAlignment="1">
      <alignment horizontal="center" vertical="center"/>
    </xf>
    <xf numFmtId="0" fontId="5" fillId="0" borderId="14" xfId="6" applyFont="1" applyBorder="1" applyAlignment="1">
      <alignment horizontal="left" vertical="center" wrapText="1"/>
    </xf>
    <xf numFmtId="0" fontId="5" fillId="0" borderId="15" xfId="6" applyFont="1" applyBorder="1" applyAlignment="1">
      <alignment horizontal="left" vertical="center" wrapText="1"/>
    </xf>
    <xf numFmtId="0" fontId="5" fillId="0" borderId="1" xfId="6" applyFont="1" applyBorder="1" applyAlignment="1">
      <alignment horizontal="center" vertical="center"/>
    </xf>
    <xf numFmtId="0" fontId="5" fillId="0" borderId="3" xfId="6" applyFont="1" applyBorder="1" applyAlignment="1">
      <alignment horizontal="center" vertical="center"/>
    </xf>
    <xf numFmtId="0" fontId="5" fillId="0" borderId="4" xfId="6" applyFont="1" applyBorder="1" applyAlignment="1">
      <alignment horizontal="center" vertical="center"/>
    </xf>
    <xf numFmtId="0" fontId="5" fillId="0" borderId="7" xfId="6" applyFont="1" applyBorder="1" applyAlignment="1">
      <alignment horizontal="center" vertical="center"/>
    </xf>
    <xf numFmtId="0" fontId="5" fillId="0" borderId="9" xfId="6" applyFont="1" applyBorder="1" applyAlignment="1">
      <alignment horizontal="center" vertical="center"/>
    </xf>
    <xf numFmtId="0" fontId="5" fillId="0" borderId="11" xfId="6" applyFont="1" applyBorder="1" applyAlignment="1">
      <alignment horizontal="center" vertical="center"/>
    </xf>
    <xf numFmtId="0" fontId="5" fillId="0" borderId="6" xfId="6" applyFont="1" applyBorder="1" applyAlignment="1">
      <alignment horizontal="center" vertical="center" wrapText="1"/>
    </xf>
    <xf numFmtId="0" fontId="5" fillId="2" borderId="1" xfId="6" applyFont="1" applyFill="1" applyBorder="1" applyAlignment="1">
      <alignment horizontal="center" vertical="center" wrapText="1"/>
    </xf>
    <xf numFmtId="0" fontId="5" fillId="2" borderId="2" xfId="6" applyFont="1" applyFill="1" applyBorder="1" applyAlignment="1">
      <alignment horizontal="center" vertical="center" wrapText="1"/>
    </xf>
    <xf numFmtId="0" fontId="5" fillId="2" borderId="3" xfId="6" applyFont="1" applyFill="1" applyBorder="1" applyAlignment="1">
      <alignment horizontal="center" vertical="center" wrapText="1"/>
    </xf>
    <xf numFmtId="0" fontId="6" fillId="0" borderId="1" xfId="2" applyNumberFormat="1" applyFont="1" applyFill="1" applyBorder="1" applyAlignment="1">
      <alignment horizontal="center" vertical="center" wrapText="1"/>
    </xf>
    <xf numFmtId="0" fontId="6" fillId="0" borderId="3" xfId="2" applyNumberFormat="1" applyFont="1" applyFill="1" applyBorder="1" applyAlignment="1">
      <alignment horizontal="center" vertical="center" wrapText="1"/>
    </xf>
    <xf numFmtId="0" fontId="3" fillId="0" borderId="0" xfId="2" applyNumberFormat="1" applyFont="1" applyFill="1" applyBorder="1" applyAlignment="1">
      <alignment horizontal="center" vertical="center" wrapText="1"/>
    </xf>
    <xf numFmtId="0" fontId="3" fillId="2" borderId="0" xfId="2" applyNumberFormat="1" applyFont="1" applyFill="1" applyBorder="1" applyAlignment="1">
      <alignment horizontal="center" vertical="center" wrapText="1"/>
    </xf>
    <xf numFmtId="2" fontId="3" fillId="0" borderId="0" xfId="2" applyNumberFormat="1" applyFont="1" applyFill="1" applyBorder="1" applyAlignment="1">
      <alignment horizontal="center" vertical="center" wrapText="1"/>
    </xf>
    <xf numFmtId="0" fontId="6" fillId="7" borderId="1" xfId="2" applyNumberFormat="1" applyFont="1" applyFill="1" applyBorder="1" applyAlignment="1">
      <alignment horizontal="center" vertical="center" wrapText="1"/>
    </xf>
    <xf numFmtId="0" fontId="6" fillId="7" borderId="3" xfId="2" applyNumberFormat="1" applyFont="1" applyFill="1" applyBorder="1" applyAlignment="1">
      <alignment horizontal="center" vertical="center" wrapText="1"/>
    </xf>
    <xf numFmtId="0" fontId="6" fillId="7" borderId="6" xfId="2" applyNumberFormat="1" applyFont="1" applyFill="1" applyBorder="1" applyAlignment="1">
      <alignment horizontal="center" vertical="center" wrapText="1"/>
    </xf>
    <xf numFmtId="0" fontId="6" fillId="7" borderId="1" xfId="3" applyNumberFormat="1" applyFont="1" applyFill="1" applyBorder="1" applyAlignment="1">
      <alignment horizontal="center" vertical="center" wrapText="1"/>
    </xf>
    <xf numFmtId="0" fontId="6" fillId="7" borderId="3" xfId="3" applyNumberFormat="1" applyFont="1" applyFill="1" applyBorder="1" applyAlignment="1">
      <alignment horizontal="center" vertical="center" wrapText="1"/>
    </xf>
    <xf numFmtId="0" fontId="6" fillId="7" borderId="2" xfId="2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3" xfId="0" applyNumberFormat="1" applyFont="1" applyFill="1" applyBorder="1" applyAlignment="1" applyProtection="1">
      <alignment horizontal="center" vertical="center" wrapText="1"/>
    </xf>
    <xf numFmtId="177" fontId="6" fillId="0" borderId="6" xfId="2" applyNumberFormat="1" applyFont="1" applyFill="1" applyBorder="1" applyAlignment="1">
      <alignment horizontal="center" vertical="center" wrapText="1"/>
    </xf>
    <xf numFmtId="0" fontId="6" fillId="6" borderId="1" xfId="2" applyNumberFormat="1" applyFont="1" applyFill="1" applyBorder="1" applyAlignment="1">
      <alignment horizontal="center" vertical="center" wrapText="1"/>
    </xf>
    <xf numFmtId="0" fontId="6" fillId="6" borderId="3" xfId="2" applyNumberFormat="1" applyFont="1" applyFill="1" applyBorder="1" applyAlignment="1">
      <alignment horizontal="center" vertical="center" wrapText="1"/>
    </xf>
    <xf numFmtId="0" fontId="5" fillId="7" borderId="6" xfId="2" applyNumberFormat="1" applyFont="1" applyFill="1" applyBorder="1" applyAlignment="1">
      <alignment horizontal="center" vertical="center" wrapText="1"/>
    </xf>
    <xf numFmtId="177" fontId="7" fillId="0" borderId="16" xfId="2" applyNumberFormat="1" applyFont="1" applyFill="1" applyBorder="1" applyAlignment="1">
      <alignment horizontal="center" vertical="center" wrapText="1"/>
    </xf>
    <xf numFmtId="177" fontId="7" fillId="0" borderId="15" xfId="2" applyNumberFormat="1" applyFont="1" applyFill="1" applyBorder="1" applyAlignment="1">
      <alignment horizontal="center" vertical="center" wrapText="1"/>
    </xf>
    <xf numFmtId="179" fontId="6" fillId="0" borderId="15" xfId="2" applyNumberFormat="1" applyFont="1" applyFill="1" applyBorder="1" applyAlignment="1">
      <alignment horizontal="center" vertical="center" wrapText="1"/>
    </xf>
    <xf numFmtId="0" fontId="6" fillId="6" borderId="24" xfId="2" applyNumberFormat="1" applyFont="1" applyFill="1" applyBorder="1" applyAlignment="1">
      <alignment horizontal="center" vertical="center" wrapText="1"/>
    </xf>
    <xf numFmtId="177" fontId="7" fillId="0" borderId="25" xfId="2" applyNumberFormat="1" applyFont="1" applyFill="1" applyBorder="1" applyAlignment="1">
      <alignment vertical="center" wrapText="1"/>
    </xf>
    <xf numFmtId="179" fontId="6" fillId="0" borderId="25" xfId="2" applyNumberFormat="1" applyFont="1" applyFill="1" applyBorder="1" applyAlignment="1">
      <alignment horizontal="center" vertical="center" wrapText="1"/>
    </xf>
    <xf numFmtId="0" fontId="6" fillId="0" borderId="25" xfId="2" applyNumberFormat="1" applyFont="1" applyFill="1" applyBorder="1" applyAlignment="1">
      <alignment horizontal="center" vertical="center" wrapText="1"/>
    </xf>
    <xf numFmtId="176" fontId="6" fillId="0" borderId="25" xfId="2" applyNumberFormat="1" applyFont="1" applyFill="1" applyBorder="1" applyAlignment="1">
      <alignment horizontal="center" vertical="center" wrapText="1"/>
    </xf>
    <xf numFmtId="2" fontId="6" fillId="0" borderId="25" xfId="2" applyNumberFormat="1" applyFont="1" applyFill="1" applyBorder="1" applyAlignment="1">
      <alignment horizontal="center" vertical="center" wrapText="1"/>
    </xf>
    <xf numFmtId="10" fontId="6" fillId="0" borderId="25" xfId="1" applyNumberFormat="1" applyFont="1" applyFill="1" applyBorder="1" applyAlignment="1">
      <alignment horizontal="center" vertical="center" wrapText="1"/>
    </xf>
    <xf numFmtId="176" fontId="6" fillId="0" borderId="25" xfId="2" applyNumberFormat="1" applyFont="1" applyFill="1" applyBorder="1" applyAlignment="1" applyProtection="1">
      <alignment horizontal="center" vertical="center" wrapText="1"/>
    </xf>
    <xf numFmtId="0" fontId="6" fillId="0" borderId="25" xfId="2" applyFont="1" applyBorder="1" applyAlignment="1">
      <alignment horizontal="center" vertical="center" wrapText="1"/>
    </xf>
    <xf numFmtId="176" fontId="6" fillId="0" borderId="25" xfId="2" applyNumberFormat="1" applyFont="1" applyBorder="1" applyAlignment="1">
      <alignment horizontal="center" vertical="center" wrapText="1"/>
    </xf>
    <xf numFmtId="177" fontId="7" fillId="0" borderId="26" xfId="2" applyNumberFormat="1" applyFont="1" applyFill="1" applyBorder="1" applyAlignment="1">
      <alignment horizontal="center" vertical="center" wrapText="1"/>
    </xf>
    <xf numFmtId="177" fontId="7" fillId="0" borderId="27" xfId="2" applyNumberFormat="1" applyFont="1" applyFill="1" applyBorder="1" applyAlignment="1">
      <alignment horizontal="center" vertical="center" wrapText="1"/>
    </xf>
    <xf numFmtId="177" fontId="7" fillId="0" borderId="25" xfId="2" applyNumberFormat="1" applyFont="1" applyFill="1" applyBorder="1" applyAlignment="1">
      <alignment horizontal="center" vertical="center" wrapText="1"/>
    </xf>
    <xf numFmtId="0" fontId="10" fillId="4" borderId="5" xfId="2" applyNumberFormat="1" applyFont="1" applyFill="1" applyBorder="1" applyAlignment="1">
      <alignment horizontal="center" wrapText="1"/>
    </xf>
    <xf numFmtId="0" fontId="21" fillId="4" borderId="0" xfId="2" applyNumberFormat="1" applyFont="1" applyFill="1" applyBorder="1" applyAlignment="1">
      <alignment horizontal="center"/>
    </xf>
    <xf numFmtId="0" fontId="10" fillId="4" borderId="0" xfId="2" applyNumberFormat="1" applyFont="1" applyFill="1" applyBorder="1" applyAlignment="1">
      <alignment horizontal="center" wrapText="1"/>
    </xf>
    <xf numFmtId="2" fontId="6" fillId="6" borderId="28" xfId="2" applyNumberFormat="1" applyFont="1" applyFill="1" applyBorder="1" applyAlignment="1">
      <alignment horizontal="center" vertical="center" wrapText="1"/>
    </xf>
    <xf numFmtId="10" fontId="6" fillId="7" borderId="4" xfId="2" applyNumberFormat="1" applyFont="1" applyFill="1" applyBorder="1" applyAlignment="1">
      <alignment horizontal="center" vertical="center" wrapText="1"/>
    </xf>
    <xf numFmtId="10" fontId="6" fillId="7" borderId="8" xfId="2" applyNumberFormat="1" applyFont="1" applyFill="1" applyBorder="1" applyAlignment="1">
      <alignment horizontal="center" vertical="center" wrapText="1"/>
    </xf>
    <xf numFmtId="10" fontId="6" fillId="0" borderId="15" xfId="2" applyNumberFormat="1" applyFont="1" applyFill="1" applyBorder="1" applyAlignment="1">
      <alignment horizontal="center" vertical="center" wrapText="1"/>
    </xf>
    <xf numFmtId="177" fontId="7" fillId="0" borderId="29" xfId="2" applyNumberFormat="1" applyFont="1" applyBorder="1" applyAlignment="1">
      <alignment horizontal="center" vertical="center" wrapText="1"/>
    </xf>
    <xf numFmtId="0" fontId="6" fillId="0" borderId="29" xfId="2" applyFont="1" applyBorder="1" applyAlignment="1">
      <alignment horizontal="center" vertical="center" wrapText="1"/>
    </xf>
    <xf numFmtId="0" fontId="6" fillId="0" borderId="28" xfId="2" applyFont="1" applyBorder="1" applyAlignment="1">
      <alignment horizontal="center" vertical="center" wrapText="1"/>
    </xf>
    <xf numFmtId="1" fontId="6" fillId="0" borderId="25" xfId="2" applyNumberFormat="1" applyFont="1" applyBorder="1" applyAlignment="1">
      <alignment horizontal="center" vertical="center" wrapText="1"/>
    </xf>
    <xf numFmtId="177" fontId="6" fillId="0" borderId="25" xfId="2" applyNumberFormat="1" applyFont="1" applyBorder="1" applyAlignment="1">
      <alignment horizontal="center" vertical="center" wrapText="1"/>
    </xf>
    <xf numFmtId="0" fontId="5" fillId="5" borderId="25" xfId="2" applyFont="1" applyFill="1" applyBorder="1"/>
    <xf numFmtId="0" fontId="5" fillId="5" borderId="25" xfId="2" applyFont="1" applyFill="1" applyBorder="1" applyAlignment="1">
      <alignment horizontal="center" vertical="center"/>
    </xf>
    <xf numFmtId="1" fontId="12" fillId="5" borderId="25" xfId="2" applyNumberFormat="1" applyFont="1" applyFill="1" applyBorder="1" applyAlignment="1">
      <alignment horizontal="center"/>
    </xf>
    <xf numFmtId="1" fontId="5" fillId="5" borderId="25" xfId="2" applyNumberFormat="1" applyFont="1" applyFill="1" applyBorder="1" applyAlignment="1">
      <alignment horizontal="center"/>
    </xf>
    <xf numFmtId="2" fontId="5" fillId="5" borderId="25" xfId="2" applyNumberFormat="1" applyFont="1" applyFill="1" applyBorder="1"/>
    <xf numFmtId="0" fontId="5" fillId="5" borderId="25" xfId="2" applyFont="1" applyFill="1" applyBorder="1" applyAlignment="1">
      <alignment vertical="center"/>
    </xf>
    <xf numFmtId="2" fontId="5" fillId="5" borderId="25" xfId="2" applyNumberFormat="1" applyFont="1" applyFill="1" applyBorder="1" applyAlignment="1">
      <alignment vertical="center"/>
    </xf>
    <xf numFmtId="176" fontId="5" fillId="5" borderId="25" xfId="2" applyNumberFormat="1" applyFont="1" applyFill="1" applyBorder="1"/>
    <xf numFmtId="178" fontId="5" fillId="5" borderId="25" xfId="2" applyNumberFormat="1" applyFont="1" applyFill="1" applyBorder="1"/>
    <xf numFmtId="0" fontId="6" fillId="0" borderId="29" xfId="2" applyFont="1" applyFill="1" applyBorder="1" applyAlignment="1">
      <alignment horizontal="center" vertical="center" wrapText="1"/>
    </xf>
    <xf numFmtId="0" fontId="6" fillId="0" borderId="28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6" fillId="3" borderId="25" xfId="3" applyNumberFormat="1" applyFont="1" applyFill="1" applyBorder="1" applyAlignment="1">
      <alignment vertical="center" wrapText="1"/>
    </xf>
    <xf numFmtId="0" fontId="6" fillId="3" borderId="25" xfId="3" applyNumberFormat="1" applyFont="1" applyFill="1" applyBorder="1" applyAlignment="1">
      <alignment horizontal="left" vertical="center" wrapText="1"/>
    </xf>
    <xf numFmtId="0" fontId="6" fillId="3" borderId="25" xfId="3" applyNumberFormat="1" applyFont="1" applyFill="1" applyBorder="1" applyAlignment="1">
      <alignment horizontal="right" vertical="center" wrapText="1"/>
    </xf>
    <xf numFmtId="0" fontId="6" fillId="3" borderId="25" xfId="3" applyNumberFormat="1" applyFont="1" applyFill="1" applyBorder="1" applyAlignment="1">
      <alignment horizontal="left" vertical="center"/>
    </xf>
    <xf numFmtId="1" fontId="6" fillId="3" borderId="25" xfId="3" applyNumberFormat="1" applyFont="1" applyFill="1" applyBorder="1" applyAlignment="1">
      <alignment horizontal="center" vertical="center" wrapText="1"/>
    </xf>
    <xf numFmtId="0" fontId="6" fillId="3" borderId="25" xfId="3" applyNumberFormat="1" applyFont="1" applyFill="1" applyBorder="1" applyAlignment="1">
      <alignment horizontal="center" vertical="center" wrapText="1"/>
    </xf>
    <xf numFmtId="176" fontId="6" fillId="3" borderId="25" xfId="3" applyNumberFormat="1" applyFont="1" applyFill="1" applyBorder="1" applyAlignment="1">
      <alignment horizontal="right" vertical="center" wrapText="1"/>
    </xf>
    <xf numFmtId="0" fontId="6" fillId="3" borderId="25" xfId="4" applyNumberFormat="1" applyFont="1" applyFill="1" applyBorder="1" applyAlignment="1">
      <alignment horizontal="left" vertical="center"/>
    </xf>
    <xf numFmtId="0" fontId="6" fillId="3" borderId="25" xfId="4" applyNumberFormat="1" applyFont="1" applyFill="1" applyBorder="1" applyAlignment="1">
      <alignment vertical="center"/>
    </xf>
    <xf numFmtId="2" fontId="6" fillId="3" borderId="25" xfId="4" applyNumberFormat="1" applyFont="1" applyFill="1" applyBorder="1" applyAlignment="1">
      <alignment vertical="center" wrapText="1"/>
    </xf>
    <xf numFmtId="0" fontId="6" fillId="6" borderId="30" xfId="2" applyNumberFormat="1" applyFont="1" applyFill="1" applyBorder="1" applyAlignment="1">
      <alignment horizontal="center" vertical="center" wrapText="1"/>
    </xf>
  </cellXfs>
  <cellStyles count="9">
    <cellStyle name="百分比" xfId="1" builtinId="5"/>
    <cellStyle name="常规" xfId="0" builtinId="0"/>
    <cellStyle name="常规 11" xfId="6" xr:uid="{00000000-0005-0000-0000-000002000000}"/>
    <cellStyle name="常规 12" xfId="2" xr:uid="{00000000-0005-0000-0000-000003000000}"/>
    <cellStyle name="常规 2_成本" xfId="8" xr:uid="{00000000-0005-0000-0000-000004000000}"/>
    <cellStyle name="常规 4 2 3" xfId="5" xr:uid="{00000000-0005-0000-0000-000005000000}"/>
    <cellStyle name="常规 4 2 4" xfId="4" xr:uid="{00000000-0005-0000-0000-000006000000}"/>
    <cellStyle name="常规 4 4" xfId="3" xr:uid="{00000000-0005-0000-0000-000007000000}"/>
    <cellStyle name="常规_参考工程量清单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234950</xdr:colOff>
      <xdr:row>0</xdr:row>
      <xdr:rowOff>0</xdr:rowOff>
    </xdr:from>
    <xdr:to>
      <xdr:col>2</xdr:col>
      <xdr:colOff>594299</xdr:colOff>
      <xdr:row>0</xdr:row>
      <xdr:rowOff>0</xdr:rowOff>
    </xdr:to>
    <xdr:pic>
      <xdr:nvPicPr>
        <xdr:cNvPr id="2" name="图片 23">
          <a:extLst>
            <a:ext uri="{FF2B5EF4-FFF2-40B4-BE49-F238E27FC236}">
              <a16:creationId xmlns:a16="http://schemas.microsoft.com/office/drawing/2014/main" id="{056E7DFC-97A2-4F8C-B5B3-937E2AEB8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41090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234950</xdr:colOff>
      <xdr:row>0</xdr:row>
      <xdr:rowOff>0</xdr:rowOff>
    </xdr:from>
    <xdr:to>
      <xdr:col>2</xdr:col>
      <xdr:colOff>594299</xdr:colOff>
      <xdr:row>0</xdr:row>
      <xdr:rowOff>0</xdr:rowOff>
    </xdr:to>
    <xdr:pic>
      <xdr:nvPicPr>
        <xdr:cNvPr id="3" name="图片 23">
          <a:extLst>
            <a:ext uri="{FF2B5EF4-FFF2-40B4-BE49-F238E27FC236}">
              <a16:creationId xmlns:a16="http://schemas.microsoft.com/office/drawing/2014/main" id="{BD545937-26AF-44F5-8C43-9CDB08B04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41090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234950</xdr:colOff>
      <xdr:row>0</xdr:row>
      <xdr:rowOff>0</xdr:rowOff>
    </xdr:from>
    <xdr:to>
      <xdr:col>2</xdr:col>
      <xdr:colOff>594299</xdr:colOff>
      <xdr:row>0</xdr:row>
      <xdr:rowOff>0</xdr:rowOff>
    </xdr:to>
    <xdr:pic>
      <xdr:nvPicPr>
        <xdr:cNvPr id="4" name="图片 23">
          <a:extLst>
            <a:ext uri="{FF2B5EF4-FFF2-40B4-BE49-F238E27FC236}">
              <a16:creationId xmlns:a16="http://schemas.microsoft.com/office/drawing/2014/main" id="{A9BF13FE-3748-49F2-B74A-1D0F72FD2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41090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234950</xdr:colOff>
      <xdr:row>0</xdr:row>
      <xdr:rowOff>0</xdr:rowOff>
    </xdr:from>
    <xdr:to>
      <xdr:col>2</xdr:col>
      <xdr:colOff>594299</xdr:colOff>
      <xdr:row>0</xdr:row>
      <xdr:rowOff>0</xdr:rowOff>
    </xdr:to>
    <xdr:pic>
      <xdr:nvPicPr>
        <xdr:cNvPr id="5" name="图片 23">
          <a:extLst>
            <a:ext uri="{FF2B5EF4-FFF2-40B4-BE49-F238E27FC236}">
              <a16:creationId xmlns:a16="http://schemas.microsoft.com/office/drawing/2014/main" id="{761D93EA-30AB-48DC-A7BA-66B681F68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41090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234950</xdr:colOff>
      <xdr:row>0</xdr:row>
      <xdr:rowOff>0</xdr:rowOff>
    </xdr:from>
    <xdr:to>
      <xdr:col>2</xdr:col>
      <xdr:colOff>594299</xdr:colOff>
      <xdr:row>0</xdr:row>
      <xdr:rowOff>0</xdr:rowOff>
    </xdr:to>
    <xdr:pic>
      <xdr:nvPicPr>
        <xdr:cNvPr id="6" name="图片 23">
          <a:extLst>
            <a:ext uri="{FF2B5EF4-FFF2-40B4-BE49-F238E27FC236}">
              <a16:creationId xmlns:a16="http://schemas.microsoft.com/office/drawing/2014/main" id="{EC01A1B9-18EE-4FA0-B56D-01C1EE688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41090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234950</xdr:colOff>
      <xdr:row>0</xdr:row>
      <xdr:rowOff>0</xdr:rowOff>
    </xdr:from>
    <xdr:to>
      <xdr:col>2</xdr:col>
      <xdr:colOff>594299</xdr:colOff>
      <xdr:row>0</xdr:row>
      <xdr:rowOff>0</xdr:rowOff>
    </xdr:to>
    <xdr:pic>
      <xdr:nvPicPr>
        <xdr:cNvPr id="7" name="图片 23">
          <a:extLst>
            <a:ext uri="{FF2B5EF4-FFF2-40B4-BE49-F238E27FC236}">
              <a16:creationId xmlns:a16="http://schemas.microsoft.com/office/drawing/2014/main" id="{58A6AC8B-97B2-46CD-BE94-804627221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41090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8" name="图片 23">
          <a:extLst>
            <a:ext uri="{FF2B5EF4-FFF2-40B4-BE49-F238E27FC236}">
              <a16:creationId xmlns:a16="http://schemas.microsoft.com/office/drawing/2014/main" id="{5CB00F07-9E1B-46F0-8BFF-C19A9DD07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9" name="图片 23">
          <a:extLst>
            <a:ext uri="{FF2B5EF4-FFF2-40B4-BE49-F238E27FC236}">
              <a16:creationId xmlns:a16="http://schemas.microsoft.com/office/drawing/2014/main" id="{5F0C04BA-8B46-42D8-9ED7-4DF306E9D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0" name="图片 23">
          <a:extLst>
            <a:ext uri="{FF2B5EF4-FFF2-40B4-BE49-F238E27FC236}">
              <a16:creationId xmlns:a16="http://schemas.microsoft.com/office/drawing/2014/main" id="{B6808311-41A6-43CB-BB6E-C2FE97B66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1" name="图片 23">
          <a:extLst>
            <a:ext uri="{FF2B5EF4-FFF2-40B4-BE49-F238E27FC236}">
              <a16:creationId xmlns:a16="http://schemas.microsoft.com/office/drawing/2014/main" id="{FEA2051D-5461-4773-8950-0F0B4AAFE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2" name="图片 23">
          <a:extLst>
            <a:ext uri="{FF2B5EF4-FFF2-40B4-BE49-F238E27FC236}">
              <a16:creationId xmlns:a16="http://schemas.microsoft.com/office/drawing/2014/main" id="{CB1A0A58-131C-44C8-A326-C946A0627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3" name="图片 23">
          <a:extLst>
            <a:ext uri="{FF2B5EF4-FFF2-40B4-BE49-F238E27FC236}">
              <a16:creationId xmlns:a16="http://schemas.microsoft.com/office/drawing/2014/main" id="{EFFE2D51-D747-4AAB-88BF-AE934141D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4" name="图片 13">
          <a:extLst>
            <a:ext uri="{FF2B5EF4-FFF2-40B4-BE49-F238E27FC236}">
              <a16:creationId xmlns:a16="http://schemas.microsoft.com/office/drawing/2014/main" id="{C9D19AB3-E4EB-4213-9C92-BB021D5F5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5" name="图片 23">
          <a:extLst>
            <a:ext uri="{FF2B5EF4-FFF2-40B4-BE49-F238E27FC236}">
              <a16:creationId xmlns:a16="http://schemas.microsoft.com/office/drawing/2014/main" id="{39256756-6960-4E6C-8AAC-18DFAB8B6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6" name="图片 23">
          <a:extLst>
            <a:ext uri="{FF2B5EF4-FFF2-40B4-BE49-F238E27FC236}">
              <a16:creationId xmlns:a16="http://schemas.microsoft.com/office/drawing/2014/main" id="{80F5BDCA-8E73-41F8-B754-B7E5F5044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7" name="图片 23">
          <a:extLst>
            <a:ext uri="{FF2B5EF4-FFF2-40B4-BE49-F238E27FC236}">
              <a16:creationId xmlns:a16="http://schemas.microsoft.com/office/drawing/2014/main" id="{E191A14B-CBB7-4FAC-85D6-BDD8B7F16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8" name="图片 23">
          <a:extLst>
            <a:ext uri="{FF2B5EF4-FFF2-40B4-BE49-F238E27FC236}">
              <a16:creationId xmlns:a16="http://schemas.microsoft.com/office/drawing/2014/main" id="{575DC458-C05A-4512-9A50-FDC25B47A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9" name="图片 23">
          <a:extLst>
            <a:ext uri="{FF2B5EF4-FFF2-40B4-BE49-F238E27FC236}">
              <a16:creationId xmlns:a16="http://schemas.microsoft.com/office/drawing/2014/main" id="{B9B64ECB-6C38-4306-B420-D0F6CFED5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0" name="图片 19">
          <a:extLst>
            <a:ext uri="{FF2B5EF4-FFF2-40B4-BE49-F238E27FC236}">
              <a16:creationId xmlns:a16="http://schemas.microsoft.com/office/drawing/2014/main" id="{A71BE643-4AC7-48AB-95F2-FCD0E7575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1" name="图片 23">
          <a:extLst>
            <a:ext uri="{FF2B5EF4-FFF2-40B4-BE49-F238E27FC236}">
              <a16:creationId xmlns:a16="http://schemas.microsoft.com/office/drawing/2014/main" id="{855D2040-4B93-4E04-A85C-E8FF44B82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2" name="图片 23">
          <a:extLst>
            <a:ext uri="{FF2B5EF4-FFF2-40B4-BE49-F238E27FC236}">
              <a16:creationId xmlns:a16="http://schemas.microsoft.com/office/drawing/2014/main" id="{D3B35528-501C-4087-B60F-C4F4F231C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3" name="图片 23">
          <a:extLst>
            <a:ext uri="{FF2B5EF4-FFF2-40B4-BE49-F238E27FC236}">
              <a16:creationId xmlns:a16="http://schemas.microsoft.com/office/drawing/2014/main" id="{0B7BB651-822B-48C4-8DC6-E1179C805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4" name="图片 23">
          <a:extLst>
            <a:ext uri="{FF2B5EF4-FFF2-40B4-BE49-F238E27FC236}">
              <a16:creationId xmlns:a16="http://schemas.microsoft.com/office/drawing/2014/main" id="{7101563A-0B63-4C7A-A901-FE12B33B3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5" name="图片 23">
          <a:extLst>
            <a:ext uri="{FF2B5EF4-FFF2-40B4-BE49-F238E27FC236}">
              <a16:creationId xmlns:a16="http://schemas.microsoft.com/office/drawing/2014/main" id="{CE61DFA6-5608-4727-8AFC-166F134E8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6" name="图片 25">
          <a:extLst>
            <a:ext uri="{FF2B5EF4-FFF2-40B4-BE49-F238E27FC236}">
              <a16:creationId xmlns:a16="http://schemas.microsoft.com/office/drawing/2014/main" id="{D4C34900-73D0-4C93-BE33-C7B592551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7" name="图片 23">
          <a:extLst>
            <a:ext uri="{FF2B5EF4-FFF2-40B4-BE49-F238E27FC236}">
              <a16:creationId xmlns:a16="http://schemas.microsoft.com/office/drawing/2014/main" id="{99978E34-E19D-4B82-8BC3-C6561DF85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8" name="图片 23">
          <a:extLst>
            <a:ext uri="{FF2B5EF4-FFF2-40B4-BE49-F238E27FC236}">
              <a16:creationId xmlns:a16="http://schemas.microsoft.com/office/drawing/2014/main" id="{07C3B80C-FD7E-41C2-8741-B01CB9AA0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9" name="图片 23">
          <a:extLst>
            <a:ext uri="{FF2B5EF4-FFF2-40B4-BE49-F238E27FC236}">
              <a16:creationId xmlns:a16="http://schemas.microsoft.com/office/drawing/2014/main" id="{501554D4-DADC-406A-8B8E-822AF9639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0" name="图片 23">
          <a:extLst>
            <a:ext uri="{FF2B5EF4-FFF2-40B4-BE49-F238E27FC236}">
              <a16:creationId xmlns:a16="http://schemas.microsoft.com/office/drawing/2014/main" id="{6E74EF0B-F9BF-42C8-9D88-498F4339C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1" name="图片 23">
          <a:extLst>
            <a:ext uri="{FF2B5EF4-FFF2-40B4-BE49-F238E27FC236}">
              <a16:creationId xmlns:a16="http://schemas.microsoft.com/office/drawing/2014/main" id="{496B920C-59E8-4050-AB99-6EAE08003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2" name="图片 31">
          <a:extLst>
            <a:ext uri="{FF2B5EF4-FFF2-40B4-BE49-F238E27FC236}">
              <a16:creationId xmlns:a16="http://schemas.microsoft.com/office/drawing/2014/main" id="{8DB9E06D-539F-4A1D-8C7D-278A47A86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3" name="图片 23">
          <a:extLst>
            <a:ext uri="{FF2B5EF4-FFF2-40B4-BE49-F238E27FC236}">
              <a16:creationId xmlns:a16="http://schemas.microsoft.com/office/drawing/2014/main" id="{C2F68237-A6FF-4C08-9610-34B67C477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4" name="图片 23">
          <a:extLst>
            <a:ext uri="{FF2B5EF4-FFF2-40B4-BE49-F238E27FC236}">
              <a16:creationId xmlns:a16="http://schemas.microsoft.com/office/drawing/2014/main" id="{156F006F-B9B9-4500-A55C-CB0933C92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5" name="图片 23">
          <a:extLst>
            <a:ext uri="{FF2B5EF4-FFF2-40B4-BE49-F238E27FC236}">
              <a16:creationId xmlns:a16="http://schemas.microsoft.com/office/drawing/2014/main" id="{F4A5E84B-3C3B-4857-A07D-E7E5FFFDF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6" name="图片 23">
          <a:extLst>
            <a:ext uri="{FF2B5EF4-FFF2-40B4-BE49-F238E27FC236}">
              <a16:creationId xmlns:a16="http://schemas.microsoft.com/office/drawing/2014/main" id="{BA3928AC-C880-4C34-A150-7BD49B246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7" name="图片 23">
          <a:extLst>
            <a:ext uri="{FF2B5EF4-FFF2-40B4-BE49-F238E27FC236}">
              <a16:creationId xmlns:a16="http://schemas.microsoft.com/office/drawing/2014/main" id="{E020AA60-9C40-440A-A630-D639CB5EE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8" name="图片 37">
          <a:extLst>
            <a:ext uri="{FF2B5EF4-FFF2-40B4-BE49-F238E27FC236}">
              <a16:creationId xmlns:a16="http://schemas.microsoft.com/office/drawing/2014/main" id="{8DEBAC48-0CF0-40FA-B5AE-4B2292EEE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9" name="图片 23">
          <a:extLst>
            <a:ext uri="{FF2B5EF4-FFF2-40B4-BE49-F238E27FC236}">
              <a16:creationId xmlns:a16="http://schemas.microsoft.com/office/drawing/2014/main" id="{4EFA4090-41B0-40E5-9C76-0F5DB9A5C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0" name="图片 23">
          <a:extLst>
            <a:ext uri="{FF2B5EF4-FFF2-40B4-BE49-F238E27FC236}">
              <a16:creationId xmlns:a16="http://schemas.microsoft.com/office/drawing/2014/main" id="{35992E37-FF99-4275-9EDE-1560B7131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1" name="图片 23">
          <a:extLst>
            <a:ext uri="{FF2B5EF4-FFF2-40B4-BE49-F238E27FC236}">
              <a16:creationId xmlns:a16="http://schemas.microsoft.com/office/drawing/2014/main" id="{362DAA56-7CC3-4AE3-A19C-9FA188771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2" name="图片 23">
          <a:extLst>
            <a:ext uri="{FF2B5EF4-FFF2-40B4-BE49-F238E27FC236}">
              <a16:creationId xmlns:a16="http://schemas.microsoft.com/office/drawing/2014/main" id="{E2BE53FF-7A17-4ECF-A484-54B6166EC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3" name="图片 23">
          <a:extLst>
            <a:ext uri="{FF2B5EF4-FFF2-40B4-BE49-F238E27FC236}">
              <a16:creationId xmlns:a16="http://schemas.microsoft.com/office/drawing/2014/main" id="{48BBB3E9-D4FF-41B8-8F42-ACD76A4C9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4" name="图片 43">
          <a:extLst>
            <a:ext uri="{FF2B5EF4-FFF2-40B4-BE49-F238E27FC236}">
              <a16:creationId xmlns:a16="http://schemas.microsoft.com/office/drawing/2014/main" id="{1395F89D-7F82-45DB-A952-E3C2B40DE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5" name="图片 23">
          <a:extLst>
            <a:ext uri="{FF2B5EF4-FFF2-40B4-BE49-F238E27FC236}">
              <a16:creationId xmlns:a16="http://schemas.microsoft.com/office/drawing/2014/main" id="{7E13BAD1-97BA-4D1C-BD7C-EF25538C5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6" name="图片 23">
          <a:extLst>
            <a:ext uri="{FF2B5EF4-FFF2-40B4-BE49-F238E27FC236}">
              <a16:creationId xmlns:a16="http://schemas.microsoft.com/office/drawing/2014/main" id="{8FA94FD7-59CB-4D5B-8BA9-D12800918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7" name="图片 23">
          <a:extLst>
            <a:ext uri="{FF2B5EF4-FFF2-40B4-BE49-F238E27FC236}">
              <a16:creationId xmlns:a16="http://schemas.microsoft.com/office/drawing/2014/main" id="{798DD307-BE34-4642-BCFC-970C6ADBE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8" name="图片 23">
          <a:extLst>
            <a:ext uri="{FF2B5EF4-FFF2-40B4-BE49-F238E27FC236}">
              <a16:creationId xmlns:a16="http://schemas.microsoft.com/office/drawing/2014/main" id="{66497E25-71E7-4565-978E-A46CDD901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9" name="图片 23">
          <a:extLst>
            <a:ext uri="{FF2B5EF4-FFF2-40B4-BE49-F238E27FC236}">
              <a16:creationId xmlns:a16="http://schemas.microsoft.com/office/drawing/2014/main" id="{6C91032B-70F4-44CA-B3E1-0CBB71442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0" name="图片 49">
          <a:extLst>
            <a:ext uri="{FF2B5EF4-FFF2-40B4-BE49-F238E27FC236}">
              <a16:creationId xmlns:a16="http://schemas.microsoft.com/office/drawing/2014/main" id="{4CD3C97C-C63E-429F-8B65-E1CDB475E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1" name="图片 23">
          <a:extLst>
            <a:ext uri="{FF2B5EF4-FFF2-40B4-BE49-F238E27FC236}">
              <a16:creationId xmlns:a16="http://schemas.microsoft.com/office/drawing/2014/main" id="{286E29B1-E328-48C8-AB02-B6267E92E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2" name="图片 23">
          <a:extLst>
            <a:ext uri="{FF2B5EF4-FFF2-40B4-BE49-F238E27FC236}">
              <a16:creationId xmlns:a16="http://schemas.microsoft.com/office/drawing/2014/main" id="{3B38B4F8-63D1-4C89-9615-D8D2B7DE0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3" name="图片 23">
          <a:extLst>
            <a:ext uri="{FF2B5EF4-FFF2-40B4-BE49-F238E27FC236}">
              <a16:creationId xmlns:a16="http://schemas.microsoft.com/office/drawing/2014/main" id="{22313ED8-50C2-4DED-AE65-74ABCCEC2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4" name="图片 23">
          <a:extLst>
            <a:ext uri="{FF2B5EF4-FFF2-40B4-BE49-F238E27FC236}">
              <a16:creationId xmlns:a16="http://schemas.microsoft.com/office/drawing/2014/main" id="{C7EFBC15-F540-43D2-A941-C53A87F92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5" name="图片 23">
          <a:extLst>
            <a:ext uri="{FF2B5EF4-FFF2-40B4-BE49-F238E27FC236}">
              <a16:creationId xmlns:a16="http://schemas.microsoft.com/office/drawing/2014/main" id="{2E2FCAA4-A1B8-4973-8BDC-11A174017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6" name="图片 55">
          <a:extLst>
            <a:ext uri="{FF2B5EF4-FFF2-40B4-BE49-F238E27FC236}">
              <a16:creationId xmlns:a16="http://schemas.microsoft.com/office/drawing/2014/main" id="{1A8674E2-2C70-425F-8A0C-3F91138C2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7" name="图片 23">
          <a:extLst>
            <a:ext uri="{FF2B5EF4-FFF2-40B4-BE49-F238E27FC236}">
              <a16:creationId xmlns:a16="http://schemas.microsoft.com/office/drawing/2014/main" id="{8435591D-2160-4874-9E53-73A616EDF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8" name="图片 23">
          <a:extLst>
            <a:ext uri="{FF2B5EF4-FFF2-40B4-BE49-F238E27FC236}">
              <a16:creationId xmlns:a16="http://schemas.microsoft.com/office/drawing/2014/main" id="{8C5CBBB4-E4A6-4293-A274-E01FB0A9D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9" name="图片 23">
          <a:extLst>
            <a:ext uri="{FF2B5EF4-FFF2-40B4-BE49-F238E27FC236}">
              <a16:creationId xmlns:a16="http://schemas.microsoft.com/office/drawing/2014/main" id="{44D2A69F-0D21-4E9A-86D8-98BEE1EDD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0" name="图片 23">
          <a:extLst>
            <a:ext uri="{FF2B5EF4-FFF2-40B4-BE49-F238E27FC236}">
              <a16:creationId xmlns:a16="http://schemas.microsoft.com/office/drawing/2014/main" id="{0BAC6AF2-2379-4640-BEF8-9E9C8DB25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1" name="图片 23">
          <a:extLst>
            <a:ext uri="{FF2B5EF4-FFF2-40B4-BE49-F238E27FC236}">
              <a16:creationId xmlns:a16="http://schemas.microsoft.com/office/drawing/2014/main" id="{D1344DBA-C1C2-4FB6-91AF-8F68BEAE9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2" name="图片 61">
          <a:extLst>
            <a:ext uri="{FF2B5EF4-FFF2-40B4-BE49-F238E27FC236}">
              <a16:creationId xmlns:a16="http://schemas.microsoft.com/office/drawing/2014/main" id="{F88F561C-EDF9-4B16-A9EB-EEFE0E7D9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3" name="图片 23">
          <a:extLst>
            <a:ext uri="{FF2B5EF4-FFF2-40B4-BE49-F238E27FC236}">
              <a16:creationId xmlns:a16="http://schemas.microsoft.com/office/drawing/2014/main" id="{B08D3B99-FAD7-442B-B31F-4AC5856BF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4" name="图片 23">
          <a:extLst>
            <a:ext uri="{FF2B5EF4-FFF2-40B4-BE49-F238E27FC236}">
              <a16:creationId xmlns:a16="http://schemas.microsoft.com/office/drawing/2014/main" id="{2B637411-37B1-450C-9E91-4FE42205B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5" name="图片 23">
          <a:extLst>
            <a:ext uri="{FF2B5EF4-FFF2-40B4-BE49-F238E27FC236}">
              <a16:creationId xmlns:a16="http://schemas.microsoft.com/office/drawing/2014/main" id="{BFED5A5C-CF94-481E-BDCE-27327C408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6" name="图片 23">
          <a:extLst>
            <a:ext uri="{FF2B5EF4-FFF2-40B4-BE49-F238E27FC236}">
              <a16:creationId xmlns:a16="http://schemas.microsoft.com/office/drawing/2014/main" id="{8AE5D975-1ECF-4429-AC68-B325B6ADE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7" name="图片 23">
          <a:extLst>
            <a:ext uri="{FF2B5EF4-FFF2-40B4-BE49-F238E27FC236}">
              <a16:creationId xmlns:a16="http://schemas.microsoft.com/office/drawing/2014/main" id="{A8D2BDD1-F169-4C22-A5DF-3364B979E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68" name="图片 67">
          <a:extLst>
            <a:ext uri="{FF2B5EF4-FFF2-40B4-BE49-F238E27FC236}">
              <a16:creationId xmlns:a16="http://schemas.microsoft.com/office/drawing/2014/main" id="{0E5998AC-CBBC-49C7-8A28-84FE39E0D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69" name="图片 23">
          <a:extLst>
            <a:ext uri="{FF2B5EF4-FFF2-40B4-BE49-F238E27FC236}">
              <a16:creationId xmlns:a16="http://schemas.microsoft.com/office/drawing/2014/main" id="{AC4DAE98-1CBC-4C56-B481-66B079B69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0" name="图片 23">
          <a:extLst>
            <a:ext uri="{FF2B5EF4-FFF2-40B4-BE49-F238E27FC236}">
              <a16:creationId xmlns:a16="http://schemas.microsoft.com/office/drawing/2014/main" id="{87FFC546-5E5E-4EF6-8D42-AC7474EDF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1" name="图片 23">
          <a:extLst>
            <a:ext uri="{FF2B5EF4-FFF2-40B4-BE49-F238E27FC236}">
              <a16:creationId xmlns:a16="http://schemas.microsoft.com/office/drawing/2014/main" id="{C92BDCA8-9144-4DB0-A3F1-59987CB75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2" name="图片 23">
          <a:extLst>
            <a:ext uri="{FF2B5EF4-FFF2-40B4-BE49-F238E27FC236}">
              <a16:creationId xmlns:a16="http://schemas.microsoft.com/office/drawing/2014/main" id="{6727BCE5-3B6B-49E4-A927-CE87E1D36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3" name="图片 23">
          <a:extLst>
            <a:ext uri="{FF2B5EF4-FFF2-40B4-BE49-F238E27FC236}">
              <a16:creationId xmlns:a16="http://schemas.microsoft.com/office/drawing/2014/main" id="{7FC49CD1-0E49-45FD-A1DE-E574DAB6A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4" name="图片 73">
          <a:extLst>
            <a:ext uri="{FF2B5EF4-FFF2-40B4-BE49-F238E27FC236}">
              <a16:creationId xmlns:a16="http://schemas.microsoft.com/office/drawing/2014/main" id="{87C1545B-FE0E-49BC-BA71-F76AE8B3F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5" name="图片 23">
          <a:extLst>
            <a:ext uri="{FF2B5EF4-FFF2-40B4-BE49-F238E27FC236}">
              <a16:creationId xmlns:a16="http://schemas.microsoft.com/office/drawing/2014/main" id="{ECAC15CC-06A9-4964-B902-69C002C7E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6" name="图片 23">
          <a:extLst>
            <a:ext uri="{FF2B5EF4-FFF2-40B4-BE49-F238E27FC236}">
              <a16:creationId xmlns:a16="http://schemas.microsoft.com/office/drawing/2014/main" id="{FD6FA464-5AA9-4114-A0B6-227F5E9DD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7" name="图片 23">
          <a:extLst>
            <a:ext uri="{FF2B5EF4-FFF2-40B4-BE49-F238E27FC236}">
              <a16:creationId xmlns:a16="http://schemas.microsoft.com/office/drawing/2014/main" id="{702B3F40-26EB-478C-A055-0409AA096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8" name="图片 23">
          <a:extLst>
            <a:ext uri="{FF2B5EF4-FFF2-40B4-BE49-F238E27FC236}">
              <a16:creationId xmlns:a16="http://schemas.microsoft.com/office/drawing/2014/main" id="{BAE6FE69-B4F0-44FF-A3E9-7C2EE3319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9" name="图片 23">
          <a:extLst>
            <a:ext uri="{FF2B5EF4-FFF2-40B4-BE49-F238E27FC236}">
              <a16:creationId xmlns:a16="http://schemas.microsoft.com/office/drawing/2014/main" id="{EAADDCC6-904D-4D59-84DB-D6123C5D2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80" name="图片 79">
          <a:extLst>
            <a:ext uri="{FF2B5EF4-FFF2-40B4-BE49-F238E27FC236}">
              <a16:creationId xmlns:a16="http://schemas.microsoft.com/office/drawing/2014/main" id="{6697E746-AB38-4AE1-8DCD-9A60FBF1B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81" name="图片 23">
          <a:extLst>
            <a:ext uri="{FF2B5EF4-FFF2-40B4-BE49-F238E27FC236}">
              <a16:creationId xmlns:a16="http://schemas.microsoft.com/office/drawing/2014/main" id="{348A448D-272E-4526-9D94-7C206E268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82" name="图片 23">
          <a:extLst>
            <a:ext uri="{FF2B5EF4-FFF2-40B4-BE49-F238E27FC236}">
              <a16:creationId xmlns:a16="http://schemas.microsoft.com/office/drawing/2014/main" id="{930C7549-3AE1-4BE2-9B9E-1EB9B4317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83" name="图片 23">
          <a:extLst>
            <a:ext uri="{FF2B5EF4-FFF2-40B4-BE49-F238E27FC236}">
              <a16:creationId xmlns:a16="http://schemas.microsoft.com/office/drawing/2014/main" id="{A7E40663-1315-4E93-833C-1A1A0B976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84" name="图片 23">
          <a:extLst>
            <a:ext uri="{FF2B5EF4-FFF2-40B4-BE49-F238E27FC236}">
              <a16:creationId xmlns:a16="http://schemas.microsoft.com/office/drawing/2014/main" id="{5D79306F-68E0-4268-A66E-202D216F1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85" name="图片 23">
          <a:extLst>
            <a:ext uri="{FF2B5EF4-FFF2-40B4-BE49-F238E27FC236}">
              <a16:creationId xmlns:a16="http://schemas.microsoft.com/office/drawing/2014/main" id="{6E671AF4-F393-45CB-BCFB-53D775460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636776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42334</xdr:colOff>
      <xdr:row>2</xdr:row>
      <xdr:rowOff>127001</xdr:rowOff>
    </xdr:from>
    <xdr:to>
      <xdr:col>4</xdr:col>
      <xdr:colOff>760830</xdr:colOff>
      <xdr:row>13</xdr:row>
      <xdr:rowOff>169334</xdr:rowOff>
    </xdr:to>
    <xdr:pic>
      <xdr:nvPicPr>
        <xdr:cNvPr id="86" name="图片 85">
          <a:extLst>
            <a:ext uri="{FF2B5EF4-FFF2-40B4-BE49-F238E27FC236}">
              <a16:creationId xmlns:a16="http://schemas.microsoft.com/office/drawing/2014/main" id="{09F19958-7ACE-4C36-8400-B69811501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34" y="668021"/>
          <a:ext cx="2943536" cy="21911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234950</xdr:colOff>
      <xdr:row>0</xdr:row>
      <xdr:rowOff>0</xdr:rowOff>
    </xdr:from>
    <xdr:to>
      <xdr:col>2</xdr:col>
      <xdr:colOff>594299</xdr:colOff>
      <xdr:row>0</xdr:row>
      <xdr:rowOff>0</xdr:rowOff>
    </xdr:to>
    <xdr:pic>
      <xdr:nvPicPr>
        <xdr:cNvPr id="2" name="图片 23">
          <a:extLst>
            <a:ext uri="{FF2B5EF4-FFF2-40B4-BE49-F238E27FC236}">
              <a16:creationId xmlns:a16="http://schemas.microsoft.com/office/drawing/2014/main" id="{1658372E-9272-4D09-A871-DA74DE705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410063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234950</xdr:colOff>
      <xdr:row>0</xdr:row>
      <xdr:rowOff>0</xdr:rowOff>
    </xdr:from>
    <xdr:to>
      <xdr:col>2</xdr:col>
      <xdr:colOff>594299</xdr:colOff>
      <xdr:row>0</xdr:row>
      <xdr:rowOff>0</xdr:rowOff>
    </xdr:to>
    <xdr:pic>
      <xdr:nvPicPr>
        <xdr:cNvPr id="3" name="图片 23">
          <a:extLst>
            <a:ext uri="{FF2B5EF4-FFF2-40B4-BE49-F238E27FC236}">
              <a16:creationId xmlns:a16="http://schemas.microsoft.com/office/drawing/2014/main" id="{B38A9C0C-3C4B-4EE5-A432-8C49745F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410063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234950</xdr:colOff>
      <xdr:row>0</xdr:row>
      <xdr:rowOff>0</xdr:rowOff>
    </xdr:from>
    <xdr:to>
      <xdr:col>2</xdr:col>
      <xdr:colOff>594299</xdr:colOff>
      <xdr:row>0</xdr:row>
      <xdr:rowOff>0</xdr:rowOff>
    </xdr:to>
    <xdr:pic>
      <xdr:nvPicPr>
        <xdr:cNvPr id="4" name="图片 23">
          <a:extLst>
            <a:ext uri="{FF2B5EF4-FFF2-40B4-BE49-F238E27FC236}">
              <a16:creationId xmlns:a16="http://schemas.microsoft.com/office/drawing/2014/main" id="{8ED49441-0161-48F8-8516-94F3C3C2E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410063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234950</xdr:colOff>
      <xdr:row>0</xdr:row>
      <xdr:rowOff>0</xdr:rowOff>
    </xdr:from>
    <xdr:to>
      <xdr:col>2</xdr:col>
      <xdr:colOff>594299</xdr:colOff>
      <xdr:row>0</xdr:row>
      <xdr:rowOff>0</xdr:rowOff>
    </xdr:to>
    <xdr:pic>
      <xdr:nvPicPr>
        <xdr:cNvPr id="5" name="图片 23">
          <a:extLst>
            <a:ext uri="{FF2B5EF4-FFF2-40B4-BE49-F238E27FC236}">
              <a16:creationId xmlns:a16="http://schemas.microsoft.com/office/drawing/2014/main" id="{0FAD0D4A-B23C-4D21-8FB3-BDCA13A46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410063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234950</xdr:colOff>
      <xdr:row>0</xdr:row>
      <xdr:rowOff>0</xdr:rowOff>
    </xdr:from>
    <xdr:to>
      <xdr:col>2</xdr:col>
      <xdr:colOff>594299</xdr:colOff>
      <xdr:row>0</xdr:row>
      <xdr:rowOff>0</xdr:rowOff>
    </xdr:to>
    <xdr:pic>
      <xdr:nvPicPr>
        <xdr:cNvPr id="6" name="图片 23">
          <a:extLst>
            <a:ext uri="{FF2B5EF4-FFF2-40B4-BE49-F238E27FC236}">
              <a16:creationId xmlns:a16="http://schemas.microsoft.com/office/drawing/2014/main" id="{3B78BE38-A4B3-4E3F-8263-86D5665B8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410063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234950</xdr:colOff>
      <xdr:row>0</xdr:row>
      <xdr:rowOff>0</xdr:rowOff>
    </xdr:from>
    <xdr:to>
      <xdr:col>2</xdr:col>
      <xdr:colOff>594299</xdr:colOff>
      <xdr:row>0</xdr:row>
      <xdr:rowOff>0</xdr:rowOff>
    </xdr:to>
    <xdr:pic>
      <xdr:nvPicPr>
        <xdr:cNvPr id="7" name="图片 23">
          <a:extLst>
            <a:ext uri="{FF2B5EF4-FFF2-40B4-BE49-F238E27FC236}">
              <a16:creationId xmlns:a16="http://schemas.microsoft.com/office/drawing/2014/main" id="{0E800AF1-C829-4BE4-BF2C-8EFF39115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410063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8" name="图片 23">
          <a:extLst>
            <a:ext uri="{FF2B5EF4-FFF2-40B4-BE49-F238E27FC236}">
              <a16:creationId xmlns:a16="http://schemas.microsoft.com/office/drawing/2014/main" id="{92256848-26E4-4FDF-A95F-AE8A9A199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9" name="图片 23">
          <a:extLst>
            <a:ext uri="{FF2B5EF4-FFF2-40B4-BE49-F238E27FC236}">
              <a16:creationId xmlns:a16="http://schemas.microsoft.com/office/drawing/2014/main" id="{BF21AB6D-032D-49EE-BC6C-A9601C225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0" name="图片 23">
          <a:extLst>
            <a:ext uri="{FF2B5EF4-FFF2-40B4-BE49-F238E27FC236}">
              <a16:creationId xmlns:a16="http://schemas.microsoft.com/office/drawing/2014/main" id="{1018D757-ECC0-4162-A560-2138D04CA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1" name="图片 23">
          <a:extLst>
            <a:ext uri="{FF2B5EF4-FFF2-40B4-BE49-F238E27FC236}">
              <a16:creationId xmlns:a16="http://schemas.microsoft.com/office/drawing/2014/main" id="{620315E6-DDDF-432B-A8C1-2422C6A88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2" name="图片 23">
          <a:extLst>
            <a:ext uri="{FF2B5EF4-FFF2-40B4-BE49-F238E27FC236}">
              <a16:creationId xmlns:a16="http://schemas.microsoft.com/office/drawing/2014/main" id="{CB5F6E80-5EB4-462B-9CFA-CB3B72854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3" name="图片 23">
          <a:extLst>
            <a:ext uri="{FF2B5EF4-FFF2-40B4-BE49-F238E27FC236}">
              <a16:creationId xmlns:a16="http://schemas.microsoft.com/office/drawing/2014/main" id="{103A98A8-27EB-4B08-A052-937F8BEB9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4" name="图片 13">
          <a:extLst>
            <a:ext uri="{FF2B5EF4-FFF2-40B4-BE49-F238E27FC236}">
              <a16:creationId xmlns:a16="http://schemas.microsoft.com/office/drawing/2014/main" id="{74632D67-FA00-495A-BF5C-884EB16BC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5" name="图片 23">
          <a:extLst>
            <a:ext uri="{FF2B5EF4-FFF2-40B4-BE49-F238E27FC236}">
              <a16:creationId xmlns:a16="http://schemas.microsoft.com/office/drawing/2014/main" id="{13A717D2-CB89-48B4-AA90-950400B9E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6" name="图片 23">
          <a:extLst>
            <a:ext uri="{FF2B5EF4-FFF2-40B4-BE49-F238E27FC236}">
              <a16:creationId xmlns:a16="http://schemas.microsoft.com/office/drawing/2014/main" id="{0D2B7925-D526-43CB-838D-0A9A8B4D9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7" name="图片 23">
          <a:extLst>
            <a:ext uri="{FF2B5EF4-FFF2-40B4-BE49-F238E27FC236}">
              <a16:creationId xmlns:a16="http://schemas.microsoft.com/office/drawing/2014/main" id="{AC44C78E-AA07-4D54-897A-0FA403EBE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8" name="图片 23">
          <a:extLst>
            <a:ext uri="{FF2B5EF4-FFF2-40B4-BE49-F238E27FC236}">
              <a16:creationId xmlns:a16="http://schemas.microsoft.com/office/drawing/2014/main" id="{468016A3-9015-4C1D-9DF6-650C6E531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19" name="图片 23">
          <a:extLst>
            <a:ext uri="{FF2B5EF4-FFF2-40B4-BE49-F238E27FC236}">
              <a16:creationId xmlns:a16="http://schemas.microsoft.com/office/drawing/2014/main" id="{061483E1-16BC-4749-8C39-39CB2F8CF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0" name="图片 19">
          <a:extLst>
            <a:ext uri="{FF2B5EF4-FFF2-40B4-BE49-F238E27FC236}">
              <a16:creationId xmlns:a16="http://schemas.microsoft.com/office/drawing/2014/main" id="{E266C095-DFB4-4FD4-A78B-B49E3113B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1" name="图片 23">
          <a:extLst>
            <a:ext uri="{FF2B5EF4-FFF2-40B4-BE49-F238E27FC236}">
              <a16:creationId xmlns:a16="http://schemas.microsoft.com/office/drawing/2014/main" id="{DE278A7B-0230-41F2-837E-11346AC42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2" name="图片 23">
          <a:extLst>
            <a:ext uri="{FF2B5EF4-FFF2-40B4-BE49-F238E27FC236}">
              <a16:creationId xmlns:a16="http://schemas.microsoft.com/office/drawing/2014/main" id="{80C8CF6D-5B69-4F52-9200-F1731E2B4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3" name="图片 23">
          <a:extLst>
            <a:ext uri="{FF2B5EF4-FFF2-40B4-BE49-F238E27FC236}">
              <a16:creationId xmlns:a16="http://schemas.microsoft.com/office/drawing/2014/main" id="{C4991760-56BD-4605-95E2-6CE7C0B07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4" name="图片 23">
          <a:extLst>
            <a:ext uri="{FF2B5EF4-FFF2-40B4-BE49-F238E27FC236}">
              <a16:creationId xmlns:a16="http://schemas.microsoft.com/office/drawing/2014/main" id="{5D5F5783-F590-449B-885C-85AC5440F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5" name="图片 23">
          <a:extLst>
            <a:ext uri="{FF2B5EF4-FFF2-40B4-BE49-F238E27FC236}">
              <a16:creationId xmlns:a16="http://schemas.microsoft.com/office/drawing/2014/main" id="{F02FA9E3-21C8-481D-A1D1-5621F4788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6" name="图片 25">
          <a:extLst>
            <a:ext uri="{FF2B5EF4-FFF2-40B4-BE49-F238E27FC236}">
              <a16:creationId xmlns:a16="http://schemas.microsoft.com/office/drawing/2014/main" id="{BD778ABB-02A6-4787-BB44-190D954CD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7" name="图片 23">
          <a:extLst>
            <a:ext uri="{FF2B5EF4-FFF2-40B4-BE49-F238E27FC236}">
              <a16:creationId xmlns:a16="http://schemas.microsoft.com/office/drawing/2014/main" id="{A9DFAF32-B339-4ACC-B836-1CB354513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8" name="图片 23">
          <a:extLst>
            <a:ext uri="{FF2B5EF4-FFF2-40B4-BE49-F238E27FC236}">
              <a16:creationId xmlns:a16="http://schemas.microsoft.com/office/drawing/2014/main" id="{7E240673-2E95-4FF8-83BA-F99DBFC6E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29" name="图片 23">
          <a:extLst>
            <a:ext uri="{FF2B5EF4-FFF2-40B4-BE49-F238E27FC236}">
              <a16:creationId xmlns:a16="http://schemas.microsoft.com/office/drawing/2014/main" id="{103EFB0C-2330-4B0A-96A0-B02F38F17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0" name="图片 23">
          <a:extLst>
            <a:ext uri="{FF2B5EF4-FFF2-40B4-BE49-F238E27FC236}">
              <a16:creationId xmlns:a16="http://schemas.microsoft.com/office/drawing/2014/main" id="{27C1C7A7-E7E6-4FEE-BC08-69B319F18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1" name="图片 23">
          <a:extLst>
            <a:ext uri="{FF2B5EF4-FFF2-40B4-BE49-F238E27FC236}">
              <a16:creationId xmlns:a16="http://schemas.microsoft.com/office/drawing/2014/main" id="{9783667C-F735-48B1-BB3A-E49F0931D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2" name="图片 31">
          <a:extLst>
            <a:ext uri="{FF2B5EF4-FFF2-40B4-BE49-F238E27FC236}">
              <a16:creationId xmlns:a16="http://schemas.microsoft.com/office/drawing/2014/main" id="{D178F395-44EB-4346-B795-47BC7665D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3" name="图片 23">
          <a:extLst>
            <a:ext uri="{FF2B5EF4-FFF2-40B4-BE49-F238E27FC236}">
              <a16:creationId xmlns:a16="http://schemas.microsoft.com/office/drawing/2014/main" id="{63D1F923-39FF-4F12-AA38-48669692F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4" name="图片 23">
          <a:extLst>
            <a:ext uri="{FF2B5EF4-FFF2-40B4-BE49-F238E27FC236}">
              <a16:creationId xmlns:a16="http://schemas.microsoft.com/office/drawing/2014/main" id="{05F551BB-D985-463A-BC8E-D2601F26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5" name="图片 23">
          <a:extLst>
            <a:ext uri="{FF2B5EF4-FFF2-40B4-BE49-F238E27FC236}">
              <a16:creationId xmlns:a16="http://schemas.microsoft.com/office/drawing/2014/main" id="{F8FBE04D-18BA-408F-B288-31E12C20F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6" name="图片 23">
          <a:extLst>
            <a:ext uri="{FF2B5EF4-FFF2-40B4-BE49-F238E27FC236}">
              <a16:creationId xmlns:a16="http://schemas.microsoft.com/office/drawing/2014/main" id="{7181D3DC-0AC5-45FB-9B02-1D005CE94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7" name="图片 23">
          <a:extLst>
            <a:ext uri="{FF2B5EF4-FFF2-40B4-BE49-F238E27FC236}">
              <a16:creationId xmlns:a16="http://schemas.microsoft.com/office/drawing/2014/main" id="{7AEE5A25-0336-4B08-8DD4-695EE383A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8" name="图片 37">
          <a:extLst>
            <a:ext uri="{FF2B5EF4-FFF2-40B4-BE49-F238E27FC236}">
              <a16:creationId xmlns:a16="http://schemas.microsoft.com/office/drawing/2014/main" id="{9D2588A6-EFF2-4777-9897-07CC04F1E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39" name="图片 23">
          <a:extLst>
            <a:ext uri="{FF2B5EF4-FFF2-40B4-BE49-F238E27FC236}">
              <a16:creationId xmlns:a16="http://schemas.microsoft.com/office/drawing/2014/main" id="{9C827DED-88C8-4C00-A7A0-3A4EEC051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0" name="图片 23">
          <a:extLst>
            <a:ext uri="{FF2B5EF4-FFF2-40B4-BE49-F238E27FC236}">
              <a16:creationId xmlns:a16="http://schemas.microsoft.com/office/drawing/2014/main" id="{B3618271-B5FA-4E15-A103-70A075302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1" name="图片 23">
          <a:extLst>
            <a:ext uri="{FF2B5EF4-FFF2-40B4-BE49-F238E27FC236}">
              <a16:creationId xmlns:a16="http://schemas.microsoft.com/office/drawing/2014/main" id="{77D68A53-3FDB-4258-BCA2-0FDFEC213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2" name="图片 23">
          <a:extLst>
            <a:ext uri="{FF2B5EF4-FFF2-40B4-BE49-F238E27FC236}">
              <a16:creationId xmlns:a16="http://schemas.microsoft.com/office/drawing/2014/main" id="{3A8A8081-736D-4473-B9C8-A4A482638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3" name="图片 23">
          <a:extLst>
            <a:ext uri="{FF2B5EF4-FFF2-40B4-BE49-F238E27FC236}">
              <a16:creationId xmlns:a16="http://schemas.microsoft.com/office/drawing/2014/main" id="{24425EFA-919D-48E5-B0F3-5EC88D169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4" name="图片 43">
          <a:extLst>
            <a:ext uri="{FF2B5EF4-FFF2-40B4-BE49-F238E27FC236}">
              <a16:creationId xmlns:a16="http://schemas.microsoft.com/office/drawing/2014/main" id="{3154C50D-3B12-425D-81FF-CF166EDB8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5" name="图片 23">
          <a:extLst>
            <a:ext uri="{FF2B5EF4-FFF2-40B4-BE49-F238E27FC236}">
              <a16:creationId xmlns:a16="http://schemas.microsoft.com/office/drawing/2014/main" id="{1B7D4C5F-C9E3-4082-8452-9EC3A01B8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6" name="图片 23">
          <a:extLst>
            <a:ext uri="{FF2B5EF4-FFF2-40B4-BE49-F238E27FC236}">
              <a16:creationId xmlns:a16="http://schemas.microsoft.com/office/drawing/2014/main" id="{2B520A81-EE76-4F3E-97C4-0F520C6DC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7" name="图片 23">
          <a:extLst>
            <a:ext uri="{FF2B5EF4-FFF2-40B4-BE49-F238E27FC236}">
              <a16:creationId xmlns:a16="http://schemas.microsoft.com/office/drawing/2014/main" id="{71E83649-EECE-42DD-9C13-8C7468464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8" name="图片 23">
          <a:extLst>
            <a:ext uri="{FF2B5EF4-FFF2-40B4-BE49-F238E27FC236}">
              <a16:creationId xmlns:a16="http://schemas.microsoft.com/office/drawing/2014/main" id="{DD6582F6-442E-405B-BDAA-564F9972E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49" name="图片 23">
          <a:extLst>
            <a:ext uri="{FF2B5EF4-FFF2-40B4-BE49-F238E27FC236}">
              <a16:creationId xmlns:a16="http://schemas.microsoft.com/office/drawing/2014/main" id="{DDE113DA-C4FE-471D-AB55-B0143F63E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0" name="图片 49">
          <a:extLst>
            <a:ext uri="{FF2B5EF4-FFF2-40B4-BE49-F238E27FC236}">
              <a16:creationId xmlns:a16="http://schemas.microsoft.com/office/drawing/2014/main" id="{74DA0833-96B1-41C4-8D0C-82DB47E3A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1" name="图片 23">
          <a:extLst>
            <a:ext uri="{FF2B5EF4-FFF2-40B4-BE49-F238E27FC236}">
              <a16:creationId xmlns:a16="http://schemas.microsoft.com/office/drawing/2014/main" id="{0FB03684-069F-412A-8BE2-4BA74A653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2" name="图片 23">
          <a:extLst>
            <a:ext uri="{FF2B5EF4-FFF2-40B4-BE49-F238E27FC236}">
              <a16:creationId xmlns:a16="http://schemas.microsoft.com/office/drawing/2014/main" id="{80A466B4-619D-49C6-A807-22E817878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3" name="图片 23">
          <a:extLst>
            <a:ext uri="{FF2B5EF4-FFF2-40B4-BE49-F238E27FC236}">
              <a16:creationId xmlns:a16="http://schemas.microsoft.com/office/drawing/2014/main" id="{3186CF9B-8DD3-4794-88F5-DF910DE77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4" name="图片 23">
          <a:extLst>
            <a:ext uri="{FF2B5EF4-FFF2-40B4-BE49-F238E27FC236}">
              <a16:creationId xmlns:a16="http://schemas.microsoft.com/office/drawing/2014/main" id="{44D1ECB6-D178-40FD-9E3E-8F6CF4660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5" name="图片 23">
          <a:extLst>
            <a:ext uri="{FF2B5EF4-FFF2-40B4-BE49-F238E27FC236}">
              <a16:creationId xmlns:a16="http://schemas.microsoft.com/office/drawing/2014/main" id="{F4AD61FC-0712-43E9-8707-A969320C8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6" name="图片 55">
          <a:extLst>
            <a:ext uri="{FF2B5EF4-FFF2-40B4-BE49-F238E27FC236}">
              <a16:creationId xmlns:a16="http://schemas.microsoft.com/office/drawing/2014/main" id="{0107AC67-558D-4C26-ACC2-71BF92952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7" name="图片 23">
          <a:extLst>
            <a:ext uri="{FF2B5EF4-FFF2-40B4-BE49-F238E27FC236}">
              <a16:creationId xmlns:a16="http://schemas.microsoft.com/office/drawing/2014/main" id="{08D11648-E35E-4365-A575-671385939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8" name="图片 23">
          <a:extLst>
            <a:ext uri="{FF2B5EF4-FFF2-40B4-BE49-F238E27FC236}">
              <a16:creationId xmlns:a16="http://schemas.microsoft.com/office/drawing/2014/main" id="{C3BB0A6C-A228-46D1-BDC3-6A624132F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59" name="图片 23">
          <a:extLst>
            <a:ext uri="{FF2B5EF4-FFF2-40B4-BE49-F238E27FC236}">
              <a16:creationId xmlns:a16="http://schemas.microsoft.com/office/drawing/2014/main" id="{72B71E7F-9E3B-451C-94C1-1C620CCA6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0" name="图片 23">
          <a:extLst>
            <a:ext uri="{FF2B5EF4-FFF2-40B4-BE49-F238E27FC236}">
              <a16:creationId xmlns:a16="http://schemas.microsoft.com/office/drawing/2014/main" id="{7774C529-A1ED-4CBC-BD91-111D51271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1" name="图片 23">
          <a:extLst>
            <a:ext uri="{FF2B5EF4-FFF2-40B4-BE49-F238E27FC236}">
              <a16:creationId xmlns:a16="http://schemas.microsoft.com/office/drawing/2014/main" id="{A79D1018-F4AB-4922-B22E-91F37E6EA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3" name="图片 62">
          <a:extLst>
            <a:ext uri="{FF2B5EF4-FFF2-40B4-BE49-F238E27FC236}">
              <a16:creationId xmlns:a16="http://schemas.microsoft.com/office/drawing/2014/main" id="{2F3FC2BE-644E-453F-8614-85916BF6A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4" name="图片 23">
          <a:extLst>
            <a:ext uri="{FF2B5EF4-FFF2-40B4-BE49-F238E27FC236}">
              <a16:creationId xmlns:a16="http://schemas.microsoft.com/office/drawing/2014/main" id="{381FAEE3-2F4B-4E23-8256-6BCFEA52A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5" name="图片 23">
          <a:extLst>
            <a:ext uri="{FF2B5EF4-FFF2-40B4-BE49-F238E27FC236}">
              <a16:creationId xmlns:a16="http://schemas.microsoft.com/office/drawing/2014/main" id="{66A82821-F1CB-4F72-8D0E-2D4AF9024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6" name="图片 23">
          <a:extLst>
            <a:ext uri="{FF2B5EF4-FFF2-40B4-BE49-F238E27FC236}">
              <a16:creationId xmlns:a16="http://schemas.microsoft.com/office/drawing/2014/main" id="{A055BDB2-18E6-45FE-A3C3-CA346ED83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7" name="图片 23">
          <a:extLst>
            <a:ext uri="{FF2B5EF4-FFF2-40B4-BE49-F238E27FC236}">
              <a16:creationId xmlns:a16="http://schemas.microsoft.com/office/drawing/2014/main" id="{1C7D6B78-BE90-42A1-AA44-B75586092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0</xdr:row>
      <xdr:rowOff>0</xdr:rowOff>
    </xdr:from>
    <xdr:ext cx="1579413" cy="6350"/>
    <xdr:pic>
      <xdr:nvPicPr>
        <xdr:cNvPr id="68" name="图片 23">
          <a:extLst>
            <a:ext uri="{FF2B5EF4-FFF2-40B4-BE49-F238E27FC236}">
              <a16:creationId xmlns:a16="http://schemas.microsoft.com/office/drawing/2014/main" id="{8AD38FCC-B627-4829-8BE3-5BD872B7F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2362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69" name="图片 68">
          <a:extLst>
            <a:ext uri="{FF2B5EF4-FFF2-40B4-BE49-F238E27FC236}">
              <a16:creationId xmlns:a16="http://schemas.microsoft.com/office/drawing/2014/main" id="{85050EA8-D039-471D-86C4-59F0A7F93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0" name="图片 23">
          <a:extLst>
            <a:ext uri="{FF2B5EF4-FFF2-40B4-BE49-F238E27FC236}">
              <a16:creationId xmlns:a16="http://schemas.microsoft.com/office/drawing/2014/main" id="{235C7D17-878A-4E8A-95AA-DBB224A6B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1" name="图片 23">
          <a:extLst>
            <a:ext uri="{FF2B5EF4-FFF2-40B4-BE49-F238E27FC236}">
              <a16:creationId xmlns:a16="http://schemas.microsoft.com/office/drawing/2014/main" id="{ED6F14A5-BBC4-44D0-BFF8-A08748000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2" name="图片 23">
          <a:extLst>
            <a:ext uri="{FF2B5EF4-FFF2-40B4-BE49-F238E27FC236}">
              <a16:creationId xmlns:a16="http://schemas.microsoft.com/office/drawing/2014/main" id="{1D3DB2C6-415C-4AB5-8356-E5095272F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3" name="图片 23">
          <a:extLst>
            <a:ext uri="{FF2B5EF4-FFF2-40B4-BE49-F238E27FC236}">
              <a16:creationId xmlns:a16="http://schemas.microsoft.com/office/drawing/2014/main" id="{207300C0-3C1D-4963-828E-0F23246DD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4" name="图片 23">
          <a:extLst>
            <a:ext uri="{FF2B5EF4-FFF2-40B4-BE49-F238E27FC236}">
              <a16:creationId xmlns:a16="http://schemas.microsoft.com/office/drawing/2014/main" id="{CE17659D-D136-432F-AF95-FB9828D3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5" name="图片 74">
          <a:extLst>
            <a:ext uri="{FF2B5EF4-FFF2-40B4-BE49-F238E27FC236}">
              <a16:creationId xmlns:a16="http://schemas.microsoft.com/office/drawing/2014/main" id="{F9A8BC1F-0C9E-4EF0-A57A-1746237D9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6" name="图片 23">
          <a:extLst>
            <a:ext uri="{FF2B5EF4-FFF2-40B4-BE49-F238E27FC236}">
              <a16:creationId xmlns:a16="http://schemas.microsoft.com/office/drawing/2014/main" id="{C12CD3BC-5B61-422E-BC1D-5F2AEBC87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7" name="图片 23">
          <a:extLst>
            <a:ext uri="{FF2B5EF4-FFF2-40B4-BE49-F238E27FC236}">
              <a16:creationId xmlns:a16="http://schemas.microsoft.com/office/drawing/2014/main" id="{4B6470EA-F24D-4265-98AD-5C05811B2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8" name="图片 23">
          <a:extLst>
            <a:ext uri="{FF2B5EF4-FFF2-40B4-BE49-F238E27FC236}">
              <a16:creationId xmlns:a16="http://schemas.microsoft.com/office/drawing/2014/main" id="{F35C8AE9-0B6F-48C6-9EBA-D6A5BEA1F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79" name="图片 23">
          <a:extLst>
            <a:ext uri="{FF2B5EF4-FFF2-40B4-BE49-F238E27FC236}">
              <a16:creationId xmlns:a16="http://schemas.microsoft.com/office/drawing/2014/main" id="{9230C33F-C90F-4D87-BB7F-0E7B66E60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80" name="图片 23">
          <a:extLst>
            <a:ext uri="{FF2B5EF4-FFF2-40B4-BE49-F238E27FC236}">
              <a16:creationId xmlns:a16="http://schemas.microsoft.com/office/drawing/2014/main" id="{16C1EEC1-F59C-441A-9816-CC7CE3E37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81" name="图片 80">
          <a:extLst>
            <a:ext uri="{FF2B5EF4-FFF2-40B4-BE49-F238E27FC236}">
              <a16:creationId xmlns:a16="http://schemas.microsoft.com/office/drawing/2014/main" id="{366DE228-0857-4CF2-84C9-405700E67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82" name="图片 23">
          <a:extLst>
            <a:ext uri="{FF2B5EF4-FFF2-40B4-BE49-F238E27FC236}">
              <a16:creationId xmlns:a16="http://schemas.microsoft.com/office/drawing/2014/main" id="{74D2582C-B129-46F3-8F07-F39D3BFDC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83" name="图片 23">
          <a:extLst>
            <a:ext uri="{FF2B5EF4-FFF2-40B4-BE49-F238E27FC236}">
              <a16:creationId xmlns:a16="http://schemas.microsoft.com/office/drawing/2014/main" id="{DD271544-EDC2-4036-8294-7855256BF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84" name="图片 23">
          <a:extLst>
            <a:ext uri="{FF2B5EF4-FFF2-40B4-BE49-F238E27FC236}">
              <a16:creationId xmlns:a16="http://schemas.microsoft.com/office/drawing/2014/main" id="{1C4BC2C8-B98A-465E-AA44-3A3E52DB0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85" name="图片 23">
          <a:extLst>
            <a:ext uri="{FF2B5EF4-FFF2-40B4-BE49-F238E27FC236}">
              <a16:creationId xmlns:a16="http://schemas.microsoft.com/office/drawing/2014/main" id="{189F09B7-C5C9-40B0-A3B3-4D00AFC3B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234950</xdr:colOff>
      <xdr:row>75</xdr:row>
      <xdr:rowOff>0</xdr:rowOff>
    </xdr:from>
    <xdr:ext cx="1579413" cy="6350"/>
    <xdr:pic>
      <xdr:nvPicPr>
        <xdr:cNvPr id="86" name="图片 23">
          <a:extLst>
            <a:ext uri="{FF2B5EF4-FFF2-40B4-BE49-F238E27FC236}">
              <a16:creationId xmlns:a16="http://schemas.microsoft.com/office/drawing/2014/main" id="{366299C8-936A-491A-9550-ECAC4A325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0" y="14409420"/>
          <a:ext cx="1579413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42334</xdr:colOff>
      <xdr:row>2</xdr:row>
      <xdr:rowOff>127001</xdr:rowOff>
    </xdr:from>
    <xdr:to>
      <xdr:col>4</xdr:col>
      <xdr:colOff>760830</xdr:colOff>
      <xdr:row>13</xdr:row>
      <xdr:rowOff>169334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id="{116B5AA2-E1FE-4868-B21E-88F8B2C14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34" y="905934"/>
          <a:ext cx="2945229" cy="22267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8"/>
  <sheetViews>
    <sheetView view="pageBreakPreview" topLeftCell="D1" zoomScale="98" zoomScaleNormal="100" zoomScaleSheetLayoutView="98" workbookViewId="0">
      <pane ySplit="5" topLeftCell="A9" activePane="bottomLeft" state="frozen"/>
      <selection activeCell="D1" sqref="D1"/>
      <selection pane="bottomLeft" activeCell="G24" sqref="G24"/>
    </sheetView>
  </sheetViews>
  <sheetFormatPr defaultColWidth="9" defaultRowHeight="14.4" outlineLevelCol="1" x14ac:dyDescent="0.25"/>
  <cols>
    <col min="1" max="1" width="9" style="1" hidden="1" customWidth="1" outlineLevel="1"/>
    <col min="2" max="2" width="11.33203125" style="1" hidden="1" customWidth="1" outlineLevel="1"/>
    <col min="3" max="3" width="16.88671875" style="1" hidden="1" customWidth="1" outlineLevel="1"/>
    <col min="4" max="4" width="11.21875" style="1" customWidth="1" collapsed="1"/>
    <col min="5" max="5" width="9.6640625" style="1" customWidth="1"/>
    <col min="6" max="6" width="11.33203125" style="125" customWidth="1"/>
    <col min="7" max="7" width="7.88671875" style="1" customWidth="1"/>
    <col min="8" max="8" width="8.88671875" style="1" customWidth="1"/>
    <col min="9" max="9" width="5.88671875" style="1" customWidth="1"/>
    <col min="10" max="10" width="10.6640625" style="1" customWidth="1"/>
    <col min="11" max="13" width="9" style="1"/>
    <col min="14" max="17" width="9" style="1" customWidth="1" outlineLevel="1"/>
    <col min="18" max="18" width="9" style="1"/>
    <col min="19" max="21" width="9" style="101" hidden="1" customWidth="1" outlineLevel="1"/>
    <col min="22" max="22" width="9" style="1" collapsed="1"/>
    <col min="23" max="31" width="9" style="1"/>
    <col min="32" max="32" width="9.109375" style="1" bestFit="1" customWidth="1"/>
    <col min="33" max="36" width="9" style="1"/>
    <col min="37" max="38" width="9.109375" style="1" bestFit="1" customWidth="1"/>
    <col min="39" max="40" width="9" style="1"/>
    <col min="41" max="41" width="9.6640625" style="1" customWidth="1"/>
    <col min="42" max="16384" width="9" style="1"/>
  </cols>
  <sheetData>
    <row r="1" spans="1:47" s="61" customFormat="1" ht="20.399999999999999" x14ac:dyDescent="0.25">
      <c r="B1" s="173" t="s">
        <v>196</v>
      </c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62"/>
      <c r="AQ1" s="62"/>
      <c r="AR1" s="62"/>
    </row>
    <row r="2" spans="1:47" s="61" customFormat="1" ht="20.399999999999999" x14ac:dyDescent="0.25"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62"/>
      <c r="AQ2" s="62"/>
      <c r="AR2" s="62"/>
    </row>
    <row r="3" spans="1:47" s="64" customFormat="1" ht="36" x14ac:dyDescent="0.15">
      <c r="A3" s="175" t="s">
        <v>82</v>
      </c>
      <c r="B3" s="177" t="s">
        <v>83</v>
      </c>
      <c r="C3" s="164" t="s">
        <v>84</v>
      </c>
      <c r="D3" s="164" t="s">
        <v>191</v>
      </c>
      <c r="E3" s="164" t="s">
        <v>192</v>
      </c>
      <c r="F3" s="178" t="s">
        <v>85</v>
      </c>
      <c r="G3" s="178" t="s">
        <v>86</v>
      </c>
      <c r="H3" s="179" t="s">
        <v>87</v>
      </c>
      <c r="I3" s="183" t="s">
        <v>88</v>
      </c>
      <c r="J3" s="184"/>
      <c r="K3" s="178" t="s">
        <v>89</v>
      </c>
      <c r="L3" s="181" t="s">
        <v>7</v>
      </c>
      <c r="M3" s="182"/>
      <c r="N3" s="181" t="s">
        <v>90</v>
      </c>
      <c r="O3" s="182"/>
      <c r="P3" s="181" t="s">
        <v>91</v>
      </c>
      <c r="Q3" s="182"/>
      <c r="R3" s="187" t="s">
        <v>92</v>
      </c>
      <c r="S3" s="188" t="s">
        <v>93</v>
      </c>
      <c r="T3" s="189"/>
      <c r="U3" s="190"/>
      <c r="V3" s="166" t="s">
        <v>94</v>
      </c>
      <c r="W3" s="166" t="s">
        <v>95</v>
      </c>
      <c r="X3" s="166" t="s">
        <v>96</v>
      </c>
      <c r="Y3" s="166" t="s">
        <v>97</v>
      </c>
      <c r="Z3" s="168" t="s">
        <v>98</v>
      </c>
      <c r="AA3" s="169"/>
      <c r="AB3" s="169"/>
      <c r="AC3" s="169"/>
      <c r="AD3" s="169"/>
      <c r="AE3" s="170"/>
      <c r="AF3" s="92" t="s">
        <v>118</v>
      </c>
      <c r="AG3" s="92" t="s">
        <v>119</v>
      </c>
      <c r="AH3" s="92" t="s">
        <v>120</v>
      </c>
      <c r="AI3" s="93" t="s">
        <v>121</v>
      </c>
      <c r="AJ3" s="93" t="s">
        <v>122</v>
      </c>
      <c r="AK3" s="93" t="s">
        <v>123</v>
      </c>
      <c r="AL3" s="167" t="s">
        <v>99</v>
      </c>
      <c r="AM3" s="167" t="s">
        <v>100</v>
      </c>
      <c r="AN3" s="167" t="s">
        <v>101</v>
      </c>
      <c r="AO3" s="167" t="s">
        <v>102</v>
      </c>
      <c r="AP3" s="168" t="s">
        <v>103</v>
      </c>
      <c r="AQ3" s="169"/>
      <c r="AR3" s="170"/>
      <c r="AS3" s="168" t="s">
        <v>104</v>
      </c>
      <c r="AT3" s="169"/>
      <c r="AU3" s="170"/>
    </row>
    <row r="4" spans="1:47" s="64" customFormat="1" ht="36" x14ac:dyDescent="0.15">
      <c r="A4" s="176"/>
      <c r="B4" s="177"/>
      <c r="C4" s="165"/>
      <c r="D4" s="165"/>
      <c r="E4" s="165"/>
      <c r="F4" s="178"/>
      <c r="G4" s="178"/>
      <c r="H4" s="180"/>
      <c r="I4" s="185"/>
      <c r="J4" s="186"/>
      <c r="K4" s="178"/>
      <c r="L4" s="65" t="s">
        <v>105</v>
      </c>
      <c r="M4" s="65" t="s">
        <v>106</v>
      </c>
      <c r="N4" s="66" t="s">
        <v>107</v>
      </c>
      <c r="O4" s="66" t="s">
        <v>108</v>
      </c>
      <c r="P4" s="65" t="s">
        <v>105</v>
      </c>
      <c r="Q4" s="65" t="s">
        <v>106</v>
      </c>
      <c r="R4" s="187"/>
      <c r="S4" s="92" t="s">
        <v>109</v>
      </c>
      <c r="T4" s="92" t="s">
        <v>110</v>
      </c>
      <c r="U4" s="92" t="s">
        <v>111</v>
      </c>
      <c r="V4" s="166"/>
      <c r="W4" s="166"/>
      <c r="X4" s="166"/>
      <c r="Y4" s="166"/>
      <c r="Z4" s="66" t="s">
        <v>112</v>
      </c>
      <c r="AA4" s="67" t="s">
        <v>113</v>
      </c>
      <c r="AB4" s="67" t="s">
        <v>114</v>
      </c>
      <c r="AC4" s="67" t="s">
        <v>115</v>
      </c>
      <c r="AD4" s="67" t="s">
        <v>116</v>
      </c>
      <c r="AE4" s="67" t="s">
        <v>117</v>
      </c>
      <c r="AF4" s="92" t="s">
        <v>178</v>
      </c>
      <c r="AG4" s="92" t="s">
        <v>178</v>
      </c>
      <c r="AH4" s="94">
        <v>0.08</v>
      </c>
      <c r="AI4" s="95">
        <v>0.09</v>
      </c>
      <c r="AJ4" s="92" t="s">
        <v>178</v>
      </c>
      <c r="AK4" s="92" t="s">
        <v>178</v>
      </c>
      <c r="AL4" s="167"/>
      <c r="AM4" s="167"/>
      <c r="AN4" s="167"/>
      <c r="AO4" s="167"/>
      <c r="AP4" s="66" t="s">
        <v>179</v>
      </c>
      <c r="AQ4" s="66" t="s">
        <v>180</v>
      </c>
      <c r="AR4" s="66" t="s">
        <v>181</v>
      </c>
      <c r="AS4" s="66" t="s">
        <v>179</v>
      </c>
      <c r="AT4" s="66" t="s">
        <v>180</v>
      </c>
      <c r="AU4" s="66" t="s">
        <v>181</v>
      </c>
    </row>
    <row r="5" spans="1:47" s="64" customFormat="1" ht="60" x14ac:dyDescent="0.15">
      <c r="A5" s="68" t="s">
        <v>124</v>
      </c>
      <c r="B5" s="69"/>
      <c r="C5" s="70" t="s">
        <v>125</v>
      </c>
      <c r="D5" s="70" t="s">
        <v>195</v>
      </c>
      <c r="E5" s="70" t="s">
        <v>197</v>
      </c>
      <c r="F5" s="70" t="s">
        <v>126</v>
      </c>
      <c r="G5" s="70" t="s">
        <v>126</v>
      </c>
      <c r="H5" s="70" t="s">
        <v>127</v>
      </c>
      <c r="I5" s="171" t="s">
        <v>127</v>
      </c>
      <c r="J5" s="172"/>
      <c r="K5" s="70" t="s">
        <v>128</v>
      </c>
      <c r="L5" s="70" t="s">
        <v>129</v>
      </c>
      <c r="M5" s="70" t="s">
        <v>129</v>
      </c>
      <c r="N5" s="70" t="s">
        <v>129</v>
      </c>
      <c r="O5" s="70" t="s">
        <v>129</v>
      </c>
      <c r="P5" s="70" t="s">
        <v>130</v>
      </c>
      <c r="Q5" s="70" t="s">
        <v>130</v>
      </c>
      <c r="R5" s="70" t="s">
        <v>131</v>
      </c>
      <c r="S5" s="70" t="s">
        <v>182</v>
      </c>
      <c r="T5" s="70" t="s">
        <v>182</v>
      </c>
      <c r="U5" s="70" t="s">
        <v>182</v>
      </c>
      <c r="V5" s="70" t="s">
        <v>132</v>
      </c>
      <c r="W5" s="70" t="s">
        <v>133</v>
      </c>
      <c r="X5" s="70" t="s">
        <v>134</v>
      </c>
      <c r="Y5" s="70" t="s">
        <v>135</v>
      </c>
      <c r="Z5" s="71" t="s">
        <v>136</v>
      </c>
      <c r="AA5" s="71" t="s">
        <v>137</v>
      </c>
      <c r="AB5" s="71" t="s">
        <v>137</v>
      </c>
      <c r="AC5" s="71" t="s">
        <v>137</v>
      </c>
      <c r="AD5" s="71" t="s">
        <v>137</v>
      </c>
      <c r="AE5" s="71" t="s">
        <v>137</v>
      </c>
      <c r="AF5" s="71" t="s">
        <v>137</v>
      </c>
      <c r="AG5" s="71" t="s">
        <v>137</v>
      </c>
      <c r="AH5" s="71" t="s">
        <v>137</v>
      </c>
      <c r="AI5" s="71" t="s">
        <v>137</v>
      </c>
      <c r="AJ5" s="71" t="s">
        <v>138</v>
      </c>
      <c r="AK5" s="71" t="s">
        <v>139</v>
      </c>
      <c r="AL5" s="71" t="s">
        <v>140</v>
      </c>
      <c r="AM5" s="71" t="s">
        <v>141</v>
      </c>
      <c r="AN5" s="71" t="s">
        <v>142</v>
      </c>
      <c r="AO5" s="71" t="s">
        <v>143</v>
      </c>
      <c r="AP5" s="71" t="s">
        <v>144</v>
      </c>
      <c r="AQ5" s="71" t="s">
        <v>144</v>
      </c>
      <c r="AR5" s="71" t="s">
        <v>144</v>
      </c>
      <c r="AS5" s="71" t="s">
        <v>145</v>
      </c>
      <c r="AT5" s="71" t="s">
        <v>145</v>
      </c>
      <c r="AU5" s="71" t="s">
        <v>145</v>
      </c>
    </row>
    <row r="6" spans="1:47" s="102" customFormat="1" ht="12" x14ac:dyDescent="0.25">
      <c r="B6" s="63"/>
      <c r="C6" s="63"/>
      <c r="D6" s="122" t="s">
        <v>193</v>
      </c>
      <c r="E6" s="105" t="s">
        <v>198</v>
      </c>
      <c r="F6" s="103" t="s">
        <v>199</v>
      </c>
      <c r="G6" s="104"/>
      <c r="H6" s="105"/>
      <c r="I6" s="106" t="e">
        <f>INDEX(#REF!,(ROW(B1)-1)*69+COLUMN(A1)*2)</f>
        <v>#REF!</v>
      </c>
      <c r="J6" s="107" t="s">
        <v>177</v>
      </c>
      <c r="K6" s="107"/>
      <c r="L6" s="108" t="e">
        <f>INDEX(#REF!,(ROW(B1)-1)*69+COLUMN(A1)*2)</f>
        <v>#REF!</v>
      </c>
      <c r="M6" s="108" t="e">
        <f>INDEX(#REF!,(ROW(B1)-1)*69+COLUMN(A1)*2)</f>
        <v>#REF!</v>
      </c>
      <c r="N6" s="108" t="e">
        <f>INDEX(#REF!,(ROW(B1)-1)*69+COLUMN(A1)*13)</f>
        <v>#REF!</v>
      </c>
      <c r="O6" s="108" t="e">
        <f>N6</f>
        <v>#REF!</v>
      </c>
      <c r="P6" s="109" t="e">
        <f>L6-N6*2</f>
        <v>#REF!</v>
      </c>
      <c r="Q6" s="63" t="e">
        <f>M6-O6*2</f>
        <v>#REF!</v>
      </c>
      <c r="R6" s="63">
        <f>SUM(S6:U6)</f>
        <v>3</v>
      </c>
      <c r="S6" s="97">
        <v>1</v>
      </c>
      <c r="T6" s="97">
        <v>1</v>
      </c>
      <c r="U6" s="97">
        <v>1</v>
      </c>
      <c r="V6" s="110" t="e">
        <f>INDEX(#REF!,(ROW(B1)-1)*69+COLUMN(A1)*14)</f>
        <v>#REF!</v>
      </c>
      <c r="W6" s="110" t="e">
        <f>R6*V6</f>
        <v>#REF!</v>
      </c>
      <c r="X6" s="110" t="e">
        <f>P6*Q6/1000000</f>
        <v>#REF!</v>
      </c>
      <c r="Y6" s="110" t="e">
        <f>X6*R6</f>
        <v>#REF!</v>
      </c>
      <c r="Z6" s="111" t="e">
        <f>INDEX(#REF!,(ROW(B1)-1)*69+COLUMN(A1)*41)/V6</f>
        <v>#REF!</v>
      </c>
      <c r="AA6" s="111" t="e">
        <f>INDEX(#REF!,(ROW(B1)-1)*69+COLUMN(A1)*49)/V6</f>
        <v>#REF!</v>
      </c>
      <c r="AB6" s="111"/>
      <c r="AC6" s="111" t="e">
        <f>INDEX(#REF!,(ROW(B1)-1)*69+COLUMN(A1)*52)/V6</f>
        <v>#REF!</v>
      </c>
      <c r="AD6" s="111"/>
      <c r="AE6" s="111"/>
      <c r="AF6" s="111" t="e">
        <f>INDEX(#REF!,(ROW(B1)-1)*69+COLUMN(A1)*64)/V6</f>
        <v>#REF!</v>
      </c>
      <c r="AG6" s="111" t="e">
        <f>(INDEX(#REF!,(ROW(B1)-1)*69+COLUMN(A1)*66)+INDEX(#REF!,(ROW(B1)-1)*69+COLUMN(A1)*67))/V6</f>
        <v>#REF!</v>
      </c>
      <c r="AH6" s="111" t="e">
        <f>SUM(AF6:AG6)*$AH$4</f>
        <v>#REF!</v>
      </c>
      <c r="AI6" s="93" t="e">
        <f>SUM(AF6:AH6)*$AI$4</f>
        <v>#REF!</v>
      </c>
      <c r="AJ6" s="93" t="e">
        <f>SUM(AF6:AG6)</f>
        <v>#REF!</v>
      </c>
      <c r="AK6" s="93" t="e">
        <f>SUM(AF6:AI6)</f>
        <v>#REF!</v>
      </c>
      <c r="AL6" s="93" t="e">
        <f>V6*AK6</f>
        <v>#REF!</v>
      </c>
      <c r="AM6" s="93" t="e">
        <f>AJ6*V6</f>
        <v>#REF!</v>
      </c>
      <c r="AN6" s="93" t="e">
        <f>AL6*R6</f>
        <v>#REF!</v>
      </c>
      <c r="AO6" s="93" t="e">
        <f t="shared" ref="AO6:AO9" si="0">AL6*R6</f>
        <v>#REF!</v>
      </c>
      <c r="AP6" s="93" t="e">
        <f>AL6*S6</f>
        <v>#REF!</v>
      </c>
      <c r="AQ6" s="93" t="e">
        <f>AL6*T6</f>
        <v>#REF!</v>
      </c>
      <c r="AR6" s="93" t="e">
        <f>U6*AL6</f>
        <v>#REF!</v>
      </c>
      <c r="AS6" s="93" t="e">
        <f>AM6*S6</f>
        <v>#REF!</v>
      </c>
      <c r="AT6" s="93" t="e">
        <f>AM6*T6</f>
        <v>#REF!</v>
      </c>
      <c r="AU6" s="93" t="e">
        <f>AM6*U6</f>
        <v>#REF!</v>
      </c>
    </row>
    <row r="7" spans="1:47" s="102" customFormat="1" ht="12" x14ac:dyDescent="0.25">
      <c r="B7" s="63"/>
      <c r="C7" s="63"/>
      <c r="D7" s="130" t="s">
        <v>193</v>
      </c>
      <c r="E7" s="105" t="s">
        <v>198</v>
      </c>
      <c r="F7" s="103" t="s">
        <v>200</v>
      </c>
      <c r="G7" s="104"/>
      <c r="H7" s="112"/>
      <c r="I7" s="106" t="e">
        <f>INDEX(#REF!,(ROW(B2)-1)*69+COLUMN(A2)*2)</f>
        <v>#REF!</v>
      </c>
      <c r="J7" s="107" t="s">
        <v>177</v>
      </c>
      <c r="K7" s="110"/>
      <c r="L7" s="108" t="e">
        <f>INDEX(#REF!,(ROW(B2)-1)*69+COLUMN(A2)*2)</f>
        <v>#REF!</v>
      </c>
      <c r="M7" s="108" t="e">
        <f>INDEX(#REF!,(ROW(B2)-1)*69+COLUMN(A2)*2)</f>
        <v>#REF!</v>
      </c>
      <c r="N7" s="108" t="e">
        <f>INDEX(#REF!,(ROW(B2)-1)*69+COLUMN(A2)*13)</f>
        <v>#REF!</v>
      </c>
      <c r="O7" s="108" t="e">
        <f t="shared" ref="O7:O19" si="1">N7</f>
        <v>#REF!</v>
      </c>
      <c r="P7" s="109" t="e">
        <f t="shared" ref="P7:P19" si="2">L7-N7*2</f>
        <v>#REF!</v>
      </c>
      <c r="Q7" s="130" t="e">
        <f t="shared" ref="Q7:Q19" si="3">M7-O7*2</f>
        <v>#REF!</v>
      </c>
      <c r="R7" s="63">
        <f t="shared" ref="R7:R19" si="4">SUM(S7:U7)</f>
        <v>0</v>
      </c>
      <c r="S7" s="98"/>
      <c r="T7" s="98"/>
      <c r="U7" s="98"/>
      <c r="V7" s="110" t="e">
        <f>INDEX(#REF!,(ROW(B2)-1)*69+COLUMN(A2)*14)</f>
        <v>#REF!</v>
      </c>
      <c r="W7" s="110" t="e">
        <f t="shared" ref="W7:W19" si="5">R7*V7</f>
        <v>#REF!</v>
      </c>
      <c r="X7" s="110" t="e">
        <f t="shared" ref="X7:X19" si="6">P7*Q7/1000000</f>
        <v>#REF!</v>
      </c>
      <c r="Y7" s="110" t="e">
        <f t="shared" ref="Y7:Y19" si="7">X7*R7</f>
        <v>#REF!</v>
      </c>
      <c r="Z7" s="111" t="e">
        <f>INDEX(#REF!,(ROW(B2)-1)*69+COLUMN(A2)*41)/V7</f>
        <v>#REF!</v>
      </c>
      <c r="AA7" s="111" t="e">
        <f>INDEX(#REF!,(ROW(B2)-1)*69+COLUMN(A2)*49)/V7</f>
        <v>#REF!</v>
      </c>
      <c r="AB7" s="111"/>
      <c r="AC7" s="111" t="e">
        <f>INDEX(#REF!,(ROW(B2)-1)*69+COLUMN(A2)*52)/V7</f>
        <v>#REF!</v>
      </c>
      <c r="AD7" s="111"/>
      <c r="AE7" s="111"/>
      <c r="AF7" s="111" t="e">
        <f>INDEX(#REF!,(ROW(B2)-1)*69+COLUMN(A2)*64)/V7</f>
        <v>#REF!</v>
      </c>
      <c r="AG7" s="111" t="e">
        <f>(INDEX(#REF!,(ROW(B2)-1)*69+COLUMN(A2)*66)+INDEX(#REF!,(ROW(B2)-1)*69+COLUMN(A2)*67))/V7</f>
        <v>#REF!</v>
      </c>
      <c r="AH7" s="111" t="e">
        <f t="shared" ref="AH7:AH10" si="8">SUM(AF7:AG7)*$AH$4</f>
        <v>#REF!</v>
      </c>
      <c r="AI7" s="93" t="e">
        <f t="shared" ref="AI7:AI10" si="9">SUM(AF7:AH7)*$AI$4</f>
        <v>#REF!</v>
      </c>
      <c r="AJ7" s="93" t="e">
        <f t="shared" ref="AJ7:AJ10" si="10">SUM(AF7:AG7)</f>
        <v>#REF!</v>
      </c>
      <c r="AK7" s="93" t="e">
        <f t="shared" ref="AK7:AK10" si="11">SUM(AF7:AI7)</f>
        <v>#REF!</v>
      </c>
      <c r="AL7" s="93" t="e">
        <f t="shared" ref="AL7:AL10" si="12">V7*AK7</f>
        <v>#REF!</v>
      </c>
      <c r="AM7" s="93" t="e">
        <f t="shared" ref="AM7:AM10" si="13">AJ7*V7</f>
        <v>#REF!</v>
      </c>
      <c r="AN7" s="93" t="e">
        <f t="shared" ref="AN7:AN10" si="14">AL7*R7</f>
        <v>#REF!</v>
      </c>
      <c r="AO7" s="93" t="e">
        <f t="shared" si="0"/>
        <v>#REF!</v>
      </c>
      <c r="AP7" s="93" t="e">
        <f t="shared" ref="AP7:AP10" si="15">AL7*S7</f>
        <v>#REF!</v>
      </c>
      <c r="AQ7" s="93" t="e">
        <f t="shared" ref="AQ7:AQ10" si="16">AL7*T7</f>
        <v>#REF!</v>
      </c>
      <c r="AR7" s="93" t="e">
        <f t="shared" ref="AR7:AR10" si="17">U7*AL7</f>
        <v>#REF!</v>
      </c>
      <c r="AS7" s="93" t="e">
        <f t="shared" ref="AS7:AS10" si="18">AM7*S7</f>
        <v>#REF!</v>
      </c>
      <c r="AT7" s="93" t="e">
        <f t="shared" ref="AT7:AT10" si="19">AM7*T7</f>
        <v>#REF!</v>
      </c>
      <c r="AU7" s="93" t="e">
        <f t="shared" ref="AU7:AU10" si="20">AM7*U7</f>
        <v>#REF!</v>
      </c>
    </row>
    <row r="8" spans="1:47" s="102" customFormat="1" ht="12" x14ac:dyDescent="0.25">
      <c r="B8" s="63"/>
      <c r="C8" s="63"/>
      <c r="D8" s="130" t="s">
        <v>193</v>
      </c>
      <c r="E8" s="105" t="s">
        <v>198</v>
      </c>
      <c r="F8" s="103" t="s">
        <v>201</v>
      </c>
      <c r="G8" s="104"/>
      <c r="H8" s="112"/>
      <c r="I8" s="106" t="e">
        <f>INDEX(#REF!,(ROW(B3)-1)*69+COLUMN(A3)*2)</f>
        <v>#REF!</v>
      </c>
      <c r="J8" s="107" t="s">
        <v>177</v>
      </c>
      <c r="K8" s="110"/>
      <c r="L8" s="108" t="e">
        <f>INDEX(#REF!,(ROW(B3)-1)*69+COLUMN(A3)*2)</f>
        <v>#REF!</v>
      </c>
      <c r="M8" s="108" t="e">
        <f>INDEX(#REF!,(ROW(B3)-1)*69+COLUMN(A3)*2)</f>
        <v>#REF!</v>
      </c>
      <c r="N8" s="108" t="e">
        <f>INDEX(#REF!,(ROW(B3)-1)*69+COLUMN(A3)*13)</f>
        <v>#REF!</v>
      </c>
      <c r="O8" s="108" t="e">
        <f t="shared" si="1"/>
        <v>#REF!</v>
      </c>
      <c r="P8" s="109" t="e">
        <f t="shared" si="2"/>
        <v>#REF!</v>
      </c>
      <c r="Q8" s="130" t="e">
        <f t="shared" si="3"/>
        <v>#REF!</v>
      </c>
      <c r="R8" s="130">
        <f t="shared" si="4"/>
        <v>0</v>
      </c>
      <c r="S8" s="98"/>
      <c r="T8" s="98"/>
      <c r="U8" s="98"/>
      <c r="V8" s="110" t="e">
        <f>INDEX(#REF!,(ROW(B3)-1)*69+COLUMN(A3)*14)</f>
        <v>#REF!</v>
      </c>
      <c r="W8" s="110" t="e">
        <f t="shared" si="5"/>
        <v>#REF!</v>
      </c>
      <c r="X8" s="110" t="e">
        <f t="shared" si="6"/>
        <v>#REF!</v>
      </c>
      <c r="Y8" s="110" t="e">
        <f t="shared" si="7"/>
        <v>#REF!</v>
      </c>
      <c r="Z8" s="111" t="e">
        <f>INDEX(#REF!,(ROW(B3)-1)*69+COLUMN(A3)*41)/V8</f>
        <v>#REF!</v>
      </c>
      <c r="AA8" s="111" t="e">
        <f>INDEX(#REF!,(ROW(B3)-1)*69+COLUMN(A3)*49)/V8</f>
        <v>#REF!</v>
      </c>
      <c r="AB8" s="111"/>
      <c r="AC8" s="111" t="e">
        <f>INDEX(#REF!,(ROW(B3)-1)*69+COLUMN(A3)*52)/V8</f>
        <v>#REF!</v>
      </c>
      <c r="AD8" s="111"/>
      <c r="AE8" s="111"/>
      <c r="AF8" s="111" t="e">
        <f>INDEX(#REF!,(ROW(B3)-1)*69+COLUMN(A3)*64)/V8</f>
        <v>#REF!</v>
      </c>
      <c r="AG8" s="111" t="e">
        <f>(INDEX(#REF!,(ROW(B3)-1)*69+COLUMN(A3)*66)+INDEX(#REF!,(ROW(B3)-1)*69+COLUMN(A3)*67))/V8</f>
        <v>#REF!</v>
      </c>
      <c r="AH8" s="111" t="e">
        <f t="shared" si="8"/>
        <v>#REF!</v>
      </c>
      <c r="AI8" s="93" t="e">
        <f t="shared" si="9"/>
        <v>#REF!</v>
      </c>
      <c r="AJ8" s="93" t="e">
        <f t="shared" si="10"/>
        <v>#REF!</v>
      </c>
      <c r="AK8" s="93" t="e">
        <f t="shared" si="11"/>
        <v>#REF!</v>
      </c>
      <c r="AL8" s="93" t="e">
        <f t="shared" si="12"/>
        <v>#REF!</v>
      </c>
      <c r="AM8" s="93" t="e">
        <f t="shared" si="13"/>
        <v>#REF!</v>
      </c>
      <c r="AN8" s="93" t="e">
        <f t="shared" si="14"/>
        <v>#REF!</v>
      </c>
      <c r="AO8" s="93" t="e">
        <f t="shared" si="0"/>
        <v>#REF!</v>
      </c>
      <c r="AP8" s="93" t="e">
        <f t="shared" si="15"/>
        <v>#REF!</v>
      </c>
      <c r="AQ8" s="93" t="e">
        <f t="shared" si="16"/>
        <v>#REF!</v>
      </c>
      <c r="AR8" s="93" t="e">
        <f t="shared" si="17"/>
        <v>#REF!</v>
      </c>
      <c r="AS8" s="93" t="e">
        <f t="shared" si="18"/>
        <v>#REF!</v>
      </c>
      <c r="AT8" s="93" t="e">
        <f t="shared" si="19"/>
        <v>#REF!</v>
      </c>
      <c r="AU8" s="93" t="e">
        <f t="shared" si="20"/>
        <v>#REF!</v>
      </c>
    </row>
    <row r="9" spans="1:47" s="102" customFormat="1" ht="12" x14ac:dyDescent="0.25">
      <c r="B9" s="63"/>
      <c r="C9" s="63"/>
      <c r="D9" s="130" t="s">
        <v>193</v>
      </c>
      <c r="E9" s="105" t="s">
        <v>198</v>
      </c>
      <c r="F9" s="103" t="s">
        <v>202</v>
      </c>
      <c r="G9" s="104"/>
      <c r="H9" s="112"/>
      <c r="I9" s="106" t="e">
        <f>INDEX(#REF!,(ROW(B4)-1)*69+COLUMN(A4)*2)</f>
        <v>#REF!</v>
      </c>
      <c r="J9" s="107" t="s">
        <v>177</v>
      </c>
      <c r="K9" s="110"/>
      <c r="L9" s="108" t="e">
        <f>INDEX(#REF!,(ROW(B4)-1)*69+COLUMN(A4)*2)</f>
        <v>#REF!</v>
      </c>
      <c r="M9" s="108" t="e">
        <f>INDEX(#REF!,(ROW(B4)-1)*69+COLUMN(A4)*2)</f>
        <v>#REF!</v>
      </c>
      <c r="N9" s="108" t="e">
        <f>INDEX(#REF!,(ROW(B4)-1)*69+COLUMN(A4)*13)</f>
        <v>#REF!</v>
      </c>
      <c r="O9" s="108" t="e">
        <f t="shared" si="1"/>
        <v>#REF!</v>
      </c>
      <c r="P9" s="109" t="e">
        <f t="shared" si="2"/>
        <v>#REF!</v>
      </c>
      <c r="Q9" s="130" t="e">
        <f t="shared" si="3"/>
        <v>#REF!</v>
      </c>
      <c r="R9" s="130">
        <f t="shared" si="4"/>
        <v>0</v>
      </c>
      <c r="S9" s="98"/>
      <c r="T9" s="98"/>
      <c r="U9" s="98"/>
      <c r="V9" s="110" t="e">
        <f>INDEX(#REF!,(ROW(B4)-1)*69+COLUMN(A4)*14)</f>
        <v>#REF!</v>
      </c>
      <c r="W9" s="110" t="e">
        <f t="shared" si="5"/>
        <v>#REF!</v>
      </c>
      <c r="X9" s="110" t="e">
        <f t="shared" si="6"/>
        <v>#REF!</v>
      </c>
      <c r="Y9" s="110" t="e">
        <f t="shared" si="7"/>
        <v>#REF!</v>
      </c>
      <c r="Z9" s="111" t="e">
        <f>INDEX(#REF!,(ROW(B4)-1)*69+COLUMN(A4)*41)/V9</f>
        <v>#REF!</v>
      </c>
      <c r="AA9" s="111" t="e">
        <f>INDEX(#REF!,(ROW(B4)-1)*69+COLUMN(A4)*49)/V9</f>
        <v>#REF!</v>
      </c>
      <c r="AB9" s="111"/>
      <c r="AC9" s="111" t="e">
        <f>INDEX(#REF!,(ROW(B4)-1)*69+COLUMN(A4)*52)/V9</f>
        <v>#REF!</v>
      </c>
      <c r="AD9" s="111"/>
      <c r="AE9" s="111"/>
      <c r="AF9" s="111" t="e">
        <f>INDEX(#REF!,(ROW(B4)-1)*69+COLUMN(A4)*64)/V9</f>
        <v>#REF!</v>
      </c>
      <c r="AG9" s="111" t="e">
        <f>(INDEX(#REF!,(ROW(B4)-1)*69+COLUMN(A4)*66)+INDEX(#REF!,(ROW(B4)-1)*69+COLUMN(A4)*67))/V9</f>
        <v>#REF!</v>
      </c>
      <c r="AH9" s="111" t="e">
        <f t="shared" si="8"/>
        <v>#REF!</v>
      </c>
      <c r="AI9" s="93" t="e">
        <f t="shared" si="9"/>
        <v>#REF!</v>
      </c>
      <c r="AJ9" s="93" t="e">
        <f t="shared" si="10"/>
        <v>#REF!</v>
      </c>
      <c r="AK9" s="93" t="e">
        <f t="shared" si="11"/>
        <v>#REF!</v>
      </c>
      <c r="AL9" s="93" t="e">
        <f t="shared" si="12"/>
        <v>#REF!</v>
      </c>
      <c r="AM9" s="93" t="e">
        <f t="shared" si="13"/>
        <v>#REF!</v>
      </c>
      <c r="AN9" s="93" t="e">
        <f t="shared" si="14"/>
        <v>#REF!</v>
      </c>
      <c r="AO9" s="93" t="e">
        <f t="shared" si="0"/>
        <v>#REF!</v>
      </c>
      <c r="AP9" s="93" t="e">
        <f t="shared" si="15"/>
        <v>#REF!</v>
      </c>
      <c r="AQ9" s="93" t="e">
        <f t="shared" si="16"/>
        <v>#REF!</v>
      </c>
      <c r="AR9" s="93" t="e">
        <f t="shared" si="17"/>
        <v>#REF!</v>
      </c>
      <c r="AS9" s="93" t="e">
        <f t="shared" si="18"/>
        <v>#REF!</v>
      </c>
      <c r="AT9" s="93" t="e">
        <f t="shared" si="19"/>
        <v>#REF!</v>
      </c>
      <c r="AU9" s="93" t="e">
        <f t="shared" si="20"/>
        <v>#REF!</v>
      </c>
    </row>
    <row r="10" spans="1:47" s="102" customFormat="1" ht="12" x14ac:dyDescent="0.25">
      <c r="B10" s="63" t="s">
        <v>146</v>
      </c>
      <c r="C10" s="63" t="s">
        <v>147</v>
      </c>
      <c r="D10" s="130" t="s">
        <v>193</v>
      </c>
      <c r="E10" s="105" t="s">
        <v>198</v>
      </c>
      <c r="F10" s="103" t="s">
        <v>203</v>
      </c>
      <c r="G10" s="104"/>
      <c r="H10" s="112"/>
      <c r="I10" s="106" t="e">
        <f>INDEX(#REF!,(ROW(B5)-1)*69+COLUMN(A5)*2)</f>
        <v>#REF!</v>
      </c>
      <c r="J10" s="107" t="s">
        <v>177</v>
      </c>
      <c r="K10" s="110"/>
      <c r="L10" s="108" t="e">
        <f>INDEX(#REF!,(ROW(B5)-1)*69+COLUMN(A5)*2)</f>
        <v>#REF!</v>
      </c>
      <c r="M10" s="108" t="e">
        <f>INDEX(#REF!,(ROW(B5)-1)*69+COLUMN(A5)*2)</f>
        <v>#REF!</v>
      </c>
      <c r="N10" s="108" t="e">
        <f>INDEX(#REF!,(ROW(B5)-1)*69+COLUMN(A5)*13)</f>
        <v>#REF!</v>
      </c>
      <c r="O10" s="108" t="e">
        <f t="shared" si="1"/>
        <v>#REF!</v>
      </c>
      <c r="P10" s="109" t="e">
        <f t="shared" si="2"/>
        <v>#REF!</v>
      </c>
      <c r="Q10" s="130" t="e">
        <f t="shared" si="3"/>
        <v>#REF!</v>
      </c>
      <c r="R10" s="130">
        <f t="shared" si="4"/>
        <v>0</v>
      </c>
      <c r="S10" s="98"/>
      <c r="T10" s="98"/>
      <c r="U10" s="98"/>
      <c r="V10" s="110" t="e">
        <f>INDEX(#REF!,(ROW(B5)-1)*69+COLUMN(A5)*14)</f>
        <v>#REF!</v>
      </c>
      <c r="W10" s="110" t="e">
        <f t="shared" si="5"/>
        <v>#REF!</v>
      </c>
      <c r="X10" s="110" t="e">
        <f t="shared" si="6"/>
        <v>#REF!</v>
      </c>
      <c r="Y10" s="110" t="e">
        <f t="shared" si="7"/>
        <v>#REF!</v>
      </c>
      <c r="Z10" s="111" t="e">
        <f>INDEX(#REF!,(ROW(B5)-1)*69+COLUMN(A5)*41)/V10</f>
        <v>#REF!</v>
      </c>
      <c r="AA10" s="111" t="e">
        <f>INDEX(#REF!,(ROW(B5)-1)*69+COLUMN(A5)*49)/V10</f>
        <v>#REF!</v>
      </c>
      <c r="AB10" s="111"/>
      <c r="AC10" s="111" t="e">
        <f>INDEX(#REF!,(ROW(B5)-1)*69+COLUMN(A5)*52)/V10</f>
        <v>#REF!</v>
      </c>
      <c r="AD10" s="111"/>
      <c r="AE10" s="111"/>
      <c r="AF10" s="111" t="e">
        <f>INDEX(#REF!,(ROW(B5)-1)*69+COLUMN(A5)*64)/V10</f>
        <v>#REF!</v>
      </c>
      <c r="AG10" s="111" t="e">
        <f>(INDEX(#REF!,(ROW(B5)-1)*69+COLUMN(A5)*66)+INDEX(#REF!,(ROW(B5)-1)*69+COLUMN(A5)*67))/V10</f>
        <v>#REF!</v>
      </c>
      <c r="AH10" s="111" t="e">
        <f t="shared" si="8"/>
        <v>#REF!</v>
      </c>
      <c r="AI10" s="93" t="e">
        <f t="shared" si="9"/>
        <v>#REF!</v>
      </c>
      <c r="AJ10" s="93" t="e">
        <f t="shared" si="10"/>
        <v>#REF!</v>
      </c>
      <c r="AK10" s="93" t="e">
        <f t="shared" si="11"/>
        <v>#REF!</v>
      </c>
      <c r="AL10" s="93" t="e">
        <f t="shared" si="12"/>
        <v>#REF!</v>
      </c>
      <c r="AM10" s="93" t="e">
        <f t="shared" si="13"/>
        <v>#REF!</v>
      </c>
      <c r="AN10" s="93" t="e">
        <f t="shared" si="14"/>
        <v>#REF!</v>
      </c>
      <c r="AO10" s="93" t="e">
        <f t="shared" ref="AO10:AO19" si="21">AL10*R10</f>
        <v>#REF!</v>
      </c>
      <c r="AP10" s="93" t="e">
        <f t="shared" si="15"/>
        <v>#REF!</v>
      </c>
      <c r="AQ10" s="93" t="e">
        <f t="shared" si="16"/>
        <v>#REF!</v>
      </c>
      <c r="AR10" s="93" t="e">
        <f t="shared" si="17"/>
        <v>#REF!</v>
      </c>
      <c r="AS10" s="93" t="e">
        <f t="shared" si="18"/>
        <v>#REF!</v>
      </c>
      <c r="AT10" s="93" t="e">
        <f t="shared" si="19"/>
        <v>#REF!</v>
      </c>
      <c r="AU10" s="93" t="e">
        <f t="shared" si="20"/>
        <v>#REF!</v>
      </c>
    </row>
    <row r="11" spans="1:47" s="102" customFormat="1" ht="12" x14ac:dyDescent="0.25">
      <c r="B11" s="63" t="s">
        <v>148</v>
      </c>
      <c r="C11" s="63" t="s">
        <v>149</v>
      </c>
      <c r="D11" s="130" t="s">
        <v>193</v>
      </c>
      <c r="E11" s="105" t="s">
        <v>198</v>
      </c>
      <c r="F11" s="103" t="s">
        <v>204</v>
      </c>
      <c r="G11" s="104"/>
      <c r="H11" s="112"/>
      <c r="I11" s="106" t="e">
        <f>INDEX(#REF!,(ROW(B6)-1)*69+COLUMN(A6)*2)</f>
        <v>#REF!</v>
      </c>
      <c r="J11" s="107" t="s">
        <v>177</v>
      </c>
      <c r="K11" s="110"/>
      <c r="L11" s="108" t="e">
        <f>INDEX(#REF!,(ROW(B6)-1)*69+COLUMN(A6)*2)</f>
        <v>#REF!</v>
      </c>
      <c r="M11" s="108" t="e">
        <f>INDEX(#REF!,(ROW(B6)-1)*69+COLUMN(A6)*2)</f>
        <v>#REF!</v>
      </c>
      <c r="N11" s="108" t="e">
        <f>INDEX(#REF!,(ROW(B6)-1)*69+COLUMN(A6)*13)</f>
        <v>#REF!</v>
      </c>
      <c r="O11" s="108" t="e">
        <f t="shared" si="1"/>
        <v>#REF!</v>
      </c>
      <c r="P11" s="109" t="e">
        <f t="shared" si="2"/>
        <v>#REF!</v>
      </c>
      <c r="Q11" s="130" t="e">
        <f t="shared" si="3"/>
        <v>#REF!</v>
      </c>
      <c r="R11" s="130">
        <f t="shared" si="4"/>
        <v>0</v>
      </c>
      <c r="S11" s="98"/>
      <c r="T11" s="98"/>
      <c r="U11" s="98"/>
      <c r="V11" s="110" t="e">
        <f>INDEX(#REF!,(ROW(B6)-1)*69+COLUMN(A6)*14)</f>
        <v>#REF!</v>
      </c>
      <c r="W11" s="110" t="e">
        <f t="shared" si="5"/>
        <v>#REF!</v>
      </c>
      <c r="X11" s="110" t="e">
        <f t="shared" si="6"/>
        <v>#REF!</v>
      </c>
      <c r="Y11" s="110" t="e">
        <f t="shared" si="7"/>
        <v>#REF!</v>
      </c>
      <c r="Z11" s="111" t="e">
        <f>INDEX(#REF!,(ROW(B6)-1)*69+COLUMN(A6)*41)/V11</f>
        <v>#REF!</v>
      </c>
      <c r="AA11" s="111" t="e">
        <f>INDEX(#REF!,(ROW(B6)-1)*69+COLUMN(A6)*49)/V11</f>
        <v>#REF!</v>
      </c>
      <c r="AB11" s="111"/>
      <c r="AC11" s="111" t="e">
        <f>INDEX(#REF!,(ROW(B6)-1)*69+COLUMN(A6)*52)/V11</f>
        <v>#REF!</v>
      </c>
      <c r="AD11" s="111"/>
      <c r="AE11" s="111"/>
      <c r="AF11" s="111" t="e">
        <f>INDEX(#REF!,(ROW(B6)-1)*69+COLUMN(A6)*64)/V11</f>
        <v>#REF!</v>
      </c>
      <c r="AG11" s="111" t="e">
        <f>(INDEX(#REF!,(ROW(B6)-1)*69+COLUMN(A6)*66)+INDEX(#REF!,(ROW(B6)-1)*69+COLUMN(A6)*67))/V11</f>
        <v>#REF!</v>
      </c>
      <c r="AH11" s="111" t="e">
        <f t="shared" ref="AH11:AH19" si="22">SUM(AF11:AG11)*$AH$4</f>
        <v>#REF!</v>
      </c>
      <c r="AI11" s="93" t="e">
        <f t="shared" ref="AI11:AI19" si="23">SUM(AF11:AH11)*$AI$4</f>
        <v>#REF!</v>
      </c>
      <c r="AJ11" s="93" t="e">
        <f t="shared" ref="AJ11:AJ19" si="24">SUM(AF11:AG11)</f>
        <v>#REF!</v>
      </c>
      <c r="AK11" s="93" t="e">
        <f t="shared" ref="AK11:AK19" si="25">SUM(AF11:AI11)</f>
        <v>#REF!</v>
      </c>
      <c r="AL11" s="93" t="e">
        <f t="shared" ref="AL11:AL19" si="26">V11*AK11</f>
        <v>#REF!</v>
      </c>
      <c r="AM11" s="93" t="e">
        <f t="shared" ref="AM11:AM19" si="27">AJ11*V11</f>
        <v>#REF!</v>
      </c>
      <c r="AN11" s="93" t="e">
        <f t="shared" ref="AN11:AN19" si="28">AL11*R11</f>
        <v>#REF!</v>
      </c>
      <c r="AO11" s="93" t="e">
        <f t="shared" si="21"/>
        <v>#REF!</v>
      </c>
      <c r="AP11" s="93" t="e">
        <f t="shared" ref="AP11:AP19" si="29">AL11*S11</f>
        <v>#REF!</v>
      </c>
      <c r="AQ11" s="93" t="e">
        <f t="shared" ref="AQ11:AQ19" si="30">AL11*T11</f>
        <v>#REF!</v>
      </c>
      <c r="AR11" s="93" t="e">
        <f t="shared" ref="AR11:AR19" si="31">U11*AL11</f>
        <v>#REF!</v>
      </c>
      <c r="AS11" s="93" t="e">
        <f t="shared" ref="AS11:AS19" si="32">AM11*S11</f>
        <v>#REF!</v>
      </c>
      <c r="AT11" s="93" t="e">
        <f t="shared" ref="AT11:AT19" si="33">AM11*T11</f>
        <v>#REF!</v>
      </c>
      <c r="AU11" s="93" t="e">
        <f t="shared" ref="AU11:AU19" si="34">AM11*U11</f>
        <v>#REF!</v>
      </c>
    </row>
    <row r="12" spans="1:47" s="102" customFormat="1" ht="12" x14ac:dyDescent="0.25">
      <c r="B12" s="63" t="s">
        <v>150</v>
      </c>
      <c r="C12" s="63" t="s">
        <v>151</v>
      </c>
      <c r="D12" s="130" t="s">
        <v>193</v>
      </c>
      <c r="E12" s="105" t="s">
        <v>198</v>
      </c>
      <c r="F12" s="103" t="s">
        <v>205</v>
      </c>
      <c r="G12" s="104"/>
      <c r="H12" s="112"/>
      <c r="I12" s="106" t="e">
        <f>INDEX(#REF!,(ROW(B7)-1)*69+COLUMN(A7)*2)</f>
        <v>#REF!</v>
      </c>
      <c r="J12" s="107" t="s">
        <v>177</v>
      </c>
      <c r="K12" s="110"/>
      <c r="L12" s="108" t="e">
        <f>INDEX(#REF!,(ROW(B7)-1)*69+COLUMN(A7)*2)</f>
        <v>#REF!</v>
      </c>
      <c r="M12" s="108" t="e">
        <f>INDEX(#REF!,(ROW(B7)-1)*69+COLUMN(A7)*2)</f>
        <v>#REF!</v>
      </c>
      <c r="N12" s="108" t="e">
        <f>INDEX(#REF!,(ROW(B7)-1)*69+COLUMN(A7)*13)</f>
        <v>#REF!</v>
      </c>
      <c r="O12" s="108" t="e">
        <f t="shared" si="1"/>
        <v>#REF!</v>
      </c>
      <c r="P12" s="109" t="e">
        <f t="shared" si="2"/>
        <v>#REF!</v>
      </c>
      <c r="Q12" s="130" t="e">
        <f t="shared" si="3"/>
        <v>#REF!</v>
      </c>
      <c r="R12" s="130">
        <f t="shared" si="4"/>
        <v>0</v>
      </c>
      <c r="S12" s="98"/>
      <c r="T12" s="98"/>
      <c r="U12" s="98"/>
      <c r="V12" s="110" t="e">
        <f>INDEX(#REF!,(ROW(B7)-1)*69+COLUMN(A7)*14)</f>
        <v>#REF!</v>
      </c>
      <c r="W12" s="110" t="e">
        <f t="shared" si="5"/>
        <v>#REF!</v>
      </c>
      <c r="X12" s="110" t="e">
        <f t="shared" si="6"/>
        <v>#REF!</v>
      </c>
      <c r="Y12" s="110" t="e">
        <f t="shared" si="7"/>
        <v>#REF!</v>
      </c>
      <c r="Z12" s="111" t="e">
        <f>INDEX(#REF!,(ROW(B7)-1)*69+COLUMN(A7)*41)/V12</f>
        <v>#REF!</v>
      </c>
      <c r="AA12" s="111" t="e">
        <f>INDEX(#REF!,(ROW(B7)-1)*69+COLUMN(A7)*49)/V12</f>
        <v>#REF!</v>
      </c>
      <c r="AB12" s="111"/>
      <c r="AC12" s="111" t="e">
        <f>INDEX(#REF!,(ROW(B7)-1)*69+COLUMN(A7)*52)/V12</f>
        <v>#REF!</v>
      </c>
      <c r="AD12" s="111"/>
      <c r="AE12" s="111"/>
      <c r="AF12" s="111" t="e">
        <f>INDEX(#REF!,(ROW(B7)-1)*69+COLUMN(A7)*64)/V12</f>
        <v>#REF!</v>
      </c>
      <c r="AG12" s="111" t="e">
        <f>(INDEX(#REF!,(ROW(B7)-1)*69+COLUMN(A7)*66)+INDEX(#REF!,(ROW(B7)-1)*69+COLUMN(A7)*67))/V12</f>
        <v>#REF!</v>
      </c>
      <c r="AH12" s="111" t="e">
        <f t="shared" si="22"/>
        <v>#REF!</v>
      </c>
      <c r="AI12" s="93" t="e">
        <f t="shared" si="23"/>
        <v>#REF!</v>
      </c>
      <c r="AJ12" s="93" t="e">
        <f t="shared" si="24"/>
        <v>#REF!</v>
      </c>
      <c r="AK12" s="93" t="e">
        <f t="shared" si="25"/>
        <v>#REF!</v>
      </c>
      <c r="AL12" s="93" t="e">
        <f t="shared" si="26"/>
        <v>#REF!</v>
      </c>
      <c r="AM12" s="93" t="e">
        <f t="shared" si="27"/>
        <v>#REF!</v>
      </c>
      <c r="AN12" s="93" t="e">
        <f t="shared" si="28"/>
        <v>#REF!</v>
      </c>
      <c r="AO12" s="93" t="e">
        <f t="shared" si="21"/>
        <v>#REF!</v>
      </c>
      <c r="AP12" s="93" t="e">
        <f t="shared" si="29"/>
        <v>#REF!</v>
      </c>
      <c r="AQ12" s="93" t="e">
        <f t="shared" si="30"/>
        <v>#REF!</v>
      </c>
      <c r="AR12" s="93" t="e">
        <f t="shared" si="31"/>
        <v>#REF!</v>
      </c>
      <c r="AS12" s="93" t="e">
        <f t="shared" si="32"/>
        <v>#REF!</v>
      </c>
      <c r="AT12" s="93" t="e">
        <f t="shared" si="33"/>
        <v>#REF!</v>
      </c>
      <c r="AU12" s="93" t="e">
        <f t="shared" si="34"/>
        <v>#REF!</v>
      </c>
    </row>
    <row r="13" spans="1:47" s="102" customFormat="1" ht="12" x14ac:dyDescent="0.25">
      <c r="B13" s="63" t="s">
        <v>152</v>
      </c>
      <c r="C13" s="63" t="s">
        <v>153</v>
      </c>
      <c r="D13" s="130" t="s">
        <v>193</v>
      </c>
      <c r="E13" s="105" t="s">
        <v>198</v>
      </c>
      <c r="F13" s="103" t="s">
        <v>206</v>
      </c>
      <c r="G13" s="104"/>
      <c r="H13" s="112"/>
      <c r="I13" s="106" t="e">
        <f>INDEX(#REF!,(ROW(B8)-1)*69+COLUMN(A8)*2)</f>
        <v>#REF!</v>
      </c>
      <c r="J13" s="107" t="s">
        <v>177</v>
      </c>
      <c r="K13" s="110"/>
      <c r="L13" s="108" t="e">
        <f>INDEX(#REF!,(ROW(B8)-1)*69+COLUMN(A8)*2)</f>
        <v>#REF!</v>
      </c>
      <c r="M13" s="108" t="e">
        <f>INDEX(#REF!,(ROW(B8)-1)*69+COLUMN(A8)*2)</f>
        <v>#REF!</v>
      </c>
      <c r="N13" s="108" t="e">
        <f>INDEX(#REF!,(ROW(B8)-1)*69+COLUMN(A8)*13)</f>
        <v>#REF!</v>
      </c>
      <c r="O13" s="108" t="e">
        <f t="shared" si="1"/>
        <v>#REF!</v>
      </c>
      <c r="P13" s="109" t="e">
        <f t="shared" si="2"/>
        <v>#REF!</v>
      </c>
      <c r="Q13" s="130" t="e">
        <f t="shared" si="3"/>
        <v>#REF!</v>
      </c>
      <c r="R13" s="130">
        <f t="shared" si="4"/>
        <v>0</v>
      </c>
      <c r="S13" s="98"/>
      <c r="T13" s="98"/>
      <c r="U13" s="98"/>
      <c r="V13" s="110" t="e">
        <f>INDEX(#REF!,(ROW(B8)-1)*69+COLUMN(A8)*14)</f>
        <v>#REF!</v>
      </c>
      <c r="W13" s="110" t="e">
        <f t="shared" si="5"/>
        <v>#REF!</v>
      </c>
      <c r="X13" s="110" t="e">
        <f t="shared" si="6"/>
        <v>#REF!</v>
      </c>
      <c r="Y13" s="110" t="e">
        <f t="shared" si="7"/>
        <v>#REF!</v>
      </c>
      <c r="Z13" s="111" t="e">
        <f>INDEX(#REF!,(ROW(B8)-1)*69+COLUMN(A8)*41)/V13</f>
        <v>#REF!</v>
      </c>
      <c r="AA13" s="111" t="e">
        <f>INDEX(#REF!,(ROW(B8)-1)*69+COLUMN(A8)*49)/V13</f>
        <v>#REF!</v>
      </c>
      <c r="AB13" s="111"/>
      <c r="AC13" s="111" t="e">
        <f>INDEX(#REF!,(ROW(B8)-1)*69+COLUMN(A8)*52)/V13</f>
        <v>#REF!</v>
      </c>
      <c r="AD13" s="111"/>
      <c r="AE13" s="111"/>
      <c r="AF13" s="111" t="e">
        <f>INDEX(#REF!,(ROW(B8)-1)*69+COLUMN(A8)*64)/V13</f>
        <v>#REF!</v>
      </c>
      <c r="AG13" s="111" t="e">
        <f>(INDEX(#REF!,(ROW(B8)-1)*69+COLUMN(A8)*66)+INDEX(#REF!,(ROW(B8)-1)*69+COLUMN(A8)*67))/V13</f>
        <v>#REF!</v>
      </c>
      <c r="AH13" s="111" t="e">
        <f t="shared" si="22"/>
        <v>#REF!</v>
      </c>
      <c r="AI13" s="93" t="e">
        <f t="shared" si="23"/>
        <v>#REF!</v>
      </c>
      <c r="AJ13" s="93" t="e">
        <f t="shared" si="24"/>
        <v>#REF!</v>
      </c>
      <c r="AK13" s="93" t="e">
        <f t="shared" si="25"/>
        <v>#REF!</v>
      </c>
      <c r="AL13" s="93" t="e">
        <f t="shared" si="26"/>
        <v>#REF!</v>
      </c>
      <c r="AM13" s="93" t="e">
        <f t="shared" si="27"/>
        <v>#REF!</v>
      </c>
      <c r="AN13" s="93" t="e">
        <f t="shared" si="28"/>
        <v>#REF!</v>
      </c>
      <c r="AO13" s="93" t="e">
        <f t="shared" si="21"/>
        <v>#REF!</v>
      </c>
      <c r="AP13" s="93" t="e">
        <f t="shared" si="29"/>
        <v>#REF!</v>
      </c>
      <c r="AQ13" s="93" t="e">
        <f t="shared" si="30"/>
        <v>#REF!</v>
      </c>
      <c r="AR13" s="93" t="e">
        <f t="shared" si="31"/>
        <v>#REF!</v>
      </c>
      <c r="AS13" s="93" t="e">
        <f t="shared" si="32"/>
        <v>#REF!</v>
      </c>
      <c r="AT13" s="93" t="e">
        <f t="shared" si="33"/>
        <v>#REF!</v>
      </c>
      <c r="AU13" s="93" t="e">
        <f t="shared" si="34"/>
        <v>#REF!</v>
      </c>
    </row>
    <row r="14" spans="1:47" s="102" customFormat="1" ht="12" x14ac:dyDescent="0.25">
      <c r="B14" s="63" t="s">
        <v>154</v>
      </c>
      <c r="C14" s="63" t="s">
        <v>155</v>
      </c>
      <c r="D14" s="130" t="s">
        <v>193</v>
      </c>
      <c r="E14" s="105" t="s">
        <v>198</v>
      </c>
      <c r="F14" s="103" t="s">
        <v>207</v>
      </c>
      <c r="G14" s="104"/>
      <c r="H14" s="112"/>
      <c r="I14" s="106" t="e">
        <f>INDEX(#REF!,(ROW(B9)-1)*69+COLUMN(A9)*2)</f>
        <v>#REF!</v>
      </c>
      <c r="J14" s="107" t="s">
        <v>177</v>
      </c>
      <c r="K14" s="110"/>
      <c r="L14" s="108" t="e">
        <f>INDEX(#REF!,(ROW(B9)-1)*69+COLUMN(A9)*2)</f>
        <v>#REF!</v>
      </c>
      <c r="M14" s="108" t="e">
        <f>INDEX(#REF!,(ROW(B9)-1)*69+COLUMN(A9)*2)</f>
        <v>#REF!</v>
      </c>
      <c r="N14" s="108" t="e">
        <f>INDEX(#REF!,(ROW(B9)-1)*69+COLUMN(A9)*13)</f>
        <v>#REF!</v>
      </c>
      <c r="O14" s="108" t="e">
        <f t="shared" si="1"/>
        <v>#REF!</v>
      </c>
      <c r="P14" s="109" t="e">
        <f t="shared" si="2"/>
        <v>#REF!</v>
      </c>
      <c r="Q14" s="130" t="e">
        <f t="shared" si="3"/>
        <v>#REF!</v>
      </c>
      <c r="R14" s="130">
        <f t="shared" si="4"/>
        <v>0</v>
      </c>
      <c r="S14" s="98"/>
      <c r="T14" s="98"/>
      <c r="U14" s="98"/>
      <c r="V14" s="110" t="e">
        <f>INDEX(#REF!,(ROW(B9)-1)*69+COLUMN(A9)*14)</f>
        <v>#REF!</v>
      </c>
      <c r="W14" s="110" t="e">
        <f t="shared" si="5"/>
        <v>#REF!</v>
      </c>
      <c r="X14" s="110" t="e">
        <f t="shared" si="6"/>
        <v>#REF!</v>
      </c>
      <c r="Y14" s="110" t="e">
        <f t="shared" si="7"/>
        <v>#REF!</v>
      </c>
      <c r="Z14" s="111" t="e">
        <f>INDEX(#REF!,(ROW(B9)-1)*69+COLUMN(A9)*41)/V14</f>
        <v>#REF!</v>
      </c>
      <c r="AA14" s="111" t="e">
        <f>INDEX(#REF!,(ROW(B9)-1)*69+COLUMN(A9)*49)/V14</f>
        <v>#REF!</v>
      </c>
      <c r="AC14" s="111" t="e">
        <f>INDEX(#REF!,(ROW(B9)-1)*69+COLUMN(A9)*52)/V14</f>
        <v>#REF!</v>
      </c>
      <c r="AD14" s="111"/>
      <c r="AE14" s="111"/>
      <c r="AF14" s="111" t="e">
        <f>INDEX(#REF!,(ROW(B9)-1)*69+COLUMN(A9)*64)/V14</f>
        <v>#REF!</v>
      </c>
      <c r="AG14" s="111" t="e">
        <f>(INDEX(#REF!,(ROW(B9)-1)*69+COLUMN(A9)*66)+INDEX(#REF!,(ROW(B9)-1)*69+COLUMN(A9)*67))/V14</f>
        <v>#REF!</v>
      </c>
      <c r="AH14" s="111" t="e">
        <f t="shared" si="22"/>
        <v>#REF!</v>
      </c>
      <c r="AI14" s="93" t="e">
        <f t="shared" si="23"/>
        <v>#REF!</v>
      </c>
      <c r="AJ14" s="93" t="e">
        <f t="shared" si="24"/>
        <v>#REF!</v>
      </c>
      <c r="AK14" s="93" t="e">
        <f t="shared" si="25"/>
        <v>#REF!</v>
      </c>
      <c r="AL14" s="93" t="e">
        <f t="shared" si="26"/>
        <v>#REF!</v>
      </c>
      <c r="AM14" s="93" t="e">
        <f t="shared" si="27"/>
        <v>#REF!</v>
      </c>
      <c r="AN14" s="93" t="e">
        <f t="shared" si="28"/>
        <v>#REF!</v>
      </c>
      <c r="AO14" s="93" t="e">
        <f t="shared" si="21"/>
        <v>#REF!</v>
      </c>
      <c r="AP14" s="93" t="e">
        <f t="shared" si="29"/>
        <v>#REF!</v>
      </c>
      <c r="AQ14" s="93" t="e">
        <f t="shared" si="30"/>
        <v>#REF!</v>
      </c>
      <c r="AR14" s="93" t="e">
        <f t="shared" si="31"/>
        <v>#REF!</v>
      </c>
      <c r="AS14" s="93" t="e">
        <f t="shared" si="32"/>
        <v>#REF!</v>
      </c>
      <c r="AT14" s="93" t="e">
        <f t="shared" si="33"/>
        <v>#REF!</v>
      </c>
      <c r="AU14" s="93" t="e">
        <f t="shared" si="34"/>
        <v>#REF!</v>
      </c>
    </row>
    <row r="15" spans="1:47" s="102" customFormat="1" ht="12" x14ac:dyDescent="0.25">
      <c r="B15" s="130" t="s">
        <v>156</v>
      </c>
      <c r="C15" s="130" t="s">
        <v>157</v>
      </c>
      <c r="D15" s="130" t="s">
        <v>193</v>
      </c>
      <c r="E15" s="105" t="s">
        <v>198</v>
      </c>
      <c r="F15" s="103" t="s">
        <v>208</v>
      </c>
      <c r="G15" s="104"/>
      <c r="H15" s="112"/>
      <c r="I15" s="106" t="e">
        <f>INDEX(#REF!,(ROW(B10)-1)*69+COLUMN(A10)*2)</f>
        <v>#REF!</v>
      </c>
      <c r="J15" s="107" t="s">
        <v>177</v>
      </c>
      <c r="K15" s="110"/>
      <c r="L15" s="108" t="e">
        <f>INDEX(#REF!,(ROW(B10)-1)*69+COLUMN(A10)*2)</f>
        <v>#REF!</v>
      </c>
      <c r="M15" s="108" t="e">
        <f>INDEX(#REF!,(ROW(B10)-1)*69+COLUMN(A10)*2)</f>
        <v>#REF!</v>
      </c>
      <c r="N15" s="108" t="e">
        <f>INDEX(#REF!,(ROW(B10)-1)*69+COLUMN(A10)*13)</f>
        <v>#REF!</v>
      </c>
      <c r="O15" s="108" t="e">
        <f t="shared" si="1"/>
        <v>#REF!</v>
      </c>
      <c r="P15" s="109" t="e">
        <f t="shared" si="2"/>
        <v>#REF!</v>
      </c>
      <c r="Q15" s="130" t="e">
        <f t="shared" si="3"/>
        <v>#REF!</v>
      </c>
      <c r="R15" s="130">
        <f t="shared" si="4"/>
        <v>0</v>
      </c>
      <c r="S15" s="98"/>
      <c r="T15" s="98"/>
      <c r="U15" s="98"/>
      <c r="V15" s="110" t="e">
        <f>INDEX(#REF!,(ROW(B10)-1)*69+COLUMN(A10)*14)</f>
        <v>#REF!</v>
      </c>
      <c r="W15" s="110" t="e">
        <f t="shared" si="5"/>
        <v>#REF!</v>
      </c>
      <c r="X15" s="110" t="e">
        <f>(3.14*P15*P15/8+P15*(Q15-P15/2))/1000000</f>
        <v>#REF!</v>
      </c>
      <c r="Y15" s="110" t="e">
        <f t="shared" si="7"/>
        <v>#REF!</v>
      </c>
      <c r="Z15" s="111" t="e">
        <f>INDEX(#REF!,(ROW(B10)-1)*69+COLUMN(A10)*41)/V15</f>
        <v>#REF!</v>
      </c>
      <c r="AA15" s="111" t="e">
        <f>INDEX(#REF!,(ROW(B10)-1)*69+COLUMN(A10)*49)/V15</f>
        <v>#REF!</v>
      </c>
      <c r="AB15" s="111"/>
      <c r="AC15" s="111" t="e">
        <f>INDEX(#REF!,(ROW(B10)-1)*69+COLUMN(A10)*52)/V15</f>
        <v>#REF!</v>
      </c>
      <c r="AD15" s="111"/>
      <c r="AE15" s="111"/>
      <c r="AF15" s="111" t="e">
        <f>INDEX(#REF!,(ROW(B10)-1)*69+COLUMN(A10)*64)/V15</f>
        <v>#REF!</v>
      </c>
      <c r="AG15" s="111" t="e">
        <f>(INDEX(#REF!,(ROW(B10)-1)*69+COLUMN(A10)*66)+INDEX(#REF!,(ROW(B10)-1)*69+COLUMN(A10)*67))/V15</f>
        <v>#REF!</v>
      </c>
      <c r="AH15" s="111" t="e">
        <f t="shared" si="22"/>
        <v>#REF!</v>
      </c>
      <c r="AI15" s="93" t="e">
        <f t="shared" si="23"/>
        <v>#REF!</v>
      </c>
      <c r="AJ15" s="93" t="e">
        <f t="shared" si="24"/>
        <v>#REF!</v>
      </c>
      <c r="AK15" s="93" t="e">
        <f t="shared" si="25"/>
        <v>#REF!</v>
      </c>
      <c r="AL15" s="93" t="e">
        <f t="shared" si="26"/>
        <v>#REF!</v>
      </c>
      <c r="AM15" s="93" t="e">
        <f t="shared" si="27"/>
        <v>#REF!</v>
      </c>
      <c r="AN15" s="93" t="e">
        <f t="shared" si="28"/>
        <v>#REF!</v>
      </c>
      <c r="AO15" s="93" t="e">
        <f t="shared" si="21"/>
        <v>#REF!</v>
      </c>
      <c r="AP15" s="93" t="e">
        <f t="shared" si="29"/>
        <v>#REF!</v>
      </c>
      <c r="AQ15" s="93" t="e">
        <f t="shared" si="30"/>
        <v>#REF!</v>
      </c>
      <c r="AR15" s="93" t="e">
        <f t="shared" si="31"/>
        <v>#REF!</v>
      </c>
      <c r="AS15" s="93" t="e">
        <f t="shared" si="32"/>
        <v>#REF!</v>
      </c>
      <c r="AT15" s="93" t="e">
        <f t="shared" si="33"/>
        <v>#REF!</v>
      </c>
      <c r="AU15" s="93" t="e">
        <f t="shared" si="34"/>
        <v>#REF!</v>
      </c>
    </row>
    <row r="16" spans="1:47" s="102" customFormat="1" ht="12" x14ac:dyDescent="0.25">
      <c r="B16" s="63" t="s">
        <v>158</v>
      </c>
      <c r="C16" s="63" t="s">
        <v>159</v>
      </c>
      <c r="D16" s="130" t="s">
        <v>193</v>
      </c>
      <c r="E16" s="105" t="s">
        <v>198</v>
      </c>
      <c r="F16" s="103" t="s">
        <v>209</v>
      </c>
      <c r="G16" s="104"/>
      <c r="H16" s="112"/>
      <c r="I16" s="106" t="e">
        <f>INDEX(#REF!,(ROW(B11)-1)*69+COLUMN(A11)*2)</f>
        <v>#REF!</v>
      </c>
      <c r="J16" s="107" t="s">
        <v>177</v>
      </c>
      <c r="K16" s="110"/>
      <c r="L16" s="108" t="e">
        <f>INDEX(#REF!,(ROW(B11)-1)*69+COLUMN(A11)*2)</f>
        <v>#REF!</v>
      </c>
      <c r="M16" s="108" t="e">
        <f>INDEX(#REF!,(ROW(B11)-1)*69+COLUMN(A11)*2)</f>
        <v>#REF!</v>
      </c>
      <c r="N16" s="108" t="e">
        <f>INDEX(#REF!,(ROW(B11)-1)*69+COLUMN(A11)*13)</f>
        <v>#REF!</v>
      </c>
      <c r="O16" s="108" t="e">
        <f t="shared" si="1"/>
        <v>#REF!</v>
      </c>
      <c r="P16" s="109" t="e">
        <f t="shared" si="2"/>
        <v>#REF!</v>
      </c>
      <c r="Q16" s="130" t="e">
        <f t="shared" si="3"/>
        <v>#REF!</v>
      </c>
      <c r="R16" s="130">
        <f t="shared" si="4"/>
        <v>0</v>
      </c>
      <c r="S16" s="98"/>
      <c r="T16" s="98"/>
      <c r="U16" s="98"/>
      <c r="V16" s="110" t="e">
        <f>INDEX(#REF!,(ROW(B11)-1)*69+COLUMN(A11)*14)</f>
        <v>#REF!</v>
      </c>
      <c r="W16" s="110" t="e">
        <f t="shared" si="5"/>
        <v>#REF!</v>
      </c>
      <c r="X16" s="110" t="e">
        <f t="shared" si="6"/>
        <v>#REF!</v>
      </c>
      <c r="Y16" s="110" t="e">
        <f t="shared" si="7"/>
        <v>#REF!</v>
      </c>
      <c r="Z16" s="111" t="e">
        <f>INDEX(#REF!,(ROW(B11)-1)*69+COLUMN(A11)*41)/V16</f>
        <v>#REF!</v>
      </c>
      <c r="AA16" s="111" t="e">
        <f>INDEX(#REF!,(ROW(B11)-1)*69+COLUMN(A11)*49)/V16</f>
        <v>#REF!</v>
      </c>
      <c r="AB16" s="111"/>
      <c r="AC16" s="111" t="e">
        <f>INDEX(#REF!,(ROW(B11)-1)*69+COLUMN(A11)*52)/V16</f>
        <v>#REF!</v>
      </c>
      <c r="AD16" s="111"/>
      <c r="AE16" s="111"/>
      <c r="AF16" s="111" t="e">
        <f>INDEX(#REF!,(ROW(B11)-1)*69+COLUMN(A11)*64)/V16</f>
        <v>#REF!</v>
      </c>
      <c r="AG16" s="111" t="e">
        <f>(INDEX(#REF!,(ROW(B11)-1)*69+COLUMN(A11)*66)+INDEX(#REF!,(ROW(B11)-1)*69+COLUMN(A11)*67))/V16</f>
        <v>#REF!</v>
      </c>
      <c r="AH16" s="111" t="e">
        <f t="shared" si="22"/>
        <v>#REF!</v>
      </c>
      <c r="AI16" s="93" t="e">
        <f t="shared" si="23"/>
        <v>#REF!</v>
      </c>
      <c r="AJ16" s="93" t="e">
        <f t="shared" si="24"/>
        <v>#REF!</v>
      </c>
      <c r="AK16" s="93" t="e">
        <f t="shared" si="25"/>
        <v>#REF!</v>
      </c>
      <c r="AL16" s="93" t="e">
        <f t="shared" si="26"/>
        <v>#REF!</v>
      </c>
      <c r="AM16" s="93" t="e">
        <f t="shared" si="27"/>
        <v>#REF!</v>
      </c>
      <c r="AN16" s="93" t="e">
        <f t="shared" si="28"/>
        <v>#REF!</v>
      </c>
      <c r="AO16" s="93" t="e">
        <f t="shared" si="21"/>
        <v>#REF!</v>
      </c>
      <c r="AP16" s="93" t="e">
        <f t="shared" si="29"/>
        <v>#REF!</v>
      </c>
      <c r="AQ16" s="93" t="e">
        <f t="shared" si="30"/>
        <v>#REF!</v>
      </c>
      <c r="AR16" s="93" t="e">
        <f t="shared" si="31"/>
        <v>#REF!</v>
      </c>
      <c r="AS16" s="93" t="e">
        <f t="shared" si="32"/>
        <v>#REF!</v>
      </c>
      <c r="AT16" s="93" t="e">
        <f t="shared" si="33"/>
        <v>#REF!</v>
      </c>
      <c r="AU16" s="93" t="e">
        <f t="shared" si="34"/>
        <v>#REF!</v>
      </c>
    </row>
    <row r="17" spans="2:47" s="72" customFormat="1" ht="12" x14ac:dyDescent="0.25">
      <c r="B17" s="65" t="s">
        <v>160</v>
      </c>
      <c r="C17" s="65" t="s">
        <v>161</v>
      </c>
      <c r="D17" s="130" t="s">
        <v>193</v>
      </c>
      <c r="E17" s="105" t="s">
        <v>198</v>
      </c>
      <c r="F17" s="103" t="s">
        <v>210</v>
      </c>
      <c r="G17" s="73"/>
      <c r="H17" s="78"/>
      <c r="I17" s="106" t="e">
        <f>INDEX(#REF!,(ROW(B12)-1)*69+COLUMN(A12)*2)</f>
        <v>#REF!</v>
      </c>
      <c r="J17" s="107" t="s">
        <v>177</v>
      </c>
      <c r="K17" s="75"/>
      <c r="L17" s="108" t="e">
        <f>INDEX(#REF!,(ROW(B12)-1)*69+COLUMN(A12)*2)</f>
        <v>#REF!</v>
      </c>
      <c r="M17" s="108" t="e">
        <f>INDEX(#REF!,(ROW(B12)-1)*69+COLUMN(A12)*2)</f>
        <v>#REF!</v>
      </c>
      <c r="N17" s="108" t="e">
        <f>INDEX(#REF!,(ROW(B12)-1)*69+COLUMN(A12)*13)</f>
        <v>#REF!</v>
      </c>
      <c r="O17" s="108" t="e">
        <f t="shared" si="1"/>
        <v>#REF!</v>
      </c>
      <c r="P17" s="109" t="e">
        <f t="shared" si="2"/>
        <v>#REF!</v>
      </c>
      <c r="Q17" s="130" t="e">
        <f t="shared" si="3"/>
        <v>#REF!</v>
      </c>
      <c r="R17" s="130">
        <f t="shared" si="4"/>
        <v>0</v>
      </c>
      <c r="S17" s="98"/>
      <c r="T17" s="98"/>
      <c r="U17" s="98"/>
      <c r="V17" s="110" t="e">
        <f>INDEX(#REF!,(ROW(B12)-1)*69+COLUMN(A12)*14)</f>
        <v>#REF!</v>
      </c>
      <c r="W17" s="110" t="e">
        <f t="shared" si="5"/>
        <v>#REF!</v>
      </c>
      <c r="X17" s="110" t="e">
        <f t="shared" si="6"/>
        <v>#REF!</v>
      </c>
      <c r="Y17" s="110" t="e">
        <f t="shared" si="7"/>
        <v>#REF!</v>
      </c>
      <c r="Z17" s="111" t="e">
        <f>INDEX(#REF!,(ROW(B12)-1)*69+COLUMN(A12)*41)/V17</f>
        <v>#REF!</v>
      </c>
      <c r="AA17" s="111" t="e">
        <f>INDEX(#REF!,(ROW(B12)-1)*69+COLUMN(A12)*49)/V17</f>
        <v>#REF!</v>
      </c>
      <c r="AB17" s="67"/>
      <c r="AC17" s="111" t="e">
        <f>INDEX(#REF!,(ROW(B12)-1)*69+COLUMN(A12)*52)/V17</f>
        <v>#REF!</v>
      </c>
      <c r="AD17" s="67"/>
      <c r="AE17" s="67"/>
      <c r="AF17" s="111" t="e">
        <f>INDEX(#REF!,(ROW(B12)-1)*69+COLUMN(A12)*64)/V17</f>
        <v>#REF!</v>
      </c>
      <c r="AG17" s="111" t="e">
        <f>(INDEX(#REF!,(ROW(B12)-1)*69+COLUMN(A12)*66)+INDEX(#REF!,(ROW(B12)-1)*69+COLUMN(A12)*67))/V17</f>
        <v>#REF!</v>
      </c>
      <c r="AH17" s="111" t="e">
        <f t="shared" si="22"/>
        <v>#REF!</v>
      </c>
      <c r="AI17" s="93" t="e">
        <f t="shared" si="23"/>
        <v>#REF!</v>
      </c>
      <c r="AJ17" s="93" t="e">
        <f t="shared" si="24"/>
        <v>#REF!</v>
      </c>
      <c r="AK17" s="93" t="e">
        <f t="shared" si="25"/>
        <v>#REF!</v>
      </c>
      <c r="AL17" s="93" t="e">
        <f t="shared" si="26"/>
        <v>#REF!</v>
      </c>
      <c r="AM17" s="93" t="e">
        <f t="shared" si="27"/>
        <v>#REF!</v>
      </c>
      <c r="AN17" s="93" t="e">
        <f t="shared" si="28"/>
        <v>#REF!</v>
      </c>
      <c r="AO17" s="93" t="e">
        <f t="shared" si="21"/>
        <v>#REF!</v>
      </c>
      <c r="AP17" s="93" t="e">
        <f t="shared" si="29"/>
        <v>#REF!</v>
      </c>
      <c r="AQ17" s="93" t="e">
        <f t="shared" si="30"/>
        <v>#REF!</v>
      </c>
      <c r="AR17" s="93" t="e">
        <f t="shared" si="31"/>
        <v>#REF!</v>
      </c>
      <c r="AS17" s="93" t="e">
        <f t="shared" si="32"/>
        <v>#REF!</v>
      </c>
      <c r="AT17" s="93" t="e">
        <f t="shared" si="33"/>
        <v>#REF!</v>
      </c>
      <c r="AU17" s="93" t="e">
        <f t="shared" si="34"/>
        <v>#REF!</v>
      </c>
    </row>
    <row r="18" spans="2:47" s="72" customFormat="1" ht="12" x14ac:dyDescent="0.25">
      <c r="B18" s="137"/>
      <c r="C18" s="137"/>
      <c r="D18" s="130" t="s">
        <v>193</v>
      </c>
      <c r="E18" s="105" t="s">
        <v>198</v>
      </c>
      <c r="F18" s="103" t="s">
        <v>211</v>
      </c>
      <c r="G18" s="141"/>
      <c r="H18" s="139"/>
      <c r="I18" s="106" t="e">
        <f>INDEX(#REF!,(ROW(B13)-1)*69+COLUMN(A13)*2)</f>
        <v>#REF!</v>
      </c>
      <c r="J18" s="107" t="s">
        <v>177</v>
      </c>
      <c r="K18" s="144"/>
      <c r="L18" s="108" t="e">
        <f>INDEX(#REF!,(ROW(B13)-1)*69+COLUMN(A13)*2)</f>
        <v>#REF!</v>
      </c>
      <c r="M18" s="108" t="e">
        <f>INDEX(#REF!,(ROW(B13)-1)*69+COLUMN(A13)*2)</f>
        <v>#REF!</v>
      </c>
      <c r="N18" s="108" t="e">
        <f>INDEX(#REF!,(ROW(B13)-1)*69+COLUMN(A13)*13)</f>
        <v>#REF!</v>
      </c>
      <c r="O18" s="108" t="e">
        <f t="shared" si="1"/>
        <v>#REF!</v>
      </c>
      <c r="P18" s="109" t="e">
        <f t="shared" si="2"/>
        <v>#REF!</v>
      </c>
      <c r="Q18" s="130" t="e">
        <f t="shared" si="3"/>
        <v>#REF!</v>
      </c>
      <c r="R18" s="130">
        <f t="shared" si="4"/>
        <v>0</v>
      </c>
      <c r="S18" s="147"/>
      <c r="T18" s="147"/>
      <c r="U18" s="147"/>
      <c r="V18" s="110" t="e">
        <f>INDEX(#REF!,(ROW(B13)-1)*69+COLUMN(A13)*14)</f>
        <v>#REF!</v>
      </c>
      <c r="W18" s="110" t="e">
        <f t="shared" si="5"/>
        <v>#REF!</v>
      </c>
      <c r="X18" s="110" t="e">
        <f t="shared" si="6"/>
        <v>#REF!</v>
      </c>
      <c r="Y18" s="110" t="e">
        <f t="shared" si="7"/>
        <v>#REF!</v>
      </c>
      <c r="Z18" s="111" t="e">
        <f>INDEX(#REF!,(ROW(B13)-1)*69+COLUMN(A13)*41)/V18</f>
        <v>#REF!</v>
      </c>
      <c r="AA18" s="111" t="e">
        <f>INDEX(#REF!,(ROW(B13)-1)*69+COLUMN(A13)*49)/V18</f>
        <v>#REF!</v>
      </c>
      <c r="AB18" s="149"/>
      <c r="AC18" s="111" t="e">
        <f>INDEX(#REF!,(ROW(B13)-1)*69+COLUMN(A13)*52)/V18</f>
        <v>#REF!</v>
      </c>
      <c r="AD18" s="149"/>
      <c r="AE18" s="149"/>
      <c r="AF18" s="111" t="e">
        <f>INDEX(#REF!,(ROW(B13)-1)*69+COLUMN(A13)*64)/V18</f>
        <v>#REF!</v>
      </c>
      <c r="AG18" s="111" t="e">
        <f>(INDEX(#REF!,(ROW(B13)-1)*69+COLUMN(A13)*66)+INDEX(#REF!,(ROW(B13)-1)*69+COLUMN(A13)*67))/V18</f>
        <v>#REF!</v>
      </c>
      <c r="AH18" s="111" t="e">
        <f t="shared" si="22"/>
        <v>#REF!</v>
      </c>
      <c r="AI18" s="93" t="e">
        <f t="shared" si="23"/>
        <v>#REF!</v>
      </c>
      <c r="AJ18" s="93" t="e">
        <f t="shared" si="24"/>
        <v>#REF!</v>
      </c>
      <c r="AK18" s="93" t="e">
        <f t="shared" si="25"/>
        <v>#REF!</v>
      </c>
      <c r="AL18" s="93" t="e">
        <f t="shared" si="26"/>
        <v>#REF!</v>
      </c>
      <c r="AM18" s="93" t="e">
        <f t="shared" si="27"/>
        <v>#REF!</v>
      </c>
      <c r="AN18" s="93" t="e">
        <f t="shared" si="28"/>
        <v>#REF!</v>
      </c>
      <c r="AO18" s="93" t="e">
        <f t="shared" si="21"/>
        <v>#REF!</v>
      </c>
      <c r="AP18" s="93" t="e">
        <f t="shared" si="29"/>
        <v>#REF!</v>
      </c>
      <c r="AQ18" s="93" t="e">
        <f t="shared" si="30"/>
        <v>#REF!</v>
      </c>
      <c r="AR18" s="93" t="e">
        <f t="shared" si="31"/>
        <v>#REF!</v>
      </c>
      <c r="AS18" s="93" t="e">
        <f t="shared" si="32"/>
        <v>#REF!</v>
      </c>
      <c r="AT18" s="93" t="e">
        <f t="shared" si="33"/>
        <v>#REF!</v>
      </c>
      <c r="AU18" s="93" t="e">
        <f t="shared" si="34"/>
        <v>#REF!</v>
      </c>
    </row>
    <row r="19" spans="2:47" s="72" customFormat="1" ht="12" x14ac:dyDescent="0.25">
      <c r="B19" s="137"/>
      <c r="C19" s="137"/>
      <c r="D19" s="130" t="s">
        <v>193</v>
      </c>
      <c r="E19" s="105" t="s">
        <v>198</v>
      </c>
      <c r="F19" s="103" t="s">
        <v>212</v>
      </c>
      <c r="G19" s="141"/>
      <c r="H19" s="139"/>
      <c r="I19" s="106" t="e">
        <f>INDEX(#REF!,(ROW(B14)-1)*69+COLUMN(A14)*2)</f>
        <v>#REF!</v>
      </c>
      <c r="J19" s="107" t="s">
        <v>177</v>
      </c>
      <c r="K19" s="144"/>
      <c r="L19" s="108" t="e">
        <f>INDEX(#REF!,(ROW(B14)-1)*69+COLUMN(A14)*2)</f>
        <v>#REF!</v>
      </c>
      <c r="M19" s="108" t="e">
        <f>INDEX(#REF!,(ROW(B14)-1)*69+COLUMN(A14)*2)</f>
        <v>#REF!</v>
      </c>
      <c r="N19" s="108" t="e">
        <f>INDEX(#REF!,(ROW(B14)-1)*69+COLUMN(A14)*13)</f>
        <v>#REF!</v>
      </c>
      <c r="O19" s="108" t="e">
        <f t="shared" si="1"/>
        <v>#REF!</v>
      </c>
      <c r="P19" s="109" t="e">
        <f t="shared" si="2"/>
        <v>#REF!</v>
      </c>
      <c r="Q19" s="130" t="e">
        <f t="shared" si="3"/>
        <v>#REF!</v>
      </c>
      <c r="R19" s="130">
        <f t="shared" si="4"/>
        <v>0</v>
      </c>
      <c r="S19" s="147"/>
      <c r="T19" s="147"/>
      <c r="U19" s="147"/>
      <c r="V19" s="110" t="e">
        <f>INDEX(#REF!,(ROW(B14)-1)*69+COLUMN(A14)*14)</f>
        <v>#REF!</v>
      </c>
      <c r="W19" s="110" t="e">
        <f t="shared" si="5"/>
        <v>#REF!</v>
      </c>
      <c r="X19" s="110" t="e">
        <f t="shared" si="6"/>
        <v>#REF!</v>
      </c>
      <c r="Y19" s="110" t="e">
        <f t="shared" si="7"/>
        <v>#REF!</v>
      </c>
      <c r="Z19" s="111" t="e">
        <f>INDEX(#REF!,(ROW(B14)-1)*69+COLUMN(A14)*41)/V19</f>
        <v>#REF!</v>
      </c>
      <c r="AA19" s="111" t="e">
        <f>INDEX(#REF!,(ROW(B14)-1)*69+COLUMN(A14)*49)/V19</f>
        <v>#REF!</v>
      </c>
      <c r="AB19" s="149"/>
      <c r="AC19" s="111" t="e">
        <f>INDEX(#REF!,(ROW(B14)-1)*69+COLUMN(A14)*52)/V19</f>
        <v>#REF!</v>
      </c>
      <c r="AD19" s="149"/>
      <c r="AE19" s="149"/>
      <c r="AF19" s="111" t="e">
        <f>INDEX(#REF!,(ROW(B14)-1)*69+COLUMN(A14)*64)/V19</f>
        <v>#REF!</v>
      </c>
      <c r="AG19" s="111" t="e">
        <f>(INDEX(#REF!,(ROW(B14)-1)*69+COLUMN(A14)*66)+INDEX(#REF!,(ROW(B14)-1)*69+COLUMN(A14)*67))/V19</f>
        <v>#REF!</v>
      </c>
      <c r="AH19" s="111" t="e">
        <f t="shared" si="22"/>
        <v>#REF!</v>
      </c>
      <c r="AI19" s="93" t="e">
        <f t="shared" si="23"/>
        <v>#REF!</v>
      </c>
      <c r="AJ19" s="93" t="e">
        <f t="shared" si="24"/>
        <v>#REF!</v>
      </c>
      <c r="AK19" s="93" t="e">
        <f t="shared" si="25"/>
        <v>#REF!</v>
      </c>
      <c r="AL19" s="93" t="e">
        <f t="shared" si="26"/>
        <v>#REF!</v>
      </c>
      <c r="AM19" s="93" t="e">
        <f t="shared" si="27"/>
        <v>#REF!</v>
      </c>
      <c r="AN19" s="93" t="e">
        <f t="shared" si="28"/>
        <v>#REF!</v>
      </c>
      <c r="AO19" s="93" t="e">
        <f t="shared" si="21"/>
        <v>#REF!</v>
      </c>
      <c r="AP19" s="93" t="e">
        <f t="shared" si="29"/>
        <v>#REF!</v>
      </c>
      <c r="AQ19" s="93" t="e">
        <f t="shared" si="30"/>
        <v>#REF!</v>
      </c>
      <c r="AR19" s="93" t="e">
        <f t="shared" si="31"/>
        <v>#REF!</v>
      </c>
      <c r="AS19" s="93" t="e">
        <f t="shared" si="32"/>
        <v>#REF!</v>
      </c>
      <c r="AT19" s="93" t="e">
        <f t="shared" si="33"/>
        <v>#REF!</v>
      </c>
      <c r="AU19" s="93" t="e">
        <f t="shared" si="34"/>
        <v>#REF!</v>
      </c>
    </row>
    <row r="20" spans="2:47" s="72" customFormat="1" ht="12" x14ac:dyDescent="0.25">
      <c r="B20" s="137"/>
      <c r="C20" s="137"/>
      <c r="D20" s="138"/>
      <c r="E20" s="139"/>
      <c r="F20" s="140"/>
      <c r="G20" s="141"/>
      <c r="H20" s="139"/>
      <c r="I20" s="142"/>
      <c r="J20" s="143"/>
      <c r="K20" s="144"/>
      <c r="L20" s="145"/>
      <c r="M20" s="145"/>
      <c r="N20" s="145"/>
      <c r="O20" s="145"/>
      <c r="P20" s="146"/>
      <c r="Q20" s="137"/>
      <c r="R20" s="137"/>
      <c r="S20" s="147"/>
      <c r="T20" s="147"/>
      <c r="U20" s="147"/>
      <c r="V20" s="148"/>
      <c r="W20" s="148"/>
      <c r="X20" s="148"/>
      <c r="Y20" s="148"/>
      <c r="Z20" s="149"/>
      <c r="AA20" s="149"/>
      <c r="AB20" s="149"/>
      <c r="AC20" s="149"/>
      <c r="AD20" s="149"/>
      <c r="AE20" s="149"/>
      <c r="AF20" s="149"/>
      <c r="AG20" s="149"/>
      <c r="AH20" s="149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</row>
    <row r="21" spans="2:47" s="72" customFormat="1" ht="12" x14ac:dyDescent="0.25">
      <c r="B21" s="116" t="s">
        <v>162</v>
      </c>
      <c r="C21" s="116" t="s">
        <v>163</v>
      </c>
      <c r="D21" s="122" t="s">
        <v>193</v>
      </c>
      <c r="E21" s="78" t="s">
        <v>215</v>
      </c>
      <c r="F21" s="120" t="s">
        <v>213</v>
      </c>
      <c r="G21" s="73"/>
      <c r="H21" s="78"/>
      <c r="I21" s="91" t="e">
        <f>INDEX(#REF!,(ROW(B1)-1)*63+COLUMN(A1)*2)</f>
        <v>#REF!</v>
      </c>
      <c r="J21" s="90" t="s">
        <v>177</v>
      </c>
      <c r="K21" s="75"/>
      <c r="L21" s="96" t="e">
        <f>INDEX(#REF!,(ROW(B1)-1)*63+COLUMN(A1)*2)</f>
        <v>#REF!</v>
      </c>
      <c r="M21" s="108" t="e">
        <f>INDEX(#REF!,(ROW(B1)-1)*63+COLUMN(A1)*2)</f>
        <v>#REF!</v>
      </c>
      <c r="N21" s="96" t="e">
        <f>INDEX(#REF!,(ROW(B1)-1)*63+COLUMN(A1)*13)</f>
        <v>#REF!</v>
      </c>
      <c r="O21" s="96" t="e">
        <f t="shared" ref="O21" si="35">N21</f>
        <v>#REF!</v>
      </c>
      <c r="P21" s="89" t="e">
        <f t="shared" ref="P21" si="36">L21-N21*2</f>
        <v>#REF!</v>
      </c>
      <c r="Q21" s="116" t="e">
        <f t="shared" ref="Q21" si="37">M21-O21*2</f>
        <v>#REF!</v>
      </c>
      <c r="R21" s="116">
        <f t="shared" ref="R21" si="38">SUM(S21:U21)</f>
        <v>0</v>
      </c>
      <c r="S21" s="98"/>
      <c r="T21" s="98"/>
      <c r="U21" s="98"/>
      <c r="V21" s="110" t="e">
        <f t="shared" ref="V21" si="39">L21*M21/1000000</f>
        <v>#REF!</v>
      </c>
      <c r="W21" s="110" t="e">
        <f t="shared" ref="W21" si="40">R21*V21</f>
        <v>#REF!</v>
      </c>
      <c r="X21" s="110" t="e">
        <f t="shared" ref="X21" si="41">P21*Q21/1000000</f>
        <v>#REF!</v>
      </c>
      <c r="Y21" s="110" t="e">
        <f t="shared" ref="Y21" si="42">X21*R21</f>
        <v>#REF!</v>
      </c>
      <c r="Z21" s="113" t="e">
        <f>INDEX(#REF!,(ROW(B1)-1)*63+COLUMN(A1)*38)/V21</f>
        <v>#REF!</v>
      </c>
      <c r="AA21" s="113" t="e">
        <f>INDEX(#REF!,(ROW(B1)-1)*63+COLUMN(A1)*43)/V21</f>
        <v>#REF!</v>
      </c>
      <c r="AB21" s="113"/>
      <c r="AC21" s="113" t="e">
        <f>INDEX(#REF!,(ROW(B1)-1)*63+COLUMN(A1)*46)/V21</f>
        <v>#REF!</v>
      </c>
      <c r="AD21" s="113"/>
      <c r="AE21" s="113"/>
      <c r="AF21" s="113" t="e">
        <f>INDEX(#REF!,(ROW(B1)-1)*63+COLUMN(A1)*58)/V21</f>
        <v>#REF!</v>
      </c>
      <c r="AG21" s="113" t="e">
        <f>(INDEX(#REF!,(ROW(B1)-1)*63+COLUMN(A1)*60)+INDEX(#REF!,(ROW(B1)-1)*63+COLUMN(A1)*61))/V21</f>
        <v>#REF!</v>
      </c>
      <c r="AH21" s="113" t="e">
        <f t="shared" ref="AH21" si="43">SUM(AF21:AG21)*$AH$4</f>
        <v>#REF!</v>
      </c>
      <c r="AI21" s="114" t="e">
        <f t="shared" ref="AI21" si="44">SUM(AF21:AH21)*$AI$4</f>
        <v>#REF!</v>
      </c>
      <c r="AJ21" s="114" t="e">
        <f t="shared" ref="AJ21" si="45">SUM(AF21:AG21)</f>
        <v>#REF!</v>
      </c>
      <c r="AK21" s="114" t="e">
        <f t="shared" ref="AK21" si="46">SUM(AF21:AI21)</f>
        <v>#REF!</v>
      </c>
      <c r="AL21" s="114" t="e">
        <f t="shared" ref="AL21" si="47">V21*AK21</f>
        <v>#REF!</v>
      </c>
      <c r="AM21" s="114" t="e">
        <f t="shared" ref="AM21" si="48">AJ21*V21</f>
        <v>#REF!</v>
      </c>
      <c r="AN21" s="114" t="e">
        <f t="shared" ref="AN21" si="49">AL21*R21</f>
        <v>#REF!</v>
      </c>
      <c r="AO21" s="114" t="e">
        <f t="shared" ref="AO21" si="50">AL21*R21</f>
        <v>#REF!</v>
      </c>
      <c r="AP21" s="114" t="e">
        <f t="shared" ref="AP21" si="51">AL21*S21</f>
        <v>#REF!</v>
      </c>
      <c r="AQ21" s="114" t="e">
        <f t="shared" ref="AQ21" si="52">AL21*T21</f>
        <v>#REF!</v>
      </c>
      <c r="AR21" s="114" t="e">
        <f t="shared" ref="AR21" si="53">U21*AL21</f>
        <v>#REF!</v>
      </c>
      <c r="AS21" s="114" t="e">
        <f t="shared" ref="AS21" si="54">AM21*S21</f>
        <v>#REF!</v>
      </c>
      <c r="AT21" s="114" t="e">
        <f t="shared" ref="AT21" si="55">AM21*T21</f>
        <v>#REF!</v>
      </c>
      <c r="AU21" s="114" t="e">
        <f t="shared" ref="AU21" si="56">AM21*U21</f>
        <v>#REF!</v>
      </c>
    </row>
    <row r="22" spans="2:47" s="72" customFormat="1" ht="12" x14ac:dyDescent="0.25">
      <c r="B22" s="116" t="s">
        <v>164</v>
      </c>
      <c r="C22" s="116" t="s">
        <v>165</v>
      </c>
      <c r="D22" s="122" t="s">
        <v>193</v>
      </c>
      <c r="E22" s="78" t="s">
        <v>215</v>
      </c>
      <c r="F22" s="120" t="s">
        <v>214</v>
      </c>
      <c r="G22" s="73"/>
      <c r="H22" s="78"/>
      <c r="I22" s="91" t="e">
        <f>INDEX(#REF!,(ROW(B2)-1)*63+COLUMN(A2)*2)</f>
        <v>#REF!</v>
      </c>
      <c r="J22" s="90" t="s">
        <v>177</v>
      </c>
      <c r="K22" s="75"/>
      <c r="L22" s="96" t="e">
        <f>INDEX(#REF!,(ROW(B2)-1)*63+COLUMN(A2)*2)</f>
        <v>#REF!</v>
      </c>
      <c r="M22" s="108" t="e">
        <f>INDEX(#REF!,(ROW(B2)-1)*63+COLUMN(A2)*2)</f>
        <v>#REF!</v>
      </c>
      <c r="N22" s="96" t="e">
        <f>INDEX(#REF!,(ROW(B2)-1)*63+COLUMN(A2)*13)</f>
        <v>#REF!</v>
      </c>
      <c r="O22" s="96" t="e">
        <f t="shared" ref="O22" si="57">N22</f>
        <v>#REF!</v>
      </c>
      <c r="P22" s="89" t="e">
        <f t="shared" ref="P22" si="58">L22-N22*2</f>
        <v>#REF!</v>
      </c>
      <c r="Q22" s="131" t="e">
        <f t="shared" ref="Q22" si="59">M22-O22*2</f>
        <v>#REF!</v>
      </c>
      <c r="R22" s="131">
        <f t="shared" ref="R22" si="60">SUM(S22:U22)</f>
        <v>0</v>
      </c>
      <c r="S22" s="98"/>
      <c r="T22" s="98"/>
      <c r="U22" s="98"/>
      <c r="V22" s="110" t="e">
        <f t="shared" ref="V22" si="61">L22*M22/1000000</f>
        <v>#REF!</v>
      </c>
      <c r="W22" s="110" t="e">
        <f t="shared" ref="W22" si="62">R22*V22</f>
        <v>#REF!</v>
      </c>
      <c r="X22" s="110" t="e">
        <f t="shared" ref="X22" si="63">P22*Q22/1000000</f>
        <v>#REF!</v>
      </c>
      <c r="Y22" s="110" t="e">
        <f t="shared" ref="Y22" si="64">X22*R22</f>
        <v>#REF!</v>
      </c>
      <c r="Z22" s="154" t="e">
        <f>INDEX(#REF!,(ROW(B2)-1)*63+COLUMN(A2)*38)/V22</f>
        <v>#REF!</v>
      </c>
      <c r="AA22" s="154" t="e">
        <f>INDEX(#REF!,(ROW(B2)-1)*63+COLUMN(A2)*43)/V22</f>
        <v>#REF!</v>
      </c>
      <c r="AB22" s="154"/>
      <c r="AC22" s="154" t="e">
        <f>INDEX(#REF!,(ROW(B2)-1)*63+COLUMN(A2)*46)/V22</f>
        <v>#REF!</v>
      </c>
      <c r="AD22" s="113"/>
      <c r="AE22" s="113"/>
      <c r="AF22" s="154" t="e">
        <f>INDEX(#REF!,(ROW(B2)-1)*63+COLUMN(A2)*58)/V22</f>
        <v>#REF!</v>
      </c>
      <c r="AG22" s="154" t="e">
        <f>(INDEX(#REF!,(ROW(B2)-1)*63+COLUMN(A2)*60)+INDEX(#REF!,(ROW(B2)-1)*63+COLUMN(A2)*61))/V22</f>
        <v>#REF!</v>
      </c>
      <c r="AH22" s="113" t="e">
        <f t="shared" ref="AH22:AH26" si="65">SUM(AF22:AG22)*$AH$4</f>
        <v>#REF!</v>
      </c>
      <c r="AI22" s="114" t="e">
        <f t="shared" ref="AI22:AI26" si="66">SUM(AF22:AH22)*$AI$4</f>
        <v>#REF!</v>
      </c>
      <c r="AJ22" s="114" t="e">
        <f t="shared" ref="AJ22:AJ26" si="67">SUM(AF22:AG22)</f>
        <v>#REF!</v>
      </c>
      <c r="AK22" s="114" t="e">
        <f t="shared" ref="AK22:AK26" si="68">SUM(AF22:AI22)</f>
        <v>#REF!</v>
      </c>
      <c r="AL22" s="114" t="e">
        <f t="shared" ref="AL22:AL26" si="69">V22*AK22</f>
        <v>#REF!</v>
      </c>
      <c r="AM22" s="114" t="e">
        <f t="shared" ref="AM22:AM26" si="70">AJ22*V22</f>
        <v>#REF!</v>
      </c>
      <c r="AN22" s="114" t="e">
        <f t="shared" ref="AN22:AN26" si="71">AL22*R22</f>
        <v>#REF!</v>
      </c>
      <c r="AO22" s="114" t="e">
        <f t="shared" ref="AO22:AO26" si="72">AL22*R22</f>
        <v>#REF!</v>
      </c>
      <c r="AP22" s="114" t="e">
        <f t="shared" ref="AP22:AP26" si="73">AL22*S22</f>
        <v>#REF!</v>
      </c>
      <c r="AQ22" s="114" t="e">
        <f t="shared" ref="AQ22:AQ26" si="74">AL22*T22</f>
        <v>#REF!</v>
      </c>
      <c r="AR22" s="114" t="e">
        <f t="shared" ref="AR22:AR26" si="75">U22*AL22</f>
        <v>#REF!</v>
      </c>
      <c r="AS22" s="114" t="e">
        <f t="shared" ref="AS22:AS26" si="76">AM22*S22</f>
        <v>#REF!</v>
      </c>
      <c r="AT22" s="114" t="e">
        <f t="shared" ref="AT22:AT26" si="77">AM22*T22</f>
        <v>#REF!</v>
      </c>
      <c r="AU22" s="114" t="e">
        <f t="shared" ref="AU22:AU26" si="78">AM22*U22</f>
        <v>#REF!</v>
      </c>
    </row>
    <row r="23" spans="2:47" s="72" customFormat="1" ht="12" x14ac:dyDescent="0.25">
      <c r="B23" s="137"/>
      <c r="C23" s="137"/>
      <c r="D23" s="138"/>
      <c r="E23" s="139"/>
      <c r="F23" s="152"/>
      <c r="G23" s="141"/>
      <c r="H23" s="139"/>
      <c r="I23" s="142"/>
      <c r="J23" s="143"/>
      <c r="K23" s="144"/>
      <c r="L23" s="145"/>
      <c r="M23" s="145"/>
      <c r="N23" s="145"/>
      <c r="O23" s="145"/>
      <c r="P23" s="146"/>
      <c r="Q23" s="137"/>
      <c r="R23" s="137"/>
      <c r="S23" s="147"/>
      <c r="T23" s="147"/>
      <c r="U23" s="147"/>
      <c r="V23" s="148"/>
      <c r="W23" s="148"/>
      <c r="X23" s="148"/>
      <c r="Y23" s="148"/>
      <c r="Z23" s="149"/>
      <c r="AA23" s="149"/>
      <c r="AB23" s="149"/>
      <c r="AC23" s="149"/>
      <c r="AD23" s="149"/>
      <c r="AE23" s="149"/>
      <c r="AF23" s="149"/>
      <c r="AG23" s="149"/>
      <c r="AH23" s="149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</row>
    <row r="24" spans="2:47" s="72" customFormat="1" ht="12" x14ac:dyDescent="0.25">
      <c r="B24" s="65" t="s">
        <v>166</v>
      </c>
      <c r="C24" s="65" t="s">
        <v>167</v>
      </c>
      <c r="D24" s="122" t="s">
        <v>194</v>
      </c>
      <c r="E24" s="78" t="s">
        <v>216</v>
      </c>
      <c r="F24" s="120" t="s">
        <v>218</v>
      </c>
      <c r="G24" s="73"/>
      <c r="H24" s="78"/>
      <c r="I24" s="91" t="e">
        <f>INDEX(#REF!,(ROW(B1)-1)*62+COLUMN(A2)*2)</f>
        <v>#REF!</v>
      </c>
      <c r="J24" s="90" t="e">
        <f>IF(I24=90,"系列普铝","系列断桥铝")</f>
        <v>#REF!</v>
      </c>
      <c r="K24" s="75"/>
      <c r="L24" s="96" t="e">
        <f>INDEX(#REF!,(ROW(B1)-1)*62+COLUMN(A2)*2)</f>
        <v>#REF!</v>
      </c>
      <c r="M24" s="96" t="e">
        <f>INDEX(#REF!,(ROW(B1)-1)*62+COLUMN(A2)*2)</f>
        <v>#REF!</v>
      </c>
      <c r="N24" s="96" t="e">
        <f>INDEX(#REF!,(ROW(B1)-1)*62+COLUMN(A2)*13)</f>
        <v>#REF!</v>
      </c>
      <c r="O24" s="96" t="e">
        <f t="shared" ref="O24" si="79">N24</f>
        <v>#REF!</v>
      </c>
      <c r="P24" s="89" t="e">
        <f t="shared" ref="P24" si="80">L24-N24*2</f>
        <v>#REF!</v>
      </c>
      <c r="Q24" s="116" t="e">
        <f t="shared" ref="Q24" si="81">M24-O24*2</f>
        <v>#REF!</v>
      </c>
      <c r="R24" s="116">
        <f t="shared" ref="R24" si="82">SUM(S24:U24)</f>
        <v>0</v>
      </c>
      <c r="S24" s="98"/>
      <c r="T24" s="98"/>
      <c r="U24" s="98"/>
      <c r="V24" s="110" t="e">
        <f t="shared" ref="V24" si="83">L24*M24/1000000</f>
        <v>#REF!</v>
      </c>
      <c r="W24" s="110" t="e">
        <f t="shared" ref="W24" si="84">R24*V24</f>
        <v>#REF!</v>
      </c>
      <c r="X24" s="110" t="e">
        <f t="shared" ref="X24" si="85">P24*Q24/1000000</f>
        <v>#REF!</v>
      </c>
      <c r="Y24" s="110" t="e">
        <f t="shared" ref="Y24" si="86">X24*R24</f>
        <v>#REF!</v>
      </c>
      <c r="Z24" s="113" t="e">
        <f>INDEX(#REF!,(ROW(B1)-1)*62+COLUMN(A2)*37)/V24</f>
        <v>#REF!</v>
      </c>
      <c r="AA24" s="113" t="e">
        <f>INDEX(#REF!,(ROW(B1)-1)*62+COLUMN(A2)*42)/V24</f>
        <v>#REF!</v>
      </c>
      <c r="AB24" s="113"/>
      <c r="AC24" s="113" t="e">
        <f>INDEX(#REF!,(ROW(B1)-1)*62+COLUMN(A2)*45)/V24</f>
        <v>#REF!</v>
      </c>
      <c r="AD24" s="67"/>
      <c r="AE24" s="67"/>
      <c r="AF24" s="113" t="e">
        <f>INDEX(#REF!,(ROW(B1)-1)*62+COLUMN(A2)*57)/V24</f>
        <v>#REF!</v>
      </c>
      <c r="AG24" s="113" t="e">
        <f>(INDEX(#REF!,(ROW(B1)-1)*62+COLUMN(A2)*59)+INDEX(#REF!,(ROW(B1)-1)*62+COLUMN(A2)*60))/V24</f>
        <v>#REF!</v>
      </c>
      <c r="AH24" s="113" t="e">
        <f t="shared" si="65"/>
        <v>#REF!</v>
      </c>
      <c r="AI24" s="114" t="e">
        <f t="shared" si="66"/>
        <v>#REF!</v>
      </c>
      <c r="AJ24" s="114" t="e">
        <f t="shared" si="67"/>
        <v>#REF!</v>
      </c>
      <c r="AK24" s="114" t="e">
        <f t="shared" si="68"/>
        <v>#REF!</v>
      </c>
      <c r="AL24" s="114" t="e">
        <f t="shared" si="69"/>
        <v>#REF!</v>
      </c>
      <c r="AM24" s="114" t="e">
        <f t="shared" si="70"/>
        <v>#REF!</v>
      </c>
      <c r="AN24" s="114" t="e">
        <f t="shared" si="71"/>
        <v>#REF!</v>
      </c>
      <c r="AO24" s="114" t="e">
        <f t="shared" si="72"/>
        <v>#REF!</v>
      </c>
      <c r="AP24" s="114" t="e">
        <f t="shared" si="73"/>
        <v>#REF!</v>
      </c>
      <c r="AQ24" s="114" t="e">
        <f t="shared" si="74"/>
        <v>#REF!</v>
      </c>
      <c r="AR24" s="114" t="e">
        <f t="shared" si="75"/>
        <v>#REF!</v>
      </c>
      <c r="AS24" s="114" t="e">
        <f t="shared" si="76"/>
        <v>#REF!</v>
      </c>
      <c r="AT24" s="114" t="e">
        <f t="shared" si="77"/>
        <v>#REF!</v>
      </c>
      <c r="AU24" s="114" t="e">
        <f t="shared" si="78"/>
        <v>#REF!</v>
      </c>
    </row>
    <row r="25" spans="2:47" s="102" customFormat="1" ht="12" x14ac:dyDescent="0.25">
      <c r="B25" s="130" t="s">
        <v>168</v>
      </c>
      <c r="C25" s="130" t="s">
        <v>169</v>
      </c>
      <c r="D25" s="130" t="s">
        <v>194</v>
      </c>
      <c r="E25" s="78" t="s">
        <v>216</v>
      </c>
      <c r="F25" s="120" t="s">
        <v>219</v>
      </c>
      <c r="G25" s="104"/>
      <c r="H25" s="112"/>
      <c r="I25" s="91" t="e">
        <f>INDEX(#REF!,(ROW(B2)-1)*62+COLUMN(A3)*2)</f>
        <v>#REF!</v>
      </c>
      <c r="J25" s="107" t="e">
        <f t="shared" ref="J25:J27" si="87">IF(I25=90,"系列普铝","系列断桥铝")</f>
        <v>#REF!</v>
      </c>
      <c r="K25" s="110"/>
      <c r="L25" s="96" t="e">
        <f>INDEX(#REF!,(ROW(B2)-1)*62+COLUMN(A3)*2)</f>
        <v>#REF!</v>
      </c>
      <c r="M25" s="96" t="e">
        <f>INDEX(#REF!,(ROW(B2)-1)*62+COLUMN(A3)*2)</f>
        <v>#REF!</v>
      </c>
      <c r="N25" s="96" t="e">
        <f>INDEX(#REF!,(ROW(B2)-1)*62+COLUMN(A3)*13)</f>
        <v>#REF!</v>
      </c>
      <c r="O25" s="108" t="e">
        <f t="shared" ref="O25" si="88">N25</f>
        <v>#REF!</v>
      </c>
      <c r="P25" s="109" t="e">
        <f t="shared" ref="P25" si="89">L25-N25*2</f>
        <v>#REF!</v>
      </c>
      <c r="Q25" s="130" t="e">
        <f t="shared" ref="Q25" si="90">M25-O25*2</f>
        <v>#REF!</v>
      </c>
      <c r="R25" s="130">
        <f t="shared" ref="R25" si="91">SUM(S25:U25)</f>
        <v>0</v>
      </c>
      <c r="S25" s="130"/>
      <c r="T25" s="130"/>
      <c r="U25" s="130"/>
      <c r="V25" s="110" t="e">
        <f t="shared" ref="V25" si="92">L25*M25/1000000</f>
        <v>#REF!</v>
      </c>
      <c r="W25" s="110" t="e">
        <f t="shared" ref="W25" si="93">R25*V25</f>
        <v>#REF!</v>
      </c>
      <c r="X25" s="110" t="e">
        <f t="shared" ref="X25" si="94">P25*Q25/1000000</f>
        <v>#REF!</v>
      </c>
      <c r="Y25" s="110" t="e">
        <f t="shared" ref="Y25" si="95">X25*R25</f>
        <v>#REF!</v>
      </c>
      <c r="Z25" s="129" t="e">
        <f>INDEX(#REF!,(ROW(B2)-1)*62+COLUMN(A3)*37)/V25</f>
        <v>#REF!</v>
      </c>
      <c r="AA25" s="129" t="e">
        <f>INDEX(#REF!,(ROW(B2)-1)*62+COLUMN(A3)*42)/V25</f>
        <v>#REF!</v>
      </c>
      <c r="AB25" s="129"/>
      <c r="AC25" s="129" t="e">
        <f>INDEX(#REF!,(ROW(B2)-1)*62+COLUMN(A3)*45)/V25</f>
        <v>#REF!</v>
      </c>
      <c r="AD25" s="111"/>
      <c r="AE25" s="111"/>
      <c r="AF25" s="129" t="e">
        <f>INDEX(#REF!,(ROW(B2)-1)*62+COLUMN(A3)*57)/V25</f>
        <v>#REF!</v>
      </c>
      <c r="AG25" s="129" t="e">
        <f>(INDEX(#REF!,(ROW(B2)-1)*62+COLUMN(A3)*59)+INDEX(#REF!,(ROW(B2)-1)*62+COLUMN(A3)*60))/V25</f>
        <v>#REF!</v>
      </c>
      <c r="AH25" s="111" t="e">
        <f t="shared" si="65"/>
        <v>#REF!</v>
      </c>
      <c r="AI25" s="93" t="e">
        <f t="shared" si="66"/>
        <v>#REF!</v>
      </c>
      <c r="AJ25" s="93" t="e">
        <f t="shared" si="67"/>
        <v>#REF!</v>
      </c>
      <c r="AK25" s="93" t="e">
        <f t="shared" si="68"/>
        <v>#REF!</v>
      </c>
      <c r="AL25" s="93" t="e">
        <f t="shared" si="69"/>
        <v>#REF!</v>
      </c>
      <c r="AM25" s="93" t="e">
        <f t="shared" si="70"/>
        <v>#REF!</v>
      </c>
      <c r="AN25" s="93" t="e">
        <f t="shared" si="71"/>
        <v>#REF!</v>
      </c>
      <c r="AO25" s="93" t="e">
        <f t="shared" si="72"/>
        <v>#REF!</v>
      </c>
      <c r="AP25" s="93" t="e">
        <f t="shared" si="73"/>
        <v>#REF!</v>
      </c>
      <c r="AQ25" s="93" t="e">
        <f t="shared" si="74"/>
        <v>#REF!</v>
      </c>
      <c r="AR25" s="93" t="e">
        <f t="shared" si="75"/>
        <v>#REF!</v>
      </c>
      <c r="AS25" s="93" t="e">
        <f t="shared" si="76"/>
        <v>#REF!</v>
      </c>
      <c r="AT25" s="93" t="e">
        <f t="shared" si="77"/>
        <v>#REF!</v>
      </c>
      <c r="AU25" s="93" t="e">
        <f t="shared" si="78"/>
        <v>#REF!</v>
      </c>
    </row>
    <row r="26" spans="2:47" s="102" customFormat="1" ht="12" x14ac:dyDescent="0.25">
      <c r="B26" s="115" t="s">
        <v>170</v>
      </c>
      <c r="C26" s="115" t="s">
        <v>171</v>
      </c>
      <c r="D26" s="122" t="s">
        <v>194</v>
      </c>
      <c r="E26" s="78" t="s">
        <v>216</v>
      </c>
      <c r="F26" s="120" t="s">
        <v>220</v>
      </c>
      <c r="G26" s="104"/>
      <c r="H26" s="112"/>
      <c r="I26" s="91" t="e">
        <f>INDEX(#REF!,(ROW(B3)-1)*62+COLUMN(A4)*2)</f>
        <v>#REF!</v>
      </c>
      <c r="J26" s="107" t="e">
        <f t="shared" si="87"/>
        <v>#REF!</v>
      </c>
      <c r="K26" s="110"/>
      <c r="L26" s="96" t="e">
        <f>INDEX(#REF!,(ROW(B3)-1)*62+COLUMN(A4)*2)</f>
        <v>#REF!</v>
      </c>
      <c r="M26" s="96" t="e">
        <f>INDEX(#REF!,(ROW(B3)-1)*62+COLUMN(A4)*2)</f>
        <v>#REF!</v>
      </c>
      <c r="N26" s="96" t="e">
        <f>INDEX(#REF!,(ROW(B3)-1)*62+COLUMN(A4)*13)</f>
        <v>#REF!</v>
      </c>
      <c r="O26" s="108" t="e">
        <f t="shared" ref="O26:O27" si="96">N26</f>
        <v>#REF!</v>
      </c>
      <c r="P26" s="109" t="e">
        <f t="shared" ref="P26:P27" si="97">L26-N26*2</f>
        <v>#REF!</v>
      </c>
      <c r="Q26" s="115" t="e">
        <f t="shared" ref="Q26:Q27" si="98">M26-O26*2</f>
        <v>#REF!</v>
      </c>
      <c r="R26" s="115">
        <f t="shared" ref="R26:R27" si="99">SUM(S26:U26)</f>
        <v>0</v>
      </c>
      <c r="S26" s="98"/>
      <c r="T26" s="98"/>
      <c r="U26" s="98"/>
      <c r="V26" s="110" t="e">
        <f t="shared" ref="V26:V27" si="100">L26*M26/1000000</f>
        <v>#REF!</v>
      </c>
      <c r="W26" s="110" t="e">
        <f t="shared" ref="W26:W27" si="101">R26*V26</f>
        <v>#REF!</v>
      </c>
      <c r="X26" s="110" t="e">
        <f t="shared" ref="X26:X27" si="102">P26*Q26/1000000</f>
        <v>#REF!</v>
      </c>
      <c r="Y26" s="110" t="e">
        <f t="shared" ref="Y26:Y27" si="103">X26*R26</f>
        <v>#REF!</v>
      </c>
      <c r="Z26" s="129" t="e">
        <f>INDEX(#REF!,(ROW(B3)-1)*62+COLUMN(A4)*37)/V26</f>
        <v>#REF!</v>
      </c>
      <c r="AA26" s="129" t="e">
        <f>INDEX(#REF!,(ROW(B3)-1)*62+COLUMN(A4)*42)/V26</f>
        <v>#REF!</v>
      </c>
      <c r="AB26" s="129"/>
      <c r="AC26" s="129" t="e">
        <f>INDEX(#REF!,(ROW(B3)-1)*62+COLUMN(A4)*45)/V26</f>
        <v>#REF!</v>
      </c>
      <c r="AD26" s="111"/>
      <c r="AE26" s="111"/>
      <c r="AF26" s="129" t="e">
        <f>INDEX(#REF!,(ROW(B3)-1)*62+COLUMN(A4)*57)/V26</f>
        <v>#REF!</v>
      </c>
      <c r="AG26" s="129" t="e">
        <f>(INDEX(#REF!,(ROW(B3)-1)*62+COLUMN(A4)*59)+INDEX(#REF!,(ROW(B3)-1)*62+COLUMN(A4)*60))/V26</f>
        <v>#REF!</v>
      </c>
      <c r="AH26" s="111" t="e">
        <f t="shared" si="65"/>
        <v>#REF!</v>
      </c>
      <c r="AI26" s="93" t="e">
        <f t="shared" si="66"/>
        <v>#REF!</v>
      </c>
      <c r="AJ26" s="93" t="e">
        <f t="shared" si="67"/>
        <v>#REF!</v>
      </c>
      <c r="AK26" s="93" t="e">
        <f t="shared" si="68"/>
        <v>#REF!</v>
      </c>
      <c r="AL26" s="93" t="e">
        <f t="shared" si="69"/>
        <v>#REF!</v>
      </c>
      <c r="AM26" s="93" t="e">
        <f t="shared" si="70"/>
        <v>#REF!</v>
      </c>
      <c r="AN26" s="93" t="e">
        <f t="shared" si="71"/>
        <v>#REF!</v>
      </c>
      <c r="AO26" s="93" t="e">
        <f t="shared" si="72"/>
        <v>#REF!</v>
      </c>
      <c r="AP26" s="93" t="e">
        <f t="shared" si="73"/>
        <v>#REF!</v>
      </c>
      <c r="AQ26" s="93" t="e">
        <f t="shared" si="74"/>
        <v>#REF!</v>
      </c>
      <c r="AR26" s="93" t="e">
        <f t="shared" si="75"/>
        <v>#REF!</v>
      </c>
      <c r="AS26" s="93" t="e">
        <f t="shared" si="76"/>
        <v>#REF!</v>
      </c>
      <c r="AT26" s="93" t="e">
        <f t="shared" si="77"/>
        <v>#REF!</v>
      </c>
      <c r="AU26" s="93" t="e">
        <f t="shared" si="78"/>
        <v>#REF!</v>
      </c>
    </row>
    <row r="27" spans="2:47" s="72" customFormat="1" ht="12" x14ac:dyDescent="0.25">
      <c r="B27" s="65" t="s">
        <v>172</v>
      </c>
      <c r="C27" s="65" t="s">
        <v>173</v>
      </c>
      <c r="D27" s="122" t="s">
        <v>194</v>
      </c>
      <c r="E27" s="78" t="s">
        <v>216</v>
      </c>
      <c r="F27" s="120" t="s">
        <v>221</v>
      </c>
      <c r="G27" s="73"/>
      <c r="H27" s="78"/>
      <c r="I27" s="91" t="e">
        <f>INDEX(#REF!,(ROW(B4)-1)*62+COLUMN(A5)*2)</f>
        <v>#REF!</v>
      </c>
      <c r="J27" s="90" t="e">
        <f t="shared" si="87"/>
        <v>#REF!</v>
      </c>
      <c r="K27" s="75"/>
      <c r="L27" s="96" t="e">
        <f>INDEX(#REF!,(ROW(B4)-1)*62+COLUMN(A5)*2)</f>
        <v>#REF!</v>
      </c>
      <c r="M27" s="96" t="e">
        <f>INDEX(#REF!,(ROW(B4)-1)*62+COLUMN(A5)*2)</f>
        <v>#REF!</v>
      </c>
      <c r="N27" s="96" t="e">
        <f>INDEX(#REF!,(ROW(B4)-1)*62+COLUMN(A5)*13)</f>
        <v>#REF!</v>
      </c>
      <c r="O27" s="96" t="e">
        <f t="shared" si="96"/>
        <v>#REF!</v>
      </c>
      <c r="P27" s="89" t="e">
        <f t="shared" si="97"/>
        <v>#REF!</v>
      </c>
      <c r="Q27" s="116" t="e">
        <f t="shared" si="98"/>
        <v>#REF!</v>
      </c>
      <c r="R27" s="116">
        <f t="shared" si="99"/>
        <v>0</v>
      </c>
      <c r="S27" s="98"/>
      <c r="T27" s="98"/>
      <c r="U27" s="98"/>
      <c r="V27" s="110" t="e">
        <f t="shared" si="100"/>
        <v>#REF!</v>
      </c>
      <c r="W27" s="110" t="e">
        <f t="shared" si="101"/>
        <v>#REF!</v>
      </c>
      <c r="X27" s="110" t="e">
        <f t="shared" si="102"/>
        <v>#REF!</v>
      </c>
      <c r="Y27" s="110" t="e">
        <f t="shared" si="103"/>
        <v>#REF!</v>
      </c>
      <c r="Z27" s="129" t="e">
        <f>INDEX(#REF!,(ROW(B4)-1)*62+COLUMN(A5)*37)/V27</f>
        <v>#REF!</v>
      </c>
      <c r="AA27" s="129" t="e">
        <f>INDEX(#REF!,(ROW(B4)-1)*62+COLUMN(A5)*42)/V27</f>
        <v>#REF!</v>
      </c>
      <c r="AB27" s="129"/>
      <c r="AC27" s="129" t="e">
        <f>INDEX(#REF!,(ROW(B4)-1)*62+COLUMN(A5)*45)/V27</f>
        <v>#REF!</v>
      </c>
      <c r="AD27" s="67"/>
      <c r="AE27" s="67"/>
      <c r="AF27" s="129" t="e">
        <f>INDEX(#REF!,(ROW(B4)-1)*62+COLUMN(A5)*57)/V27</f>
        <v>#REF!</v>
      </c>
      <c r="AG27" s="129" t="e">
        <f>(INDEX(#REF!,(ROW(B4)-1)*62+COLUMN(A5)*59)+INDEX(#REF!,(ROW(B4)-1)*62+COLUMN(A5)*60))/V27</f>
        <v>#REF!</v>
      </c>
      <c r="AH27" s="113" t="e">
        <f t="shared" ref="AH27" si="104">SUM(AF27:AG27)*$AH$4</f>
        <v>#REF!</v>
      </c>
      <c r="AI27" s="114" t="e">
        <f t="shared" ref="AI27" si="105">SUM(AF27:AH27)*$AI$4</f>
        <v>#REF!</v>
      </c>
      <c r="AJ27" s="114" t="e">
        <f t="shared" ref="AJ27" si="106">SUM(AF27:AG27)</f>
        <v>#REF!</v>
      </c>
      <c r="AK27" s="114" t="e">
        <f t="shared" ref="AK27" si="107">SUM(AF27:AI27)</f>
        <v>#REF!</v>
      </c>
      <c r="AL27" s="114" t="e">
        <f t="shared" ref="AL27" si="108">V27*AK27</f>
        <v>#REF!</v>
      </c>
      <c r="AM27" s="114" t="e">
        <f t="shared" ref="AM27" si="109">AJ27*V27</f>
        <v>#REF!</v>
      </c>
      <c r="AN27" s="114" t="e">
        <f t="shared" ref="AN27" si="110">AL27*R27</f>
        <v>#REF!</v>
      </c>
      <c r="AO27" s="114" t="e">
        <f t="shared" ref="AO27" si="111">AL27*R27</f>
        <v>#REF!</v>
      </c>
      <c r="AP27" s="114" t="e">
        <f t="shared" ref="AP27" si="112">AL27*S27</f>
        <v>#REF!</v>
      </c>
      <c r="AQ27" s="114" t="e">
        <f t="shared" ref="AQ27" si="113">AL27*T27</f>
        <v>#REF!</v>
      </c>
      <c r="AR27" s="114" t="e">
        <f t="shared" ref="AR27" si="114">U27*AL27</f>
        <v>#REF!</v>
      </c>
      <c r="AS27" s="114" t="e">
        <f t="shared" ref="AS27" si="115">AM27*S27</f>
        <v>#REF!</v>
      </c>
      <c r="AT27" s="114" t="e">
        <f t="shared" ref="AT27" si="116">AM27*T27</f>
        <v>#REF!</v>
      </c>
      <c r="AU27" s="114" t="e">
        <f t="shared" ref="AU27" si="117">AM27*U27</f>
        <v>#REF!</v>
      </c>
    </row>
    <row r="28" spans="2:47" s="72" customFormat="1" ht="12" x14ac:dyDescent="0.25">
      <c r="B28" s="137"/>
      <c r="C28" s="137"/>
      <c r="D28" s="138"/>
      <c r="E28" s="139"/>
      <c r="F28" s="152"/>
      <c r="G28" s="141"/>
      <c r="H28" s="139"/>
      <c r="I28" s="142"/>
      <c r="J28" s="143"/>
      <c r="K28" s="144"/>
      <c r="L28" s="145"/>
      <c r="M28" s="145"/>
      <c r="N28" s="145"/>
      <c r="O28" s="145"/>
      <c r="P28" s="146"/>
      <c r="Q28" s="137"/>
      <c r="R28" s="137"/>
      <c r="S28" s="147"/>
      <c r="T28" s="147"/>
      <c r="U28" s="147"/>
      <c r="V28" s="148"/>
      <c r="W28" s="148"/>
      <c r="X28" s="148"/>
      <c r="Y28" s="148"/>
      <c r="Z28" s="149"/>
      <c r="AA28" s="149"/>
      <c r="AB28" s="149"/>
      <c r="AC28" s="149"/>
      <c r="AD28" s="149"/>
      <c r="AE28" s="149"/>
      <c r="AF28" s="149"/>
      <c r="AG28" s="149"/>
      <c r="AH28" s="149"/>
      <c r="AI28" s="150"/>
      <c r="AJ28" s="150"/>
      <c r="AK28" s="150"/>
      <c r="AL28" s="150"/>
      <c r="AM28" s="150"/>
      <c r="AN28" s="150"/>
      <c r="AO28" s="150"/>
      <c r="AP28" s="150"/>
      <c r="AQ28" s="150"/>
      <c r="AR28" s="150"/>
      <c r="AS28" s="150"/>
      <c r="AT28" s="150"/>
      <c r="AU28" s="150"/>
    </row>
    <row r="29" spans="2:47" s="72" customFormat="1" ht="12" x14ac:dyDescent="0.25">
      <c r="B29" s="65" t="s">
        <v>174</v>
      </c>
      <c r="C29" s="65" t="s">
        <v>175</v>
      </c>
      <c r="D29" s="122" t="s">
        <v>194</v>
      </c>
      <c r="E29" s="78" t="s">
        <v>217</v>
      </c>
      <c r="F29" s="120" t="s">
        <v>222</v>
      </c>
      <c r="G29" s="73"/>
      <c r="H29" s="78"/>
      <c r="I29" s="91" t="e">
        <f>INDEX(#REF!,(ROW(B1)-1)*65+COLUMN(A5)*2)</f>
        <v>#REF!</v>
      </c>
      <c r="J29" s="90" t="e">
        <f>IF(I29=120,"系列普铝","系列断桥铝")</f>
        <v>#REF!</v>
      </c>
      <c r="K29" s="75"/>
      <c r="L29" s="96" t="e">
        <f>INDEX(#REF!,(ROW(B1)-1)*65+COLUMN(A5)*2)</f>
        <v>#REF!</v>
      </c>
      <c r="M29" s="96" t="e">
        <f>INDEX(#REF!,(ROW(B1)-1)*65+COLUMN(A5)*2)</f>
        <v>#REF!</v>
      </c>
      <c r="N29" s="96" t="e">
        <f>INDEX(#REF!,(ROW(B1)-1)*65+COLUMN(A5)*13)</f>
        <v>#REF!</v>
      </c>
      <c r="O29" s="96" t="e">
        <f t="shared" ref="O29:O31" si="118">N29</f>
        <v>#REF!</v>
      </c>
      <c r="P29" s="89" t="e">
        <f t="shared" ref="P29:P31" si="119">L29-N29*2</f>
        <v>#REF!</v>
      </c>
      <c r="Q29" s="116" t="e">
        <f t="shared" ref="Q29:Q31" si="120">M29-O29*2</f>
        <v>#REF!</v>
      </c>
      <c r="R29" s="116">
        <f t="shared" ref="R29:R31" si="121">SUM(S29:U29)</f>
        <v>0</v>
      </c>
      <c r="S29" s="98"/>
      <c r="T29" s="98"/>
      <c r="U29" s="98"/>
      <c r="V29" s="110" t="e">
        <f t="shared" ref="V29:V31" si="122">L29*M29/1000000</f>
        <v>#REF!</v>
      </c>
      <c r="W29" s="110" t="e">
        <f t="shared" ref="W29:W31" si="123">R29*V29</f>
        <v>#REF!</v>
      </c>
      <c r="X29" s="110" t="e">
        <f t="shared" ref="X29:X31" si="124">P29*Q29/1000000</f>
        <v>#REF!</v>
      </c>
      <c r="Y29" s="110" t="e">
        <f t="shared" ref="Y29:Y31" si="125">X29*R29</f>
        <v>#REF!</v>
      </c>
      <c r="Z29" s="113" t="e">
        <f>INDEX(#REF!,(ROW(B1)-1)*65+COLUMN(A5)*40)/V29</f>
        <v>#REF!</v>
      </c>
      <c r="AA29" s="113" t="e">
        <f>INDEX(#REF!,(ROW(B1)-1)*65+COLUMN(A5)*45)/V29</f>
        <v>#REF!</v>
      </c>
      <c r="AB29" s="113"/>
      <c r="AC29" s="113" t="e">
        <f>INDEX(#REF!,(ROW(B1)-1)*65+COLUMN(A5)*48)/V29</f>
        <v>#REF!</v>
      </c>
      <c r="AD29" s="67"/>
      <c r="AE29" s="67"/>
      <c r="AF29" s="113" t="e">
        <f>INDEX(#REF!,(ROW(B1)-1)*65+COLUMN(A5)*60)/V29</f>
        <v>#REF!</v>
      </c>
      <c r="AG29" s="113" t="e">
        <f>(INDEX(#REF!,(ROW(B1)-1)*65+COLUMN(A5)*62)+INDEX(#REF!,(ROW(B1)-1)*65+COLUMN(A5)*63))/V29</f>
        <v>#REF!</v>
      </c>
      <c r="AH29" s="113" t="e">
        <f t="shared" ref="AH29:AH31" si="126">SUM(AF29:AG29)*$AH$4</f>
        <v>#REF!</v>
      </c>
      <c r="AI29" s="114" t="e">
        <f t="shared" ref="AI29:AI31" si="127">SUM(AF29:AH29)*$AI$4</f>
        <v>#REF!</v>
      </c>
      <c r="AJ29" s="114" t="e">
        <f t="shared" ref="AJ29:AJ31" si="128">SUM(AF29:AG29)</f>
        <v>#REF!</v>
      </c>
      <c r="AK29" s="114" t="e">
        <f t="shared" ref="AK29:AK31" si="129">SUM(AF29:AI29)</f>
        <v>#REF!</v>
      </c>
      <c r="AL29" s="114" t="e">
        <f t="shared" ref="AL29:AL31" si="130">V29*AK29</f>
        <v>#REF!</v>
      </c>
      <c r="AM29" s="114" t="e">
        <f t="shared" ref="AM29:AM31" si="131">AJ29*V29</f>
        <v>#REF!</v>
      </c>
      <c r="AN29" s="114" t="e">
        <f t="shared" ref="AN29:AN31" si="132">AL29*R29</f>
        <v>#REF!</v>
      </c>
      <c r="AO29" s="114" t="e">
        <f t="shared" ref="AO29:AO31" si="133">AL29*R29</f>
        <v>#REF!</v>
      </c>
      <c r="AP29" s="114" t="e">
        <f t="shared" ref="AP29:AP31" si="134">AL29*S29</f>
        <v>#REF!</v>
      </c>
      <c r="AQ29" s="114" t="e">
        <f t="shared" ref="AQ29:AQ31" si="135">AL29*T29</f>
        <v>#REF!</v>
      </c>
      <c r="AR29" s="114" t="e">
        <f t="shared" ref="AR29:AR31" si="136">U29*AL29</f>
        <v>#REF!</v>
      </c>
      <c r="AS29" s="114" t="e">
        <f t="shared" ref="AS29:AS31" si="137">AM29*S29</f>
        <v>#REF!</v>
      </c>
      <c r="AT29" s="114" t="e">
        <f t="shared" ref="AT29:AT31" si="138">AM29*T29</f>
        <v>#REF!</v>
      </c>
      <c r="AU29" s="114" t="e">
        <f t="shared" ref="AU29:AU31" si="139">AM29*U29</f>
        <v>#REF!</v>
      </c>
    </row>
    <row r="30" spans="2:47" s="72" customFormat="1" ht="12" x14ac:dyDescent="0.25">
      <c r="B30" s="65"/>
      <c r="C30" s="65"/>
      <c r="D30" s="122" t="s">
        <v>194</v>
      </c>
      <c r="E30" s="78" t="s">
        <v>217</v>
      </c>
      <c r="F30" s="120" t="s">
        <v>223</v>
      </c>
      <c r="G30" s="73"/>
      <c r="H30" s="78"/>
      <c r="I30" s="91" t="e">
        <f>INDEX(#REF!,(ROW(B2)-1)*65+COLUMN(A6)*2)</f>
        <v>#REF!</v>
      </c>
      <c r="J30" s="90" t="e">
        <f t="shared" ref="J30:J31" si="140">IF(I30=120,"系列普铝","系列断桥铝")</f>
        <v>#REF!</v>
      </c>
      <c r="K30" s="75"/>
      <c r="L30" s="96" t="e">
        <f>INDEX(#REF!,(ROW(B2)-1)*65+COLUMN(A6)*2)</f>
        <v>#REF!</v>
      </c>
      <c r="M30" s="96" t="e">
        <f>INDEX(#REF!,(ROW(B2)-1)*65+COLUMN(A6)*2)</f>
        <v>#REF!</v>
      </c>
      <c r="N30" s="96" t="e">
        <f>INDEX(#REF!,(ROW(B2)-1)*65+COLUMN(A6)*13)</f>
        <v>#REF!</v>
      </c>
      <c r="O30" s="96" t="e">
        <f t="shared" si="118"/>
        <v>#REF!</v>
      </c>
      <c r="P30" s="89" t="e">
        <f t="shared" si="119"/>
        <v>#REF!</v>
      </c>
      <c r="Q30" s="116" t="e">
        <f t="shared" si="120"/>
        <v>#REF!</v>
      </c>
      <c r="R30" s="116">
        <f t="shared" si="121"/>
        <v>0</v>
      </c>
      <c r="S30" s="98"/>
      <c r="T30" s="98"/>
      <c r="U30" s="98"/>
      <c r="V30" s="110" t="e">
        <f t="shared" si="122"/>
        <v>#REF!</v>
      </c>
      <c r="W30" s="110" t="e">
        <f t="shared" si="123"/>
        <v>#REF!</v>
      </c>
      <c r="X30" s="110" t="e">
        <f t="shared" si="124"/>
        <v>#REF!</v>
      </c>
      <c r="Y30" s="110" t="e">
        <f t="shared" si="125"/>
        <v>#REF!</v>
      </c>
      <c r="Z30" s="133" t="e">
        <f>INDEX(#REF!,(ROW(B2)-1)*65+COLUMN(A6)*40)/V30</f>
        <v>#REF!</v>
      </c>
      <c r="AA30" s="133" t="e">
        <f>INDEX(#REF!,(ROW(B2)-1)*65+COLUMN(A6)*45)/V30</f>
        <v>#REF!</v>
      </c>
      <c r="AB30" s="113"/>
      <c r="AC30" s="133" t="e">
        <f>INDEX(#REF!,(ROW(B2)-1)*65+COLUMN(A6)*48)/V30</f>
        <v>#REF!</v>
      </c>
      <c r="AD30" s="67"/>
      <c r="AE30" s="67"/>
      <c r="AF30" s="113" t="e">
        <f>#REF!/V30</f>
        <v>#REF!</v>
      </c>
      <c r="AG30" s="133" t="e">
        <f>(INDEX(#REF!,(ROW(B2)-1)*65+COLUMN(A6)*62)+INDEX(#REF!,(ROW(B2)-1)*65+COLUMN(A6)*63))/V30</f>
        <v>#REF!</v>
      </c>
      <c r="AH30" s="113" t="e">
        <f t="shared" si="126"/>
        <v>#REF!</v>
      </c>
      <c r="AI30" s="114" t="e">
        <f t="shared" si="127"/>
        <v>#REF!</v>
      </c>
      <c r="AJ30" s="114" t="e">
        <f t="shared" si="128"/>
        <v>#REF!</v>
      </c>
      <c r="AK30" s="114" t="e">
        <f t="shared" si="129"/>
        <v>#REF!</v>
      </c>
      <c r="AL30" s="114" t="e">
        <f t="shared" si="130"/>
        <v>#REF!</v>
      </c>
      <c r="AM30" s="114" t="e">
        <f t="shared" si="131"/>
        <v>#REF!</v>
      </c>
      <c r="AN30" s="114" t="e">
        <f t="shared" si="132"/>
        <v>#REF!</v>
      </c>
      <c r="AO30" s="114" t="e">
        <f t="shared" si="133"/>
        <v>#REF!</v>
      </c>
      <c r="AP30" s="114" t="e">
        <f t="shared" si="134"/>
        <v>#REF!</v>
      </c>
      <c r="AQ30" s="114" t="e">
        <f t="shared" si="135"/>
        <v>#REF!</v>
      </c>
      <c r="AR30" s="114" t="e">
        <f t="shared" si="136"/>
        <v>#REF!</v>
      </c>
      <c r="AS30" s="114" t="e">
        <f t="shared" si="137"/>
        <v>#REF!</v>
      </c>
      <c r="AT30" s="114" t="e">
        <f t="shared" si="138"/>
        <v>#REF!</v>
      </c>
      <c r="AU30" s="114" t="e">
        <f t="shared" si="139"/>
        <v>#REF!</v>
      </c>
    </row>
    <row r="31" spans="2:47" s="72" customFormat="1" ht="12" x14ac:dyDescent="0.25">
      <c r="B31" s="65"/>
      <c r="C31" s="65"/>
      <c r="D31" s="122" t="s">
        <v>194</v>
      </c>
      <c r="E31" s="78" t="s">
        <v>217</v>
      </c>
      <c r="F31" s="120" t="s">
        <v>224</v>
      </c>
      <c r="G31" s="73"/>
      <c r="H31" s="78"/>
      <c r="I31" s="91" t="e">
        <f>INDEX(#REF!,(ROW(B3)-1)*65+COLUMN(A7)*2)</f>
        <v>#REF!</v>
      </c>
      <c r="J31" s="90" t="e">
        <f t="shared" si="140"/>
        <v>#REF!</v>
      </c>
      <c r="K31" s="75"/>
      <c r="L31" s="96" t="e">
        <f>INDEX(#REF!,(ROW(B3)-1)*65+COLUMN(A7)*2)</f>
        <v>#REF!</v>
      </c>
      <c r="M31" s="96" t="e">
        <f>INDEX(#REF!,(ROW(B3)-1)*65+COLUMN(A7)*2)</f>
        <v>#REF!</v>
      </c>
      <c r="N31" s="96" t="e">
        <f>INDEX(#REF!,(ROW(B3)-1)*65+COLUMN(A7)*13)</f>
        <v>#REF!</v>
      </c>
      <c r="O31" s="96" t="e">
        <f t="shared" si="118"/>
        <v>#REF!</v>
      </c>
      <c r="P31" s="89" t="e">
        <f t="shared" si="119"/>
        <v>#REF!</v>
      </c>
      <c r="Q31" s="116" t="e">
        <f t="shared" si="120"/>
        <v>#REF!</v>
      </c>
      <c r="R31" s="116">
        <f t="shared" si="121"/>
        <v>0</v>
      </c>
      <c r="S31" s="98"/>
      <c r="T31" s="98"/>
      <c r="U31" s="98"/>
      <c r="V31" s="110" t="e">
        <f t="shared" si="122"/>
        <v>#REF!</v>
      </c>
      <c r="W31" s="110" t="e">
        <f t="shared" si="123"/>
        <v>#REF!</v>
      </c>
      <c r="X31" s="110" t="e">
        <f t="shared" si="124"/>
        <v>#REF!</v>
      </c>
      <c r="Y31" s="110" t="e">
        <f t="shared" si="125"/>
        <v>#REF!</v>
      </c>
      <c r="Z31" s="133" t="e">
        <f>INDEX(#REF!,(ROW(B3)-1)*65+COLUMN(A7)*40)/V31</f>
        <v>#REF!</v>
      </c>
      <c r="AA31" s="133" t="e">
        <f>INDEX(#REF!,(ROW(B3)-1)*65+COLUMN(A7)*45)/V31</f>
        <v>#REF!</v>
      </c>
      <c r="AB31" s="113"/>
      <c r="AC31" s="133" t="e">
        <f>INDEX(#REF!,(ROW(B3)-1)*65+COLUMN(A7)*48)/V31</f>
        <v>#REF!</v>
      </c>
      <c r="AD31" s="67"/>
      <c r="AE31" s="67"/>
      <c r="AF31" s="113" t="e">
        <f>#REF!/V31</f>
        <v>#REF!</v>
      </c>
      <c r="AG31" s="133" t="e">
        <f>(INDEX(#REF!,(ROW(B3)-1)*65+COLUMN(A7)*62)+INDEX(#REF!,(ROW(B3)-1)*65+COLUMN(A7)*63))/V31</f>
        <v>#REF!</v>
      </c>
      <c r="AH31" s="113" t="e">
        <f t="shared" si="126"/>
        <v>#REF!</v>
      </c>
      <c r="AI31" s="114" t="e">
        <f t="shared" si="127"/>
        <v>#REF!</v>
      </c>
      <c r="AJ31" s="114" t="e">
        <f t="shared" si="128"/>
        <v>#REF!</v>
      </c>
      <c r="AK31" s="114" t="e">
        <f t="shared" si="129"/>
        <v>#REF!</v>
      </c>
      <c r="AL31" s="114" t="e">
        <f t="shared" si="130"/>
        <v>#REF!</v>
      </c>
      <c r="AM31" s="114" t="e">
        <f t="shared" si="131"/>
        <v>#REF!</v>
      </c>
      <c r="AN31" s="114" t="e">
        <f t="shared" si="132"/>
        <v>#REF!</v>
      </c>
      <c r="AO31" s="114" t="e">
        <f t="shared" si="133"/>
        <v>#REF!</v>
      </c>
      <c r="AP31" s="114" t="e">
        <f t="shared" si="134"/>
        <v>#REF!</v>
      </c>
      <c r="AQ31" s="114" t="e">
        <f t="shared" si="135"/>
        <v>#REF!</v>
      </c>
      <c r="AR31" s="114" t="e">
        <f t="shared" si="136"/>
        <v>#REF!</v>
      </c>
      <c r="AS31" s="114" t="e">
        <f t="shared" si="137"/>
        <v>#REF!</v>
      </c>
      <c r="AT31" s="114" t="e">
        <f t="shared" si="138"/>
        <v>#REF!</v>
      </c>
      <c r="AU31" s="114" t="e">
        <f t="shared" si="139"/>
        <v>#REF!</v>
      </c>
    </row>
    <row r="32" spans="2:47" s="72" customFormat="1" ht="12" x14ac:dyDescent="0.25">
      <c r="B32" s="137"/>
      <c r="C32" s="137"/>
      <c r="D32" s="138"/>
      <c r="E32" s="139"/>
      <c r="F32" s="152"/>
      <c r="G32" s="141"/>
      <c r="H32" s="139"/>
      <c r="I32" s="142"/>
      <c r="J32" s="143"/>
      <c r="K32" s="144"/>
      <c r="L32" s="145"/>
      <c r="M32" s="145"/>
      <c r="N32" s="145"/>
      <c r="O32" s="145"/>
      <c r="P32" s="146"/>
      <c r="Q32" s="137"/>
      <c r="R32" s="137"/>
      <c r="S32" s="147"/>
      <c r="T32" s="147"/>
      <c r="U32" s="147"/>
      <c r="V32" s="148"/>
      <c r="W32" s="148"/>
      <c r="X32" s="148"/>
      <c r="Y32" s="148"/>
      <c r="Z32" s="149"/>
      <c r="AA32" s="149"/>
      <c r="AB32" s="149"/>
      <c r="AC32" s="149"/>
      <c r="AD32" s="149"/>
      <c r="AE32" s="149"/>
      <c r="AF32" s="149"/>
      <c r="AG32" s="149"/>
      <c r="AH32" s="149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</row>
    <row r="33" spans="2:47" s="72" customFormat="1" ht="12" x14ac:dyDescent="0.25">
      <c r="B33" s="65"/>
      <c r="C33" s="65"/>
      <c r="D33" s="122" t="s">
        <v>193</v>
      </c>
      <c r="E33" s="78" t="s">
        <v>236</v>
      </c>
      <c r="F33" s="120" t="s">
        <v>225</v>
      </c>
      <c r="G33" s="73"/>
      <c r="H33" s="74"/>
      <c r="I33" s="91" t="e">
        <f>INDEX(#REF!,(ROW(B1)-1)*75+COLUMN(A7)*2)</f>
        <v>#REF!</v>
      </c>
      <c r="J33" s="90" t="e">
        <f>IF(I33=50,"系列普铝","系列断桥铝")</f>
        <v>#REF!</v>
      </c>
      <c r="K33" s="75"/>
      <c r="L33" s="96" t="e">
        <f>INDEX(#REF!,(ROW(B1)-1)*75+COLUMN(A7)*2)</f>
        <v>#REF!</v>
      </c>
      <c r="M33" s="96" t="e">
        <f>INDEX(#REF!,(ROW(B1)-1)*75+COLUMN(A7)*2)</f>
        <v>#REF!</v>
      </c>
      <c r="N33" s="96" t="e">
        <f>INDEX(#REF!,(ROW(B1)-1)*75+COLUMN(A7)*13)</f>
        <v>#REF!</v>
      </c>
      <c r="O33" s="96" t="e">
        <f t="shared" ref="O33:O55" si="141">N33</f>
        <v>#REF!</v>
      </c>
      <c r="P33" s="89" t="e">
        <f t="shared" ref="P33:P55" si="142">L33-N33*2</f>
        <v>#REF!</v>
      </c>
      <c r="Q33" s="116" t="e">
        <f t="shared" ref="Q33:Q55" si="143">M33-O33*2</f>
        <v>#REF!</v>
      </c>
      <c r="R33" s="116">
        <f t="shared" ref="R33:R55" si="144">SUM(S33:U33)</f>
        <v>0</v>
      </c>
      <c r="S33" s="98"/>
      <c r="T33" s="98"/>
      <c r="U33" s="98"/>
      <c r="V33" s="110" t="e">
        <f>INDEX(#REF!,(ROW(B1)-1)*75+COLUMN(A7)*14)</f>
        <v>#REF!</v>
      </c>
      <c r="W33" s="110" t="e">
        <f t="shared" ref="W33:W55" si="145">R33*V33</f>
        <v>#REF!</v>
      </c>
      <c r="X33" s="110" t="e">
        <f t="shared" ref="X33:X53" si="146">P33*Q33/1000000</f>
        <v>#REF!</v>
      </c>
      <c r="Y33" s="110" t="e">
        <f t="shared" ref="Y33:Y55" si="147">X33*R33</f>
        <v>#REF!</v>
      </c>
      <c r="Z33" s="67" t="e">
        <f>INDEX(#REF!,(ROW(B1)-1)*75+COLUMN(A7)*47)/V33</f>
        <v>#REF!</v>
      </c>
      <c r="AA33" s="133" t="e">
        <f>INDEX(#REF!,(ROW(B1)-1)*75+COLUMN(A7)*55)/V33</f>
        <v>#REF!</v>
      </c>
      <c r="AB33" s="67"/>
      <c r="AC33" s="133" t="e">
        <f>INDEX(#REF!,(ROW(B1)-1)*75+COLUMN(A7)*58)/V33</f>
        <v>#REF!</v>
      </c>
      <c r="AD33" s="67"/>
      <c r="AE33" s="67"/>
      <c r="AF33" s="133" t="e">
        <f>INDEX(#REF!,(ROW(B1)-1)*75+COLUMN(A7)*70)/V33</f>
        <v>#REF!</v>
      </c>
      <c r="AG33" s="133" t="e">
        <f>(INDEX(#REF!,(ROW(B1)-1)*75+COLUMN(A7)*72)+INDEX(#REF!,(ROW(B1)-1)*75+COLUMN(A7)*73))/V33</f>
        <v>#REF!</v>
      </c>
      <c r="AH33" s="113" t="e">
        <f t="shared" ref="AH33:AH55" si="148">SUM(AF33:AG33)*$AH$4</f>
        <v>#REF!</v>
      </c>
      <c r="AI33" s="114" t="e">
        <f t="shared" ref="AI33:AI55" si="149">SUM(AF33:AH33)*$AI$4</f>
        <v>#REF!</v>
      </c>
      <c r="AJ33" s="114" t="e">
        <f t="shared" ref="AJ33:AJ55" si="150">SUM(AF33:AG33)</f>
        <v>#REF!</v>
      </c>
      <c r="AK33" s="114" t="e">
        <f t="shared" ref="AK33:AK55" si="151">SUM(AF33:AI33)</f>
        <v>#REF!</v>
      </c>
      <c r="AL33" s="114" t="e">
        <f t="shared" ref="AL33:AL55" si="152">V33*AK33</f>
        <v>#REF!</v>
      </c>
      <c r="AM33" s="114" t="e">
        <f t="shared" ref="AM33:AM55" si="153">AJ33*V33</f>
        <v>#REF!</v>
      </c>
      <c r="AN33" s="114" t="e">
        <f t="shared" ref="AN33:AN55" si="154">AL33*R33</f>
        <v>#REF!</v>
      </c>
      <c r="AO33" s="114" t="e">
        <f t="shared" ref="AO33:AO55" si="155">AL33*R33</f>
        <v>#REF!</v>
      </c>
      <c r="AP33" s="114" t="e">
        <f t="shared" ref="AP33:AP55" si="156">AL33*S33</f>
        <v>#REF!</v>
      </c>
      <c r="AQ33" s="114" t="e">
        <f t="shared" ref="AQ33:AQ55" si="157">AL33*T33</f>
        <v>#REF!</v>
      </c>
      <c r="AR33" s="114" t="e">
        <f t="shared" ref="AR33:AR55" si="158">U33*AL33</f>
        <v>#REF!</v>
      </c>
      <c r="AS33" s="114" t="e">
        <f t="shared" ref="AS33:AS55" si="159">AM33*S33</f>
        <v>#REF!</v>
      </c>
      <c r="AT33" s="114" t="e">
        <f t="shared" ref="AT33:AT55" si="160">AM33*T33</f>
        <v>#REF!</v>
      </c>
      <c r="AU33" s="114" t="e">
        <f t="shared" ref="AU33:AU55" si="161">AM33*U33</f>
        <v>#REF!</v>
      </c>
    </row>
    <row r="34" spans="2:47" s="72" customFormat="1" ht="12" x14ac:dyDescent="0.25">
      <c r="B34" s="65"/>
      <c r="C34" s="65"/>
      <c r="D34" s="122" t="s">
        <v>193</v>
      </c>
      <c r="E34" s="78" t="s">
        <v>236</v>
      </c>
      <c r="F34" s="120" t="s">
        <v>226</v>
      </c>
      <c r="G34" s="73"/>
      <c r="H34" s="74"/>
      <c r="I34" s="91" t="e">
        <f>INDEX(#REF!,(ROW(B2)-1)*75+COLUMN(A8)*2)</f>
        <v>#REF!</v>
      </c>
      <c r="J34" s="90" t="e">
        <f t="shared" ref="J34:J55" si="162">IF(I34=50,"系列普铝","系列断桥铝")</f>
        <v>#REF!</v>
      </c>
      <c r="K34" s="75"/>
      <c r="L34" s="96" t="e">
        <f>INDEX(#REF!,(ROW(B2)-1)*75+COLUMN(A8)*2)</f>
        <v>#REF!</v>
      </c>
      <c r="M34" s="96" t="e">
        <f>INDEX(#REF!,(ROW(B2)-1)*75+COLUMN(A8)*2)</f>
        <v>#REF!</v>
      </c>
      <c r="N34" s="96" t="e">
        <f>INDEX(#REF!,(ROW(B2)-1)*75+COLUMN(A8)*13)</f>
        <v>#REF!</v>
      </c>
      <c r="O34" s="96" t="e">
        <f t="shared" si="141"/>
        <v>#REF!</v>
      </c>
      <c r="P34" s="89" t="e">
        <f t="shared" si="142"/>
        <v>#REF!</v>
      </c>
      <c r="Q34" s="116" t="e">
        <f t="shared" si="143"/>
        <v>#REF!</v>
      </c>
      <c r="R34" s="116">
        <f t="shared" si="144"/>
        <v>0</v>
      </c>
      <c r="S34" s="98"/>
      <c r="T34" s="98"/>
      <c r="U34" s="98"/>
      <c r="V34" s="110" t="e">
        <f>INDEX(#REF!,(ROW(B2)-1)*75+COLUMN(A8)*14)</f>
        <v>#REF!</v>
      </c>
      <c r="W34" s="110" t="e">
        <f t="shared" si="145"/>
        <v>#REF!</v>
      </c>
      <c r="X34" s="110" t="e">
        <f t="shared" si="146"/>
        <v>#REF!</v>
      </c>
      <c r="Y34" s="110" t="e">
        <f t="shared" si="147"/>
        <v>#REF!</v>
      </c>
      <c r="Z34" s="133" t="e">
        <f>INDEX(#REF!,(ROW(B2)-1)*75+COLUMN(A8)*47)/V34</f>
        <v>#REF!</v>
      </c>
      <c r="AA34" s="133" t="e">
        <f>INDEX(#REF!,(ROW(B2)-1)*75+COLUMN(A8)*55)/V34</f>
        <v>#REF!</v>
      </c>
      <c r="AB34" s="133"/>
      <c r="AC34" s="133" t="e">
        <f>INDEX(#REF!,(ROW(B2)-1)*75+COLUMN(A8)*58)/V34</f>
        <v>#REF!</v>
      </c>
      <c r="AD34" s="133"/>
      <c r="AE34" s="133"/>
      <c r="AF34" s="133" t="e">
        <f>INDEX(#REF!,(ROW(B2)-1)*75+COLUMN(A8)*70)/V34</f>
        <v>#REF!</v>
      </c>
      <c r="AG34" s="133" t="e">
        <f>(INDEX(#REF!,(ROW(B2)-1)*75+COLUMN(A8)*72)+INDEX(#REF!,(ROW(B2)-1)*75+COLUMN(A8)*73))/V34</f>
        <v>#REF!</v>
      </c>
      <c r="AH34" s="113" t="e">
        <f t="shared" si="148"/>
        <v>#REF!</v>
      </c>
      <c r="AI34" s="114" t="e">
        <f t="shared" si="149"/>
        <v>#REF!</v>
      </c>
      <c r="AJ34" s="114" t="e">
        <f t="shared" si="150"/>
        <v>#REF!</v>
      </c>
      <c r="AK34" s="114" t="e">
        <f t="shared" si="151"/>
        <v>#REF!</v>
      </c>
      <c r="AL34" s="114" t="e">
        <f t="shared" si="152"/>
        <v>#REF!</v>
      </c>
      <c r="AM34" s="114" t="e">
        <f t="shared" si="153"/>
        <v>#REF!</v>
      </c>
      <c r="AN34" s="114" t="e">
        <f t="shared" si="154"/>
        <v>#REF!</v>
      </c>
      <c r="AO34" s="114" t="e">
        <f t="shared" si="155"/>
        <v>#REF!</v>
      </c>
      <c r="AP34" s="114" t="e">
        <f t="shared" si="156"/>
        <v>#REF!</v>
      </c>
      <c r="AQ34" s="114" t="e">
        <f t="shared" si="157"/>
        <v>#REF!</v>
      </c>
      <c r="AR34" s="114" t="e">
        <f t="shared" si="158"/>
        <v>#REF!</v>
      </c>
      <c r="AS34" s="114" t="e">
        <f t="shared" si="159"/>
        <v>#REF!</v>
      </c>
      <c r="AT34" s="114" t="e">
        <f t="shared" si="160"/>
        <v>#REF!</v>
      </c>
      <c r="AU34" s="114" t="e">
        <f t="shared" si="161"/>
        <v>#REF!</v>
      </c>
    </row>
    <row r="35" spans="2:47" s="72" customFormat="1" ht="12" x14ac:dyDescent="0.25">
      <c r="B35" s="65"/>
      <c r="C35" s="65"/>
      <c r="D35" s="134" t="s">
        <v>193</v>
      </c>
      <c r="E35" s="78" t="s">
        <v>236</v>
      </c>
      <c r="F35" s="120" t="s">
        <v>227</v>
      </c>
      <c r="G35" s="73"/>
      <c r="H35" s="74"/>
      <c r="I35" s="91" t="e">
        <f>INDEX(#REF!,(ROW(B3)-1)*75+COLUMN(A9)*2)</f>
        <v>#REF!</v>
      </c>
      <c r="J35" s="90" t="e">
        <f t="shared" si="162"/>
        <v>#REF!</v>
      </c>
      <c r="K35" s="75"/>
      <c r="L35" s="96" t="e">
        <f>INDEX(#REF!,(ROW(B3)-1)*75+COLUMN(A9)*2)</f>
        <v>#REF!</v>
      </c>
      <c r="M35" s="96" t="e">
        <f>INDEX(#REF!,(ROW(B3)-1)*75+COLUMN(A9)*2)</f>
        <v>#REF!</v>
      </c>
      <c r="N35" s="96" t="e">
        <f>INDEX(#REF!,(ROW(B3)-1)*75+COLUMN(A9)*13)</f>
        <v>#REF!</v>
      </c>
      <c r="O35" s="96" t="e">
        <f t="shared" si="141"/>
        <v>#REF!</v>
      </c>
      <c r="P35" s="89" t="e">
        <f t="shared" si="142"/>
        <v>#REF!</v>
      </c>
      <c r="Q35" s="116" t="e">
        <f t="shared" si="143"/>
        <v>#REF!</v>
      </c>
      <c r="R35" s="116">
        <f t="shared" si="144"/>
        <v>0</v>
      </c>
      <c r="S35" s="98"/>
      <c r="T35" s="98"/>
      <c r="U35" s="98"/>
      <c r="V35" s="110" t="e">
        <f>INDEX(#REF!,(ROW(B3)-1)*75+COLUMN(A9)*14)</f>
        <v>#REF!</v>
      </c>
      <c r="W35" s="110" t="e">
        <f t="shared" si="145"/>
        <v>#REF!</v>
      </c>
      <c r="X35" s="110" t="e">
        <f t="shared" si="146"/>
        <v>#REF!</v>
      </c>
      <c r="Y35" s="110" t="e">
        <f t="shared" si="147"/>
        <v>#REF!</v>
      </c>
      <c r="Z35" s="133" t="e">
        <f>INDEX(#REF!,(ROW(B3)-1)*75+COLUMN(A9)*47)/V35</f>
        <v>#REF!</v>
      </c>
      <c r="AA35" s="133" t="e">
        <f>INDEX(#REF!,(ROW(B3)-1)*75+COLUMN(A9)*55)/V35</f>
        <v>#REF!</v>
      </c>
      <c r="AB35" s="133"/>
      <c r="AC35" s="133" t="e">
        <f>INDEX(#REF!,(ROW(B3)-1)*75+COLUMN(A9)*58)/V35</f>
        <v>#REF!</v>
      </c>
      <c r="AD35" s="133"/>
      <c r="AE35" s="133"/>
      <c r="AF35" s="133" t="e">
        <f>INDEX(#REF!,(ROW(B3)-1)*75+COLUMN(A9)*70)/V35</f>
        <v>#REF!</v>
      </c>
      <c r="AG35" s="133" t="e">
        <f>(INDEX(#REF!,(ROW(B3)-1)*75+COLUMN(A9)*72)+INDEX(#REF!,(ROW(B3)-1)*75+COLUMN(A9)*73))/V35</f>
        <v>#REF!</v>
      </c>
      <c r="AH35" s="113" t="e">
        <f t="shared" si="148"/>
        <v>#REF!</v>
      </c>
      <c r="AI35" s="114" t="e">
        <f t="shared" si="149"/>
        <v>#REF!</v>
      </c>
      <c r="AJ35" s="114" t="e">
        <f t="shared" si="150"/>
        <v>#REF!</v>
      </c>
      <c r="AK35" s="114" t="e">
        <f t="shared" si="151"/>
        <v>#REF!</v>
      </c>
      <c r="AL35" s="114" t="e">
        <f t="shared" si="152"/>
        <v>#REF!</v>
      </c>
      <c r="AM35" s="114" t="e">
        <f t="shared" si="153"/>
        <v>#REF!</v>
      </c>
      <c r="AN35" s="114" t="e">
        <f t="shared" si="154"/>
        <v>#REF!</v>
      </c>
      <c r="AO35" s="114" t="e">
        <f t="shared" si="155"/>
        <v>#REF!</v>
      </c>
      <c r="AP35" s="114" t="e">
        <f t="shared" si="156"/>
        <v>#REF!</v>
      </c>
      <c r="AQ35" s="114" t="e">
        <f t="shared" si="157"/>
        <v>#REF!</v>
      </c>
      <c r="AR35" s="114" t="e">
        <f t="shared" si="158"/>
        <v>#REF!</v>
      </c>
      <c r="AS35" s="114" t="e">
        <f t="shared" si="159"/>
        <v>#REF!</v>
      </c>
      <c r="AT35" s="114" t="e">
        <f t="shared" si="160"/>
        <v>#REF!</v>
      </c>
      <c r="AU35" s="114" t="e">
        <f t="shared" si="161"/>
        <v>#REF!</v>
      </c>
    </row>
    <row r="36" spans="2:47" s="72" customFormat="1" x14ac:dyDescent="0.25">
      <c r="B36" s="65"/>
      <c r="C36" s="79"/>
      <c r="D36" s="134" t="s">
        <v>193</v>
      </c>
      <c r="E36" s="78" t="s">
        <v>236</v>
      </c>
      <c r="F36" s="120" t="s">
        <v>228</v>
      </c>
      <c r="G36" s="73"/>
      <c r="H36" s="74"/>
      <c r="I36" s="91" t="e">
        <f>INDEX(#REF!,(ROW(B4)-1)*75+COLUMN(A10)*2)</f>
        <v>#REF!</v>
      </c>
      <c r="J36" s="90" t="e">
        <f t="shared" si="162"/>
        <v>#REF!</v>
      </c>
      <c r="K36" s="75"/>
      <c r="L36" s="96" t="e">
        <f>INDEX(#REF!,(ROW(B4)-1)*75+COLUMN(A10)*2)</f>
        <v>#REF!</v>
      </c>
      <c r="M36" s="96" t="e">
        <f>INDEX(#REF!,(ROW(B4)-1)*75+COLUMN(A10)*2)</f>
        <v>#REF!</v>
      </c>
      <c r="N36" s="96" t="e">
        <f>INDEX(#REF!,(ROW(B4)-1)*75+COLUMN(A10)*13)</f>
        <v>#REF!</v>
      </c>
      <c r="O36" s="96" t="e">
        <f t="shared" si="141"/>
        <v>#REF!</v>
      </c>
      <c r="P36" s="89" t="e">
        <f t="shared" si="142"/>
        <v>#REF!</v>
      </c>
      <c r="Q36" s="116" t="e">
        <f t="shared" si="143"/>
        <v>#REF!</v>
      </c>
      <c r="R36" s="116">
        <f t="shared" si="144"/>
        <v>0</v>
      </c>
      <c r="S36" s="98"/>
      <c r="T36" s="98"/>
      <c r="U36" s="98"/>
      <c r="V36" s="110" t="e">
        <f>INDEX(#REF!,(ROW(B4)-1)*75+COLUMN(A10)*14)</f>
        <v>#REF!</v>
      </c>
      <c r="W36" s="110" t="e">
        <f t="shared" si="145"/>
        <v>#REF!</v>
      </c>
      <c r="X36" s="110" t="e">
        <f t="shared" si="146"/>
        <v>#REF!</v>
      </c>
      <c r="Y36" s="110" t="e">
        <f t="shared" si="147"/>
        <v>#REF!</v>
      </c>
      <c r="Z36" s="133" t="e">
        <f>INDEX(#REF!,(ROW(B4)-1)*75+COLUMN(A10)*47)/V36</f>
        <v>#REF!</v>
      </c>
      <c r="AA36" s="133" t="e">
        <f>INDEX(#REF!,(ROW(B4)-1)*75+COLUMN(A10)*55)/V36</f>
        <v>#REF!</v>
      </c>
      <c r="AB36" s="133"/>
      <c r="AC36" s="133" t="e">
        <f>INDEX(#REF!,(ROW(B4)-1)*75+COLUMN(A10)*58)/V36</f>
        <v>#REF!</v>
      </c>
      <c r="AD36" s="133"/>
      <c r="AE36" s="133"/>
      <c r="AF36" s="133" t="e">
        <f>INDEX(#REF!,(ROW(B4)-1)*75+COLUMN(A10)*70)/V36</f>
        <v>#REF!</v>
      </c>
      <c r="AG36" s="133" t="e">
        <f>(INDEX(#REF!,(ROW(B4)-1)*75+COLUMN(A10)*72)+INDEX(#REF!,(ROW(B4)-1)*75+COLUMN(A10)*73))/V36</f>
        <v>#REF!</v>
      </c>
      <c r="AH36" s="113" t="e">
        <f t="shared" si="148"/>
        <v>#REF!</v>
      </c>
      <c r="AI36" s="114" t="e">
        <f t="shared" si="149"/>
        <v>#REF!</v>
      </c>
      <c r="AJ36" s="114" t="e">
        <f t="shared" si="150"/>
        <v>#REF!</v>
      </c>
      <c r="AK36" s="114" t="e">
        <f t="shared" si="151"/>
        <v>#REF!</v>
      </c>
      <c r="AL36" s="114" t="e">
        <f t="shared" si="152"/>
        <v>#REF!</v>
      </c>
      <c r="AM36" s="114" t="e">
        <f t="shared" si="153"/>
        <v>#REF!</v>
      </c>
      <c r="AN36" s="114" t="e">
        <f t="shared" si="154"/>
        <v>#REF!</v>
      </c>
      <c r="AO36" s="114" t="e">
        <f t="shared" si="155"/>
        <v>#REF!</v>
      </c>
      <c r="AP36" s="114" t="e">
        <f t="shared" si="156"/>
        <v>#REF!</v>
      </c>
      <c r="AQ36" s="114" t="e">
        <f t="shared" si="157"/>
        <v>#REF!</v>
      </c>
      <c r="AR36" s="114" t="e">
        <f t="shared" si="158"/>
        <v>#REF!</v>
      </c>
      <c r="AS36" s="114" t="e">
        <f t="shared" si="159"/>
        <v>#REF!</v>
      </c>
      <c r="AT36" s="114" t="e">
        <f t="shared" si="160"/>
        <v>#REF!</v>
      </c>
      <c r="AU36" s="114" t="e">
        <f t="shared" si="161"/>
        <v>#REF!</v>
      </c>
    </row>
    <row r="37" spans="2:47" s="102" customFormat="1" ht="12" x14ac:dyDescent="0.25">
      <c r="B37" s="134"/>
      <c r="C37" s="134"/>
      <c r="D37" s="134" t="s">
        <v>193</v>
      </c>
      <c r="E37" s="112" t="s">
        <v>236</v>
      </c>
      <c r="F37" s="155" t="s">
        <v>229</v>
      </c>
      <c r="G37" s="104"/>
      <c r="H37" s="156"/>
      <c r="I37" s="91" t="e">
        <f>INDEX(#REF!,(ROW(B5)-1)*75+COLUMN(A11)*2)</f>
        <v>#REF!</v>
      </c>
      <c r="J37" s="107" t="e">
        <f t="shared" si="162"/>
        <v>#REF!</v>
      </c>
      <c r="K37" s="110"/>
      <c r="L37" s="96" t="e">
        <f>INDEX(#REF!,(ROW(B5)-1)*75+COLUMN(A11)*2)</f>
        <v>#REF!</v>
      </c>
      <c r="M37" s="96" t="e">
        <f>INDEX(#REF!,(ROW(B5)-1)*75+COLUMN(A11)*2)</f>
        <v>#REF!</v>
      </c>
      <c r="N37" s="96" t="e">
        <f>INDEX(#REF!,(ROW(B5)-1)*75+COLUMN(A11)*13)</f>
        <v>#REF!</v>
      </c>
      <c r="O37" s="108" t="e">
        <f t="shared" si="141"/>
        <v>#REF!</v>
      </c>
      <c r="P37" s="109" t="e">
        <f t="shared" si="142"/>
        <v>#REF!</v>
      </c>
      <c r="Q37" s="134" t="e">
        <f t="shared" si="143"/>
        <v>#REF!</v>
      </c>
      <c r="R37" s="134">
        <f t="shared" si="144"/>
        <v>0</v>
      </c>
      <c r="S37" s="134"/>
      <c r="T37" s="134"/>
      <c r="U37" s="134"/>
      <c r="V37" s="110" t="e">
        <f>INDEX(#REF!,(ROW(B5)-1)*75+COLUMN(A11)*14)</f>
        <v>#REF!</v>
      </c>
      <c r="W37" s="110" t="e">
        <f t="shared" si="145"/>
        <v>#REF!</v>
      </c>
      <c r="X37" s="110" t="e">
        <f t="shared" si="146"/>
        <v>#REF!</v>
      </c>
      <c r="Y37" s="110" t="e">
        <f t="shared" si="147"/>
        <v>#REF!</v>
      </c>
      <c r="Z37" s="133" t="e">
        <f>INDEX(#REF!,(ROW(B5)-1)*75+COLUMN(A11)*47)/V37</f>
        <v>#REF!</v>
      </c>
      <c r="AA37" s="133" t="e">
        <f>INDEX(#REF!,(ROW(B5)-1)*75+COLUMN(A11)*55)/V37</f>
        <v>#REF!</v>
      </c>
      <c r="AB37" s="133"/>
      <c r="AC37" s="133" t="e">
        <f>INDEX(#REF!,(ROW(B5)-1)*75+COLUMN(A11)*58)/V37</f>
        <v>#REF!</v>
      </c>
      <c r="AD37" s="133"/>
      <c r="AE37" s="133"/>
      <c r="AF37" s="133" t="e">
        <f>INDEX(#REF!,(ROW(B5)-1)*75+COLUMN(A11)*70)/V37</f>
        <v>#REF!</v>
      </c>
      <c r="AG37" s="133" t="e">
        <f>(INDEX(#REF!,(ROW(B5)-1)*75+COLUMN(A11)*72)+INDEX(#REF!,(ROW(B5)-1)*75+COLUMN(A11)*73))/V37</f>
        <v>#REF!</v>
      </c>
      <c r="AH37" s="111" t="e">
        <f t="shared" si="148"/>
        <v>#REF!</v>
      </c>
      <c r="AI37" s="93" t="e">
        <f t="shared" si="149"/>
        <v>#REF!</v>
      </c>
      <c r="AJ37" s="93" t="e">
        <f t="shared" si="150"/>
        <v>#REF!</v>
      </c>
      <c r="AK37" s="93" t="e">
        <f t="shared" si="151"/>
        <v>#REF!</v>
      </c>
      <c r="AL37" s="93" t="e">
        <f t="shared" si="152"/>
        <v>#REF!</v>
      </c>
      <c r="AM37" s="93" t="e">
        <f t="shared" si="153"/>
        <v>#REF!</v>
      </c>
      <c r="AN37" s="93" t="e">
        <f t="shared" si="154"/>
        <v>#REF!</v>
      </c>
      <c r="AO37" s="93" t="e">
        <f t="shared" si="155"/>
        <v>#REF!</v>
      </c>
      <c r="AP37" s="93" t="e">
        <f t="shared" si="156"/>
        <v>#REF!</v>
      </c>
      <c r="AQ37" s="93" t="e">
        <f t="shared" si="157"/>
        <v>#REF!</v>
      </c>
      <c r="AR37" s="93" t="e">
        <f t="shared" si="158"/>
        <v>#REF!</v>
      </c>
      <c r="AS37" s="93" t="e">
        <f t="shared" si="159"/>
        <v>#REF!</v>
      </c>
      <c r="AT37" s="93" t="e">
        <f t="shared" si="160"/>
        <v>#REF!</v>
      </c>
      <c r="AU37" s="93" t="e">
        <f t="shared" si="161"/>
        <v>#REF!</v>
      </c>
    </row>
    <row r="38" spans="2:47" s="72" customFormat="1" ht="12" x14ac:dyDescent="0.25">
      <c r="B38" s="65"/>
      <c r="C38" s="65"/>
      <c r="D38" s="134" t="s">
        <v>193</v>
      </c>
      <c r="E38" s="78" t="s">
        <v>236</v>
      </c>
      <c r="F38" s="120" t="s">
        <v>230</v>
      </c>
      <c r="G38" s="73"/>
      <c r="H38" s="74"/>
      <c r="I38" s="91" t="e">
        <f>INDEX(#REF!,(ROW(B6)-1)*75+COLUMN(A12)*2)</f>
        <v>#REF!</v>
      </c>
      <c r="J38" s="90" t="e">
        <f t="shared" si="162"/>
        <v>#REF!</v>
      </c>
      <c r="K38" s="75"/>
      <c r="L38" s="96" t="e">
        <f>INDEX(#REF!,(ROW(B6)-1)*75+COLUMN(A12)*2)</f>
        <v>#REF!</v>
      </c>
      <c r="M38" s="96" t="e">
        <f>INDEX(#REF!,(ROW(B6)-1)*75+COLUMN(A12)*2)</f>
        <v>#REF!</v>
      </c>
      <c r="N38" s="96" t="e">
        <f>INDEX(#REF!,(ROW(B6)-1)*75+COLUMN(A12)*13)</f>
        <v>#REF!</v>
      </c>
      <c r="O38" s="96" t="e">
        <f t="shared" si="141"/>
        <v>#REF!</v>
      </c>
      <c r="P38" s="89" t="e">
        <f t="shared" si="142"/>
        <v>#REF!</v>
      </c>
      <c r="Q38" s="116" t="e">
        <f t="shared" si="143"/>
        <v>#REF!</v>
      </c>
      <c r="R38" s="116">
        <f t="shared" si="144"/>
        <v>0</v>
      </c>
      <c r="S38" s="98"/>
      <c r="T38" s="98"/>
      <c r="U38" s="98"/>
      <c r="V38" s="110" t="e">
        <f>INDEX(#REF!,(ROW(B6)-1)*75+COLUMN(A12)*14)</f>
        <v>#REF!</v>
      </c>
      <c r="W38" s="110" t="e">
        <f t="shared" si="145"/>
        <v>#REF!</v>
      </c>
      <c r="X38" s="110" t="e">
        <f t="shared" si="146"/>
        <v>#REF!</v>
      </c>
      <c r="Y38" s="110" t="e">
        <f t="shared" si="147"/>
        <v>#REF!</v>
      </c>
      <c r="Z38" s="133" t="e">
        <f>INDEX(#REF!,(ROW(B6)-1)*75+COLUMN(A12)*47)/V38</f>
        <v>#REF!</v>
      </c>
      <c r="AA38" s="133" t="e">
        <f>INDEX(#REF!,(ROW(B6)-1)*75+COLUMN(A12)*55)/V38</f>
        <v>#REF!</v>
      </c>
      <c r="AB38" s="133"/>
      <c r="AC38" s="133" t="e">
        <f>INDEX(#REF!,(ROW(B6)-1)*75+COLUMN(A12)*58)/V38</f>
        <v>#REF!</v>
      </c>
      <c r="AD38" s="133"/>
      <c r="AE38" s="133"/>
      <c r="AF38" s="133" t="e">
        <f>INDEX(#REF!,(ROW(B6)-1)*75+COLUMN(A12)*70)/V38</f>
        <v>#REF!</v>
      </c>
      <c r="AG38" s="133" t="e">
        <f>(INDEX(#REF!,(ROW(B6)-1)*75+COLUMN(A12)*72)+INDEX(#REF!,(ROW(B6)-1)*75+COLUMN(A12)*73))/V38</f>
        <v>#REF!</v>
      </c>
      <c r="AH38" s="113" t="e">
        <f t="shared" si="148"/>
        <v>#REF!</v>
      </c>
      <c r="AI38" s="114" t="e">
        <f t="shared" si="149"/>
        <v>#REF!</v>
      </c>
      <c r="AJ38" s="114" t="e">
        <f t="shared" si="150"/>
        <v>#REF!</v>
      </c>
      <c r="AK38" s="114" t="e">
        <f t="shared" si="151"/>
        <v>#REF!</v>
      </c>
      <c r="AL38" s="114" t="e">
        <f t="shared" si="152"/>
        <v>#REF!</v>
      </c>
      <c r="AM38" s="114" t="e">
        <f t="shared" si="153"/>
        <v>#REF!</v>
      </c>
      <c r="AN38" s="114" t="e">
        <f t="shared" si="154"/>
        <v>#REF!</v>
      </c>
      <c r="AO38" s="114" t="e">
        <f t="shared" si="155"/>
        <v>#REF!</v>
      </c>
      <c r="AP38" s="114" t="e">
        <f t="shared" si="156"/>
        <v>#REF!</v>
      </c>
      <c r="AQ38" s="114" t="e">
        <f t="shared" si="157"/>
        <v>#REF!</v>
      </c>
      <c r="AR38" s="114" t="e">
        <f t="shared" si="158"/>
        <v>#REF!</v>
      </c>
      <c r="AS38" s="114" t="e">
        <f t="shared" si="159"/>
        <v>#REF!</v>
      </c>
      <c r="AT38" s="114" t="e">
        <f t="shared" si="160"/>
        <v>#REF!</v>
      </c>
      <c r="AU38" s="114" t="e">
        <f t="shared" si="161"/>
        <v>#REF!</v>
      </c>
    </row>
    <row r="39" spans="2:47" s="72" customFormat="1" ht="12" x14ac:dyDescent="0.25">
      <c r="B39" s="65"/>
      <c r="C39" s="65"/>
      <c r="D39" s="134" t="s">
        <v>193</v>
      </c>
      <c r="E39" s="78" t="s">
        <v>236</v>
      </c>
      <c r="F39" s="120" t="s">
        <v>231</v>
      </c>
      <c r="G39" s="73"/>
      <c r="H39" s="74"/>
      <c r="I39" s="91" t="e">
        <f>INDEX(#REF!,(ROW(B7)-1)*75+COLUMN(A13)*2)</f>
        <v>#REF!</v>
      </c>
      <c r="J39" s="90" t="e">
        <f t="shared" si="162"/>
        <v>#REF!</v>
      </c>
      <c r="K39" s="75"/>
      <c r="L39" s="96" t="e">
        <f>INDEX(#REF!,(ROW(B7)-1)*75+COLUMN(A13)*2)</f>
        <v>#REF!</v>
      </c>
      <c r="M39" s="96" t="e">
        <f>INDEX(#REF!,(ROW(B7)-1)*75+COLUMN(A13)*2)</f>
        <v>#REF!</v>
      </c>
      <c r="N39" s="96" t="e">
        <f>INDEX(#REF!,(ROW(B7)-1)*75+COLUMN(A13)*13)</f>
        <v>#REF!</v>
      </c>
      <c r="O39" s="96" t="e">
        <f t="shared" si="141"/>
        <v>#REF!</v>
      </c>
      <c r="P39" s="89" t="e">
        <f t="shared" si="142"/>
        <v>#REF!</v>
      </c>
      <c r="Q39" s="116" t="e">
        <f t="shared" si="143"/>
        <v>#REF!</v>
      </c>
      <c r="R39" s="116">
        <f t="shared" si="144"/>
        <v>0</v>
      </c>
      <c r="S39" s="98"/>
      <c r="T39" s="98"/>
      <c r="U39" s="98"/>
      <c r="V39" s="110" t="e">
        <f>INDEX(#REF!,(ROW(B7)-1)*75+COLUMN(A13)*14)</f>
        <v>#REF!</v>
      </c>
      <c r="W39" s="110" t="e">
        <f t="shared" si="145"/>
        <v>#REF!</v>
      </c>
      <c r="X39" s="110" t="e">
        <f t="shared" si="146"/>
        <v>#REF!</v>
      </c>
      <c r="Y39" s="110" t="e">
        <f t="shared" si="147"/>
        <v>#REF!</v>
      </c>
      <c r="Z39" s="133" t="e">
        <f>INDEX(#REF!,(ROW(B7)-1)*75+COLUMN(A13)*47)/V39</f>
        <v>#REF!</v>
      </c>
      <c r="AA39" s="133" t="e">
        <f>INDEX(#REF!,(ROW(B7)-1)*75+COLUMN(A13)*55)/V39</f>
        <v>#REF!</v>
      </c>
      <c r="AB39" s="133"/>
      <c r="AC39" s="133" t="e">
        <f>INDEX(#REF!,(ROW(B7)-1)*75+COLUMN(A13)*58)/V39</f>
        <v>#REF!</v>
      </c>
      <c r="AD39" s="133"/>
      <c r="AE39" s="133"/>
      <c r="AF39" s="133" t="e">
        <f>INDEX(#REF!,(ROW(B7)-1)*75+COLUMN(A13)*70)/V39</f>
        <v>#REF!</v>
      </c>
      <c r="AG39" s="133" t="e">
        <f>(INDEX(#REF!,(ROW(B7)-1)*75+COLUMN(A13)*72)+INDEX(#REF!,(ROW(B7)-1)*75+COLUMN(A13)*73))/V39</f>
        <v>#REF!</v>
      </c>
      <c r="AH39" s="113" t="e">
        <f t="shared" si="148"/>
        <v>#REF!</v>
      </c>
      <c r="AI39" s="114" t="e">
        <f t="shared" si="149"/>
        <v>#REF!</v>
      </c>
      <c r="AJ39" s="114" t="e">
        <f t="shared" si="150"/>
        <v>#REF!</v>
      </c>
      <c r="AK39" s="114" t="e">
        <f t="shared" si="151"/>
        <v>#REF!</v>
      </c>
      <c r="AL39" s="114" t="e">
        <f t="shared" si="152"/>
        <v>#REF!</v>
      </c>
      <c r="AM39" s="114" t="e">
        <f t="shared" si="153"/>
        <v>#REF!</v>
      </c>
      <c r="AN39" s="114" t="e">
        <f t="shared" si="154"/>
        <v>#REF!</v>
      </c>
      <c r="AO39" s="114" t="e">
        <f t="shared" si="155"/>
        <v>#REF!</v>
      </c>
      <c r="AP39" s="114" t="e">
        <f t="shared" si="156"/>
        <v>#REF!</v>
      </c>
      <c r="AQ39" s="114" t="e">
        <f t="shared" si="157"/>
        <v>#REF!</v>
      </c>
      <c r="AR39" s="114" t="e">
        <f t="shared" si="158"/>
        <v>#REF!</v>
      </c>
      <c r="AS39" s="114" t="e">
        <f t="shared" si="159"/>
        <v>#REF!</v>
      </c>
      <c r="AT39" s="114" t="e">
        <f t="shared" si="160"/>
        <v>#REF!</v>
      </c>
      <c r="AU39" s="114" t="e">
        <f t="shared" si="161"/>
        <v>#REF!</v>
      </c>
    </row>
    <row r="40" spans="2:47" s="72" customFormat="1" ht="12" x14ac:dyDescent="0.25">
      <c r="B40" s="65"/>
      <c r="C40" s="65"/>
      <c r="D40" s="134" t="s">
        <v>193</v>
      </c>
      <c r="E40" s="78" t="s">
        <v>236</v>
      </c>
      <c r="F40" s="120" t="s">
        <v>232</v>
      </c>
      <c r="G40" s="73"/>
      <c r="H40" s="74"/>
      <c r="I40" s="91" t="e">
        <f>INDEX(#REF!,(ROW(B8)-1)*75+COLUMN(A14)*2)</f>
        <v>#REF!</v>
      </c>
      <c r="J40" s="90" t="e">
        <f t="shared" si="162"/>
        <v>#REF!</v>
      </c>
      <c r="K40" s="75"/>
      <c r="L40" s="96" t="e">
        <f>INDEX(#REF!,(ROW(B8)-1)*75+COLUMN(A14)*2)</f>
        <v>#REF!</v>
      </c>
      <c r="M40" s="96" t="e">
        <f>INDEX(#REF!,(ROW(B8)-1)*75+COLUMN(A14)*2)</f>
        <v>#REF!</v>
      </c>
      <c r="N40" s="96" t="e">
        <f>INDEX(#REF!,(ROW(B8)-1)*75+COLUMN(A14)*13)</f>
        <v>#REF!</v>
      </c>
      <c r="O40" s="96" t="e">
        <f t="shared" si="141"/>
        <v>#REF!</v>
      </c>
      <c r="P40" s="89" t="e">
        <f t="shared" si="142"/>
        <v>#REF!</v>
      </c>
      <c r="Q40" s="116" t="e">
        <f t="shared" si="143"/>
        <v>#REF!</v>
      </c>
      <c r="R40" s="116">
        <f t="shared" si="144"/>
        <v>0</v>
      </c>
      <c r="S40" s="98"/>
      <c r="T40" s="98"/>
      <c r="U40" s="98"/>
      <c r="V40" s="110" t="e">
        <f>INDEX(#REF!,(ROW(B8)-1)*75+COLUMN(A14)*14)</f>
        <v>#REF!</v>
      </c>
      <c r="W40" s="110" t="e">
        <f t="shared" si="145"/>
        <v>#REF!</v>
      </c>
      <c r="X40" s="110" t="e">
        <f t="shared" si="146"/>
        <v>#REF!</v>
      </c>
      <c r="Y40" s="110" t="e">
        <f t="shared" si="147"/>
        <v>#REF!</v>
      </c>
      <c r="Z40" s="133" t="e">
        <f>INDEX(#REF!,(ROW(B8)-1)*75+COLUMN(A14)*47)/V40</f>
        <v>#REF!</v>
      </c>
      <c r="AA40" s="133" t="e">
        <f>INDEX(#REF!,(ROW(B8)-1)*75+COLUMN(A14)*55)/V40</f>
        <v>#REF!</v>
      </c>
      <c r="AB40" s="133"/>
      <c r="AC40" s="133" t="e">
        <f>INDEX(#REF!,(ROW(B8)-1)*75+COLUMN(A14)*58)/V40</f>
        <v>#REF!</v>
      </c>
      <c r="AD40" s="133"/>
      <c r="AE40" s="133"/>
      <c r="AF40" s="133" t="e">
        <f>INDEX(#REF!,(ROW(B8)-1)*75+COLUMN(A14)*70)/V40</f>
        <v>#REF!</v>
      </c>
      <c r="AG40" s="133" t="e">
        <f>(INDEX(#REF!,(ROW(B8)-1)*75+COLUMN(A14)*72)+INDEX(#REF!,(ROW(B8)-1)*75+COLUMN(A14)*73))/V40</f>
        <v>#REF!</v>
      </c>
      <c r="AH40" s="113" t="e">
        <f t="shared" si="148"/>
        <v>#REF!</v>
      </c>
      <c r="AI40" s="114" t="e">
        <f t="shared" si="149"/>
        <v>#REF!</v>
      </c>
      <c r="AJ40" s="114" t="e">
        <f t="shared" si="150"/>
        <v>#REF!</v>
      </c>
      <c r="AK40" s="114" t="e">
        <f t="shared" si="151"/>
        <v>#REF!</v>
      </c>
      <c r="AL40" s="114" t="e">
        <f t="shared" si="152"/>
        <v>#REF!</v>
      </c>
      <c r="AM40" s="114" t="e">
        <f t="shared" si="153"/>
        <v>#REF!</v>
      </c>
      <c r="AN40" s="114" t="e">
        <f t="shared" si="154"/>
        <v>#REF!</v>
      </c>
      <c r="AO40" s="114" t="e">
        <f t="shared" si="155"/>
        <v>#REF!</v>
      </c>
      <c r="AP40" s="114" t="e">
        <f t="shared" si="156"/>
        <v>#REF!</v>
      </c>
      <c r="AQ40" s="114" t="e">
        <f t="shared" si="157"/>
        <v>#REF!</v>
      </c>
      <c r="AR40" s="114" t="e">
        <f t="shared" si="158"/>
        <v>#REF!</v>
      </c>
      <c r="AS40" s="114" t="e">
        <f t="shared" si="159"/>
        <v>#REF!</v>
      </c>
      <c r="AT40" s="114" t="e">
        <f t="shared" si="160"/>
        <v>#REF!</v>
      </c>
      <c r="AU40" s="114" t="e">
        <f t="shared" si="161"/>
        <v>#REF!</v>
      </c>
    </row>
    <row r="41" spans="2:47" s="72" customFormat="1" ht="12" x14ac:dyDescent="0.25">
      <c r="B41" s="65"/>
      <c r="C41" s="65"/>
      <c r="D41" s="134" t="s">
        <v>193</v>
      </c>
      <c r="E41" s="78" t="s">
        <v>236</v>
      </c>
      <c r="F41" s="120" t="s">
        <v>233</v>
      </c>
      <c r="G41" s="73"/>
      <c r="H41" s="74"/>
      <c r="I41" s="91" t="e">
        <f>INDEX(#REF!,(ROW(B9)-1)*75+COLUMN(A15)*2)</f>
        <v>#REF!</v>
      </c>
      <c r="J41" s="90" t="e">
        <f t="shared" si="162"/>
        <v>#REF!</v>
      </c>
      <c r="K41" s="75"/>
      <c r="L41" s="96" t="e">
        <f>INDEX(#REF!,(ROW(B9)-1)*75+COLUMN(A15)*2)</f>
        <v>#REF!</v>
      </c>
      <c r="M41" s="96" t="e">
        <f>INDEX(#REF!,(ROW(B9)-1)*75+COLUMN(A15)*2)</f>
        <v>#REF!</v>
      </c>
      <c r="N41" s="96" t="e">
        <f>INDEX(#REF!,(ROW(B9)-1)*75+COLUMN(A15)*13)</f>
        <v>#REF!</v>
      </c>
      <c r="O41" s="96" t="e">
        <f t="shared" si="141"/>
        <v>#REF!</v>
      </c>
      <c r="P41" s="89" t="e">
        <f t="shared" si="142"/>
        <v>#REF!</v>
      </c>
      <c r="Q41" s="116" t="e">
        <f t="shared" si="143"/>
        <v>#REF!</v>
      </c>
      <c r="R41" s="116">
        <f t="shared" si="144"/>
        <v>0</v>
      </c>
      <c r="S41" s="98"/>
      <c r="T41" s="98"/>
      <c r="U41" s="98"/>
      <c r="V41" s="110" t="e">
        <f>INDEX(#REF!,(ROW(B9)-1)*75+COLUMN(A15)*14)</f>
        <v>#REF!</v>
      </c>
      <c r="W41" s="110" t="e">
        <f t="shared" si="145"/>
        <v>#REF!</v>
      </c>
      <c r="X41" s="110" t="e">
        <f t="shared" si="146"/>
        <v>#REF!</v>
      </c>
      <c r="Y41" s="110" t="e">
        <f t="shared" si="147"/>
        <v>#REF!</v>
      </c>
      <c r="Z41" s="133" t="e">
        <f>INDEX(#REF!,(ROW(B9)-1)*75+COLUMN(A15)*47)/V41</f>
        <v>#REF!</v>
      </c>
      <c r="AA41" s="133" t="e">
        <f>INDEX(#REF!,(ROW(B9)-1)*75+COLUMN(A15)*55)/V41</f>
        <v>#REF!</v>
      </c>
      <c r="AB41" s="133"/>
      <c r="AC41" s="133" t="e">
        <f>INDEX(#REF!,(ROW(B9)-1)*75+COLUMN(A15)*58)/V41</f>
        <v>#REF!</v>
      </c>
      <c r="AD41" s="133"/>
      <c r="AE41" s="133"/>
      <c r="AF41" s="133" t="e">
        <f>INDEX(#REF!,(ROW(B9)-1)*75+COLUMN(A15)*70)/V41</f>
        <v>#REF!</v>
      </c>
      <c r="AG41" s="133" t="e">
        <f>(INDEX(#REF!,(ROW(B9)-1)*75+COLUMN(A15)*72)+INDEX(#REF!,(ROW(B9)-1)*75+COLUMN(A15)*73))/V41</f>
        <v>#REF!</v>
      </c>
      <c r="AH41" s="113" t="e">
        <f t="shared" si="148"/>
        <v>#REF!</v>
      </c>
      <c r="AI41" s="114" t="e">
        <f t="shared" si="149"/>
        <v>#REF!</v>
      </c>
      <c r="AJ41" s="114" t="e">
        <f t="shared" si="150"/>
        <v>#REF!</v>
      </c>
      <c r="AK41" s="114" t="e">
        <f t="shared" si="151"/>
        <v>#REF!</v>
      </c>
      <c r="AL41" s="114" t="e">
        <f t="shared" si="152"/>
        <v>#REF!</v>
      </c>
      <c r="AM41" s="114" t="e">
        <f t="shared" si="153"/>
        <v>#REF!</v>
      </c>
      <c r="AN41" s="114" t="e">
        <f t="shared" si="154"/>
        <v>#REF!</v>
      </c>
      <c r="AO41" s="114" t="e">
        <f t="shared" si="155"/>
        <v>#REF!</v>
      </c>
      <c r="AP41" s="114" t="e">
        <f t="shared" si="156"/>
        <v>#REF!</v>
      </c>
      <c r="AQ41" s="114" t="e">
        <f t="shared" si="157"/>
        <v>#REF!</v>
      </c>
      <c r="AR41" s="114" t="e">
        <f t="shared" si="158"/>
        <v>#REF!</v>
      </c>
      <c r="AS41" s="114" t="e">
        <f t="shared" si="159"/>
        <v>#REF!</v>
      </c>
      <c r="AT41" s="114" t="e">
        <f t="shared" si="160"/>
        <v>#REF!</v>
      </c>
      <c r="AU41" s="114" t="e">
        <f t="shared" si="161"/>
        <v>#REF!</v>
      </c>
    </row>
    <row r="42" spans="2:47" s="72" customFormat="1" ht="12" x14ac:dyDescent="0.25">
      <c r="B42" s="65"/>
      <c r="C42" s="65"/>
      <c r="D42" s="134" t="s">
        <v>193</v>
      </c>
      <c r="E42" s="78" t="s">
        <v>236</v>
      </c>
      <c r="F42" s="120" t="s">
        <v>234</v>
      </c>
      <c r="G42" s="73"/>
      <c r="H42" s="74"/>
      <c r="I42" s="91" t="e">
        <f>INDEX(#REF!,(ROW(B10)-1)*75+COLUMN(A16)*2)</f>
        <v>#REF!</v>
      </c>
      <c r="J42" s="90" t="e">
        <f t="shared" si="162"/>
        <v>#REF!</v>
      </c>
      <c r="K42" s="75"/>
      <c r="L42" s="96" t="e">
        <f>INDEX(#REF!,(ROW(B10)-1)*75+COLUMN(A16)*2)</f>
        <v>#REF!</v>
      </c>
      <c r="M42" s="96" t="e">
        <f>INDEX(#REF!,(ROW(B10)-1)*75+COLUMN(A16)*2)</f>
        <v>#REF!</v>
      </c>
      <c r="N42" s="96" t="e">
        <f>INDEX(#REF!,(ROW(B10)-1)*75+COLUMN(A16)*13)</f>
        <v>#REF!</v>
      </c>
      <c r="O42" s="96" t="e">
        <f t="shared" si="141"/>
        <v>#REF!</v>
      </c>
      <c r="P42" s="89" t="e">
        <f t="shared" si="142"/>
        <v>#REF!</v>
      </c>
      <c r="Q42" s="116" t="e">
        <f t="shared" si="143"/>
        <v>#REF!</v>
      </c>
      <c r="R42" s="116">
        <f t="shared" si="144"/>
        <v>0</v>
      </c>
      <c r="S42" s="98"/>
      <c r="T42" s="98"/>
      <c r="U42" s="98"/>
      <c r="V42" s="110" t="e">
        <f>INDEX(#REF!,(ROW(B10)-1)*75+COLUMN(A16)*14)</f>
        <v>#REF!</v>
      </c>
      <c r="W42" s="110" t="e">
        <f t="shared" si="145"/>
        <v>#REF!</v>
      </c>
      <c r="X42" s="110" t="e">
        <f t="shared" si="146"/>
        <v>#REF!</v>
      </c>
      <c r="Y42" s="110" t="e">
        <f t="shared" si="147"/>
        <v>#REF!</v>
      </c>
      <c r="Z42" s="133" t="e">
        <f>INDEX(#REF!,(ROW(B10)-1)*75+COLUMN(A16)*47)/V42</f>
        <v>#REF!</v>
      </c>
      <c r="AA42" s="133" t="e">
        <f>INDEX(#REF!,(ROW(B10)-1)*75+COLUMN(A16)*55)/V42</f>
        <v>#REF!</v>
      </c>
      <c r="AB42" s="133"/>
      <c r="AC42" s="133" t="e">
        <f>INDEX(#REF!,(ROW(B10)-1)*75+COLUMN(A16)*58)/V42</f>
        <v>#REF!</v>
      </c>
      <c r="AD42" s="133"/>
      <c r="AE42" s="133"/>
      <c r="AF42" s="133" t="e">
        <f>INDEX(#REF!,(ROW(B10)-1)*75+COLUMN(A16)*70)/V42</f>
        <v>#REF!</v>
      </c>
      <c r="AG42" s="133" t="e">
        <f>(INDEX(#REF!,(ROW(B10)-1)*75+COLUMN(A16)*72)+INDEX(#REF!,(ROW(B10)-1)*75+COLUMN(A16)*73))/V42</f>
        <v>#REF!</v>
      </c>
      <c r="AH42" s="113" t="e">
        <f t="shared" si="148"/>
        <v>#REF!</v>
      </c>
      <c r="AI42" s="114" t="e">
        <f t="shared" si="149"/>
        <v>#REF!</v>
      </c>
      <c r="AJ42" s="114" t="e">
        <f t="shared" si="150"/>
        <v>#REF!</v>
      </c>
      <c r="AK42" s="114" t="e">
        <f t="shared" si="151"/>
        <v>#REF!</v>
      </c>
      <c r="AL42" s="114" t="e">
        <f t="shared" si="152"/>
        <v>#REF!</v>
      </c>
      <c r="AM42" s="114" t="e">
        <f t="shared" si="153"/>
        <v>#REF!</v>
      </c>
      <c r="AN42" s="114" t="e">
        <f t="shared" si="154"/>
        <v>#REF!</v>
      </c>
      <c r="AO42" s="114" t="e">
        <f t="shared" si="155"/>
        <v>#REF!</v>
      </c>
      <c r="AP42" s="114" t="e">
        <f t="shared" si="156"/>
        <v>#REF!</v>
      </c>
      <c r="AQ42" s="114" t="e">
        <f t="shared" si="157"/>
        <v>#REF!</v>
      </c>
      <c r="AR42" s="114" t="e">
        <f t="shared" si="158"/>
        <v>#REF!</v>
      </c>
      <c r="AS42" s="114" t="e">
        <f t="shared" si="159"/>
        <v>#REF!</v>
      </c>
      <c r="AT42" s="114" t="e">
        <f t="shared" si="160"/>
        <v>#REF!</v>
      </c>
      <c r="AU42" s="114" t="e">
        <f t="shared" si="161"/>
        <v>#REF!</v>
      </c>
    </row>
    <row r="43" spans="2:47" s="72" customFormat="1" ht="12" x14ac:dyDescent="0.25">
      <c r="B43" s="65"/>
      <c r="C43" s="65"/>
      <c r="D43" s="134" t="s">
        <v>193</v>
      </c>
      <c r="E43" s="78" t="s">
        <v>236</v>
      </c>
      <c r="F43" s="120" t="s">
        <v>235</v>
      </c>
      <c r="G43" s="73"/>
      <c r="H43" s="74"/>
      <c r="I43" s="91" t="e">
        <f>INDEX(#REF!,(ROW(B11)-1)*75+COLUMN(A17)*2)</f>
        <v>#REF!</v>
      </c>
      <c r="J43" s="90" t="e">
        <f t="shared" si="162"/>
        <v>#REF!</v>
      </c>
      <c r="K43" s="75"/>
      <c r="L43" s="96" t="e">
        <f>INDEX(#REF!,(ROW(B11)-1)*75+COLUMN(A17)*2)</f>
        <v>#REF!</v>
      </c>
      <c r="M43" s="96" t="e">
        <f>INDEX(#REF!,(ROW(B11)-1)*75+COLUMN(A17)*2)</f>
        <v>#REF!</v>
      </c>
      <c r="N43" s="96" t="e">
        <f>INDEX(#REF!,(ROW(B11)-1)*75+COLUMN(A17)*13)</f>
        <v>#REF!</v>
      </c>
      <c r="O43" s="96" t="e">
        <f t="shared" si="141"/>
        <v>#REF!</v>
      </c>
      <c r="P43" s="89" t="e">
        <f t="shared" si="142"/>
        <v>#REF!</v>
      </c>
      <c r="Q43" s="116" t="e">
        <f t="shared" si="143"/>
        <v>#REF!</v>
      </c>
      <c r="R43" s="116">
        <f t="shared" si="144"/>
        <v>0</v>
      </c>
      <c r="S43" s="98"/>
      <c r="T43" s="98"/>
      <c r="U43" s="98"/>
      <c r="V43" s="110" t="e">
        <f>INDEX(#REF!,(ROW(B11)-1)*75+COLUMN(A17)*14)</f>
        <v>#REF!</v>
      </c>
      <c r="W43" s="110" t="e">
        <f t="shared" si="145"/>
        <v>#REF!</v>
      </c>
      <c r="X43" s="110" t="e">
        <f>(3.14*P43*P43/8+P43*(Q43-P43/2))/1000000</f>
        <v>#REF!</v>
      </c>
      <c r="Y43" s="110" t="e">
        <f t="shared" si="147"/>
        <v>#REF!</v>
      </c>
      <c r="Z43" s="133" t="e">
        <f>INDEX(#REF!,(ROW(B11)-1)*75+COLUMN(A17)*47)/V43</f>
        <v>#REF!</v>
      </c>
      <c r="AA43" s="133" t="e">
        <f>INDEX(#REF!,(ROW(B11)-1)*75+COLUMN(A17)*55)/V43</f>
        <v>#REF!</v>
      </c>
      <c r="AB43" s="133"/>
      <c r="AC43" s="133" t="e">
        <f>INDEX(#REF!,(ROW(B11)-1)*75+COLUMN(A17)*58)/V43</f>
        <v>#REF!</v>
      </c>
      <c r="AD43" s="133"/>
      <c r="AE43" s="133"/>
      <c r="AF43" s="133" t="e">
        <f>INDEX(#REF!,(ROW(B11)-1)*75+COLUMN(A17)*70)/V43</f>
        <v>#REF!</v>
      </c>
      <c r="AG43" s="133" t="e">
        <f>(INDEX(#REF!,(ROW(B11)-1)*75+COLUMN(A17)*72)+INDEX(#REF!,(ROW(B11)-1)*75+COLUMN(A17)*73))/V43</f>
        <v>#REF!</v>
      </c>
      <c r="AH43" s="113" t="e">
        <f t="shared" si="148"/>
        <v>#REF!</v>
      </c>
      <c r="AI43" s="114" t="e">
        <f t="shared" si="149"/>
        <v>#REF!</v>
      </c>
      <c r="AJ43" s="114" t="e">
        <f t="shared" si="150"/>
        <v>#REF!</v>
      </c>
      <c r="AK43" s="114" t="e">
        <f t="shared" si="151"/>
        <v>#REF!</v>
      </c>
      <c r="AL43" s="114" t="e">
        <f t="shared" si="152"/>
        <v>#REF!</v>
      </c>
      <c r="AM43" s="114" t="e">
        <f t="shared" si="153"/>
        <v>#REF!</v>
      </c>
      <c r="AN43" s="114" t="e">
        <f t="shared" si="154"/>
        <v>#REF!</v>
      </c>
      <c r="AO43" s="114" t="e">
        <f t="shared" si="155"/>
        <v>#REF!</v>
      </c>
      <c r="AP43" s="114" t="e">
        <f t="shared" si="156"/>
        <v>#REF!</v>
      </c>
      <c r="AQ43" s="114" t="e">
        <f t="shared" si="157"/>
        <v>#REF!</v>
      </c>
      <c r="AR43" s="114" t="e">
        <f t="shared" si="158"/>
        <v>#REF!</v>
      </c>
      <c r="AS43" s="114" t="e">
        <f t="shared" si="159"/>
        <v>#REF!</v>
      </c>
      <c r="AT43" s="114" t="e">
        <f t="shared" si="160"/>
        <v>#REF!</v>
      </c>
      <c r="AU43" s="114" t="e">
        <f t="shared" si="161"/>
        <v>#REF!</v>
      </c>
    </row>
    <row r="44" spans="2:47" s="72" customFormat="1" ht="12" x14ac:dyDescent="0.25">
      <c r="B44" s="65"/>
      <c r="C44" s="65"/>
      <c r="D44" s="134" t="s">
        <v>193</v>
      </c>
      <c r="E44" s="78" t="s">
        <v>236</v>
      </c>
      <c r="F44" s="120" t="s">
        <v>237</v>
      </c>
      <c r="G44" s="73"/>
      <c r="H44" s="74"/>
      <c r="I44" s="91" t="e">
        <f>INDEX(#REF!,(ROW(B12)-1)*75+COLUMN(A18)*2)</f>
        <v>#REF!</v>
      </c>
      <c r="J44" s="90" t="e">
        <f t="shared" si="162"/>
        <v>#REF!</v>
      </c>
      <c r="K44" s="75"/>
      <c r="L44" s="96" t="e">
        <f>INDEX(#REF!,(ROW(B12)-1)*75+COLUMN(A18)*2)</f>
        <v>#REF!</v>
      </c>
      <c r="M44" s="96" t="e">
        <f>INDEX(#REF!,(ROW(B12)-1)*75+COLUMN(A18)*2)</f>
        <v>#REF!</v>
      </c>
      <c r="N44" s="96" t="e">
        <f>INDEX(#REF!,(ROW(B12)-1)*75+COLUMN(A18)*13)</f>
        <v>#REF!</v>
      </c>
      <c r="O44" s="96" t="e">
        <f t="shared" si="141"/>
        <v>#REF!</v>
      </c>
      <c r="P44" s="89" t="e">
        <f t="shared" si="142"/>
        <v>#REF!</v>
      </c>
      <c r="Q44" s="116" t="e">
        <f t="shared" si="143"/>
        <v>#REF!</v>
      </c>
      <c r="R44" s="116">
        <f t="shared" si="144"/>
        <v>0</v>
      </c>
      <c r="S44" s="98"/>
      <c r="T44" s="98"/>
      <c r="U44" s="98"/>
      <c r="V44" s="110" t="e">
        <f>INDEX(#REF!,(ROW(B12)-1)*75+COLUMN(A18)*14)</f>
        <v>#REF!</v>
      </c>
      <c r="W44" s="110" t="e">
        <f t="shared" si="145"/>
        <v>#REF!</v>
      </c>
      <c r="X44" s="110" t="e">
        <f t="shared" si="146"/>
        <v>#REF!</v>
      </c>
      <c r="Y44" s="110" t="e">
        <f t="shared" si="147"/>
        <v>#REF!</v>
      </c>
      <c r="Z44" s="133" t="e">
        <f>INDEX(#REF!,(ROW(B12)-1)*75+COLUMN(A18)*47)/V44</f>
        <v>#REF!</v>
      </c>
      <c r="AA44" s="133" t="e">
        <f>INDEX(#REF!,(ROW(B12)-1)*75+COLUMN(A18)*55)/V44</f>
        <v>#REF!</v>
      </c>
      <c r="AB44" s="133"/>
      <c r="AC44" s="133" t="e">
        <f>INDEX(#REF!,(ROW(B12)-1)*75+COLUMN(A18)*58)/V44</f>
        <v>#REF!</v>
      </c>
      <c r="AD44" s="133"/>
      <c r="AE44" s="133"/>
      <c r="AF44" s="133" t="e">
        <f>INDEX(#REF!,(ROW(B12)-1)*75+COLUMN(A18)*70)/V44</f>
        <v>#REF!</v>
      </c>
      <c r="AG44" s="133" t="e">
        <f>(INDEX(#REF!,(ROW(B12)-1)*75+COLUMN(A18)*72)+INDEX(#REF!,(ROW(B12)-1)*75+COLUMN(A18)*73))/V44</f>
        <v>#REF!</v>
      </c>
      <c r="AH44" s="113" t="e">
        <f t="shared" si="148"/>
        <v>#REF!</v>
      </c>
      <c r="AI44" s="114" t="e">
        <f t="shared" si="149"/>
        <v>#REF!</v>
      </c>
      <c r="AJ44" s="114" t="e">
        <f t="shared" si="150"/>
        <v>#REF!</v>
      </c>
      <c r="AK44" s="114" t="e">
        <f t="shared" si="151"/>
        <v>#REF!</v>
      </c>
      <c r="AL44" s="114" t="e">
        <f t="shared" si="152"/>
        <v>#REF!</v>
      </c>
      <c r="AM44" s="114" t="e">
        <f t="shared" si="153"/>
        <v>#REF!</v>
      </c>
      <c r="AN44" s="114" t="e">
        <f t="shared" si="154"/>
        <v>#REF!</v>
      </c>
      <c r="AO44" s="114" t="e">
        <f t="shared" si="155"/>
        <v>#REF!</v>
      </c>
      <c r="AP44" s="114" t="e">
        <f t="shared" si="156"/>
        <v>#REF!</v>
      </c>
      <c r="AQ44" s="114" t="e">
        <f t="shared" si="157"/>
        <v>#REF!</v>
      </c>
      <c r="AR44" s="114" t="e">
        <f t="shared" si="158"/>
        <v>#REF!</v>
      </c>
      <c r="AS44" s="114" t="e">
        <f t="shared" si="159"/>
        <v>#REF!</v>
      </c>
      <c r="AT44" s="114" t="e">
        <f t="shared" si="160"/>
        <v>#REF!</v>
      </c>
      <c r="AU44" s="114" t="e">
        <f t="shared" si="161"/>
        <v>#REF!</v>
      </c>
    </row>
    <row r="45" spans="2:47" s="72" customFormat="1" ht="12" x14ac:dyDescent="0.25">
      <c r="B45" s="65"/>
      <c r="C45" s="65"/>
      <c r="D45" s="134" t="s">
        <v>193</v>
      </c>
      <c r="E45" s="78" t="s">
        <v>236</v>
      </c>
      <c r="F45" s="120" t="s">
        <v>238</v>
      </c>
      <c r="G45" s="73"/>
      <c r="H45" s="74"/>
      <c r="I45" s="91" t="e">
        <f>INDEX(#REF!,(ROW(B13)-1)*75+COLUMN(A19)*2)</f>
        <v>#REF!</v>
      </c>
      <c r="J45" s="90" t="e">
        <f t="shared" si="162"/>
        <v>#REF!</v>
      </c>
      <c r="K45" s="75"/>
      <c r="L45" s="96" t="e">
        <f>INDEX(#REF!,(ROW(B13)-1)*75+COLUMN(A19)*2)</f>
        <v>#REF!</v>
      </c>
      <c r="M45" s="96" t="e">
        <f>INDEX(#REF!,(ROW(B13)-1)*75+COLUMN(A19)*2)</f>
        <v>#REF!</v>
      </c>
      <c r="N45" s="96" t="e">
        <f>INDEX(#REF!,(ROW(B13)-1)*75+COLUMN(A19)*13)</f>
        <v>#REF!</v>
      </c>
      <c r="O45" s="96" t="e">
        <f t="shared" si="141"/>
        <v>#REF!</v>
      </c>
      <c r="P45" s="89" t="e">
        <f t="shared" si="142"/>
        <v>#REF!</v>
      </c>
      <c r="Q45" s="116" t="e">
        <f t="shared" si="143"/>
        <v>#REF!</v>
      </c>
      <c r="R45" s="116">
        <f t="shared" si="144"/>
        <v>0</v>
      </c>
      <c r="S45" s="98"/>
      <c r="T45" s="98"/>
      <c r="U45" s="98"/>
      <c r="V45" s="110" t="e">
        <f>INDEX(#REF!,(ROW(B13)-1)*75+COLUMN(A19)*14)</f>
        <v>#REF!</v>
      </c>
      <c r="W45" s="110" t="e">
        <f t="shared" si="145"/>
        <v>#REF!</v>
      </c>
      <c r="X45" s="110" t="e">
        <f t="shared" si="146"/>
        <v>#REF!</v>
      </c>
      <c r="Y45" s="110" t="e">
        <f t="shared" si="147"/>
        <v>#REF!</v>
      </c>
      <c r="Z45" s="133" t="e">
        <f>INDEX(#REF!,(ROW(B13)-1)*75+COLUMN(A19)*47)/V45</f>
        <v>#REF!</v>
      </c>
      <c r="AA45" s="133" t="e">
        <f>INDEX(#REF!,(ROW(B13)-1)*75+COLUMN(A19)*55)/V45</f>
        <v>#REF!</v>
      </c>
      <c r="AB45" s="133"/>
      <c r="AC45" s="133" t="e">
        <f>INDEX(#REF!,(ROW(B13)-1)*75+COLUMN(A19)*58)/V45</f>
        <v>#REF!</v>
      </c>
      <c r="AD45" s="133"/>
      <c r="AE45" s="133"/>
      <c r="AF45" s="133" t="e">
        <f>INDEX(#REF!,(ROW(B13)-1)*75+COLUMN(A19)*70)/V45</f>
        <v>#REF!</v>
      </c>
      <c r="AG45" s="133" t="e">
        <f>(INDEX(#REF!,(ROW(B13)-1)*75+COLUMN(A19)*72)+INDEX(#REF!,(ROW(B13)-1)*75+COLUMN(A19)*73))/V45</f>
        <v>#REF!</v>
      </c>
      <c r="AH45" s="113" t="e">
        <f t="shared" si="148"/>
        <v>#REF!</v>
      </c>
      <c r="AI45" s="114" t="e">
        <f t="shared" si="149"/>
        <v>#REF!</v>
      </c>
      <c r="AJ45" s="114" t="e">
        <f t="shared" si="150"/>
        <v>#REF!</v>
      </c>
      <c r="AK45" s="114" t="e">
        <f t="shared" si="151"/>
        <v>#REF!</v>
      </c>
      <c r="AL45" s="114" t="e">
        <f t="shared" si="152"/>
        <v>#REF!</v>
      </c>
      <c r="AM45" s="114" t="e">
        <f t="shared" si="153"/>
        <v>#REF!</v>
      </c>
      <c r="AN45" s="114" t="e">
        <f t="shared" si="154"/>
        <v>#REF!</v>
      </c>
      <c r="AO45" s="114" t="e">
        <f t="shared" si="155"/>
        <v>#REF!</v>
      </c>
      <c r="AP45" s="114" t="e">
        <f t="shared" si="156"/>
        <v>#REF!</v>
      </c>
      <c r="AQ45" s="114" t="e">
        <f t="shared" si="157"/>
        <v>#REF!</v>
      </c>
      <c r="AR45" s="114" t="e">
        <f t="shared" si="158"/>
        <v>#REF!</v>
      </c>
      <c r="AS45" s="114" t="e">
        <f t="shared" si="159"/>
        <v>#REF!</v>
      </c>
      <c r="AT45" s="114" t="e">
        <f t="shared" si="160"/>
        <v>#REF!</v>
      </c>
      <c r="AU45" s="114" t="e">
        <f t="shared" si="161"/>
        <v>#REF!</v>
      </c>
    </row>
    <row r="46" spans="2:47" s="72" customFormat="1" ht="12" x14ac:dyDescent="0.25">
      <c r="B46" s="137"/>
      <c r="C46" s="137"/>
      <c r="D46" s="134" t="s">
        <v>193</v>
      </c>
      <c r="E46" s="78" t="s">
        <v>236</v>
      </c>
      <c r="F46" s="120" t="s">
        <v>239</v>
      </c>
      <c r="G46" s="141"/>
      <c r="H46" s="151"/>
      <c r="I46" s="91" t="e">
        <f>INDEX(#REF!,(ROW(B14)-1)*75+COLUMN(A20)*2)</f>
        <v>#REF!</v>
      </c>
      <c r="J46" s="90" t="e">
        <f t="shared" si="162"/>
        <v>#REF!</v>
      </c>
      <c r="K46" s="144"/>
      <c r="L46" s="96" t="e">
        <f>INDEX(#REF!,(ROW(B14)-1)*75+COLUMN(A20)*2)</f>
        <v>#REF!</v>
      </c>
      <c r="M46" s="96" t="e">
        <f>INDEX(#REF!,(ROW(B14)-1)*75+COLUMN(A20)*2)</f>
        <v>#REF!</v>
      </c>
      <c r="N46" s="96" t="e">
        <f>INDEX(#REF!,(ROW(B14)-1)*75+COLUMN(A20)*13)</f>
        <v>#REF!</v>
      </c>
      <c r="O46" s="96" t="e">
        <f t="shared" ref="O46:O47" si="163">N46</f>
        <v>#REF!</v>
      </c>
      <c r="P46" s="89" t="e">
        <f t="shared" ref="P46:P47" si="164">L46-N46*2</f>
        <v>#REF!</v>
      </c>
      <c r="Q46" s="135" t="e">
        <f t="shared" ref="Q46:Q47" si="165">M46-O46*2</f>
        <v>#REF!</v>
      </c>
      <c r="R46" s="135">
        <f t="shared" ref="R46:R47" si="166">SUM(S46:U46)</f>
        <v>0</v>
      </c>
      <c r="S46" s="98"/>
      <c r="T46" s="98"/>
      <c r="U46" s="98"/>
      <c r="V46" s="110" t="e">
        <f>INDEX(#REF!,(ROW(B14)-1)*75+COLUMN(A20)*14)</f>
        <v>#REF!</v>
      </c>
      <c r="W46" s="110" t="e">
        <f t="shared" ref="W46:W47" si="167">R46*V46</f>
        <v>#REF!</v>
      </c>
      <c r="X46" s="110" t="e">
        <f t="shared" ref="X46:X47" si="168">P46*Q46/1000000</f>
        <v>#REF!</v>
      </c>
      <c r="Y46" s="110" t="e">
        <f t="shared" ref="Y46:Y47" si="169">X46*R46</f>
        <v>#REF!</v>
      </c>
      <c r="Z46" s="133" t="e">
        <f>INDEX(#REF!,(ROW(B14)-1)*75+COLUMN(A20)*47)/V46</f>
        <v>#REF!</v>
      </c>
      <c r="AA46" s="133" t="e">
        <f>INDEX(#REF!,(ROW(B14)-1)*75+COLUMN(A20)*55)/V46</f>
        <v>#REF!</v>
      </c>
      <c r="AB46" s="133"/>
      <c r="AC46" s="133" t="e">
        <f>INDEX(#REF!,(ROW(B14)-1)*75+COLUMN(A20)*58)/V46</f>
        <v>#REF!</v>
      </c>
      <c r="AD46" s="133"/>
      <c r="AE46" s="133"/>
      <c r="AF46" s="133" t="e">
        <f>INDEX(#REF!,(ROW(B14)-1)*75+COLUMN(A20)*70)/V46</f>
        <v>#REF!</v>
      </c>
      <c r="AG46" s="133" t="e">
        <f>(INDEX(#REF!,(ROW(B14)-1)*75+COLUMN(A20)*72)+INDEX(#REF!,(ROW(B14)-1)*75+COLUMN(A20)*73))/V46</f>
        <v>#REF!</v>
      </c>
      <c r="AH46" s="133" t="e">
        <f t="shared" ref="AH46:AH47" si="170">SUM(AF46:AG46)*$AH$4</f>
        <v>#REF!</v>
      </c>
      <c r="AI46" s="136" t="e">
        <f t="shared" ref="AI46:AI47" si="171">SUM(AF46:AH46)*$AI$4</f>
        <v>#REF!</v>
      </c>
      <c r="AJ46" s="136" t="e">
        <f t="shared" ref="AJ46:AJ47" si="172">SUM(AF46:AG46)</f>
        <v>#REF!</v>
      </c>
      <c r="AK46" s="136" t="e">
        <f t="shared" ref="AK46:AK47" si="173">SUM(AF46:AI46)</f>
        <v>#REF!</v>
      </c>
      <c r="AL46" s="136" t="e">
        <f t="shared" ref="AL46:AL47" si="174">V46*AK46</f>
        <v>#REF!</v>
      </c>
      <c r="AM46" s="136" t="e">
        <f t="shared" ref="AM46:AM47" si="175">AJ46*V46</f>
        <v>#REF!</v>
      </c>
      <c r="AN46" s="136" t="e">
        <f t="shared" ref="AN46:AN47" si="176">AL46*R46</f>
        <v>#REF!</v>
      </c>
      <c r="AO46" s="136" t="e">
        <f t="shared" ref="AO46:AO47" si="177">AL46*R46</f>
        <v>#REF!</v>
      </c>
      <c r="AP46" s="136" t="e">
        <f t="shared" ref="AP46:AP47" si="178">AL46*S46</f>
        <v>#REF!</v>
      </c>
      <c r="AQ46" s="136" t="e">
        <f t="shared" ref="AQ46:AQ47" si="179">AL46*T46</f>
        <v>#REF!</v>
      </c>
      <c r="AR46" s="136" t="e">
        <f t="shared" ref="AR46:AR47" si="180">U46*AL46</f>
        <v>#REF!</v>
      </c>
      <c r="AS46" s="136" t="e">
        <f t="shared" ref="AS46:AS47" si="181">AM46*S46</f>
        <v>#REF!</v>
      </c>
      <c r="AT46" s="136" t="e">
        <f t="shared" ref="AT46:AT47" si="182">AM46*T46</f>
        <v>#REF!</v>
      </c>
      <c r="AU46" s="136" t="e">
        <f t="shared" ref="AU46:AU47" si="183">AM46*U46</f>
        <v>#REF!</v>
      </c>
    </row>
    <row r="47" spans="2:47" s="72" customFormat="1" ht="12" x14ac:dyDescent="0.25">
      <c r="B47" s="137"/>
      <c r="C47" s="137"/>
      <c r="D47" s="134" t="s">
        <v>193</v>
      </c>
      <c r="E47" s="78" t="s">
        <v>236</v>
      </c>
      <c r="F47" s="120" t="s">
        <v>240</v>
      </c>
      <c r="G47" s="141"/>
      <c r="H47" s="151"/>
      <c r="I47" s="91" t="e">
        <f>INDEX(#REF!,(ROW(B15)-1)*75+COLUMN(A21)*2)</f>
        <v>#REF!</v>
      </c>
      <c r="J47" s="90" t="e">
        <f t="shared" si="162"/>
        <v>#REF!</v>
      </c>
      <c r="K47" s="144"/>
      <c r="L47" s="96" t="e">
        <f>INDEX(#REF!,(ROW(B15)-1)*75+COLUMN(A21)*2)</f>
        <v>#REF!</v>
      </c>
      <c r="M47" s="96" t="e">
        <f>INDEX(#REF!,(ROW(B15)-1)*75+COLUMN(A21)*2)</f>
        <v>#REF!</v>
      </c>
      <c r="N47" s="96" t="e">
        <f>INDEX(#REF!,(ROW(B15)-1)*75+COLUMN(A21)*13)</f>
        <v>#REF!</v>
      </c>
      <c r="O47" s="96" t="e">
        <f t="shared" si="163"/>
        <v>#REF!</v>
      </c>
      <c r="P47" s="89" t="e">
        <f t="shared" si="164"/>
        <v>#REF!</v>
      </c>
      <c r="Q47" s="135" t="e">
        <f t="shared" si="165"/>
        <v>#REF!</v>
      </c>
      <c r="R47" s="135">
        <f t="shared" si="166"/>
        <v>0</v>
      </c>
      <c r="S47" s="98"/>
      <c r="T47" s="98"/>
      <c r="U47" s="98"/>
      <c r="V47" s="110" t="e">
        <f>INDEX(#REF!,(ROW(B15)-1)*75+COLUMN(A21)*14)</f>
        <v>#REF!</v>
      </c>
      <c r="W47" s="110" t="e">
        <f t="shared" si="167"/>
        <v>#REF!</v>
      </c>
      <c r="X47" s="110" t="e">
        <f t="shared" si="168"/>
        <v>#REF!</v>
      </c>
      <c r="Y47" s="110" t="e">
        <f t="shared" si="169"/>
        <v>#REF!</v>
      </c>
      <c r="Z47" s="133" t="e">
        <f>INDEX(#REF!,(ROW(B15)-1)*75+COLUMN(A21)*47)/V47</f>
        <v>#REF!</v>
      </c>
      <c r="AA47" s="133" t="e">
        <f>INDEX(#REF!,(ROW(B15)-1)*75+COLUMN(A21)*55)/V47</f>
        <v>#REF!</v>
      </c>
      <c r="AB47" s="133"/>
      <c r="AC47" s="133" t="e">
        <f>INDEX(#REF!,(ROW(B15)-1)*75+COLUMN(A21)*58)/V47</f>
        <v>#REF!</v>
      </c>
      <c r="AD47" s="133"/>
      <c r="AE47" s="133"/>
      <c r="AF47" s="133" t="e">
        <f>INDEX(#REF!,(ROW(B15)-1)*75+COLUMN(A21)*70)/V47</f>
        <v>#REF!</v>
      </c>
      <c r="AG47" s="133" t="e">
        <f>(INDEX(#REF!,(ROW(B15)-1)*75+COLUMN(A21)*72)+INDEX(#REF!,(ROW(B15)-1)*75+COLUMN(A21)*73))/V47</f>
        <v>#REF!</v>
      </c>
      <c r="AH47" s="133" t="e">
        <f t="shared" si="170"/>
        <v>#REF!</v>
      </c>
      <c r="AI47" s="136" t="e">
        <f t="shared" si="171"/>
        <v>#REF!</v>
      </c>
      <c r="AJ47" s="136" t="e">
        <f t="shared" si="172"/>
        <v>#REF!</v>
      </c>
      <c r="AK47" s="136" t="e">
        <f t="shared" si="173"/>
        <v>#REF!</v>
      </c>
      <c r="AL47" s="136" t="e">
        <f t="shared" si="174"/>
        <v>#REF!</v>
      </c>
      <c r="AM47" s="136" t="e">
        <f t="shared" si="175"/>
        <v>#REF!</v>
      </c>
      <c r="AN47" s="136" t="e">
        <f t="shared" si="176"/>
        <v>#REF!</v>
      </c>
      <c r="AO47" s="136" t="e">
        <f t="shared" si="177"/>
        <v>#REF!</v>
      </c>
      <c r="AP47" s="136" t="e">
        <f t="shared" si="178"/>
        <v>#REF!</v>
      </c>
      <c r="AQ47" s="136" t="e">
        <f t="shared" si="179"/>
        <v>#REF!</v>
      </c>
      <c r="AR47" s="136" t="e">
        <f t="shared" si="180"/>
        <v>#REF!</v>
      </c>
      <c r="AS47" s="136" t="e">
        <f t="shared" si="181"/>
        <v>#REF!</v>
      </c>
      <c r="AT47" s="136" t="e">
        <f t="shared" si="182"/>
        <v>#REF!</v>
      </c>
      <c r="AU47" s="136" t="e">
        <f t="shared" si="183"/>
        <v>#REF!</v>
      </c>
    </row>
    <row r="48" spans="2:47" s="72" customFormat="1" ht="12" x14ac:dyDescent="0.25">
      <c r="B48" s="137"/>
      <c r="C48" s="137"/>
      <c r="D48" s="138"/>
      <c r="E48" s="151"/>
      <c r="F48" s="152"/>
      <c r="G48" s="141"/>
      <c r="H48" s="151"/>
      <c r="I48" s="142"/>
      <c r="J48" s="143"/>
      <c r="K48" s="144"/>
      <c r="L48" s="137"/>
      <c r="M48" s="137"/>
      <c r="N48" s="137"/>
      <c r="O48" s="145"/>
      <c r="P48" s="146"/>
      <c r="Q48" s="137"/>
      <c r="R48" s="137"/>
      <c r="S48" s="147"/>
      <c r="T48" s="147"/>
      <c r="U48" s="147"/>
      <c r="V48" s="148"/>
      <c r="W48" s="148"/>
      <c r="X48" s="148"/>
      <c r="Y48" s="148"/>
      <c r="Z48" s="149"/>
      <c r="AA48" s="149"/>
      <c r="AB48" s="149"/>
      <c r="AC48" s="149"/>
      <c r="AD48" s="149"/>
      <c r="AE48" s="149"/>
      <c r="AF48" s="149"/>
      <c r="AG48" s="149"/>
      <c r="AH48" s="149"/>
      <c r="AI48" s="150"/>
      <c r="AJ48" s="150"/>
      <c r="AK48" s="150"/>
      <c r="AL48" s="150"/>
      <c r="AM48" s="150"/>
      <c r="AN48" s="150"/>
      <c r="AO48" s="150"/>
      <c r="AP48" s="150"/>
      <c r="AQ48" s="150"/>
      <c r="AR48" s="150"/>
      <c r="AS48" s="150"/>
      <c r="AT48" s="150"/>
      <c r="AU48" s="150"/>
    </row>
    <row r="49" spans="2:47" s="72" customFormat="1" ht="12" x14ac:dyDescent="0.25">
      <c r="B49" s="65"/>
      <c r="C49" s="65"/>
      <c r="D49" s="122" t="s">
        <v>194</v>
      </c>
      <c r="E49" s="78" t="s">
        <v>241</v>
      </c>
      <c r="F49" s="120" t="s">
        <v>242</v>
      </c>
      <c r="G49" s="73"/>
      <c r="H49" s="78"/>
      <c r="I49" s="91" t="e">
        <f>INDEX(#REF!,(ROW(B1)-1)*74+COLUMN(A23)*2)</f>
        <v>#REF!</v>
      </c>
      <c r="J49" s="90" t="e">
        <f t="shared" si="162"/>
        <v>#REF!</v>
      </c>
      <c r="K49" s="75"/>
      <c r="L49" s="96" t="e">
        <f>INDEX(#REF!,(ROW(B1)-1)*74+COLUMN(A23)*2)</f>
        <v>#REF!</v>
      </c>
      <c r="M49" s="96" t="e">
        <f>INDEX(#REF!,(ROW(B1)-1)*74+COLUMN(A23)*2)</f>
        <v>#REF!</v>
      </c>
      <c r="N49" s="96" t="e">
        <f>INDEX(#REF!,(ROW(B1)-1)*74+COLUMN(A23)*13)</f>
        <v>#REF!</v>
      </c>
      <c r="O49" s="96" t="e">
        <f t="shared" si="141"/>
        <v>#REF!</v>
      </c>
      <c r="P49" s="89" t="e">
        <f t="shared" si="142"/>
        <v>#REF!</v>
      </c>
      <c r="Q49" s="116" t="e">
        <f t="shared" si="143"/>
        <v>#REF!</v>
      </c>
      <c r="R49" s="116">
        <f t="shared" si="144"/>
        <v>0</v>
      </c>
      <c r="S49" s="98"/>
      <c r="T49" s="98"/>
      <c r="U49" s="98"/>
      <c r="V49" s="110" t="e">
        <f t="shared" ref="V49:V53" si="184">L49*M49/1000000</f>
        <v>#REF!</v>
      </c>
      <c r="W49" s="110" t="e">
        <f t="shared" si="145"/>
        <v>#REF!</v>
      </c>
      <c r="X49" s="110" t="e">
        <f t="shared" si="146"/>
        <v>#REF!</v>
      </c>
      <c r="Y49" s="110" t="e">
        <f t="shared" si="147"/>
        <v>#REF!</v>
      </c>
      <c r="Z49" s="67" t="e">
        <f>INDEX(#REF!,(ROW(B1)-1)*74+COLUMN(A23)*47)/V49</f>
        <v>#REF!</v>
      </c>
      <c r="AA49" s="67" t="e">
        <f>INDEX(#REF!,(ROW(B1)-1)*74+COLUMN(A23)*53)/V49</f>
        <v>#REF!</v>
      </c>
      <c r="AB49" s="67"/>
      <c r="AC49" s="67" t="e">
        <f>INDEX(#REF!,(ROW(B1)-1)*74+COLUMN(A23)*57)/V49</f>
        <v>#REF!</v>
      </c>
      <c r="AD49" s="67"/>
      <c r="AE49" s="67"/>
      <c r="AF49" s="67" t="e">
        <f>INDEX(#REF!,(ROW(B1)-1)*74+COLUMN(A23)*69)/V49</f>
        <v>#REF!</v>
      </c>
      <c r="AG49" s="67" t="e">
        <f>(INDEX(#REF!,(ROW(B1)-1)*74+COLUMN(A23)*71)+INDEX(#REF!,(ROW(B1)-1)*74+COLUMN(A23)*72))/V49</f>
        <v>#REF!</v>
      </c>
      <c r="AH49" s="113" t="e">
        <f t="shared" si="148"/>
        <v>#REF!</v>
      </c>
      <c r="AI49" s="114" t="e">
        <f t="shared" si="149"/>
        <v>#REF!</v>
      </c>
      <c r="AJ49" s="114" t="e">
        <f t="shared" si="150"/>
        <v>#REF!</v>
      </c>
      <c r="AK49" s="114" t="e">
        <f t="shared" si="151"/>
        <v>#REF!</v>
      </c>
      <c r="AL49" s="114" t="e">
        <f t="shared" si="152"/>
        <v>#REF!</v>
      </c>
      <c r="AM49" s="114" t="e">
        <f t="shared" si="153"/>
        <v>#REF!</v>
      </c>
      <c r="AN49" s="114" t="e">
        <f t="shared" si="154"/>
        <v>#REF!</v>
      </c>
      <c r="AO49" s="114" t="e">
        <f t="shared" si="155"/>
        <v>#REF!</v>
      </c>
      <c r="AP49" s="114" t="e">
        <f t="shared" si="156"/>
        <v>#REF!</v>
      </c>
      <c r="AQ49" s="114" t="e">
        <f t="shared" si="157"/>
        <v>#REF!</v>
      </c>
      <c r="AR49" s="114" t="e">
        <f t="shared" si="158"/>
        <v>#REF!</v>
      </c>
      <c r="AS49" s="114" t="e">
        <f t="shared" si="159"/>
        <v>#REF!</v>
      </c>
      <c r="AT49" s="114" t="e">
        <f t="shared" si="160"/>
        <v>#REF!</v>
      </c>
      <c r="AU49" s="114" t="e">
        <f t="shared" si="161"/>
        <v>#REF!</v>
      </c>
    </row>
    <row r="50" spans="2:47" s="72" customFormat="1" ht="12" x14ac:dyDescent="0.25">
      <c r="B50" s="65"/>
      <c r="C50" s="65"/>
      <c r="D50" s="122" t="s">
        <v>194</v>
      </c>
      <c r="E50" s="78" t="s">
        <v>241</v>
      </c>
      <c r="F50" s="120" t="s">
        <v>243</v>
      </c>
      <c r="G50" s="73"/>
      <c r="H50" s="78"/>
      <c r="I50" s="91" t="e">
        <f>INDEX(#REF!,(ROW(B2)-1)*74+COLUMN(A24)*2)</f>
        <v>#REF!</v>
      </c>
      <c r="J50" s="90" t="e">
        <f t="shared" si="162"/>
        <v>#REF!</v>
      </c>
      <c r="K50" s="75"/>
      <c r="L50" s="96" t="e">
        <f>INDEX(#REF!,(ROW(B2)-1)*74+COLUMN(A24)*2)</f>
        <v>#REF!</v>
      </c>
      <c r="M50" s="96" t="e">
        <f>INDEX(#REF!,(ROW(B2)-1)*74+COLUMN(A24)*2)</f>
        <v>#REF!</v>
      </c>
      <c r="N50" s="96" t="e">
        <f>INDEX(#REF!,(ROW(B2)-1)*74+COLUMN(A24)*13)</f>
        <v>#REF!</v>
      </c>
      <c r="O50" s="96" t="e">
        <f t="shared" si="141"/>
        <v>#REF!</v>
      </c>
      <c r="P50" s="89" t="e">
        <f t="shared" si="142"/>
        <v>#REF!</v>
      </c>
      <c r="Q50" s="116" t="e">
        <f t="shared" si="143"/>
        <v>#REF!</v>
      </c>
      <c r="R50" s="116">
        <f t="shared" si="144"/>
        <v>0</v>
      </c>
      <c r="S50" s="98"/>
      <c r="T50" s="98"/>
      <c r="U50" s="98"/>
      <c r="V50" s="110" t="e">
        <f t="shared" si="184"/>
        <v>#REF!</v>
      </c>
      <c r="W50" s="110" t="e">
        <f t="shared" si="145"/>
        <v>#REF!</v>
      </c>
      <c r="X50" s="110" t="e">
        <f t="shared" si="146"/>
        <v>#REF!</v>
      </c>
      <c r="Y50" s="110" t="e">
        <f t="shared" si="147"/>
        <v>#REF!</v>
      </c>
      <c r="Z50" s="133" t="e">
        <f>INDEX(#REF!,(ROW(B2)-1)*74+COLUMN(A24)*47)/V50</f>
        <v>#REF!</v>
      </c>
      <c r="AA50" s="133" t="e">
        <f>INDEX(#REF!,(ROW(B2)-1)*74+COLUMN(A24)*53)/V50</f>
        <v>#REF!</v>
      </c>
      <c r="AB50" s="133"/>
      <c r="AC50" s="133" t="e">
        <f>INDEX(#REF!,(ROW(B2)-1)*74+COLUMN(A24)*57)/V50</f>
        <v>#REF!</v>
      </c>
      <c r="AD50" s="67"/>
      <c r="AE50" s="67"/>
      <c r="AF50" s="133" t="e">
        <f>INDEX(#REF!,(ROW(B2)-1)*74+COLUMN(A24)*69)/V50</f>
        <v>#REF!</v>
      </c>
      <c r="AG50" s="133" t="e">
        <f>(INDEX(#REF!,(ROW(B2)-1)*74+COLUMN(A24)*71)+INDEX(#REF!,(ROW(B2)-1)*74+COLUMN(A24)*72))/V50</f>
        <v>#REF!</v>
      </c>
      <c r="AH50" s="113" t="e">
        <f t="shared" si="148"/>
        <v>#REF!</v>
      </c>
      <c r="AI50" s="114" t="e">
        <f t="shared" si="149"/>
        <v>#REF!</v>
      </c>
      <c r="AJ50" s="114" t="e">
        <f t="shared" si="150"/>
        <v>#REF!</v>
      </c>
      <c r="AK50" s="114" t="e">
        <f t="shared" si="151"/>
        <v>#REF!</v>
      </c>
      <c r="AL50" s="114" t="e">
        <f t="shared" si="152"/>
        <v>#REF!</v>
      </c>
      <c r="AM50" s="114" t="e">
        <f t="shared" si="153"/>
        <v>#REF!</v>
      </c>
      <c r="AN50" s="114" t="e">
        <f t="shared" si="154"/>
        <v>#REF!</v>
      </c>
      <c r="AO50" s="114" t="e">
        <f t="shared" si="155"/>
        <v>#REF!</v>
      </c>
      <c r="AP50" s="114" t="e">
        <f t="shared" si="156"/>
        <v>#REF!</v>
      </c>
      <c r="AQ50" s="114" t="e">
        <f t="shared" si="157"/>
        <v>#REF!</v>
      </c>
      <c r="AR50" s="114" t="e">
        <f t="shared" si="158"/>
        <v>#REF!</v>
      </c>
      <c r="AS50" s="114" t="e">
        <f t="shared" si="159"/>
        <v>#REF!</v>
      </c>
      <c r="AT50" s="114" t="e">
        <f t="shared" si="160"/>
        <v>#REF!</v>
      </c>
      <c r="AU50" s="114" t="e">
        <f t="shared" si="161"/>
        <v>#REF!</v>
      </c>
    </row>
    <row r="51" spans="2:47" s="72" customFormat="1" ht="12" x14ac:dyDescent="0.25">
      <c r="B51" s="65"/>
      <c r="C51" s="65"/>
      <c r="D51" s="122" t="s">
        <v>194</v>
      </c>
      <c r="E51" s="78" t="s">
        <v>241</v>
      </c>
      <c r="F51" s="120" t="s">
        <v>244</v>
      </c>
      <c r="G51" s="73"/>
      <c r="H51" s="78"/>
      <c r="I51" s="91" t="e">
        <f>INDEX(#REF!,(ROW(B3)-1)*74+COLUMN(A25)*2)</f>
        <v>#REF!</v>
      </c>
      <c r="J51" s="90" t="e">
        <f t="shared" si="162"/>
        <v>#REF!</v>
      </c>
      <c r="K51" s="75"/>
      <c r="L51" s="96" t="e">
        <f>INDEX(#REF!,(ROW(B3)-1)*74+COLUMN(A25)*2)</f>
        <v>#REF!</v>
      </c>
      <c r="M51" s="96" t="e">
        <f>INDEX(#REF!,(ROW(B3)-1)*74+COLUMN(A25)*2)</f>
        <v>#REF!</v>
      </c>
      <c r="N51" s="96" t="e">
        <f>INDEX(#REF!,(ROW(B3)-1)*74+COLUMN(A25)*13)</f>
        <v>#REF!</v>
      </c>
      <c r="O51" s="96" t="e">
        <f t="shared" si="141"/>
        <v>#REF!</v>
      </c>
      <c r="P51" s="89" t="e">
        <f t="shared" si="142"/>
        <v>#REF!</v>
      </c>
      <c r="Q51" s="116" t="e">
        <f t="shared" si="143"/>
        <v>#REF!</v>
      </c>
      <c r="R51" s="116">
        <f t="shared" si="144"/>
        <v>0</v>
      </c>
      <c r="S51" s="98"/>
      <c r="T51" s="98"/>
      <c r="U51" s="98"/>
      <c r="V51" s="110" t="e">
        <f t="shared" si="184"/>
        <v>#REF!</v>
      </c>
      <c r="W51" s="110" t="e">
        <f t="shared" si="145"/>
        <v>#REF!</v>
      </c>
      <c r="X51" s="110" t="e">
        <f t="shared" si="146"/>
        <v>#REF!</v>
      </c>
      <c r="Y51" s="110" t="e">
        <f t="shared" si="147"/>
        <v>#REF!</v>
      </c>
      <c r="Z51" s="133" t="e">
        <f>INDEX(#REF!,(ROW(B3)-1)*74+COLUMN(A25)*47)/V51</f>
        <v>#REF!</v>
      </c>
      <c r="AA51" s="133" t="e">
        <f>INDEX(#REF!,(ROW(B3)-1)*74+COLUMN(A25)*53)/V51</f>
        <v>#REF!</v>
      </c>
      <c r="AB51" s="133"/>
      <c r="AC51" s="133" t="e">
        <f>INDEX(#REF!,(ROW(B3)-1)*74+COLUMN(A25)*57)/V51</f>
        <v>#REF!</v>
      </c>
      <c r="AD51" s="67"/>
      <c r="AE51" s="67"/>
      <c r="AF51" s="133" t="e">
        <f>INDEX(#REF!,(ROW(B3)-1)*74+COLUMN(A25)*69)/V51</f>
        <v>#REF!</v>
      </c>
      <c r="AG51" s="133" t="e">
        <f>(INDEX(#REF!,(ROW(B3)-1)*74+COLUMN(A25)*71)+INDEX(#REF!,(ROW(B3)-1)*74+COLUMN(A25)*72))/V51</f>
        <v>#REF!</v>
      </c>
      <c r="AH51" s="113" t="e">
        <f t="shared" si="148"/>
        <v>#REF!</v>
      </c>
      <c r="AI51" s="114" t="e">
        <f t="shared" si="149"/>
        <v>#REF!</v>
      </c>
      <c r="AJ51" s="114" t="e">
        <f t="shared" si="150"/>
        <v>#REF!</v>
      </c>
      <c r="AK51" s="114" t="e">
        <f t="shared" si="151"/>
        <v>#REF!</v>
      </c>
      <c r="AL51" s="114" t="e">
        <f t="shared" si="152"/>
        <v>#REF!</v>
      </c>
      <c r="AM51" s="114" t="e">
        <f t="shared" si="153"/>
        <v>#REF!</v>
      </c>
      <c r="AN51" s="114" t="e">
        <f t="shared" si="154"/>
        <v>#REF!</v>
      </c>
      <c r="AO51" s="114" t="e">
        <f t="shared" si="155"/>
        <v>#REF!</v>
      </c>
      <c r="AP51" s="114" t="e">
        <f t="shared" si="156"/>
        <v>#REF!</v>
      </c>
      <c r="AQ51" s="114" t="e">
        <f t="shared" si="157"/>
        <v>#REF!</v>
      </c>
      <c r="AR51" s="114" t="e">
        <f t="shared" si="158"/>
        <v>#REF!</v>
      </c>
      <c r="AS51" s="114" t="e">
        <f t="shared" si="159"/>
        <v>#REF!</v>
      </c>
      <c r="AT51" s="114" t="e">
        <f t="shared" si="160"/>
        <v>#REF!</v>
      </c>
      <c r="AU51" s="114" t="e">
        <f t="shared" si="161"/>
        <v>#REF!</v>
      </c>
    </row>
    <row r="52" spans="2:47" s="72" customFormat="1" ht="12" x14ac:dyDescent="0.25">
      <c r="B52" s="65"/>
      <c r="C52" s="65"/>
      <c r="D52" s="122" t="s">
        <v>194</v>
      </c>
      <c r="E52" s="78" t="s">
        <v>241</v>
      </c>
      <c r="F52" s="120" t="s">
        <v>245</v>
      </c>
      <c r="G52" s="73"/>
      <c r="H52" s="78"/>
      <c r="I52" s="91" t="e">
        <f>INDEX(#REF!,(ROW(B4)-1)*74+COLUMN(A26)*2)</f>
        <v>#REF!</v>
      </c>
      <c r="J52" s="90" t="e">
        <f t="shared" si="162"/>
        <v>#REF!</v>
      </c>
      <c r="K52" s="75"/>
      <c r="L52" s="96" t="e">
        <f>INDEX(#REF!,(ROW(B4)-1)*74+COLUMN(A26)*2)</f>
        <v>#REF!</v>
      </c>
      <c r="M52" s="96" t="e">
        <f>INDEX(#REF!,(ROW(B4)-1)*74+COLUMN(A26)*2)</f>
        <v>#REF!</v>
      </c>
      <c r="N52" s="96" t="e">
        <f>INDEX(#REF!,(ROW(B4)-1)*74+COLUMN(A26)*13)</f>
        <v>#REF!</v>
      </c>
      <c r="O52" s="96" t="e">
        <f t="shared" si="141"/>
        <v>#REF!</v>
      </c>
      <c r="P52" s="89" t="e">
        <f t="shared" si="142"/>
        <v>#REF!</v>
      </c>
      <c r="Q52" s="116" t="e">
        <f t="shared" si="143"/>
        <v>#REF!</v>
      </c>
      <c r="R52" s="116">
        <f t="shared" si="144"/>
        <v>0</v>
      </c>
      <c r="S52" s="98"/>
      <c r="T52" s="98"/>
      <c r="U52" s="98"/>
      <c r="V52" s="110" t="e">
        <f t="shared" si="184"/>
        <v>#REF!</v>
      </c>
      <c r="W52" s="110" t="e">
        <f t="shared" si="145"/>
        <v>#REF!</v>
      </c>
      <c r="X52" s="110" t="e">
        <f t="shared" si="146"/>
        <v>#REF!</v>
      </c>
      <c r="Y52" s="110" t="e">
        <f t="shared" si="147"/>
        <v>#REF!</v>
      </c>
      <c r="Z52" s="133" t="e">
        <f>INDEX(#REF!,(ROW(B4)-1)*74+COLUMN(A26)*47)/V52</f>
        <v>#REF!</v>
      </c>
      <c r="AA52" s="133" t="e">
        <f>INDEX(#REF!,(ROW(B4)-1)*74+COLUMN(A26)*53)/V52</f>
        <v>#REF!</v>
      </c>
      <c r="AB52" s="133"/>
      <c r="AC52" s="133" t="e">
        <f>INDEX(#REF!,(ROW(B4)-1)*74+COLUMN(A26)*57)/V52</f>
        <v>#REF!</v>
      </c>
      <c r="AD52" s="67"/>
      <c r="AE52" s="67"/>
      <c r="AF52" s="133" t="e">
        <f>INDEX(#REF!,(ROW(B4)-1)*74+COLUMN(A26)*69)/V52</f>
        <v>#REF!</v>
      </c>
      <c r="AG52" s="133" t="e">
        <f>(INDEX(#REF!,(ROW(B4)-1)*74+COLUMN(A26)*71)+INDEX(#REF!,(ROW(B4)-1)*74+COLUMN(A26)*72))/V52</f>
        <v>#REF!</v>
      </c>
      <c r="AH52" s="113" t="e">
        <f t="shared" si="148"/>
        <v>#REF!</v>
      </c>
      <c r="AI52" s="114" t="e">
        <f t="shared" si="149"/>
        <v>#REF!</v>
      </c>
      <c r="AJ52" s="114" t="e">
        <f t="shared" si="150"/>
        <v>#REF!</v>
      </c>
      <c r="AK52" s="114" t="e">
        <f t="shared" si="151"/>
        <v>#REF!</v>
      </c>
      <c r="AL52" s="114" t="e">
        <f t="shared" si="152"/>
        <v>#REF!</v>
      </c>
      <c r="AM52" s="114" t="e">
        <f t="shared" si="153"/>
        <v>#REF!</v>
      </c>
      <c r="AN52" s="114" t="e">
        <f t="shared" si="154"/>
        <v>#REF!</v>
      </c>
      <c r="AO52" s="114" t="e">
        <f t="shared" si="155"/>
        <v>#REF!</v>
      </c>
      <c r="AP52" s="114" t="e">
        <f t="shared" si="156"/>
        <v>#REF!</v>
      </c>
      <c r="AQ52" s="114" t="e">
        <f t="shared" si="157"/>
        <v>#REF!</v>
      </c>
      <c r="AR52" s="114" t="e">
        <f t="shared" si="158"/>
        <v>#REF!</v>
      </c>
      <c r="AS52" s="114" t="e">
        <f t="shared" si="159"/>
        <v>#REF!</v>
      </c>
      <c r="AT52" s="114" t="e">
        <f t="shared" si="160"/>
        <v>#REF!</v>
      </c>
      <c r="AU52" s="114" t="e">
        <f t="shared" si="161"/>
        <v>#REF!</v>
      </c>
    </row>
    <row r="53" spans="2:47" s="72" customFormat="1" ht="12" x14ac:dyDescent="0.25">
      <c r="B53" s="65"/>
      <c r="C53" s="65"/>
      <c r="D53" s="122" t="s">
        <v>194</v>
      </c>
      <c r="E53" s="78" t="s">
        <v>249</v>
      </c>
      <c r="F53" s="120" t="s">
        <v>246</v>
      </c>
      <c r="G53" s="73"/>
      <c r="H53" s="78"/>
      <c r="I53" s="91" t="e">
        <f>INDEX(#REF!,(ROW(B5)-1)*74+COLUMN(A27)*2)</f>
        <v>#REF!</v>
      </c>
      <c r="J53" s="90" t="e">
        <f t="shared" si="162"/>
        <v>#REF!</v>
      </c>
      <c r="K53" s="75"/>
      <c r="L53" s="96" t="e">
        <f>INDEX(#REF!,(ROW(B5)-1)*74+COLUMN(A27)*2)</f>
        <v>#REF!</v>
      </c>
      <c r="M53" s="96" t="e">
        <f>INDEX(#REF!,(ROW(B5)-1)*74+COLUMN(A27)*2)</f>
        <v>#REF!</v>
      </c>
      <c r="N53" s="96" t="e">
        <f>INDEX(#REF!,(ROW(B5)-1)*74+COLUMN(A27)*13)</f>
        <v>#REF!</v>
      </c>
      <c r="O53" s="96" t="e">
        <f t="shared" si="141"/>
        <v>#REF!</v>
      </c>
      <c r="P53" s="89" t="e">
        <f t="shared" si="142"/>
        <v>#REF!</v>
      </c>
      <c r="Q53" s="116" t="e">
        <f t="shared" si="143"/>
        <v>#REF!</v>
      </c>
      <c r="R53" s="116">
        <f t="shared" si="144"/>
        <v>0</v>
      </c>
      <c r="S53" s="98"/>
      <c r="T53" s="98"/>
      <c r="U53" s="98"/>
      <c r="V53" s="110" t="e">
        <f t="shared" si="184"/>
        <v>#REF!</v>
      </c>
      <c r="W53" s="110" t="e">
        <f t="shared" si="145"/>
        <v>#REF!</v>
      </c>
      <c r="X53" s="110" t="e">
        <f t="shared" si="146"/>
        <v>#REF!</v>
      </c>
      <c r="Y53" s="110" t="e">
        <f t="shared" si="147"/>
        <v>#REF!</v>
      </c>
      <c r="Z53" s="133" t="e">
        <f>INDEX(#REF!,(ROW(B5)-1)*74+COLUMN(A27)*47)/V53</f>
        <v>#REF!</v>
      </c>
      <c r="AA53" s="133" t="e">
        <f>INDEX(#REF!,(ROW(B5)-1)*74+COLUMN(A27)*53)/V53</f>
        <v>#REF!</v>
      </c>
      <c r="AB53" s="133"/>
      <c r="AC53" s="133" t="e">
        <f>INDEX(#REF!,(ROW(B5)-1)*74+COLUMN(A27)*57)/V53</f>
        <v>#REF!</v>
      </c>
      <c r="AD53" s="67"/>
      <c r="AE53" s="67"/>
      <c r="AF53" s="133" t="e">
        <f>INDEX(#REF!,(ROW(B5)-1)*74+COLUMN(A27)*69)/V53</f>
        <v>#REF!</v>
      </c>
      <c r="AG53" s="133" t="e">
        <f>(INDEX(#REF!,(ROW(B5)-1)*74+COLUMN(A27)*71)+INDEX(#REF!,(ROW(B5)-1)*74+COLUMN(A27)*72))/V53</f>
        <v>#REF!</v>
      </c>
      <c r="AH53" s="113" t="e">
        <f t="shared" si="148"/>
        <v>#REF!</v>
      </c>
      <c r="AI53" s="114" t="e">
        <f t="shared" si="149"/>
        <v>#REF!</v>
      </c>
      <c r="AJ53" s="114" t="e">
        <f t="shared" si="150"/>
        <v>#REF!</v>
      </c>
      <c r="AK53" s="114" t="e">
        <f t="shared" si="151"/>
        <v>#REF!</v>
      </c>
      <c r="AL53" s="114" t="e">
        <f t="shared" si="152"/>
        <v>#REF!</v>
      </c>
      <c r="AM53" s="114" t="e">
        <f t="shared" si="153"/>
        <v>#REF!</v>
      </c>
      <c r="AN53" s="114" t="e">
        <f t="shared" si="154"/>
        <v>#REF!</v>
      </c>
      <c r="AO53" s="114" t="e">
        <f t="shared" si="155"/>
        <v>#REF!</v>
      </c>
      <c r="AP53" s="114" t="e">
        <f t="shared" si="156"/>
        <v>#REF!</v>
      </c>
      <c r="AQ53" s="114" t="e">
        <f t="shared" si="157"/>
        <v>#REF!</v>
      </c>
      <c r="AR53" s="114" t="e">
        <f t="shared" si="158"/>
        <v>#REF!</v>
      </c>
      <c r="AS53" s="114" t="e">
        <f t="shared" si="159"/>
        <v>#REF!</v>
      </c>
      <c r="AT53" s="114" t="e">
        <f t="shared" si="160"/>
        <v>#REF!</v>
      </c>
      <c r="AU53" s="114" t="e">
        <f t="shared" si="161"/>
        <v>#REF!</v>
      </c>
    </row>
    <row r="54" spans="2:47" s="72" customFormat="1" ht="12" x14ac:dyDescent="0.25">
      <c r="B54" s="65"/>
      <c r="C54" s="65"/>
      <c r="D54" s="122" t="s">
        <v>194</v>
      </c>
      <c r="E54" s="78" t="s">
        <v>249</v>
      </c>
      <c r="F54" s="120" t="s">
        <v>247</v>
      </c>
      <c r="G54" s="73"/>
      <c r="H54" s="78"/>
      <c r="I54" s="91" t="e">
        <f>INDEX(#REF!,(ROW(B6)-1)*74+COLUMN(A28)*2)</f>
        <v>#REF!</v>
      </c>
      <c r="J54" s="90" t="e">
        <f t="shared" si="162"/>
        <v>#REF!</v>
      </c>
      <c r="K54" s="75"/>
      <c r="L54" s="96" t="e">
        <f>INDEX(#REF!,(ROW(B6)-1)*74+COLUMN(A28)*2)</f>
        <v>#REF!</v>
      </c>
      <c r="M54" s="96" t="e">
        <f>INDEX(#REF!,(ROW(B6)-1)*74+COLUMN(A28)*2)</f>
        <v>#REF!</v>
      </c>
      <c r="N54" s="96" t="e">
        <f>INDEX(#REF!,(ROW(B6)-1)*74+COLUMN(A28)*13)</f>
        <v>#REF!</v>
      </c>
      <c r="O54" s="96" t="e">
        <f t="shared" si="141"/>
        <v>#REF!</v>
      </c>
      <c r="P54" s="89" t="e">
        <f t="shared" si="142"/>
        <v>#REF!</v>
      </c>
      <c r="Q54" s="116" t="e">
        <f t="shared" si="143"/>
        <v>#REF!</v>
      </c>
      <c r="R54" s="116">
        <f t="shared" si="144"/>
        <v>0</v>
      </c>
      <c r="S54" s="98"/>
      <c r="T54" s="98"/>
      <c r="U54" s="98"/>
      <c r="V54" s="110" t="e">
        <f>#REF!</f>
        <v>#REF!</v>
      </c>
      <c r="W54" s="110" t="e">
        <f t="shared" si="145"/>
        <v>#REF!</v>
      </c>
      <c r="X54" s="110" t="e">
        <f>(P54*Q54-900*#REF!)/1000000</f>
        <v>#REF!</v>
      </c>
      <c r="Y54" s="110" t="e">
        <f t="shared" si="147"/>
        <v>#REF!</v>
      </c>
      <c r="Z54" s="133" t="e">
        <f>INDEX(#REF!,(ROW(B6)-1)*74+COLUMN(A28)*47)/V54</f>
        <v>#REF!</v>
      </c>
      <c r="AA54" s="133" t="e">
        <f>INDEX(#REF!,(ROW(B6)-1)*74+COLUMN(A28)*53)/V54</f>
        <v>#REF!</v>
      </c>
      <c r="AB54" s="133"/>
      <c r="AC54" s="133" t="e">
        <f>INDEX(#REF!,(ROW(B6)-1)*74+COLUMN(A28)*57)/V54</f>
        <v>#REF!</v>
      </c>
      <c r="AD54" s="67"/>
      <c r="AE54" s="67"/>
      <c r="AF54" s="133" t="e">
        <f>INDEX(#REF!,(ROW(B6)-1)*74+COLUMN(A28)*69)/V54</f>
        <v>#REF!</v>
      </c>
      <c r="AG54" s="133" t="e">
        <f>(INDEX(#REF!,(ROW(B6)-1)*74+COLUMN(A28)*71)+INDEX(#REF!,(ROW(B6)-1)*74+COLUMN(A28)*72))/V54</f>
        <v>#REF!</v>
      </c>
      <c r="AH54" s="113" t="e">
        <f t="shared" si="148"/>
        <v>#REF!</v>
      </c>
      <c r="AI54" s="114" t="e">
        <f t="shared" si="149"/>
        <v>#REF!</v>
      </c>
      <c r="AJ54" s="114" t="e">
        <f t="shared" si="150"/>
        <v>#REF!</v>
      </c>
      <c r="AK54" s="114" t="e">
        <f t="shared" si="151"/>
        <v>#REF!</v>
      </c>
      <c r="AL54" s="114" t="e">
        <f t="shared" si="152"/>
        <v>#REF!</v>
      </c>
      <c r="AM54" s="114" t="e">
        <f t="shared" si="153"/>
        <v>#REF!</v>
      </c>
      <c r="AN54" s="114" t="e">
        <f t="shared" si="154"/>
        <v>#REF!</v>
      </c>
      <c r="AO54" s="114" t="e">
        <f t="shared" si="155"/>
        <v>#REF!</v>
      </c>
      <c r="AP54" s="114" t="e">
        <f t="shared" si="156"/>
        <v>#REF!</v>
      </c>
      <c r="AQ54" s="114" t="e">
        <f t="shared" si="157"/>
        <v>#REF!</v>
      </c>
      <c r="AR54" s="114" t="e">
        <f t="shared" si="158"/>
        <v>#REF!</v>
      </c>
      <c r="AS54" s="114" t="e">
        <f t="shared" si="159"/>
        <v>#REF!</v>
      </c>
      <c r="AT54" s="114" t="e">
        <f t="shared" si="160"/>
        <v>#REF!</v>
      </c>
      <c r="AU54" s="114" t="e">
        <f t="shared" si="161"/>
        <v>#REF!</v>
      </c>
    </row>
    <row r="55" spans="2:47" s="72" customFormat="1" ht="12" x14ac:dyDescent="0.25">
      <c r="B55" s="65"/>
      <c r="C55" s="65"/>
      <c r="D55" s="122" t="s">
        <v>194</v>
      </c>
      <c r="E55" s="78" t="s">
        <v>249</v>
      </c>
      <c r="F55" s="120" t="s">
        <v>248</v>
      </c>
      <c r="G55" s="73"/>
      <c r="H55" s="78"/>
      <c r="I55" s="91" t="e">
        <f>INDEX(#REF!,(ROW(B7)-1)*74+COLUMN(A29)*2)</f>
        <v>#REF!</v>
      </c>
      <c r="J55" s="90" t="e">
        <f t="shared" si="162"/>
        <v>#REF!</v>
      </c>
      <c r="K55" s="75"/>
      <c r="L55" s="96" t="e">
        <f>INDEX(#REF!,(ROW(B7)-1)*74+COLUMN(A29)*2)</f>
        <v>#REF!</v>
      </c>
      <c r="M55" s="96" t="e">
        <f>INDEX(#REF!,(ROW(B7)-1)*74+COLUMN(A29)*2)</f>
        <v>#REF!</v>
      </c>
      <c r="N55" s="96" t="e">
        <f>INDEX(#REF!,(ROW(B7)-1)*74+COLUMN(A29)*13)</f>
        <v>#REF!</v>
      </c>
      <c r="O55" s="96" t="e">
        <f t="shared" si="141"/>
        <v>#REF!</v>
      </c>
      <c r="P55" s="89" t="e">
        <f t="shared" si="142"/>
        <v>#REF!</v>
      </c>
      <c r="Q55" s="116" t="e">
        <f t="shared" si="143"/>
        <v>#REF!</v>
      </c>
      <c r="R55" s="116">
        <f t="shared" si="144"/>
        <v>0</v>
      </c>
      <c r="S55" s="98"/>
      <c r="T55" s="98"/>
      <c r="U55" s="98"/>
      <c r="V55" s="110" t="e">
        <f>#REF!</f>
        <v>#REF!</v>
      </c>
      <c r="W55" s="110" t="e">
        <f t="shared" si="145"/>
        <v>#REF!</v>
      </c>
      <c r="X55" s="110" t="e">
        <f>(P55*Q55-#REF!*#REF!)/1000000</f>
        <v>#REF!</v>
      </c>
      <c r="Y55" s="110" t="e">
        <f t="shared" si="147"/>
        <v>#REF!</v>
      </c>
      <c r="Z55" s="133" t="e">
        <f>INDEX(#REF!,(ROW(B7)-1)*74+COLUMN(A29)*47)/V55</f>
        <v>#REF!</v>
      </c>
      <c r="AA55" s="133" t="e">
        <f>INDEX(#REF!,(ROW(B7)-1)*74+COLUMN(A29)*53)/V55</f>
        <v>#REF!</v>
      </c>
      <c r="AB55" s="133"/>
      <c r="AC55" s="133" t="e">
        <f>INDEX(#REF!,(ROW(B7)-1)*74+COLUMN(A29)*57)/V55</f>
        <v>#REF!</v>
      </c>
      <c r="AD55" s="67"/>
      <c r="AE55" s="67"/>
      <c r="AF55" s="133" t="e">
        <f>INDEX(#REF!,(ROW(B7)-1)*74+COLUMN(A29)*69)/V55</f>
        <v>#REF!</v>
      </c>
      <c r="AG55" s="133" t="e">
        <f>(INDEX(#REF!,(ROW(B7)-1)*74+COLUMN(A29)*71)+INDEX(#REF!,(ROW(B7)-1)*74+COLUMN(A29)*72))/V55</f>
        <v>#REF!</v>
      </c>
      <c r="AH55" s="113" t="e">
        <f t="shared" si="148"/>
        <v>#REF!</v>
      </c>
      <c r="AI55" s="114" t="e">
        <f t="shared" si="149"/>
        <v>#REF!</v>
      </c>
      <c r="AJ55" s="114" t="e">
        <f t="shared" si="150"/>
        <v>#REF!</v>
      </c>
      <c r="AK55" s="114" t="e">
        <f t="shared" si="151"/>
        <v>#REF!</v>
      </c>
      <c r="AL55" s="114" t="e">
        <f t="shared" si="152"/>
        <v>#REF!</v>
      </c>
      <c r="AM55" s="114" t="e">
        <f t="shared" si="153"/>
        <v>#REF!</v>
      </c>
      <c r="AN55" s="114" t="e">
        <f t="shared" si="154"/>
        <v>#REF!</v>
      </c>
      <c r="AO55" s="114" t="e">
        <f t="shared" si="155"/>
        <v>#REF!</v>
      </c>
      <c r="AP55" s="114" t="e">
        <f t="shared" si="156"/>
        <v>#REF!</v>
      </c>
      <c r="AQ55" s="114" t="e">
        <f t="shared" si="157"/>
        <v>#REF!</v>
      </c>
      <c r="AR55" s="114" t="e">
        <f t="shared" si="158"/>
        <v>#REF!</v>
      </c>
      <c r="AS55" s="114" t="e">
        <f t="shared" si="159"/>
        <v>#REF!</v>
      </c>
      <c r="AT55" s="114" t="e">
        <f t="shared" si="160"/>
        <v>#REF!</v>
      </c>
      <c r="AU55" s="114" t="e">
        <f t="shared" si="161"/>
        <v>#REF!</v>
      </c>
    </row>
    <row r="56" spans="2:47" s="72" customFormat="1" ht="12" x14ac:dyDescent="0.25">
      <c r="B56" s="65"/>
      <c r="C56" s="65"/>
      <c r="D56" s="123"/>
      <c r="E56" s="123"/>
      <c r="F56" s="120"/>
      <c r="G56" s="65"/>
      <c r="H56" s="77"/>
      <c r="I56" s="91"/>
      <c r="J56" s="90"/>
      <c r="K56" s="77"/>
      <c r="L56" s="65"/>
      <c r="M56" s="65"/>
      <c r="N56" s="65"/>
      <c r="O56" s="65"/>
      <c r="P56" s="65"/>
      <c r="Q56" s="65"/>
      <c r="R56" s="65"/>
      <c r="S56" s="98"/>
      <c r="T56" s="98"/>
      <c r="U56" s="98"/>
      <c r="V56" s="75"/>
      <c r="W56" s="75"/>
      <c r="X56" s="75"/>
      <c r="Y56" s="75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76"/>
      <c r="AL56" s="76"/>
      <c r="AM56" s="76"/>
      <c r="AN56" s="76"/>
      <c r="AO56" s="80"/>
      <c r="AP56" s="80"/>
      <c r="AQ56" s="80"/>
      <c r="AR56" s="80"/>
      <c r="AS56" s="65"/>
      <c r="AT56" s="65"/>
      <c r="AU56" s="65"/>
    </row>
    <row r="57" spans="2:47" s="72" customFormat="1" ht="12" x14ac:dyDescent="0.25">
      <c r="B57" s="81"/>
      <c r="C57" s="81"/>
      <c r="D57" s="81"/>
      <c r="E57" s="81"/>
      <c r="F57" s="124"/>
      <c r="G57" s="81"/>
      <c r="H57" s="82"/>
      <c r="I57" s="82"/>
      <c r="J57" s="82"/>
      <c r="K57" s="82"/>
      <c r="L57" s="81"/>
      <c r="M57" s="81"/>
      <c r="N57" s="81"/>
      <c r="O57" s="81"/>
      <c r="P57" s="81"/>
      <c r="Q57" s="81"/>
      <c r="R57" s="81"/>
      <c r="S57" s="99"/>
      <c r="T57" s="99"/>
      <c r="U57" s="99"/>
      <c r="V57" s="83"/>
      <c r="W57" s="83" t="e">
        <f>SUM(W6:W56)</f>
        <v>#REF!</v>
      </c>
      <c r="X57" s="83"/>
      <c r="Y57" s="83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0"/>
      <c r="AL57" s="80"/>
      <c r="AM57" s="80"/>
      <c r="AN57" s="80"/>
      <c r="AO57" s="83" t="e">
        <f>SUM(AO6:AO56)</f>
        <v>#REF!</v>
      </c>
      <c r="AP57" s="83"/>
      <c r="AQ57" s="83"/>
      <c r="AR57" s="83"/>
      <c r="AS57" s="81"/>
      <c r="AT57" s="81"/>
      <c r="AU57" s="81"/>
    </row>
    <row r="58" spans="2:47" s="61" customFormat="1" ht="13.2" x14ac:dyDescent="0.25">
      <c r="S58" s="100"/>
      <c r="T58" s="100"/>
      <c r="U58" s="100"/>
      <c r="V58" s="85"/>
      <c r="W58" s="85"/>
      <c r="X58" s="85"/>
      <c r="Y58" s="85"/>
      <c r="Z58" s="86"/>
      <c r="AA58" s="87"/>
      <c r="AB58" s="87"/>
      <c r="AC58" s="87"/>
      <c r="AD58" s="87"/>
      <c r="AE58" s="87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</row>
  </sheetData>
  <mergeCells count="28">
    <mergeCell ref="I5:J5"/>
    <mergeCell ref="W3:W4"/>
    <mergeCell ref="B1:AO2"/>
    <mergeCell ref="A3:A4"/>
    <mergeCell ref="B3:B4"/>
    <mergeCell ref="C3:C4"/>
    <mergeCell ref="F3:F4"/>
    <mergeCell ref="G3:G4"/>
    <mergeCell ref="H3:H4"/>
    <mergeCell ref="K3:K4"/>
    <mergeCell ref="L3:M3"/>
    <mergeCell ref="I3:J4"/>
    <mergeCell ref="N3:O3"/>
    <mergeCell ref="P3:Q3"/>
    <mergeCell ref="R3:R4"/>
    <mergeCell ref="S3:U3"/>
    <mergeCell ref="AP3:AR3"/>
    <mergeCell ref="AS3:AU3"/>
    <mergeCell ref="X3:X4"/>
    <mergeCell ref="Y3:Y4"/>
    <mergeCell ref="Z3:AE3"/>
    <mergeCell ref="AL3:AL4"/>
    <mergeCell ref="AM3:AM4"/>
    <mergeCell ref="D3:D4"/>
    <mergeCell ref="E3:E4"/>
    <mergeCell ref="V3:V4"/>
    <mergeCell ref="AN3:AN4"/>
    <mergeCell ref="AO3:AO4"/>
  </mergeCells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CBB8-DCC9-4DD5-ABDE-58B24D7C1F39}">
  <dimension ref="A1:O75"/>
  <sheetViews>
    <sheetView view="pageBreakPreview" topLeftCell="A13" zoomScale="90" zoomScaleNormal="100" zoomScaleSheetLayoutView="90" workbookViewId="0">
      <selection activeCell="C47" sqref="C47:H47"/>
    </sheetView>
  </sheetViews>
  <sheetFormatPr defaultColWidth="8.109375" defaultRowHeight="14.4" x14ac:dyDescent="0.25"/>
  <cols>
    <col min="1" max="1" width="6.33203125" style="1" customWidth="1"/>
    <col min="2" max="2" width="9" style="125" customWidth="1"/>
    <col min="3" max="3" width="10.109375" style="1" customWidth="1"/>
    <col min="4" max="4" width="7" style="1" customWidth="1"/>
    <col min="5" max="5" width="12.44140625" style="1" customWidth="1"/>
    <col min="6" max="6" width="13.109375" style="1" customWidth="1"/>
    <col min="7" max="7" width="5.88671875" style="1" customWidth="1"/>
    <col min="8" max="8" width="9.109375" style="1" customWidth="1"/>
    <col min="9" max="9" width="7.88671875" style="1" customWidth="1"/>
    <col min="10" max="11" width="9.21875" style="1" customWidth="1"/>
    <col min="12" max="12" width="8.6640625" style="1" customWidth="1"/>
    <col min="13" max="13" width="15.44140625" style="1" customWidth="1"/>
    <col min="14" max="14" width="8.88671875" style="1" customWidth="1"/>
    <col min="15" max="15" width="8.109375" style="1" customWidth="1"/>
    <col min="16" max="16384" width="8.109375" style="1"/>
  </cols>
  <sheetData>
    <row r="1" spans="1:15" ht="18.75" customHeight="1" x14ac:dyDescent="0.25">
      <c r="A1" s="193" t="s">
        <v>0</v>
      </c>
      <c r="B1" s="193"/>
      <c r="C1" s="193"/>
      <c r="D1" s="193"/>
      <c r="E1" s="193"/>
      <c r="F1" s="193"/>
      <c r="G1" s="193"/>
      <c r="H1" s="194"/>
      <c r="I1" s="193"/>
      <c r="J1" s="193"/>
      <c r="K1" s="193"/>
      <c r="L1" s="193"/>
      <c r="M1" s="193"/>
      <c r="N1" s="195"/>
      <c r="O1" s="195"/>
    </row>
    <row r="2" spans="1:15" ht="24" x14ac:dyDescent="0.25">
      <c r="A2" s="248" t="s">
        <v>1</v>
      </c>
      <c r="B2" s="249"/>
      <c r="C2" s="249"/>
      <c r="D2" s="250" t="s">
        <v>2</v>
      </c>
      <c r="E2" s="251"/>
      <c r="F2" s="250" t="s">
        <v>3</v>
      </c>
      <c r="G2" s="252"/>
      <c r="H2" s="253" t="s">
        <v>75</v>
      </c>
      <c r="I2" s="252"/>
      <c r="J2" s="254" t="s">
        <v>4</v>
      </c>
      <c r="K2" s="254"/>
      <c r="L2" s="255"/>
      <c r="M2" s="256"/>
      <c r="N2" s="256" t="s">
        <v>5</v>
      </c>
      <c r="O2" s="257"/>
    </row>
    <row r="3" spans="1:15" x14ac:dyDescent="0.25">
      <c r="A3" s="2"/>
      <c r="B3" s="224"/>
      <c r="C3" s="3"/>
      <c r="D3" s="3"/>
      <c r="E3" s="4"/>
      <c r="F3" s="5"/>
      <c r="G3" s="5" t="s">
        <v>6</v>
      </c>
      <c r="H3" s="6" t="s">
        <v>7</v>
      </c>
      <c r="I3" s="5" t="s">
        <v>8</v>
      </c>
      <c r="J3" s="7"/>
      <c r="K3" s="7"/>
      <c r="L3" s="7"/>
      <c r="M3" s="7"/>
      <c r="N3" s="7"/>
      <c r="O3" s="7"/>
    </row>
    <row r="4" spans="1:15" ht="25.2" x14ac:dyDescent="0.25">
      <c r="A4" s="132" t="s">
        <v>189</v>
      </c>
      <c r="B4" s="225" t="s">
        <v>190</v>
      </c>
      <c r="C4" s="9"/>
      <c r="D4" s="9"/>
      <c r="E4" s="58"/>
      <c r="F4" s="236" t="s">
        <v>9</v>
      </c>
      <c r="G4" s="237" t="s">
        <v>10</v>
      </c>
      <c r="H4" s="238"/>
      <c r="I4" s="239"/>
      <c r="J4" s="7"/>
      <c r="K4" s="7"/>
      <c r="L4" s="7"/>
      <c r="M4" s="7"/>
      <c r="N4" s="7"/>
      <c r="O4" s="7"/>
    </row>
    <row r="5" spans="1:15" x14ac:dyDescent="0.25">
      <c r="A5" s="8"/>
      <c r="B5" s="226"/>
      <c r="C5" s="9"/>
      <c r="D5" s="9"/>
      <c r="E5" s="7"/>
      <c r="F5" s="236" t="s">
        <v>11</v>
      </c>
      <c r="G5" s="237" t="s">
        <v>10</v>
      </c>
      <c r="H5" s="238"/>
      <c r="I5" s="239"/>
      <c r="J5" s="7"/>
      <c r="K5" s="7"/>
      <c r="L5" s="7"/>
      <c r="M5" s="7"/>
      <c r="N5" s="7"/>
      <c r="O5" s="7"/>
    </row>
    <row r="6" spans="1:15" x14ac:dyDescent="0.25">
      <c r="A6" s="8"/>
      <c r="B6" s="226"/>
      <c r="C6" s="9"/>
      <c r="D6" s="9"/>
      <c r="E6" s="7"/>
      <c r="F6" s="236" t="s">
        <v>12</v>
      </c>
      <c r="G6" s="237" t="s">
        <v>10</v>
      </c>
      <c r="H6" s="240"/>
      <c r="I6" s="239"/>
      <c r="J6" s="7"/>
      <c r="K6" s="7"/>
      <c r="L6" s="7"/>
      <c r="M6" s="7"/>
      <c r="N6" s="7"/>
      <c r="O6" s="7"/>
    </row>
    <row r="7" spans="1:15" x14ac:dyDescent="0.25">
      <c r="A7" s="8"/>
      <c r="B7" s="226"/>
      <c r="C7" s="9"/>
      <c r="D7" s="9"/>
      <c r="E7" s="7"/>
      <c r="F7" s="236" t="s">
        <v>13</v>
      </c>
      <c r="G7" s="237" t="s">
        <v>10</v>
      </c>
      <c r="H7" s="240"/>
      <c r="I7" s="239"/>
      <c r="J7" s="7"/>
      <c r="K7" s="7"/>
      <c r="L7" s="7"/>
      <c r="M7" s="7"/>
      <c r="N7" s="7"/>
      <c r="O7" s="7"/>
    </row>
    <row r="8" spans="1:15" x14ac:dyDescent="0.25">
      <c r="A8" s="8"/>
      <c r="B8" s="226"/>
      <c r="C8" s="9"/>
      <c r="D8" s="9"/>
      <c r="E8" s="7"/>
      <c r="F8" s="236" t="s">
        <v>14</v>
      </c>
      <c r="G8" s="237" t="s">
        <v>10</v>
      </c>
      <c r="H8" s="240"/>
      <c r="I8" s="239"/>
      <c r="J8" s="7"/>
      <c r="K8" s="7"/>
      <c r="L8" s="7"/>
      <c r="M8" s="7"/>
      <c r="N8" s="7"/>
      <c r="O8" s="7"/>
    </row>
    <row r="9" spans="1:15" x14ac:dyDescent="0.25">
      <c r="A9" s="8"/>
      <c r="B9" s="226"/>
      <c r="C9" s="9"/>
      <c r="D9" s="9"/>
      <c r="E9" s="7"/>
      <c r="F9" s="236" t="s">
        <v>15</v>
      </c>
      <c r="G9" s="237" t="s">
        <v>10</v>
      </c>
      <c r="H9" s="240"/>
      <c r="I9" s="238"/>
      <c r="J9" s="7"/>
      <c r="K9" s="7"/>
      <c r="L9" s="7"/>
      <c r="M9" s="7"/>
      <c r="N9" s="7"/>
      <c r="O9" s="7"/>
    </row>
    <row r="10" spans="1:15" x14ac:dyDescent="0.25">
      <c r="A10" s="8"/>
      <c r="B10" s="226"/>
      <c r="C10" s="9"/>
      <c r="D10" s="9"/>
      <c r="E10" s="7"/>
      <c r="F10" s="236" t="s">
        <v>16</v>
      </c>
      <c r="G10" s="237" t="s">
        <v>10</v>
      </c>
      <c r="H10" s="240"/>
      <c r="I10" s="239"/>
      <c r="J10" s="7"/>
      <c r="K10" s="7"/>
      <c r="L10" s="7"/>
      <c r="M10" s="7"/>
      <c r="N10" s="7"/>
      <c r="O10" s="7"/>
    </row>
    <row r="11" spans="1:15" x14ac:dyDescent="0.25">
      <c r="A11" s="8"/>
      <c r="B11" s="226"/>
      <c r="C11" s="9"/>
      <c r="D11" s="9"/>
      <c r="E11" s="7"/>
      <c r="F11" s="236" t="s">
        <v>17</v>
      </c>
      <c r="G11" s="237" t="s">
        <v>10</v>
      </c>
      <c r="H11" s="240"/>
      <c r="I11" s="239"/>
      <c r="J11" s="7"/>
      <c r="K11" s="7"/>
      <c r="L11" s="7"/>
      <c r="M11" s="7"/>
      <c r="N11" s="7"/>
      <c r="O11" s="7"/>
    </row>
    <row r="12" spans="1:15" x14ac:dyDescent="0.25">
      <c r="A12" s="8"/>
      <c r="B12" s="226"/>
      <c r="C12" s="9"/>
      <c r="D12" s="9"/>
      <c r="E12" s="7"/>
      <c r="F12" s="236" t="s">
        <v>18</v>
      </c>
      <c r="G12" s="237" t="s">
        <v>10</v>
      </c>
      <c r="H12" s="240"/>
      <c r="I12" s="239"/>
      <c r="J12" s="7"/>
      <c r="K12" s="7"/>
      <c r="L12" s="7"/>
      <c r="M12" s="7"/>
      <c r="N12" s="7"/>
      <c r="O12" s="7"/>
    </row>
    <row r="13" spans="1:15" x14ac:dyDescent="0.25">
      <c r="A13" s="8"/>
      <c r="B13" s="226"/>
      <c r="C13" s="9"/>
      <c r="D13" s="9"/>
      <c r="E13" s="7"/>
      <c r="F13" s="236" t="s">
        <v>19</v>
      </c>
      <c r="G13" s="237" t="s">
        <v>10</v>
      </c>
      <c r="H13" s="240"/>
      <c r="I13" s="238"/>
      <c r="J13" s="7"/>
      <c r="K13" s="7"/>
      <c r="L13" s="7"/>
      <c r="M13" s="7"/>
      <c r="N13" s="7"/>
      <c r="O13" s="7"/>
    </row>
    <row r="14" spans="1:15" x14ac:dyDescent="0.25">
      <c r="A14" s="8"/>
      <c r="B14" s="226"/>
      <c r="C14" s="9"/>
      <c r="D14" s="9"/>
      <c r="E14" s="7"/>
      <c r="F14" s="241" t="s">
        <v>20</v>
      </c>
      <c r="G14" s="237" t="s">
        <v>21</v>
      </c>
      <c r="H14" s="242"/>
      <c r="I14" s="243"/>
      <c r="J14" s="7"/>
      <c r="K14" s="7"/>
      <c r="L14" s="7"/>
      <c r="M14" s="7"/>
      <c r="N14" s="7"/>
      <c r="O14" s="7"/>
    </row>
    <row r="15" spans="1:15" x14ac:dyDescent="0.25">
      <c r="A15" s="10"/>
      <c r="B15" s="226"/>
      <c r="C15" s="9"/>
      <c r="D15" s="11"/>
      <c r="E15" s="12"/>
      <c r="F15" s="241" t="s">
        <v>22</v>
      </c>
      <c r="G15" s="237" t="s">
        <v>23</v>
      </c>
      <c r="H15" s="242"/>
      <c r="I15" s="244"/>
      <c r="J15" s="7"/>
      <c r="K15" s="7"/>
      <c r="L15" s="7"/>
      <c r="M15" s="7"/>
      <c r="N15" s="7"/>
      <c r="O15" s="7"/>
    </row>
    <row r="16" spans="1:15" ht="48" x14ac:dyDescent="0.25">
      <c r="A16" s="13" t="s">
        <v>24</v>
      </c>
      <c r="B16" s="258" t="s">
        <v>25</v>
      </c>
      <c r="C16" s="211" t="s">
        <v>26</v>
      </c>
      <c r="D16" s="14" t="s">
        <v>27</v>
      </c>
      <c r="E16" s="14" t="s">
        <v>28</v>
      </c>
      <c r="F16" s="14" t="s">
        <v>29</v>
      </c>
      <c r="G16" s="14" t="s">
        <v>30</v>
      </c>
      <c r="H16" s="15" t="s">
        <v>31</v>
      </c>
      <c r="I16" s="14" t="s">
        <v>32</v>
      </c>
      <c r="J16" s="14" t="s">
        <v>33</v>
      </c>
      <c r="K16" s="14" t="s">
        <v>34</v>
      </c>
      <c r="L16" s="16" t="s">
        <v>35</v>
      </c>
      <c r="M16" s="128" t="s">
        <v>185</v>
      </c>
      <c r="N16" s="17" t="s">
        <v>36</v>
      </c>
      <c r="O16" s="17" t="s">
        <v>37</v>
      </c>
    </row>
    <row r="17" spans="1:15" x14ac:dyDescent="0.25">
      <c r="A17" s="162">
        <v>1</v>
      </c>
      <c r="B17" s="212"/>
      <c r="C17" s="210"/>
      <c r="D17" s="18"/>
      <c r="E17" s="18"/>
      <c r="F17" s="19"/>
      <c r="G17" s="18"/>
      <c r="H17" s="20"/>
      <c r="I17" s="19"/>
      <c r="J17" s="41"/>
      <c r="K17" s="19"/>
      <c r="L17" s="57"/>
      <c r="M17" s="57"/>
      <c r="N17" s="22"/>
      <c r="O17" s="23"/>
    </row>
    <row r="18" spans="1:15" x14ac:dyDescent="0.25">
      <c r="A18" s="162">
        <v>2</v>
      </c>
      <c r="B18" s="212"/>
      <c r="C18" s="20"/>
      <c r="D18" s="18"/>
      <c r="E18" s="18"/>
      <c r="F18" s="19"/>
      <c r="G18" s="18"/>
      <c r="H18" s="20"/>
      <c r="I18" s="19"/>
      <c r="J18" s="41"/>
      <c r="K18" s="19"/>
      <c r="L18" s="57"/>
      <c r="M18" s="57"/>
      <c r="N18" s="22"/>
      <c r="O18" s="23"/>
    </row>
    <row r="19" spans="1:15" x14ac:dyDescent="0.25">
      <c r="A19" s="162">
        <v>3</v>
      </c>
      <c r="B19" s="212"/>
      <c r="C19" s="20"/>
      <c r="D19" s="18"/>
      <c r="E19" s="18"/>
      <c r="F19" s="19"/>
      <c r="G19" s="18"/>
      <c r="H19" s="20"/>
      <c r="I19" s="19"/>
      <c r="J19" s="41"/>
      <c r="K19" s="19"/>
      <c r="L19" s="57"/>
      <c r="M19" s="57"/>
      <c r="N19" s="22"/>
      <c r="O19" s="23"/>
    </row>
    <row r="20" spans="1:15" x14ac:dyDescent="0.25">
      <c r="A20" s="162">
        <v>4</v>
      </c>
      <c r="B20" s="212"/>
      <c r="C20" s="20"/>
      <c r="D20" s="18"/>
      <c r="E20" s="18"/>
      <c r="F20" s="19"/>
      <c r="G20" s="18"/>
      <c r="H20" s="20"/>
      <c r="I20" s="19"/>
      <c r="J20" s="41"/>
      <c r="K20" s="19"/>
      <c r="L20" s="57"/>
      <c r="M20" s="57"/>
      <c r="N20" s="22"/>
      <c r="O20" s="23"/>
    </row>
    <row r="21" spans="1:15" x14ac:dyDescent="0.25">
      <c r="A21" s="162">
        <v>5</v>
      </c>
      <c r="B21" s="212"/>
      <c r="C21" s="20"/>
      <c r="D21" s="18"/>
      <c r="E21" s="59"/>
      <c r="F21" s="19"/>
      <c r="G21" s="18"/>
      <c r="H21" s="20"/>
      <c r="I21" s="19"/>
      <c r="J21" s="41"/>
      <c r="K21" s="19"/>
      <c r="L21" s="57"/>
      <c r="M21" s="57"/>
      <c r="N21" s="22"/>
      <c r="O21" s="23"/>
    </row>
    <row r="22" spans="1:15" x14ac:dyDescent="0.25">
      <c r="A22" s="162">
        <v>6</v>
      </c>
      <c r="B22" s="212"/>
      <c r="C22" s="20"/>
      <c r="D22" s="18"/>
      <c r="E22" s="59"/>
      <c r="F22" s="19"/>
      <c r="G22" s="18"/>
      <c r="H22" s="20"/>
      <c r="I22" s="19"/>
      <c r="J22" s="41"/>
      <c r="K22" s="19"/>
      <c r="L22" s="57"/>
      <c r="M22" s="57"/>
      <c r="N22" s="22"/>
      <c r="O22" s="23"/>
    </row>
    <row r="23" spans="1:15" x14ac:dyDescent="0.25">
      <c r="A23" s="162">
        <v>7</v>
      </c>
      <c r="B23" s="212"/>
      <c r="C23" s="20"/>
      <c r="D23" s="18"/>
      <c r="E23" s="18"/>
      <c r="F23" s="19"/>
      <c r="G23" s="18"/>
      <c r="H23" s="20"/>
      <c r="I23" s="19"/>
      <c r="J23" s="41"/>
      <c r="K23" s="19"/>
      <c r="L23" s="57"/>
      <c r="M23" s="57"/>
      <c r="N23" s="22"/>
      <c r="O23" s="23"/>
    </row>
    <row r="24" spans="1:15" x14ac:dyDescent="0.25">
      <c r="A24" s="162">
        <v>8</v>
      </c>
      <c r="B24" s="212"/>
      <c r="C24" s="20"/>
      <c r="D24" s="18"/>
      <c r="E24" s="18"/>
      <c r="F24" s="19"/>
      <c r="G24" s="18"/>
      <c r="H24" s="20"/>
      <c r="I24" s="19"/>
      <c r="J24" s="41"/>
      <c r="K24" s="19"/>
      <c r="L24" s="57"/>
      <c r="M24" s="57"/>
      <c r="N24" s="22"/>
      <c r="O24" s="23"/>
    </row>
    <row r="25" spans="1:15" x14ac:dyDescent="0.25">
      <c r="A25" s="162">
        <v>9</v>
      </c>
      <c r="B25" s="212"/>
      <c r="C25" s="20"/>
      <c r="D25" s="18"/>
      <c r="E25" s="18"/>
      <c r="F25" s="19"/>
      <c r="G25" s="18"/>
      <c r="H25" s="20"/>
      <c r="I25" s="19"/>
      <c r="J25" s="41"/>
      <c r="K25" s="19"/>
      <c r="L25" s="57"/>
      <c r="M25" s="57"/>
      <c r="N25" s="22"/>
      <c r="O25" s="23"/>
    </row>
    <row r="26" spans="1:15" x14ac:dyDescent="0.25">
      <c r="A26" s="162">
        <v>10</v>
      </c>
      <c r="B26" s="212"/>
      <c r="C26" s="20"/>
      <c r="D26" s="18"/>
      <c r="E26" s="18"/>
      <c r="F26" s="117"/>
      <c r="G26" s="18"/>
      <c r="H26" s="20"/>
      <c r="I26" s="19"/>
      <c r="J26" s="41"/>
      <c r="K26" s="19"/>
      <c r="L26" s="57"/>
      <c r="M26" s="57"/>
      <c r="N26" s="118"/>
      <c r="O26" s="23"/>
    </row>
    <row r="27" spans="1:15" x14ac:dyDescent="0.25">
      <c r="A27" s="162">
        <v>11</v>
      </c>
      <c r="B27" s="212"/>
      <c r="C27" s="20"/>
      <c r="D27" s="18"/>
      <c r="E27" s="18"/>
      <c r="F27" s="117"/>
      <c r="G27" s="18"/>
      <c r="H27" s="20"/>
      <c r="I27" s="19"/>
      <c r="J27" s="41"/>
      <c r="K27" s="19"/>
      <c r="L27" s="57"/>
      <c r="M27" s="57"/>
      <c r="N27" s="118"/>
      <c r="O27" s="23"/>
    </row>
    <row r="28" spans="1:15" x14ac:dyDescent="0.25">
      <c r="A28" s="162">
        <v>12</v>
      </c>
      <c r="B28" s="212"/>
      <c r="C28" s="20"/>
      <c r="D28" s="18"/>
      <c r="E28" s="18"/>
      <c r="F28" s="117"/>
      <c r="G28" s="18"/>
      <c r="H28" s="20"/>
      <c r="I28" s="19"/>
      <c r="J28" s="41"/>
      <c r="K28" s="19"/>
      <c r="L28" s="57"/>
      <c r="M28" s="57"/>
      <c r="N28" s="118"/>
      <c r="O28" s="23"/>
    </row>
    <row r="29" spans="1:15" x14ac:dyDescent="0.25">
      <c r="A29" s="162">
        <v>13</v>
      </c>
      <c r="B29" s="212"/>
      <c r="C29" s="20"/>
      <c r="D29" s="18"/>
      <c r="E29" s="18"/>
      <c r="F29" s="117"/>
      <c r="G29" s="18"/>
      <c r="H29" s="20"/>
      <c r="I29" s="19"/>
      <c r="J29" s="41"/>
      <c r="K29" s="19"/>
      <c r="L29" s="57"/>
      <c r="M29" s="57"/>
      <c r="N29" s="118"/>
      <c r="O29" s="23"/>
    </row>
    <row r="30" spans="1:15" x14ac:dyDescent="0.25">
      <c r="A30" s="162">
        <v>14</v>
      </c>
      <c r="B30" s="223"/>
      <c r="C30" s="20"/>
      <c r="D30" s="18"/>
      <c r="E30" s="18"/>
      <c r="F30" s="117"/>
      <c r="G30" s="18"/>
      <c r="H30" s="20"/>
      <c r="I30" s="19"/>
      <c r="J30" s="41"/>
      <c r="K30" s="19"/>
      <c r="L30" s="57"/>
      <c r="M30" s="57"/>
      <c r="N30" s="118"/>
      <c r="O30" s="23"/>
    </row>
    <row r="31" spans="1:15" x14ac:dyDescent="0.25">
      <c r="A31" s="162">
        <v>15</v>
      </c>
      <c r="B31" s="212"/>
      <c r="C31" s="20"/>
      <c r="D31" s="18"/>
      <c r="E31" s="18"/>
      <c r="F31" s="117"/>
      <c r="G31" s="18"/>
      <c r="H31" s="20"/>
      <c r="I31" s="19"/>
      <c r="J31" s="41"/>
      <c r="K31" s="19"/>
      <c r="L31" s="57"/>
      <c r="M31" s="57"/>
      <c r="N31" s="118"/>
      <c r="O31" s="23"/>
    </row>
    <row r="32" spans="1:15" x14ac:dyDescent="0.25">
      <c r="A32" s="162">
        <v>16</v>
      </c>
      <c r="B32" s="212"/>
      <c r="C32" s="213"/>
      <c r="D32" s="214"/>
      <c r="E32" s="214"/>
      <c r="F32" s="215"/>
      <c r="G32" s="214"/>
      <c r="H32" s="213"/>
      <c r="I32" s="215"/>
      <c r="J32" s="216"/>
      <c r="K32" s="215"/>
      <c r="L32" s="217"/>
      <c r="M32" s="217"/>
      <c r="N32" s="218"/>
      <c r="O32" s="23"/>
    </row>
    <row r="33" spans="1:15" x14ac:dyDescent="0.25">
      <c r="A33" s="162">
        <v>17</v>
      </c>
      <c r="B33" s="212"/>
      <c r="C33" s="213"/>
      <c r="D33" s="214"/>
      <c r="E33" s="214"/>
      <c r="F33" s="215"/>
      <c r="G33" s="214"/>
      <c r="H33" s="213"/>
      <c r="I33" s="215"/>
      <c r="J33" s="216"/>
      <c r="K33" s="215"/>
      <c r="L33" s="217"/>
      <c r="M33" s="217"/>
      <c r="N33" s="218"/>
      <c r="O33" s="23"/>
    </row>
    <row r="34" spans="1:15" x14ac:dyDescent="0.25">
      <c r="A34" s="162">
        <v>18</v>
      </c>
      <c r="B34" s="212"/>
      <c r="C34" s="213"/>
      <c r="D34" s="214"/>
      <c r="E34" s="214"/>
      <c r="F34" s="215"/>
      <c r="G34" s="214"/>
      <c r="H34" s="213"/>
      <c r="I34" s="215"/>
      <c r="J34" s="216"/>
      <c r="K34" s="215"/>
      <c r="L34" s="217"/>
      <c r="M34" s="217"/>
      <c r="N34" s="218"/>
      <c r="O34" s="23"/>
    </row>
    <row r="35" spans="1:15" x14ac:dyDescent="0.25">
      <c r="A35" s="162">
        <v>19</v>
      </c>
      <c r="B35" s="212"/>
      <c r="C35" s="213"/>
      <c r="D35" s="214"/>
      <c r="E35" s="214"/>
      <c r="F35" s="215"/>
      <c r="G35" s="214"/>
      <c r="H35" s="213"/>
      <c r="I35" s="215"/>
      <c r="J35" s="216"/>
      <c r="K35" s="215"/>
      <c r="L35" s="217"/>
      <c r="M35" s="217"/>
      <c r="N35" s="218"/>
      <c r="O35" s="23"/>
    </row>
    <row r="36" spans="1:15" x14ac:dyDescent="0.25">
      <c r="A36" s="162">
        <v>20</v>
      </c>
      <c r="B36" s="212"/>
      <c r="C36" s="213"/>
      <c r="D36" s="214"/>
      <c r="E36" s="214"/>
      <c r="F36" s="215"/>
      <c r="G36" s="214"/>
      <c r="H36" s="213"/>
      <c r="I36" s="215"/>
      <c r="J36" s="216"/>
      <c r="K36" s="215"/>
      <c r="L36" s="217"/>
      <c r="M36" s="217"/>
      <c r="N36" s="218"/>
      <c r="O36" s="23"/>
    </row>
    <row r="37" spans="1:15" x14ac:dyDescent="0.25">
      <c r="A37" s="162">
        <v>21</v>
      </c>
      <c r="B37" s="212"/>
      <c r="C37" s="213"/>
      <c r="D37" s="214"/>
      <c r="E37" s="214"/>
      <c r="F37" s="215"/>
      <c r="G37" s="214"/>
      <c r="H37" s="213"/>
      <c r="I37" s="215"/>
      <c r="J37" s="216"/>
      <c r="K37" s="215"/>
      <c r="L37" s="217"/>
      <c r="M37" s="217"/>
      <c r="N37" s="218"/>
      <c r="O37" s="23"/>
    </row>
    <row r="38" spans="1:15" x14ac:dyDescent="0.25">
      <c r="A38" s="162">
        <v>22</v>
      </c>
      <c r="B38" s="212"/>
      <c r="C38" s="20"/>
      <c r="D38" s="18"/>
      <c r="E38" s="18"/>
      <c r="F38" s="117"/>
      <c r="G38" s="18"/>
      <c r="H38" s="20"/>
      <c r="I38" s="19"/>
      <c r="J38" s="41"/>
      <c r="K38" s="19"/>
      <c r="L38" s="57"/>
      <c r="M38" s="57"/>
      <c r="N38" s="118"/>
      <c r="O38" s="23"/>
    </row>
    <row r="39" spans="1:15" x14ac:dyDescent="0.25">
      <c r="A39" s="162">
        <v>23</v>
      </c>
      <c r="B39" s="212"/>
      <c r="C39" s="20"/>
      <c r="D39" s="24"/>
      <c r="E39" s="18"/>
      <c r="F39" s="25"/>
      <c r="G39" s="18"/>
      <c r="H39" s="20"/>
      <c r="I39" s="19"/>
      <c r="J39" s="41"/>
      <c r="K39" s="19"/>
      <c r="L39" s="57"/>
      <c r="M39" s="57"/>
      <c r="N39" s="22"/>
      <c r="O39" s="23"/>
    </row>
    <row r="40" spans="1:15" x14ac:dyDescent="0.25">
      <c r="A40" s="162">
        <v>24</v>
      </c>
      <c r="B40" s="212"/>
      <c r="C40" s="20"/>
      <c r="D40" s="24"/>
      <c r="E40" s="18"/>
      <c r="F40" s="25"/>
      <c r="G40" s="18"/>
      <c r="H40" s="20"/>
      <c r="I40" s="19"/>
      <c r="J40" s="41"/>
      <c r="K40" s="19"/>
      <c r="L40" s="57"/>
      <c r="M40" s="57"/>
      <c r="N40" s="22"/>
      <c r="O40" s="23"/>
    </row>
    <row r="41" spans="1:15" x14ac:dyDescent="0.25">
      <c r="A41" s="162">
        <v>25</v>
      </c>
      <c r="B41" s="212"/>
      <c r="C41" s="20"/>
      <c r="D41" s="24"/>
      <c r="E41" s="18"/>
      <c r="F41" s="25"/>
      <c r="G41" s="18"/>
      <c r="H41" s="20"/>
      <c r="I41" s="19"/>
      <c r="J41" s="41"/>
      <c r="K41" s="19"/>
      <c r="L41" s="57"/>
      <c r="M41" s="57"/>
      <c r="N41" s="22"/>
      <c r="O41" s="23"/>
    </row>
    <row r="42" spans="1:15" x14ac:dyDescent="0.25">
      <c r="A42" s="162">
        <v>26</v>
      </c>
      <c r="B42" s="212"/>
      <c r="C42" s="20"/>
      <c r="D42" s="24"/>
      <c r="E42" s="18"/>
      <c r="F42" s="25"/>
      <c r="G42" s="18"/>
      <c r="H42" s="20"/>
      <c r="I42" s="19"/>
      <c r="J42" s="41"/>
      <c r="K42" s="19"/>
      <c r="L42" s="57"/>
      <c r="M42" s="57"/>
      <c r="N42" s="22"/>
      <c r="O42" s="23"/>
    </row>
    <row r="43" spans="1:15" x14ac:dyDescent="0.25">
      <c r="A43" s="162">
        <v>27</v>
      </c>
      <c r="B43" s="212"/>
      <c r="C43" s="20"/>
      <c r="D43" s="26"/>
      <c r="E43" s="18"/>
      <c r="F43" s="25"/>
      <c r="G43" s="27"/>
      <c r="H43" s="20"/>
      <c r="I43" s="19"/>
      <c r="J43" s="41"/>
      <c r="K43" s="19"/>
      <c r="L43" s="57"/>
      <c r="M43" s="57"/>
      <c r="N43" s="22"/>
      <c r="O43" s="23"/>
    </row>
    <row r="44" spans="1:15" x14ac:dyDescent="0.25">
      <c r="A44" s="204" t="s">
        <v>186</v>
      </c>
      <c r="B44" s="204"/>
      <c r="C44" s="204"/>
      <c r="D44" s="204"/>
      <c r="E44" s="204"/>
      <c r="F44" s="204"/>
      <c r="G44" s="204"/>
      <c r="H44" s="204"/>
      <c r="I44" s="19">
        <v>32.526087799999992</v>
      </c>
      <c r="J44" s="28"/>
      <c r="K44" s="19"/>
      <c r="L44" s="29"/>
      <c r="M44" s="126"/>
      <c r="N44" s="30"/>
      <c r="O44" s="23"/>
    </row>
    <row r="45" spans="1:15" x14ac:dyDescent="0.25">
      <c r="A45" s="204" t="s">
        <v>187</v>
      </c>
      <c r="B45" s="204"/>
      <c r="C45" s="204"/>
      <c r="D45" s="204"/>
      <c r="E45" s="204"/>
      <c r="F45" s="204"/>
      <c r="G45" s="204"/>
      <c r="H45" s="204"/>
      <c r="I45" s="19">
        <v>4.1164183999999997</v>
      </c>
      <c r="J45" s="28"/>
      <c r="K45" s="19"/>
      <c r="L45" s="29"/>
      <c r="M45" s="126"/>
      <c r="N45" s="30"/>
      <c r="O45" s="23"/>
    </row>
    <row r="46" spans="1:15" x14ac:dyDescent="0.25">
      <c r="A46" s="204" t="s">
        <v>188</v>
      </c>
      <c r="B46" s="204"/>
      <c r="C46" s="204"/>
      <c r="D46" s="204"/>
      <c r="E46" s="204"/>
      <c r="F46" s="204"/>
      <c r="G46" s="204"/>
      <c r="H46" s="204"/>
      <c r="I46" s="19">
        <v>1.2172248000000001</v>
      </c>
      <c r="J46" s="28"/>
      <c r="K46" s="19"/>
      <c r="L46" s="29"/>
      <c r="M46" s="126"/>
      <c r="N46" s="30"/>
      <c r="O46" s="23"/>
    </row>
    <row r="47" spans="1:15" x14ac:dyDescent="0.25">
      <c r="A47" s="31"/>
      <c r="B47" s="157"/>
      <c r="C47" s="196" t="s">
        <v>42</v>
      </c>
      <c r="D47" s="201"/>
      <c r="E47" s="201"/>
      <c r="F47" s="201"/>
      <c r="G47" s="201"/>
      <c r="H47" s="197"/>
      <c r="I47" s="32">
        <f>SUM(I44:I46)</f>
        <v>37.859730999999989</v>
      </c>
      <c r="J47" s="33"/>
      <c r="K47" s="32">
        <f>SUM(K17:K43)</f>
        <v>0</v>
      </c>
      <c r="L47" s="228"/>
      <c r="M47" s="229"/>
      <c r="N47" s="34"/>
      <c r="O47" s="34"/>
    </row>
    <row r="48" spans="1:15" ht="24" x14ac:dyDescent="0.25">
      <c r="A48" s="35"/>
      <c r="B48" s="159" t="s">
        <v>43</v>
      </c>
      <c r="C48" s="205" t="s">
        <v>26</v>
      </c>
      <c r="D48" s="206"/>
      <c r="E48" s="36" t="s">
        <v>44</v>
      </c>
      <c r="F48" s="36" t="s">
        <v>45</v>
      </c>
      <c r="G48" s="37" t="s">
        <v>30</v>
      </c>
      <c r="H48" s="37"/>
      <c r="I48" s="36" t="s">
        <v>46</v>
      </c>
      <c r="J48" s="38" t="s">
        <v>47</v>
      </c>
      <c r="K48" s="38" t="s">
        <v>34</v>
      </c>
      <c r="L48" s="38" t="s">
        <v>35</v>
      </c>
      <c r="M48" s="38"/>
      <c r="N48" s="227"/>
      <c r="O48" s="37"/>
    </row>
    <row r="49" spans="1:15" ht="15.75" customHeight="1" x14ac:dyDescent="0.25">
      <c r="A49" s="162">
        <v>1</v>
      </c>
      <c r="B49" s="231"/>
      <c r="C49" s="232"/>
      <c r="D49" s="233"/>
      <c r="E49" s="219"/>
      <c r="F49" s="220"/>
      <c r="G49" s="234"/>
      <c r="H49" s="234"/>
      <c r="I49" s="220"/>
      <c r="J49" s="220"/>
      <c r="K49" s="220"/>
      <c r="L49" s="230"/>
      <c r="M49" s="230"/>
      <c r="N49" s="41"/>
      <c r="O49" s="41"/>
    </row>
    <row r="50" spans="1:15" x14ac:dyDescent="0.25">
      <c r="A50" s="162">
        <v>2</v>
      </c>
      <c r="B50" s="231"/>
      <c r="C50" s="232"/>
      <c r="D50" s="233"/>
      <c r="E50" s="219"/>
      <c r="F50" s="220"/>
      <c r="G50" s="234"/>
      <c r="H50" s="234"/>
      <c r="I50" s="220"/>
      <c r="J50" s="220"/>
      <c r="K50" s="220"/>
      <c r="L50" s="40"/>
      <c r="M50" s="121"/>
      <c r="N50" s="41"/>
      <c r="O50" s="41"/>
    </row>
    <row r="51" spans="1:15" x14ac:dyDescent="0.25">
      <c r="A51" s="162">
        <v>3</v>
      </c>
      <c r="B51" s="231"/>
      <c r="C51" s="232"/>
      <c r="D51" s="233"/>
      <c r="E51" s="219"/>
      <c r="F51" s="220"/>
      <c r="G51" s="234"/>
      <c r="H51" s="234"/>
      <c r="I51" s="220"/>
      <c r="J51" s="220"/>
      <c r="K51" s="220"/>
      <c r="L51" s="21"/>
      <c r="M51" s="119"/>
      <c r="N51" s="42"/>
      <c r="O51" s="42"/>
    </row>
    <row r="52" spans="1:15" x14ac:dyDescent="0.25">
      <c r="A52" s="162">
        <v>4</v>
      </c>
      <c r="B52" s="231"/>
      <c r="C52" s="232"/>
      <c r="D52" s="233"/>
      <c r="E52" s="219"/>
      <c r="F52" s="220"/>
      <c r="G52" s="234"/>
      <c r="H52" s="234"/>
      <c r="I52" s="220"/>
      <c r="J52" s="220"/>
      <c r="K52" s="220"/>
      <c r="L52" s="29"/>
      <c r="M52" s="126"/>
      <c r="N52" s="60"/>
      <c r="O52" s="60"/>
    </row>
    <row r="53" spans="1:15" x14ac:dyDescent="0.25">
      <c r="A53" s="162">
        <v>5</v>
      </c>
      <c r="B53" s="231"/>
      <c r="C53" s="232"/>
      <c r="D53" s="233"/>
      <c r="E53" s="219"/>
      <c r="F53" s="219"/>
      <c r="G53" s="219"/>
      <c r="H53" s="219"/>
      <c r="I53" s="220"/>
      <c r="J53" s="220"/>
      <c r="K53" s="220"/>
      <c r="L53" s="153"/>
      <c r="M53" s="126"/>
      <c r="N53" s="60"/>
      <c r="O53" s="60"/>
    </row>
    <row r="54" spans="1:15" x14ac:dyDescent="0.25">
      <c r="A54" s="162">
        <v>6</v>
      </c>
      <c r="B54" s="231"/>
      <c r="C54" s="232"/>
      <c r="D54" s="233"/>
      <c r="E54" s="219"/>
      <c r="F54" s="220"/>
      <c r="G54" s="235"/>
      <c r="H54" s="235"/>
      <c r="I54" s="220"/>
      <c r="J54" s="220"/>
      <c r="K54" s="220"/>
      <c r="L54" s="153"/>
      <c r="M54" s="126"/>
      <c r="N54" s="60"/>
      <c r="O54" s="60"/>
    </row>
    <row r="55" spans="1:15" x14ac:dyDescent="0.25">
      <c r="A55" s="43"/>
      <c r="B55" s="157"/>
      <c r="C55" s="198" t="s">
        <v>49</v>
      </c>
      <c r="D55" s="198"/>
      <c r="E55" s="198"/>
      <c r="F55" s="207"/>
      <c r="G55" s="207"/>
      <c r="H55" s="198"/>
      <c r="I55" s="32">
        <f>SUM(I49:I54)</f>
        <v>0</v>
      </c>
      <c r="J55" s="161"/>
      <c r="K55" s="32">
        <f>SUM(K49:K54)</f>
        <v>0</v>
      </c>
      <c r="L55" s="33" t="s">
        <v>50</v>
      </c>
      <c r="M55" s="127"/>
      <c r="N55" s="34"/>
      <c r="O55" s="34"/>
    </row>
    <row r="56" spans="1:15" ht="24" x14ac:dyDescent="0.25">
      <c r="A56" s="35"/>
      <c r="B56" s="159" t="s">
        <v>51</v>
      </c>
      <c r="C56" s="205" t="s">
        <v>26</v>
      </c>
      <c r="D56" s="206"/>
      <c r="E56" s="36" t="s">
        <v>52</v>
      </c>
      <c r="F56" s="36" t="s">
        <v>53</v>
      </c>
      <c r="G56" s="36" t="s">
        <v>6</v>
      </c>
      <c r="H56" s="37" t="s">
        <v>54</v>
      </c>
      <c r="I56" s="36" t="s">
        <v>30</v>
      </c>
      <c r="J56" s="38" t="s">
        <v>55</v>
      </c>
      <c r="K56" s="38" t="s">
        <v>34</v>
      </c>
      <c r="L56" s="39" t="s">
        <v>50</v>
      </c>
      <c r="M56" s="16"/>
      <c r="N56" s="37"/>
      <c r="O56" s="37"/>
    </row>
    <row r="57" spans="1:15" ht="25.5" customHeight="1" x14ac:dyDescent="0.25">
      <c r="A57" s="162">
        <v>1</v>
      </c>
      <c r="B57" s="160"/>
      <c r="C57" s="245"/>
      <c r="D57" s="246"/>
      <c r="E57" s="247"/>
      <c r="F57" s="247"/>
      <c r="G57" s="19"/>
      <c r="H57" s="41"/>
      <c r="I57" s="19"/>
      <c r="J57" s="19"/>
      <c r="K57" s="19"/>
      <c r="L57" s="21"/>
      <c r="M57" s="119"/>
      <c r="N57" s="42"/>
      <c r="O57" s="42"/>
    </row>
    <row r="58" spans="1:15" x14ac:dyDescent="0.25">
      <c r="A58" s="43"/>
      <c r="B58" s="157"/>
      <c r="C58" s="198" t="s">
        <v>56</v>
      </c>
      <c r="D58" s="198"/>
      <c r="E58" s="198"/>
      <c r="F58" s="207"/>
      <c r="G58" s="207"/>
      <c r="H58" s="198"/>
      <c r="I58" s="32">
        <f>I57</f>
        <v>0</v>
      </c>
      <c r="J58" s="161"/>
      <c r="K58" s="32">
        <f>SUM(K57:K57)</f>
        <v>0</v>
      </c>
      <c r="L58" s="33" t="s">
        <v>50</v>
      </c>
      <c r="M58" s="127"/>
      <c r="N58" s="34"/>
      <c r="O58" s="34"/>
    </row>
    <row r="59" spans="1:15" ht="24" x14ac:dyDescent="0.25">
      <c r="A59" s="35"/>
      <c r="B59" s="159" t="s">
        <v>57</v>
      </c>
      <c r="C59" s="205" t="s">
        <v>26</v>
      </c>
      <c r="D59" s="206"/>
      <c r="E59" s="36" t="s">
        <v>52</v>
      </c>
      <c r="F59" s="36" t="s">
        <v>53</v>
      </c>
      <c r="G59" s="36" t="s">
        <v>6</v>
      </c>
      <c r="H59" s="37" t="s">
        <v>54</v>
      </c>
      <c r="I59" s="36" t="s">
        <v>30</v>
      </c>
      <c r="J59" s="38" t="s">
        <v>55</v>
      </c>
      <c r="K59" s="38" t="s">
        <v>34</v>
      </c>
      <c r="L59" s="39" t="s">
        <v>50</v>
      </c>
      <c r="M59" s="16"/>
      <c r="N59" s="37"/>
      <c r="O59" s="37"/>
    </row>
    <row r="60" spans="1:15" ht="13.5" customHeight="1" x14ac:dyDescent="0.25">
      <c r="A60" s="44">
        <v>1</v>
      </c>
      <c r="B60" s="160"/>
      <c r="C60" s="202" t="s">
        <v>58</v>
      </c>
      <c r="D60" s="203"/>
      <c r="E60" s="46"/>
      <c r="F60" s="45"/>
      <c r="G60" s="19" t="s">
        <v>23</v>
      </c>
      <c r="H60" s="19"/>
      <c r="I60" s="48"/>
      <c r="J60" s="19"/>
      <c r="K60" s="19"/>
      <c r="L60" s="21"/>
      <c r="M60" s="29"/>
      <c r="N60" s="49"/>
      <c r="O60" s="47"/>
    </row>
    <row r="61" spans="1:15" ht="15.75" customHeight="1" x14ac:dyDescent="0.25">
      <c r="A61" s="44">
        <v>2</v>
      </c>
      <c r="B61" s="160"/>
      <c r="C61" s="202" t="s">
        <v>60</v>
      </c>
      <c r="D61" s="203"/>
      <c r="E61" s="46" t="s">
        <v>59</v>
      </c>
      <c r="F61" s="45"/>
      <c r="G61" s="19" t="s">
        <v>23</v>
      </c>
      <c r="H61" s="19"/>
      <c r="I61" s="48"/>
      <c r="J61" s="19"/>
      <c r="K61" s="19"/>
      <c r="L61" s="21"/>
      <c r="M61" s="29"/>
      <c r="N61" s="49"/>
      <c r="O61" s="47"/>
    </row>
    <row r="62" spans="1:15" ht="13.5" customHeight="1" x14ac:dyDescent="0.25">
      <c r="A62" s="44">
        <v>3</v>
      </c>
      <c r="B62" s="160"/>
      <c r="C62" s="202" t="s">
        <v>60</v>
      </c>
      <c r="D62" s="203"/>
      <c r="E62" s="46" t="s">
        <v>61</v>
      </c>
      <c r="F62" s="45"/>
      <c r="G62" s="19" t="s">
        <v>23</v>
      </c>
      <c r="H62" s="19"/>
      <c r="I62" s="48"/>
      <c r="J62" s="19"/>
      <c r="K62" s="19"/>
      <c r="L62" s="21"/>
      <c r="M62" s="29"/>
      <c r="N62" s="49"/>
      <c r="O62" s="47"/>
    </row>
    <row r="63" spans="1:15" ht="13.5" customHeight="1" x14ac:dyDescent="0.25">
      <c r="A63" s="44">
        <v>4</v>
      </c>
      <c r="B63" s="160"/>
      <c r="C63" s="202" t="s">
        <v>60</v>
      </c>
      <c r="D63" s="203"/>
      <c r="E63" s="46" t="s">
        <v>62</v>
      </c>
      <c r="F63" s="45"/>
      <c r="G63" s="19" t="s">
        <v>23</v>
      </c>
      <c r="H63" s="19"/>
      <c r="I63" s="48"/>
      <c r="J63" s="19"/>
      <c r="K63" s="19"/>
      <c r="L63" s="21"/>
      <c r="M63" s="29"/>
      <c r="N63" s="49"/>
      <c r="O63" s="47"/>
    </row>
    <row r="64" spans="1:15" ht="13.5" customHeight="1" x14ac:dyDescent="0.25">
      <c r="A64" s="44">
        <v>5</v>
      </c>
      <c r="B64" s="160"/>
      <c r="C64" s="202" t="s">
        <v>63</v>
      </c>
      <c r="D64" s="203"/>
      <c r="E64" s="46"/>
      <c r="F64" s="45"/>
      <c r="G64" s="19" t="s">
        <v>272</v>
      </c>
      <c r="H64" s="47"/>
      <c r="I64" s="48"/>
      <c r="J64" s="19"/>
      <c r="K64" s="19"/>
      <c r="L64" s="21"/>
      <c r="M64" s="29"/>
      <c r="N64" s="49"/>
      <c r="O64" s="47"/>
    </row>
    <row r="65" spans="1:15" ht="13.5" customHeight="1" x14ac:dyDescent="0.25">
      <c r="A65" s="44">
        <v>6</v>
      </c>
      <c r="B65" s="160"/>
      <c r="C65" s="202" t="s">
        <v>76</v>
      </c>
      <c r="D65" s="203"/>
      <c r="E65" s="46"/>
      <c r="F65" s="45"/>
      <c r="G65" s="19" t="s">
        <v>23</v>
      </c>
      <c r="H65" s="47"/>
      <c r="I65" s="48"/>
      <c r="J65" s="19"/>
      <c r="K65" s="19"/>
      <c r="L65" s="21"/>
      <c r="M65" s="29"/>
      <c r="N65" s="49"/>
      <c r="O65" s="19"/>
    </row>
    <row r="66" spans="1:15" ht="13.5" customHeight="1" x14ac:dyDescent="0.25">
      <c r="A66" s="44">
        <v>7</v>
      </c>
      <c r="B66" s="160"/>
      <c r="C66" s="202" t="s">
        <v>76</v>
      </c>
      <c r="D66" s="203"/>
      <c r="E66" s="46"/>
      <c r="F66" s="45"/>
      <c r="G66" s="19" t="s">
        <v>21</v>
      </c>
      <c r="H66" s="47"/>
      <c r="I66" s="48"/>
      <c r="J66" s="19"/>
      <c r="K66" s="19"/>
      <c r="L66" s="21"/>
      <c r="M66" s="29"/>
      <c r="N66" s="49"/>
      <c r="O66" s="19"/>
    </row>
    <row r="67" spans="1:15" x14ac:dyDescent="0.25">
      <c r="A67" s="44">
        <v>8</v>
      </c>
      <c r="B67" s="160"/>
      <c r="C67" s="202" t="s">
        <v>64</v>
      </c>
      <c r="D67" s="203"/>
      <c r="E67" s="18"/>
      <c r="F67" s="18"/>
      <c r="G67" s="19"/>
      <c r="H67" s="41"/>
      <c r="I67" s="19"/>
      <c r="J67" s="19"/>
      <c r="K67" s="19"/>
      <c r="L67" s="21"/>
      <c r="M67" s="119"/>
      <c r="N67" s="42"/>
      <c r="O67" s="42"/>
    </row>
    <row r="68" spans="1:15" x14ac:dyDescent="0.25">
      <c r="A68" s="44">
        <v>9</v>
      </c>
      <c r="B68" s="160"/>
      <c r="C68" s="202"/>
      <c r="D68" s="203"/>
      <c r="E68" s="18"/>
      <c r="F68" s="18"/>
      <c r="G68" s="247"/>
      <c r="H68" s="41"/>
      <c r="I68" s="19"/>
      <c r="J68" s="19"/>
      <c r="K68" s="50"/>
      <c r="L68" s="21"/>
      <c r="M68" s="119"/>
      <c r="N68" s="42"/>
      <c r="O68" s="42"/>
    </row>
    <row r="69" spans="1:15" x14ac:dyDescent="0.25">
      <c r="A69" s="43"/>
      <c r="B69" s="157"/>
      <c r="C69" s="196" t="s">
        <v>65</v>
      </c>
      <c r="D69" s="201"/>
      <c r="E69" s="201"/>
      <c r="F69" s="201"/>
      <c r="G69" s="201"/>
      <c r="H69" s="201"/>
      <c r="I69" s="31"/>
      <c r="J69" s="31"/>
      <c r="K69" s="32">
        <f>SUM(K60:K68)</f>
        <v>0</v>
      </c>
      <c r="L69" s="33" t="s">
        <v>50</v>
      </c>
      <c r="M69" s="127"/>
      <c r="N69" s="34"/>
      <c r="O69" s="34"/>
    </row>
    <row r="70" spans="1:15" x14ac:dyDescent="0.25">
      <c r="A70" s="43"/>
      <c r="B70" s="157"/>
      <c r="C70" s="196" t="s">
        <v>66</v>
      </c>
      <c r="D70" s="201"/>
      <c r="E70" s="201"/>
      <c r="F70" s="201"/>
      <c r="G70" s="201"/>
      <c r="H70" s="201"/>
      <c r="I70" s="201"/>
      <c r="J70" s="197"/>
      <c r="K70" s="32">
        <f>K69+K58+K55+K47</f>
        <v>0</v>
      </c>
      <c r="L70" s="33" t="s">
        <v>50</v>
      </c>
      <c r="M70" s="127"/>
      <c r="N70" s="34"/>
      <c r="O70" s="34"/>
    </row>
    <row r="71" spans="1:15" ht="24" x14ac:dyDescent="0.25">
      <c r="A71" s="35"/>
      <c r="B71" s="159" t="s">
        <v>67</v>
      </c>
      <c r="C71" s="205" t="s">
        <v>26</v>
      </c>
      <c r="D71" s="206"/>
      <c r="E71" s="36"/>
      <c r="F71" s="36"/>
      <c r="G71" s="36" t="s">
        <v>6</v>
      </c>
      <c r="H71" s="51" t="s">
        <v>54</v>
      </c>
      <c r="I71" s="36" t="s">
        <v>68</v>
      </c>
      <c r="J71" s="38" t="s">
        <v>55</v>
      </c>
      <c r="K71" s="38" t="s">
        <v>34</v>
      </c>
      <c r="L71" s="52" t="s">
        <v>50</v>
      </c>
      <c r="M71" s="52"/>
      <c r="N71" s="37"/>
      <c r="O71" s="37"/>
    </row>
    <row r="72" spans="1:15" x14ac:dyDescent="0.25">
      <c r="A72" s="162">
        <v>1</v>
      </c>
      <c r="B72" s="160"/>
      <c r="C72" s="191" t="s">
        <v>69</v>
      </c>
      <c r="D72" s="192"/>
      <c r="E72" s="18"/>
      <c r="F72" s="19"/>
      <c r="G72" s="18" t="s">
        <v>70</v>
      </c>
      <c r="H72" s="41"/>
      <c r="I72" s="53"/>
      <c r="J72" s="19"/>
      <c r="K72" s="19"/>
      <c r="L72" s="21"/>
      <c r="M72" s="119"/>
      <c r="N72" s="41"/>
      <c r="O72" s="41"/>
    </row>
    <row r="73" spans="1:15" x14ac:dyDescent="0.25">
      <c r="A73" s="162">
        <v>2</v>
      </c>
      <c r="B73" s="160"/>
      <c r="C73" s="191" t="s">
        <v>71</v>
      </c>
      <c r="D73" s="192"/>
      <c r="E73" s="18"/>
      <c r="F73" s="19"/>
      <c r="G73" s="18" t="s">
        <v>70</v>
      </c>
      <c r="H73" s="41"/>
      <c r="I73" s="53"/>
      <c r="J73" s="19"/>
      <c r="K73" s="19"/>
      <c r="L73" s="21"/>
      <c r="M73" s="119"/>
      <c r="N73" s="41"/>
      <c r="O73" s="41"/>
    </row>
    <row r="74" spans="1:15" ht="24.75" customHeight="1" x14ac:dyDescent="0.25">
      <c r="A74" s="43"/>
      <c r="B74" s="157"/>
      <c r="C74" s="196" t="s">
        <v>72</v>
      </c>
      <c r="D74" s="197"/>
      <c r="E74" s="157"/>
      <c r="F74" s="198" t="s">
        <v>73</v>
      </c>
      <c r="G74" s="198"/>
      <c r="H74" s="198"/>
      <c r="I74" s="198"/>
      <c r="J74" s="54"/>
      <c r="K74" s="32"/>
      <c r="L74" s="33" t="s">
        <v>50</v>
      </c>
      <c r="M74" s="127"/>
      <c r="N74" s="34"/>
      <c r="O74" s="34"/>
    </row>
    <row r="75" spans="1:15" ht="24" customHeight="1" x14ac:dyDescent="0.25">
      <c r="A75" s="43"/>
      <c r="B75" s="157"/>
      <c r="C75" s="199" t="s">
        <v>74</v>
      </c>
      <c r="D75" s="200"/>
      <c r="E75" s="158"/>
      <c r="F75" s="196" t="s">
        <v>73</v>
      </c>
      <c r="G75" s="201"/>
      <c r="H75" s="201"/>
      <c r="I75" s="201"/>
      <c r="J75" s="32"/>
      <c r="K75" s="32"/>
      <c r="L75" s="55" t="s">
        <v>50</v>
      </c>
      <c r="M75" s="55"/>
      <c r="N75" s="56"/>
      <c r="O75" s="56"/>
    </row>
  </sheetData>
  <mergeCells count="37">
    <mergeCell ref="C74:D74"/>
    <mergeCell ref="F74:I74"/>
    <mergeCell ref="C75:D75"/>
    <mergeCell ref="F75:I75"/>
    <mergeCell ref="C68:D68"/>
    <mergeCell ref="C69:H69"/>
    <mergeCell ref="C70:J70"/>
    <mergeCell ref="C71:D71"/>
    <mergeCell ref="C72:D72"/>
    <mergeCell ref="C73:D73"/>
    <mergeCell ref="C62:D62"/>
    <mergeCell ref="C63:D63"/>
    <mergeCell ref="C64:D64"/>
    <mergeCell ref="C65:D65"/>
    <mergeCell ref="C66:D66"/>
    <mergeCell ref="C67:D67"/>
    <mergeCell ref="C56:D56"/>
    <mergeCell ref="C57:D57"/>
    <mergeCell ref="C58:H58"/>
    <mergeCell ref="C59:D59"/>
    <mergeCell ref="C60:D60"/>
    <mergeCell ref="C61:D61"/>
    <mergeCell ref="C50:D50"/>
    <mergeCell ref="C51:D51"/>
    <mergeCell ref="C52:D52"/>
    <mergeCell ref="C53:D53"/>
    <mergeCell ref="C54:D54"/>
    <mergeCell ref="C55:H55"/>
    <mergeCell ref="A44:H44"/>
    <mergeCell ref="A45:H45"/>
    <mergeCell ref="A46:H46"/>
    <mergeCell ref="C47:H47"/>
    <mergeCell ref="C48:D48"/>
    <mergeCell ref="C49:D49"/>
    <mergeCell ref="A1:O1"/>
    <mergeCell ref="B2:C2"/>
    <mergeCell ref="J2:K2"/>
  </mergeCells>
  <phoneticPr fontId="4" type="noConversion"/>
  <pageMargins left="0.7" right="0.7" top="0.75" bottom="0.75" header="0.3" footer="0.3"/>
  <pageSetup paperSize="9" scale="6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8DB4-AD25-4D42-A711-04E64EB75ED6}">
  <dimension ref="A1:O75"/>
  <sheetViews>
    <sheetView tabSelected="1" view="pageBreakPreview" zoomScale="90" zoomScaleNormal="100" zoomScaleSheetLayoutView="90" workbookViewId="0">
      <selection activeCell="E83" sqref="E83"/>
    </sheetView>
  </sheetViews>
  <sheetFormatPr defaultColWidth="8.109375" defaultRowHeight="14.4" x14ac:dyDescent="0.25"/>
  <cols>
    <col min="1" max="1" width="6.33203125" style="1" customWidth="1"/>
    <col min="2" max="2" width="9" style="125" customWidth="1"/>
    <col min="3" max="3" width="10.109375" style="1" customWidth="1"/>
    <col min="4" max="4" width="7" style="1" customWidth="1"/>
    <col min="5" max="5" width="12.44140625" style="1" customWidth="1"/>
    <col min="6" max="6" width="13.109375" style="1" customWidth="1"/>
    <col min="7" max="7" width="5.88671875" style="1" customWidth="1"/>
    <col min="8" max="8" width="9.109375" style="1" customWidth="1"/>
    <col min="9" max="9" width="7.88671875" style="1" customWidth="1"/>
    <col min="10" max="11" width="9.21875" style="1" customWidth="1"/>
    <col min="12" max="12" width="8.6640625" style="1" customWidth="1"/>
    <col min="13" max="13" width="15.44140625" style="1" customWidth="1"/>
    <col min="14" max="14" width="8.88671875" style="1" customWidth="1"/>
    <col min="15" max="15" width="8.109375" style="1" customWidth="1"/>
    <col min="16" max="16384" width="8.109375" style="1"/>
  </cols>
  <sheetData>
    <row r="1" spans="1:15" ht="18.75" customHeight="1" x14ac:dyDescent="0.25">
      <c r="A1" s="193" t="s">
        <v>0</v>
      </c>
      <c r="B1" s="193"/>
      <c r="C1" s="193"/>
      <c r="D1" s="193"/>
      <c r="E1" s="193"/>
      <c r="F1" s="193"/>
      <c r="G1" s="193"/>
      <c r="H1" s="194"/>
      <c r="I1" s="193"/>
      <c r="J1" s="193"/>
      <c r="K1" s="193"/>
      <c r="L1" s="193"/>
      <c r="M1" s="193"/>
      <c r="N1" s="195"/>
      <c r="O1" s="195"/>
    </row>
    <row r="2" spans="1:15" ht="24" x14ac:dyDescent="0.25">
      <c r="A2" s="248" t="s">
        <v>1</v>
      </c>
      <c r="B2" s="249" t="s">
        <v>250</v>
      </c>
      <c r="C2" s="249"/>
      <c r="D2" s="250" t="s">
        <v>2</v>
      </c>
      <c r="E2" s="251">
        <v>55</v>
      </c>
      <c r="F2" s="250" t="s">
        <v>3</v>
      </c>
      <c r="G2" s="252">
        <v>2700</v>
      </c>
      <c r="H2" s="253" t="s">
        <v>75</v>
      </c>
      <c r="I2" s="252">
        <v>1800</v>
      </c>
      <c r="J2" s="254" t="s">
        <v>4</v>
      </c>
      <c r="K2" s="254"/>
      <c r="L2" s="255">
        <v>4.8600000000000003</v>
      </c>
      <c r="M2" s="256"/>
      <c r="N2" s="256" t="s">
        <v>5</v>
      </c>
      <c r="O2" s="257"/>
    </row>
    <row r="3" spans="1:15" x14ac:dyDescent="0.25">
      <c r="A3" s="2"/>
      <c r="B3" s="224"/>
      <c r="C3" s="3"/>
      <c r="D3" s="3"/>
      <c r="E3" s="4"/>
      <c r="F3" s="5"/>
      <c r="G3" s="5" t="s">
        <v>6</v>
      </c>
      <c r="H3" s="6" t="s">
        <v>7</v>
      </c>
      <c r="I3" s="5" t="s">
        <v>8</v>
      </c>
      <c r="J3" s="7"/>
      <c r="K3" s="7"/>
      <c r="L3" s="7"/>
      <c r="M3" s="7"/>
      <c r="N3" s="7"/>
      <c r="O3" s="7"/>
    </row>
    <row r="4" spans="1:15" ht="25.2" x14ac:dyDescent="0.25">
      <c r="A4" s="132" t="s">
        <v>189</v>
      </c>
      <c r="B4" s="225" t="s">
        <v>190</v>
      </c>
      <c r="C4" s="9"/>
      <c r="D4" s="9"/>
      <c r="E4" s="58"/>
      <c r="F4" s="236" t="s">
        <v>9</v>
      </c>
      <c r="G4" s="237" t="s">
        <v>10</v>
      </c>
      <c r="H4" s="238">
        <v>1800</v>
      </c>
      <c r="I4" s="239">
        <f>H4-I13*2</f>
        <v>1700</v>
      </c>
      <c r="J4" s="7"/>
      <c r="K4" s="7"/>
      <c r="L4" s="7"/>
      <c r="M4" s="7"/>
      <c r="N4" s="7"/>
      <c r="O4" s="7"/>
    </row>
    <row r="5" spans="1:15" x14ac:dyDescent="0.25">
      <c r="A5" s="8"/>
      <c r="B5" s="226"/>
      <c r="C5" s="9"/>
      <c r="D5" s="9"/>
      <c r="E5" s="7"/>
      <c r="F5" s="236" t="s">
        <v>11</v>
      </c>
      <c r="G5" s="237" t="s">
        <v>10</v>
      </c>
      <c r="H5" s="238">
        <v>2700</v>
      </c>
      <c r="I5" s="239">
        <f>H5-I13*2</f>
        <v>2600</v>
      </c>
      <c r="J5" s="7"/>
      <c r="K5" s="7"/>
      <c r="L5" s="7"/>
      <c r="M5" s="7"/>
      <c r="N5" s="7"/>
      <c r="O5" s="7"/>
    </row>
    <row r="6" spans="1:15" x14ac:dyDescent="0.25">
      <c r="A6" s="8"/>
      <c r="B6" s="226"/>
      <c r="C6" s="9"/>
      <c r="D6" s="9"/>
      <c r="E6" s="7"/>
      <c r="F6" s="236" t="s">
        <v>12</v>
      </c>
      <c r="G6" s="237" t="s">
        <v>10</v>
      </c>
      <c r="H6" s="240"/>
      <c r="I6" s="239">
        <f>I4-I7</f>
        <v>1200</v>
      </c>
      <c r="J6" s="7"/>
      <c r="K6" s="7"/>
      <c r="L6" s="7"/>
      <c r="M6" s="7"/>
      <c r="N6" s="7"/>
      <c r="O6" s="7"/>
    </row>
    <row r="7" spans="1:15" x14ac:dyDescent="0.25">
      <c r="A7" s="8"/>
      <c r="B7" s="226"/>
      <c r="C7" s="9"/>
      <c r="D7" s="9"/>
      <c r="E7" s="7"/>
      <c r="F7" s="236" t="s">
        <v>13</v>
      </c>
      <c r="G7" s="237" t="s">
        <v>10</v>
      </c>
      <c r="H7" s="240"/>
      <c r="I7" s="239">
        <v>500</v>
      </c>
      <c r="J7" s="7"/>
      <c r="K7" s="7"/>
      <c r="L7" s="7"/>
      <c r="M7" s="7"/>
      <c r="N7" s="7"/>
      <c r="O7" s="7"/>
    </row>
    <row r="8" spans="1:15" x14ac:dyDescent="0.25">
      <c r="A8" s="8"/>
      <c r="B8" s="226"/>
      <c r="C8" s="9"/>
      <c r="D8" s="9"/>
      <c r="E8" s="7"/>
      <c r="F8" s="236" t="s">
        <v>14</v>
      </c>
      <c r="G8" s="237" t="s">
        <v>10</v>
      </c>
      <c r="H8" s="240"/>
      <c r="I8" s="239"/>
      <c r="J8" s="7"/>
      <c r="K8" s="7"/>
      <c r="L8" s="7"/>
      <c r="M8" s="7"/>
      <c r="N8" s="7"/>
      <c r="O8" s="7"/>
    </row>
    <row r="9" spans="1:15" x14ac:dyDescent="0.25">
      <c r="A9" s="8"/>
      <c r="B9" s="226"/>
      <c r="C9" s="9"/>
      <c r="D9" s="9"/>
      <c r="E9" s="7"/>
      <c r="F9" s="236" t="s">
        <v>15</v>
      </c>
      <c r="G9" s="237" t="s">
        <v>10</v>
      </c>
      <c r="H9" s="240"/>
      <c r="I9" s="238">
        <v>700</v>
      </c>
      <c r="J9" s="7"/>
      <c r="K9" s="7"/>
      <c r="L9" s="7"/>
      <c r="M9" s="7"/>
      <c r="N9" s="7"/>
      <c r="O9" s="7"/>
    </row>
    <row r="10" spans="1:15" x14ac:dyDescent="0.25">
      <c r="A10" s="8"/>
      <c r="B10" s="226"/>
      <c r="C10" s="9"/>
      <c r="D10" s="9"/>
      <c r="E10" s="7"/>
      <c r="F10" s="236" t="s">
        <v>16</v>
      </c>
      <c r="G10" s="237" t="s">
        <v>10</v>
      </c>
      <c r="H10" s="240"/>
      <c r="I10" s="239">
        <f>I5-I9*2-I11</f>
        <v>700</v>
      </c>
      <c r="J10" s="7"/>
      <c r="K10" s="7"/>
      <c r="L10" s="7"/>
      <c r="M10" s="7"/>
      <c r="N10" s="7"/>
      <c r="O10" s="7"/>
    </row>
    <row r="11" spans="1:15" x14ac:dyDescent="0.25">
      <c r="A11" s="8"/>
      <c r="B11" s="226"/>
      <c r="C11" s="9"/>
      <c r="D11" s="9"/>
      <c r="E11" s="7"/>
      <c r="F11" s="236" t="s">
        <v>17</v>
      </c>
      <c r="G11" s="237" t="s">
        <v>10</v>
      </c>
      <c r="H11" s="240"/>
      <c r="I11" s="239">
        <v>500</v>
      </c>
      <c r="J11" s="7"/>
      <c r="K11" s="7"/>
      <c r="L11" s="7"/>
      <c r="M11" s="7"/>
      <c r="N11" s="7"/>
      <c r="O11" s="7"/>
    </row>
    <row r="12" spans="1:15" x14ac:dyDescent="0.25">
      <c r="A12" s="8"/>
      <c r="B12" s="226"/>
      <c r="C12" s="9"/>
      <c r="D12" s="9"/>
      <c r="E12" s="7"/>
      <c r="F12" s="236" t="s">
        <v>18</v>
      </c>
      <c r="G12" s="237" t="s">
        <v>10</v>
      </c>
      <c r="H12" s="240"/>
      <c r="I12" s="239"/>
      <c r="J12" s="7"/>
      <c r="K12" s="7"/>
      <c r="L12" s="7"/>
      <c r="M12" s="7"/>
      <c r="N12" s="7"/>
      <c r="O12" s="7"/>
    </row>
    <row r="13" spans="1:15" x14ac:dyDescent="0.25">
      <c r="A13" s="8"/>
      <c r="B13" s="226"/>
      <c r="C13" s="9"/>
      <c r="D13" s="9"/>
      <c r="E13" s="7"/>
      <c r="F13" s="236" t="s">
        <v>19</v>
      </c>
      <c r="G13" s="237" t="s">
        <v>10</v>
      </c>
      <c r="H13" s="240"/>
      <c r="I13" s="238">
        <v>50</v>
      </c>
      <c r="J13" s="7"/>
      <c r="K13" s="7"/>
      <c r="L13" s="7"/>
      <c r="M13" s="7"/>
      <c r="N13" s="7"/>
      <c r="O13" s="7"/>
    </row>
    <row r="14" spans="1:15" x14ac:dyDescent="0.25">
      <c r="A14" s="8"/>
      <c r="B14" s="226"/>
      <c r="C14" s="9"/>
      <c r="D14" s="9"/>
      <c r="E14" s="7"/>
      <c r="F14" s="241" t="s">
        <v>20</v>
      </c>
      <c r="G14" s="237" t="s">
        <v>21</v>
      </c>
      <c r="H14" s="242"/>
      <c r="I14" s="243">
        <f>H4*H5/1000000</f>
        <v>4.8600000000000003</v>
      </c>
      <c r="J14" s="7"/>
      <c r="K14" s="7"/>
      <c r="L14" s="7"/>
      <c r="M14" s="7"/>
      <c r="N14" s="7"/>
      <c r="O14" s="7"/>
    </row>
    <row r="15" spans="1:15" x14ac:dyDescent="0.25">
      <c r="A15" s="10"/>
      <c r="B15" s="226"/>
      <c r="C15" s="9"/>
      <c r="D15" s="11"/>
      <c r="E15" s="12"/>
      <c r="F15" s="241" t="s">
        <v>22</v>
      </c>
      <c r="G15" s="237" t="s">
        <v>23</v>
      </c>
      <c r="H15" s="242"/>
      <c r="I15" s="244">
        <f>(H5+H4)*2/1000</f>
        <v>9</v>
      </c>
      <c r="J15" s="7"/>
      <c r="K15" s="7"/>
      <c r="L15" s="7"/>
      <c r="M15" s="7"/>
      <c r="N15" s="7"/>
      <c r="O15" s="7"/>
    </row>
    <row r="16" spans="1:15" ht="48" x14ac:dyDescent="0.25">
      <c r="A16" s="13" t="s">
        <v>24</v>
      </c>
      <c r="B16" s="211" t="s">
        <v>25</v>
      </c>
      <c r="C16" s="211" t="s">
        <v>26</v>
      </c>
      <c r="D16" s="14" t="s">
        <v>27</v>
      </c>
      <c r="E16" s="14" t="s">
        <v>28</v>
      </c>
      <c r="F16" s="14" t="s">
        <v>29</v>
      </c>
      <c r="G16" s="14" t="s">
        <v>30</v>
      </c>
      <c r="H16" s="15" t="s">
        <v>31</v>
      </c>
      <c r="I16" s="14" t="s">
        <v>32</v>
      </c>
      <c r="J16" s="14" t="s">
        <v>33</v>
      </c>
      <c r="K16" s="14" t="s">
        <v>34</v>
      </c>
      <c r="L16" s="16" t="s">
        <v>35</v>
      </c>
      <c r="M16" s="128" t="s">
        <v>185</v>
      </c>
      <c r="N16" s="17" t="s">
        <v>36</v>
      </c>
      <c r="O16" s="17" t="s">
        <v>37</v>
      </c>
    </row>
    <row r="17" spans="1:15" x14ac:dyDescent="0.25">
      <c r="A17" s="162">
        <v>1</v>
      </c>
      <c r="B17" s="221" t="s">
        <v>38</v>
      </c>
      <c r="C17" s="210" t="s">
        <v>251</v>
      </c>
      <c r="D17" s="18" t="s">
        <v>252</v>
      </c>
      <c r="E17" s="18" t="s">
        <v>253</v>
      </c>
      <c r="F17" s="19">
        <v>1700</v>
      </c>
      <c r="G17" s="18">
        <v>4</v>
      </c>
      <c r="H17" s="20">
        <v>0.96699999999999997</v>
      </c>
      <c r="I17" s="19">
        <v>6.5755999999999997</v>
      </c>
      <c r="J17" s="41">
        <v>0</v>
      </c>
      <c r="K17" s="19">
        <v>0</v>
      </c>
      <c r="L17" s="57">
        <v>0.125</v>
      </c>
      <c r="M17" s="57" t="s">
        <v>186</v>
      </c>
      <c r="N17" s="22"/>
      <c r="O17" s="23"/>
    </row>
    <row r="18" spans="1:15" x14ac:dyDescent="0.25">
      <c r="A18" s="162">
        <v>2</v>
      </c>
      <c r="B18" s="208"/>
      <c r="C18" s="20" t="s">
        <v>251</v>
      </c>
      <c r="D18" s="18" t="s">
        <v>254</v>
      </c>
      <c r="E18" s="18" t="s">
        <v>253</v>
      </c>
      <c r="F18" s="19">
        <v>2490</v>
      </c>
      <c r="G18" s="18">
        <v>2</v>
      </c>
      <c r="H18" s="20">
        <v>0.96699999999999997</v>
      </c>
      <c r="I18" s="19">
        <v>4.8156600000000003</v>
      </c>
      <c r="J18" s="41">
        <v>0</v>
      </c>
      <c r="K18" s="19">
        <v>0</v>
      </c>
      <c r="L18" s="57">
        <v>0.125</v>
      </c>
      <c r="M18" s="57" t="s">
        <v>186</v>
      </c>
      <c r="N18" s="22"/>
      <c r="O18" s="23"/>
    </row>
    <row r="19" spans="1:15" x14ac:dyDescent="0.25">
      <c r="A19" s="162">
        <v>3</v>
      </c>
      <c r="B19" s="208"/>
      <c r="C19" s="20"/>
      <c r="D19" s="18"/>
      <c r="E19" s="18"/>
      <c r="F19" s="19"/>
      <c r="G19" s="18"/>
      <c r="H19" s="20"/>
      <c r="I19" s="19"/>
      <c r="J19" s="41"/>
      <c r="K19" s="19"/>
      <c r="L19" s="57"/>
      <c r="M19" s="57"/>
      <c r="N19" s="22"/>
      <c r="O19" s="23"/>
    </row>
    <row r="20" spans="1:15" x14ac:dyDescent="0.25">
      <c r="A20" s="162">
        <v>4</v>
      </c>
      <c r="B20" s="209"/>
      <c r="C20" s="20"/>
      <c r="D20" s="18"/>
      <c r="E20" s="18"/>
      <c r="F20" s="19"/>
      <c r="G20" s="18"/>
      <c r="H20" s="20"/>
      <c r="I20" s="19"/>
      <c r="J20" s="41"/>
      <c r="K20" s="19"/>
      <c r="L20" s="57"/>
      <c r="M20" s="57"/>
      <c r="N20" s="22"/>
      <c r="O20" s="23"/>
    </row>
    <row r="21" spans="1:15" x14ac:dyDescent="0.25">
      <c r="A21" s="162">
        <v>5</v>
      </c>
      <c r="B21" s="222" t="s">
        <v>39</v>
      </c>
      <c r="C21" s="20" t="s">
        <v>255</v>
      </c>
      <c r="D21" s="18" t="s">
        <v>252</v>
      </c>
      <c r="E21" s="59" t="s">
        <v>256</v>
      </c>
      <c r="F21" s="19">
        <v>1117.2</v>
      </c>
      <c r="G21" s="18">
        <v>4</v>
      </c>
      <c r="H21" s="20">
        <v>1.4450000000000001</v>
      </c>
      <c r="I21" s="19">
        <v>6.4574160000000003</v>
      </c>
      <c r="J21" s="41">
        <v>0</v>
      </c>
      <c r="K21" s="19">
        <v>0</v>
      </c>
      <c r="L21" s="57">
        <v>0.125</v>
      </c>
      <c r="M21" s="57" t="s">
        <v>186</v>
      </c>
      <c r="N21" s="22"/>
      <c r="O21" s="23"/>
    </row>
    <row r="22" spans="1:15" x14ac:dyDescent="0.25">
      <c r="A22" s="162">
        <v>6</v>
      </c>
      <c r="B22" s="208"/>
      <c r="C22" s="20" t="s">
        <v>255</v>
      </c>
      <c r="D22" s="18" t="s">
        <v>254</v>
      </c>
      <c r="E22" s="59" t="s">
        <v>256</v>
      </c>
      <c r="F22" s="19">
        <v>617.20000000000005</v>
      </c>
      <c r="G22" s="18">
        <v>2</v>
      </c>
      <c r="H22" s="20">
        <v>1.4450000000000001</v>
      </c>
      <c r="I22" s="19">
        <v>1.7837080000000003</v>
      </c>
      <c r="J22" s="41">
        <v>0</v>
      </c>
      <c r="K22" s="19">
        <v>0</v>
      </c>
      <c r="L22" s="57">
        <v>0.125</v>
      </c>
      <c r="M22" s="57" t="s">
        <v>186</v>
      </c>
      <c r="N22" s="22"/>
      <c r="O22" s="23"/>
    </row>
    <row r="23" spans="1:15" x14ac:dyDescent="0.25">
      <c r="A23" s="162">
        <v>7</v>
      </c>
      <c r="B23" s="208"/>
      <c r="C23" s="20" t="s">
        <v>255</v>
      </c>
      <c r="D23" s="18" t="s">
        <v>254</v>
      </c>
      <c r="E23" s="18" t="s">
        <v>256</v>
      </c>
      <c r="F23" s="19">
        <v>562.20000000000005</v>
      </c>
      <c r="G23" s="18">
        <v>2</v>
      </c>
      <c r="H23" s="20">
        <v>1.4450000000000001</v>
      </c>
      <c r="I23" s="19">
        <v>1.6247580000000004</v>
      </c>
      <c r="J23" s="41">
        <v>0</v>
      </c>
      <c r="K23" s="19">
        <v>0</v>
      </c>
      <c r="L23" s="57">
        <v>0.125</v>
      </c>
      <c r="M23" s="57" t="s">
        <v>186</v>
      </c>
      <c r="N23" s="22"/>
      <c r="O23" s="23"/>
    </row>
    <row r="24" spans="1:15" x14ac:dyDescent="0.25">
      <c r="A24" s="162">
        <v>8</v>
      </c>
      <c r="B24" s="208"/>
      <c r="C24" s="20" t="s">
        <v>257</v>
      </c>
      <c r="D24" s="18" t="s">
        <v>252</v>
      </c>
      <c r="E24" s="18" t="s">
        <v>258</v>
      </c>
      <c r="F24" s="19">
        <v>1654</v>
      </c>
      <c r="G24" s="18">
        <v>2</v>
      </c>
      <c r="H24" s="20">
        <v>1.113</v>
      </c>
      <c r="I24" s="19">
        <v>3.6818040000000001</v>
      </c>
      <c r="J24" s="41">
        <v>0</v>
      </c>
      <c r="K24" s="19">
        <v>0</v>
      </c>
      <c r="L24" s="57">
        <v>0.125</v>
      </c>
      <c r="M24" s="57" t="s">
        <v>186</v>
      </c>
      <c r="N24" s="22"/>
      <c r="O24" s="23"/>
    </row>
    <row r="25" spans="1:15" x14ac:dyDescent="0.25">
      <c r="A25" s="162">
        <v>9</v>
      </c>
      <c r="B25" s="208"/>
      <c r="C25" s="20" t="s">
        <v>257</v>
      </c>
      <c r="D25" s="18" t="s">
        <v>254</v>
      </c>
      <c r="E25" s="18" t="s">
        <v>258</v>
      </c>
      <c r="F25" s="19">
        <v>669</v>
      </c>
      <c r="G25" s="18">
        <v>1</v>
      </c>
      <c r="H25" s="20">
        <v>1.113</v>
      </c>
      <c r="I25" s="19">
        <v>0.74459699999999995</v>
      </c>
      <c r="J25" s="41">
        <v>0</v>
      </c>
      <c r="K25" s="19">
        <v>0</v>
      </c>
      <c r="L25" s="57">
        <v>0.125</v>
      </c>
      <c r="M25" s="57" t="s">
        <v>186</v>
      </c>
      <c r="N25" s="22"/>
      <c r="O25" s="23"/>
    </row>
    <row r="26" spans="1:15" x14ac:dyDescent="0.25">
      <c r="A26" s="162">
        <v>10</v>
      </c>
      <c r="B26" s="208"/>
      <c r="C26" s="20" t="s">
        <v>257</v>
      </c>
      <c r="D26" s="18" t="s">
        <v>254</v>
      </c>
      <c r="E26" s="18" t="s">
        <v>258</v>
      </c>
      <c r="F26" s="117">
        <v>614</v>
      </c>
      <c r="G26" s="18">
        <v>1</v>
      </c>
      <c r="H26" s="20">
        <v>1.113</v>
      </c>
      <c r="I26" s="19">
        <v>0.68338199999999993</v>
      </c>
      <c r="J26" s="41">
        <v>0</v>
      </c>
      <c r="K26" s="19">
        <v>0</v>
      </c>
      <c r="L26" s="57">
        <v>0.125</v>
      </c>
      <c r="M26" s="57" t="s">
        <v>186</v>
      </c>
      <c r="N26" s="118"/>
      <c r="O26" s="23"/>
    </row>
    <row r="27" spans="1:15" x14ac:dyDescent="0.25">
      <c r="A27" s="162">
        <v>11</v>
      </c>
      <c r="B27" s="208"/>
      <c r="C27" s="20" t="s">
        <v>259</v>
      </c>
      <c r="D27" s="18" t="s">
        <v>252</v>
      </c>
      <c r="E27" s="18" t="s">
        <v>260</v>
      </c>
      <c r="F27" s="117">
        <v>461.7</v>
      </c>
      <c r="G27" s="18">
        <v>4</v>
      </c>
      <c r="H27" s="20">
        <v>0.92300000000000004</v>
      </c>
      <c r="I27" s="19">
        <v>1.7045964000000002</v>
      </c>
      <c r="J27" s="41">
        <v>0</v>
      </c>
      <c r="K27" s="19">
        <v>0</v>
      </c>
      <c r="L27" s="57">
        <v>0.125</v>
      </c>
      <c r="M27" s="57" t="s">
        <v>186</v>
      </c>
      <c r="N27" s="118"/>
      <c r="O27" s="23"/>
    </row>
    <row r="28" spans="1:15" x14ac:dyDescent="0.25">
      <c r="A28" s="162">
        <v>12</v>
      </c>
      <c r="B28" s="208"/>
      <c r="C28" s="20" t="s">
        <v>259</v>
      </c>
      <c r="D28" s="18" t="s">
        <v>254</v>
      </c>
      <c r="E28" s="18" t="s">
        <v>260</v>
      </c>
      <c r="F28" s="117">
        <v>661.7</v>
      </c>
      <c r="G28" s="18">
        <v>2</v>
      </c>
      <c r="H28" s="20">
        <v>0.92300000000000004</v>
      </c>
      <c r="I28" s="19">
        <v>1.2214982000000003</v>
      </c>
      <c r="J28" s="41">
        <v>0</v>
      </c>
      <c r="K28" s="19">
        <v>0</v>
      </c>
      <c r="L28" s="57">
        <v>0.125</v>
      </c>
      <c r="M28" s="57" t="s">
        <v>186</v>
      </c>
      <c r="N28" s="118"/>
      <c r="O28" s="23"/>
    </row>
    <row r="29" spans="1:15" x14ac:dyDescent="0.25">
      <c r="A29" s="162">
        <v>13</v>
      </c>
      <c r="B29" s="209"/>
      <c r="C29" s="20" t="s">
        <v>259</v>
      </c>
      <c r="D29" s="18" t="s">
        <v>254</v>
      </c>
      <c r="E29" s="18" t="s">
        <v>260</v>
      </c>
      <c r="F29" s="117">
        <v>606.70000000000005</v>
      </c>
      <c r="G29" s="18">
        <v>2</v>
      </c>
      <c r="H29" s="20">
        <v>0.92300000000000004</v>
      </c>
      <c r="I29" s="19">
        <v>1.1199682</v>
      </c>
      <c r="J29" s="41">
        <v>0</v>
      </c>
      <c r="K29" s="19">
        <v>0</v>
      </c>
      <c r="L29" s="57">
        <v>0.125</v>
      </c>
      <c r="M29" s="57" t="s">
        <v>186</v>
      </c>
      <c r="N29" s="118"/>
      <c r="O29" s="23"/>
    </row>
    <row r="30" spans="1:15" x14ac:dyDescent="0.25">
      <c r="A30" s="162">
        <v>14</v>
      </c>
      <c r="B30" s="163" t="s">
        <v>261</v>
      </c>
      <c r="C30" s="20" t="s">
        <v>261</v>
      </c>
      <c r="D30" s="18"/>
      <c r="E30" s="18" t="s">
        <v>176</v>
      </c>
      <c r="F30" s="117">
        <v>1700</v>
      </c>
      <c r="G30" s="18">
        <v>1</v>
      </c>
      <c r="H30" s="20">
        <v>1.2430000000000001</v>
      </c>
      <c r="I30" s="19">
        <v>2.1131000000000002</v>
      </c>
      <c r="J30" s="41">
        <v>0</v>
      </c>
      <c r="K30" s="19">
        <v>0</v>
      </c>
      <c r="L30" s="57">
        <v>0.125</v>
      </c>
      <c r="M30" s="57" t="s">
        <v>186</v>
      </c>
      <c r="N30" s="118"/>
      <c r="O30" s="23"/>
    </row>
    <row r="31" spans="1:15" ht="24" x14ac:dyDescent="0.25">
      <c r="A31" s="162">
        <v>15</v>
      </c>
      <c r="B31" s="222" t="s">
        <v>41</v>
      </c>
      <c r="C31" s="20" t="s">
        <v>40</v>
      </c>
      <c r="D31" s="18" t="s">
        <v>252</v>
      </c>
      <c r="E31" s="18" t="s">
        <v>262</v>
      </c>
      <c r="F31" s="117">
        <v>1015.2</v>
      </c>
      <c r="G31" s="18">
        <v>4</v>
      </c>
      <c r="H31" s="20">
        <v>0.214</v>
      </c>
      <c r="I31" s="19">
        <v>0.86901119999999998</v>
      </c>
      <c r="J31" s="41">
        <v>0</v>
      </c>
      <c r="K31" s="19">
        <v>0</v>
      </c>
      <c r="L31" s="57">
        <v>0.125</v>
      </c>
      <c r="M31" s="57" t="s">
        <v>187</v>
      </c>
      <c r="N31" s="118"/>
      <c r="O31" s="23"/>
    </row>
    <row r="32" spans="1:15" ht="24" x14ac:dyDescent="0.25">
      <c r="A32" s="162">
        <v>16</v>
      </c>
      <c r="B32" s="208"/>
      <c r="C32" s="213" t="s">
        <v>40</v>
      </c>
      <c r="D32" s="214" t="s">
        <v>252</v>
      </c>
      <c r="E32" s="214" t="s">
        <v>262</v>
      </c>
      <c r="F32" s="215">
        <v>469</v>
      </c>
      <c r="G32" s="214">
        <v>4</v>
      </c>
      <c r="H32" s="213">
        <v>0.214</v>
      </c>
      <c r="I32" s="215">
        <v>0.40146399999999999</v>
      </c>
      <c r="J32" s="216">
        <v>0</v>
      </c>
      <c r="K32" s="215">
        <v>0</v>
      </c>
      <c r="L32" s="217">
        <v>0.125</v>
      </c>
      <c r="M32" s="217" t="s">
        <v>187</v>
      </c>
      <c r="N32" s="218"/>
      <c r="O32" s="23"/>
    </row>
    <row r="33" spans="1:15" ht="24" x14ac:dyDescent="0.25">
      <c r="A33" s="162">
        <v>17</v>
      </c>
      <c r="B33" s="208"/>
      <c r="C33" s="213" t="s">
        <v>40</v>
      </c>
      <c r="D33" s="214" t="s">
        <v>252</v>
      </c>
      <c r="E33" s="214" t="s">
        <v>262</v>
      </c>
      <c r="F33" s="215">
        <v>1654</v>
      </c>
      <c r="G33" s="214">
        <v>4</v>
      </c>
      <c r="H33" s="213">
        <v>0.214</v>
      </c>
      <c r="I33" s="215">
        <v>1.415824</v>
      </c>
      <c r="J33" s="216">
        <v>0</v>
      </c>
      <c r="K33" s="215">
        <v>0</v>
      </c>
      <c r="L33" s="217">
        <v>0.125</v>
      </c>
      <c r="M33" s="217" t="s">
        <v>187</v>
      </c>
      <c r="N33" s="218"/>
      <c r="O33" s="23"/>
    </row>
    <row r="34" spans="1:15" ht="24" x14ac:dyDescent="0.25">
      <c r="A34" s="162">
        <v>18</v>
      </c>
      <c r="B34" s="208"/>
      <c r="C34" s="213" t="s">
        <v>40</v>
      </c>
      <c r="D34" s="214" t="s">
        <v>254</v>
      </c>
      <c r="E34" s="214" t="s">
        <v>262</v>
      </c>
      <c r="F34" s="215">
        <v>515.20000000000005</v>
      </c>
      <c r="G34" s="214">
        <v>2</v>
      </c>
      <c r="H34" s="213">
        <v>0.214</v>
      </c>
      <c r="I34" s="215">
        <v>0.22050560000000002</v>
      </c>
      <c r="J34" s="216">
        <v>0</v>
      </c>
      <c r="K34" s="215">
        <v>0</v>
      </c>
      <c r="L34" s="217">
        <v>0.125</v>
      </c>
      <c r="M34" s="217" t="s">
        <v>187</v>
      </c>
      <c r="N34" s="218"/>
      <c r="O34" s="23"/>
    </row>
    <row r="35" spans="1:15" ht="24" x14ac:dyDescent="0.25">
      <c r="A35" s="162">
        <v>19</v>
      </c>
      <c r="B35" s="208"/>
      <c r="C35" s="213" t="s">
        <v>40</v>
      </c>
      <c r="D35" s="214" t="s">
        <v>254</v>
      </c>
      <c r="E35" s="214" t="s">
        <v>262</v>
      </c>
      <c r="F35" s="215">
        <v>460.20000000000005</v>
      </c>
      <c r="G35" s="214">
        <v>2</v>
      </c>
      <c r="H35" s="213">
        <v>0.214</v>
      </c>
      <c r="I35" s="215">
        <v>0.19696560000000002</v>
      </c>
      <c r="J35" s="216">
        <v>0</v>
      </c>
      <c r="K35" s="215">
        <v>0</v>
      </c>
      <c r="L35" s="217">
        <v>0.125</v>
      </c>
      <c r="M35" s="217" t="s">
        <v>187</v>
      </c>
      <c r="N35" s="218"/>
      <c r="O35" s="23"/>
    </row>
    <row r="36" spans="1:15" ht="24" x14ac:dyDescent="0.25">
      <c r="A36" s="162">
        <v>20</v>
      </c>
      <c r="B36" s="208"/>
      <c r="C36" s="213" t="s">
        <v>40</v>
      </c>
      <c r="D36" s="214" t="s">
        <v>254</v>
      </c>
      <c r="E36" s="214" t="s">
        <v>262</v>
      </c>
      <c r="F36" s="215">
        <v>669</v>
      </c>
      <c r="G36" s="214">
        <v>2</v>
      </c>
      <c r="H36" s="213">
        <v>0.214</v>
      </c>
      <c r="I36" s="215">
        <v>0.28633199999999998</v>
      </c>
      <c r="J36" s="216">
        <v>0</v>
      </c>
      <c r="K36" s="215">
        <v>0</v>
      </c>
      <c r="L36" s="217">
        <v>0.125</v>
      </c>
      <c r="M36" s="217" t="s">
        <v>187</v>
      </c>
      <c r="N36" s="218"/>
      <c r="O36" s="23"/>
    </row>
    <row r="37" spans="1:15" ht="24" x14ac:dyDescent="0.25">
      <c r="A37" s="162">
        <v>21</v>
      </c>
      <c r="B37" s="208"/>
      <c r="C37" s="213" t="s">
        <v>40</v>
      </c>
      <c r="D37" s="214" t="s">
        <v>254</v>
      </c>
      <c r="E37" s="214" t="s">
        <v>262</v>
      </c>
      <c r="F37" s="215">
        <v>614</v>
      </c>
      <c r="G37" s="214">
        <v>2</v>
      </c>
      <c r="H37" s="213">
        <v>0.214</v>
      </c>
      <c r="I37" s="215">
        <v>0.26279199999999997</v>
      </c>
      <c r="J37" s="216">
        <v>0</v>
      </c>
      <c r="K37" s="215">
        <v>0</v>
      </c>
      <c r="L37" s="217">
        <v>0.125</v>
      </c>
      <c r="M37" s="217" t="s">
        <v>187</v>
      </c>
      <c r="N37" s="218"/>
      <c r="O37" s="23"/>
    </row>
    <row r="38" spans="1:15" ht="24" x14ac:dyDescent="0.25">
      <c r="A38" s="162">
        <v>22</v>
      </c>
      <c r="B38" s="208"/>
      <c r="C38" s="20" t="s">
        <v>40</v>
      </c>
      <c r="D38" s="18" t="s">
        <v>254</v>
      </c>
      <c r="E38" s="18" t="s">
        <v>262</v>
      </c>
      <c r="F38" s="117">
        <v>684</v>
      </c>
      <c r="G38" s="18">
        <v>2</v>
      </c>
      <c r="H38" s="20">
        <v>0.214</v>
      </c>
      <c r="I38" s="19">
        <v>0.29275200000000001</v>
      </c>
      <c r="J38" s="41">
        <v>0</v>
      </c>
      <c r="K38" s="19">
        <v>0</v>
      </c>
      <c r="L38" s="57">
        <v>0.125</v>
      </c>
      <c r="M38" s="57" t="s">
        <v>187</v>
      </c>
      <c r="N38" s="118"/>
      <c r="O38" s="23"/>
    </row>
    <row r="39" spans="1:15" ht="24" x14ac:dyDescent="0.25">
      <c r="A39" s="162">
        <v>23</v>
      </c>
      <c r="B39" s="208"/>
      <c r="C39" s="20" t="s">
        <v>40</v>
      </c>
      <c r="D39" s="24" t="s">
        <v>254</v>
      </c>
      <c r="E39" s="18" t="s">
        <v>262</v>
      </c>
      <c r="F39" s="25">
        <v>399</v>
      </c>
      <c r="G39" s="18">
        <v>2</v>
      </c>
      <c r="H39" s="20">
        <v>0.214</v>
      </c>
      <c r="I39" s="19">
        <v>0.17077199999999998</v>
      </c>
      <c r="J39" s="41">
        <v>0</v>
      </c>
      <c r="K39" s="19">
        <v>0</v>
      </c>
      <c r="L39" s="57">
        <v>0.125</v>
      </c>
      <c r="M39" s="57" t="s">
        <v>187</v>
      </c>
      <c r="N39" s="22"/>
      <c r="O39" s="23"/>
    </row>
    <row r="40" spans="1:15" x14ac:dyDescent="0.25">
      <c r="A40" s="162">
        <v>24</v>
      </c>
      <c r="B40" s="208"/>
      <c r="C40" s="20" t="s">
        <v>263</v>
      </c>
      <c r="D40" s="24" t="s">
        <v>264</v>
      </c>
      <c r="E40" s="18" t="s">
        <v>265</v>
      </c>
      <c r="F40" s="25">
        <v>32.200000000000003</v>
      </c>
      <c r="G40" s="18">
        <v>8</v>
      </c>
      <c r="H40" s="20">
        <v>2.0950000000000002</v>
      </c>
      <c r="I40" s="19">
        <v>0.53967200000000015</v>
      </c>
      <c r="J40" s="41">
        <v>0</v>
      </c>
      <c r="K40" s="19">
        <v>0</v>
      </c>
      <c r="L40" s="57">
        <v>0.125</v>
      </c>
      <c r="M40" s="57" t="s">
        <v>188</v>
      </c>
      <c r="N40" s="22"/>
      <c r="O40" s="23"/>
    </row>
    <row r="41" spans="1:15" x14ac:dyDescent="0.25">
      <c r="A41" s="162">
        <v>25</v>
      </c>
      <c r="B41" s="208"/>
      <c r="C41" s="20" t="s">
        <v>263</v>
      </c>
      <c r="D41" s="24" t="s">
        <v>266</v>
      </c>
      <c r="E41" s="18" t="s">
        <v>267</v>
      </c>
      <c r="F41" s="25">
        <v>30.2</v>
      </c>
      <c r="G41" s="18">
        <v>4</v>
      </c>
      <c r="H41" s="20">
        <v>2.996</v>
      </c>
      <c r="I41" s="19">
        <v>0.36191679999999998</v>
      </c>
      <c r="J41" s="41">
        <v>0</v>
      </c>
      <c r="K41" s="19">
        <v>0</v>
      </c>
      <c r="L41" s="57">
        <v>0.125</v>
      </c>
      <c r="M41" s="57" t="s">
        <v>188</v>
      </c>
      <c r="N41" s="22"/>
      <c r="O41" s="23"/>
    </row>
    <row r="42" spans="1:15" x14ac:dyDescent="0.25">
      <c r="A42" s="162">
        <v>26</v>
      </c>
      <c r="B42" s="208"/>
      <c r="C42" s="20" t="s">
        <v>268</v>
      </c>
      <c r="D42" s="24"/>
      <c r="E42" s="18" t="s">
        <v>269</v>
      </c>
      <c r="F42" s="25">
        <v>18.5</v>
      </c>
      <c r="G42" s="18">
        <v>8</v>
      </c>
      <c r="H42" s="20">
        <v>1.4730000000000001</v>
      </c>
      <c r="I42" s="19">
        <v>0.21800400000000003</v>
      </c>
      <c r="J42" s="41">
        <v>0</v>
      </c>
      <c r="K42" s="19">
        <v>0</v>
      </c>
      <c r="L42" s="57">
        <v>0.125</v>
      </c>
      <c r="M42" s="57" t="s">
        <v>188</v>
      </c>
      <c r="N42" s="22"/>
      <c r="O42" s="23"/>
    </row>
    <row r="43" spans="1:15" x14ac:dyDescent="0.25">
      <c r="A43" s="162">
        <v>27</v>
      </c>
      <c r="B43" s="209"/>
      <c r="C43" s="20" t="s">
        <v>268</v>
      </c>
      <c r="D43" s="26"/>
      <c r="E43" s="18" t="s">
        <v>270</v>
      </c>
      <c r="F43" s="25">
        <v>13.5</v>
      </c>
      <c r="G43" s="27">
        <v>8</v>
      </c>
      <c r="H43" s="20">
        <v>0.90400000000000003</v>
      </c>
      <c r="I43" s="19">
        <v>9.763200000000001E-2</v>
      </c>
      <c r="J43" s="41">
        <v>0</v>
      </c>
      <c r="K43" s="19">
        <v>0</v>
      </c>
      <c r="L43" s="57">
        <v>0.125</v>
      </c>
      <c r="M43" s="57" t="s">
        <v>188</v>
      </c>
      <c r="N43" s="22"/>
      <c r="O43" s="23"/>
    </row>
    <row r="44" spans="1:15" x14ac:dyDescent="0.25">
      <c r="A44" s="204" t="s">
        <v>186</v>
      </c>
      <c r="B44" s="204"/>
      <c r="C44" s="204"/>
      <c r="D44" s="204"/>
      <c r="E44" s="204"/>
      <c r="F44" s="204"/>
      <c r="G44" s="204"/>
      <c r="H44" s="204"/>
      <c r="I44" s="19">
        <v>32.526087799999992</v>
      </c>
      <c r="J44" s="28"/>
      <c r="K44" s="19"/>
      <c r="L44" s="29"/>
      <c r="M44" s="126"/>
      <c r="N44" s="30"/>
      <c r="O44" s="23"/>
    </row>
    <row r="45" spans="1:15" x14ac:dyDescent="0.25">
      <c r="A45" s="204" t="s">
        <v>187</v>
      </c>
      <c r="B45" s="204"/>
      <c r="C45" s="204"/>
      <c r="D45" s="204"/>
      <c r="E45" s="204"/>
      <c r="F45" s="204"/>
      <c r="G45" s="204"/>
      <c r="H45" s="204"/>
      <c r="I45" s="19">
        <v>4.1164183999999997</v>
      </c>
      <c r="J45" s="28"/>
      <c r="K45" s="19"/>
      <c r="L45" s="29"/>
      <c r="M45" s="126"/>
      <c r="N45" s="30"/>
      <c r="O45" s="23"/>
    </row>
    <row r="46" spans="1:15" x14ac:dyDescent="0.25">
      <c r="A46" s="204" t="s">
        <v>188</v>
      </c>
      <c r="B46" s="204"/>
      <c r="C46" s="204"/>
      <c r="D46" s="204"/>
      <c r="E46" s="204"/>
      <c r="F46" s="204"/>
      <c r="G46" s="204"/>
      <c r="H46" s="204"/>
      <c r="I46" s="19">
        <v>1.2172248000000001</v>
      </c>
      <c r="J46" s="28"/>
      <c r="K46" s="19"/>
      <c r="L46" s="29"/>
      <c r="M46" s="126"/>
      <c r="N46" s="30"/>
      <c r="O46" s="23"/>
    </row>
    <row r="47" spans="1:15" x14ac:dyDescent="0.25">
      <c r="A47" s="31"/>
      <c r="B47" s="157"/>
      <c r="C47" s="196" t="s">
        <v>42</v>
      </c>
      <c r="D47" s="201"/>
      <c r="E47" s="201"/>
      <c r="F47" s="201"/>
      <c r="G47" s="201"/>
      <c r="H47" s="197"/>
      <c r="I47" s="32">
        <f>SUM(I44:I46)</f>
        <v>37.859730999999989</v>
      </c>
      <c r="J47" s="33"/>
      <c r="K47" s="32">
        <f>SUM(K17:K43)</f>
        <v>0</v>
      </c>
      <c r="L47" s="228"/>
      <c r="M47" s="229"/>
      <c r="N47" s="34"/>
      <c r="O47" s="34"/>
    </row>
    <row r="48" spans="1:15" ht="24" x14ac:dyDescent="0.25">
      <c r="A48" s="35"/>
      <c r="B48" s="159" t="s">
        <v>43</v>
      </c>
      <c r="C48" s="205" t="s">
        <v>26</v>
      </c>
      <c r="D48" s="206"/>
      <c r="E48" s="36" t="s">
        <v>44</v>
      </c>
      <c r="F48" s="36" t="s">
        <v>45</v>
      </c>
      <c r="G48" s="37" t="s">
        <v>30</v>
      </c>
      <c r="H48" s="37"/>
      <c r="I48" s="36" t="s">
        <v>46</v>
      </c>
      <c r="J48" s="38" t="s">
        <v>47</v>
      </c>
      <c r="K48" s="38" t="s">
        <v>34</v>
      </c>
      <c r="L48" s="38" t="s">
        <v>35</v>
      </c>
      <c r="M48" s="38"/>
      <c r="N48" s="227"/>
      <c r="O48" s="37"/>
    </row>
    <row r="49" spans="1:15" ht="15.75" customHeight="1" x14ac:dyDescent="0.25">
      <c r="A49" s="162">
        <v>1</v>
      </c>
      <c r="B49" s="231" t="s">
        <v>77</v>
      </c>
      <c r="C49" s="232" t="s">
        <v>48</v>
      </c>
      <c r="D49" s="233"/>
      <c r="E49" s="219">
        <v>495.2</v>
      </c>
      <c r="F49" s="220">
        <v>995.2</v>
      </c>
      <c r="G49" s="234">
        <v>1</v>
      </c>
      <c r="H49" s="234"/>
      <c r="I49" s="220">
        <v>0.49282304000000005</v>
      </c>
      <c r="J49" s="220"/>
      <c r="K49" s="220"/>
      <c r="L49" s="230"/>
      <c r="M49" s="230"/>
      <c r="N49" s="41"/>
      <c r="O49" s="41"/>
    </row>
    <row r="50" spans="1:15" x14ac:dyDescent="0.25">
      <c r="A50" s="162">
        <v>2</v>
      </c>
      <c r="B50" s="231" t="s">
        <v>77</v>
      </c>
      <c r="C50" s="232" t="s">
        <v>48</v>
      </c>
      <c r="D50" s="233"/>
      <c r="E50" s="219">
        <v>440.2</v>
      </c>
      <c r="F50" s="220">
        <v>995.2</v>
      </c>
      <c r="G50" s="234">
        <v>1</v>
      </c>
      <c r="H50" s="234"/>
      <c r="I50" s="220">
        <v>0.43808704000000004</v>
      </c>
      <c r="J50" s="220"/>
      <c r="K50" s="220"/>
      <c r="L50" s="40"/>
      <c r="M50" s="121"/>
      <c r="N50" s="41"/>
      <c r="O50" s="41"/>
    </row>
    <row r="51" spans="1:15" x14ac:dyDescent="0.25">
      <c r="A51" s="162">
        <v>3</v>
      </c>
      <c r="B51" s="231" t="s">
        <v>183</v>
      </c>
      <c r="C51" s="232" t="s">
        <v>79</v>
      </c>
      <c r="D51" s="233"/>
      <c r="E51" s="219">
        <v>647</v>
      </c>
      <c r="F51" s="220">
        <v>447</v>
      </c>
      <c r="G51" s="234">
        <v>1</v>
      </c>
      <c r="H51" s="234"/>
      <c r="I51" s="220">
        <v>0.28920899999999999</v>
      </c>
      <c r="J51" s="220"/>
      <c r="K51" s="220"/>
      <c r="L51" s="21"/>
      <c r="M51" s="119"/>
      <c r="N51" s="42"/>
      <c r="O51" s="42"/>
    </row>
    <row r="52" spans="1:15" x14ac:dyDescent="0.25">
      <c r="A52" s="162">
        <v>4</v>
      </c>
      <c r="B52" s="231" t="s">
        <v>183</v>
      </c>
      <c r="C52" s="232" t="s">
        <v>79</v>
      </c>
      <c r="D52" s="233"/>
      <c r="E52" s="219">
        <v>592</v>
      </c>
      <c r="F52" s="220">
        <v>447</v>
      </c>
      <c r="G52" s="234">
        <v>1</v>
      </c>
      <c r="H52" s="234"/>
      <c r="I52" s="220">
        <v>0.26462400000000003</v>
      </c>
      <c r="J52" s="220"/>
      <c r="K52" s="220"/>
      <c r="L52" s="29"/>
      <c r="M52" s="126"/>
      <c r="N52" s="60"/>
      <c r="O52" s="60"/>
    </row>
    <row r="53" spans="1:15" x14ac:dyDescent="0.25">
      <c r="A53" s="162">
        <v>5</v>
      </c>
      <c r="B53" s="231" t="s">
        <v>77</v>
      </c>
      <c r="C53" s="232" t="s">
        <v>80</v>
      </c>
      <c r="D53" s="233"/>
      <c r="E53" s="219">
        <v>664</v>
      </c>
      <c r="F53" s="219">
        <v>1630</v>
      </c>
      <c r="G53" s="219">
        <v>1</v>
      </c>
      <c r="H53" s="219"/>
      <c r="I53" s="220">
        <v>1.0823199999999999</v>
      </c>
      <c r="J53" s="220"/>
      <c r="K53" s="220"/>
      <c r="L53" s="153"/>
      <c r="M53" s="126"/>
      <c r="N53" s="60"/>
      <c r="O53" s="60"/>
    </row>
    <row r="54" spans="1:15" x14ac:dyDescent="0.25">
      <c r="A54" s="162">
        <v>6</v>
      </c>
      <c r="B54" s="231" t="s">
        <v>78</v>
      </c>
      <c r="C54" s="232" t="s">
        <v>81</v>
      </c>
      <c r="D54" s="233"/>
      <c r="E54" s="219">
        <v>375</v>
      </c>
      <c r="F54" s="220">
        <v>1630</v>
      </c>
      <c r="G54" s="235">
        <v>1</v>
      </c>
      <c r="H54" s="235"/>
      <c r="I54" s="220">
        <v>0.61124999999999996</v>
      </c>
      <c r="J54" s="220"/>
      <c r="K54" s="220"/>
      <c r="L54" s="153"/>
      <c r="M54" s="126"/>
      <c r="N54" s="60"/>
      <c r="O54" s="60"/>
    </row>
    <row r="55" spans="1:15" x14ac:dyDescent="0.25">
      <c r="A55" s="43"/>
      <c r="B55" s="157"/>
      <c r="C55" s="198" t="s">
        <v>49</v>
      </c>
      <c r="D55" s="198"/>
      <c r="E55" s="198"/>
      <c r="F55" s="207"/>
      <c r="G55" s="207"/>
      <c r="H55" s="198"/>
      <c r="I55" s="32">
        <f>SUM(I49:I54)</f>
        <v>3.1783130800000001</v>
      </c>
      <c r="J55" s="161"/>
      <c r="K55" s="32">
        <f>SUM(K49:K54)</f>
        <v>0</v>
      </c>
      <c r="L55" s="33" t="s">
        <v>50</v>
      </c>
      <c r="M55" s="127"/>
      <c r="N55" s="34"/>
      <c r="O55" s="34"/>
    </row>
    <row r="56" spans="1:15" ht="24" x14ac:dyDescent="0.25">
      <c r="A56" s="35"/>
      <c r="B56" s="159" t="s">
        <v>51</v>
      </c>
      <c r="C56" s="205" t="s">
        <v>26</v>
      </c>
      <c r="D56" s="206"/>
      <c r="E56" s="36" t="s">
        <v>52</v>
      </c>
      <c r="F56" s="36" t="s">
        <v>53</v>
      </c>
      <c r="G56" s="36" t="s">
        <v>6</v>
      </c>
      <c r="H56" s="37" t="s">
        <v>54</v>
      </c>
      <c r="I56" s="36" t="s">
        <v>30</v>
      </c>
      <c r="J56" s="38" t="s">
        <v>55</v>
      </c>
      <c r="K56" s="38" t="s">
        <v>34</v>
      </c>
      <c r="L56" s="39" t="s">
        <v>50</v>
      </c>
      <c r="M56" s="16"/>
      <c r="N56" s="37"/>
      <c r="O56" s="37"/>
    </row>
    <row r="57" spans="1:15" ht="25.5" customHeight="1" x14ac:dyDescent="0.25">
      <c r="A57" s="162">
        <v>1</v>
      </c>
      <c r="B57" s="160"/>
      <c r="C57" s="245" t="s">
        <v>184</v>
      </c>
      <c r="D57" s="246"/>
      <c r="E57" s="247"/>
      <c r="F57" s="247"/>
      <c r="G57" s="19" t="s">
        <v>271</v>
      </c>
      <c r="H57" s="41"/>
      <c r="I57" s="19">
        <v>2</v>
      </c>
      <c r="J57" s="19">
        <v>0</v>
      </c>
      <c r="K57" s="19">
        <v>0</v>
      </c>
      <c r="L57" s="21"/>
      <c r="M57" s="119"/>
      <c r="N57" s="42"/>
      <c r="O57" s="42"/>
    </row>
    <row r="58" spans="1:15" x14ac:dyDescent="0.25">
      <c r="A58" s="43"/>
      <c r="B58" s="157"/>
      <c r="C58" s="198" t="s">
        <v>56</v>
      </c>
      <c r="D58" s="198"/>
      <c r="E58" s="198"/>
      <c r="F58" s="207"/>
      <c r="G58" s="207"/>
      <c r="H58" s="198"/>
      <c r="I58" s="32">
        <f>I57</f>
        <v>2</v>
      </c>
      <c r="J58" s="161"/>
      <c r="K58" s="32">
        <f>SUM(K57:K57)</f>
        <v>0</v>
      </c>
      <c r="L58" s="33" t="s">
        <v>50</v>
      </c>
      <c r="M58" s="127"/>
      <c r="N58" s="34"/>
      <c r="O58" s="34"/>
    </row>
    <row r="59" spans="1:15" ht="24" x14ac:dyDescent="0.25">
      <c r="A59" s="35"/>
      <c r="B59" s="159" t="s">
        <v>57</v>
      </c>
      <c r="C59" s="205" t="s">
        <v>26</v>
      </c>
      <c r="D59" s="206"/>
      <c r="E59" s="36" t="s">
        <v>52</v>
      </c>
      <c r="F59" s="36" t="s">
        <v>53</v>
      </c>
      <c r="G59" s="36" t="s">
        <v>6</v>
      </c>
      <c r="H59" s="37" t="s">
        <v>54</v>
      </c>
      <c r="I59" s="36" t="s">
        <v>30</v>
      </c>
      <c r="J59" s="38" t="s">
        <v>55</v>
      </c>
      <c r="K59" s="38" t="s">
        <v>34</v>
      </c>
      <c r="L59" s="39" t="s">
        <v>50</v>
      </c>
      <c r="M59" s="16"/>
      <c r="N59" s="37"/>
      <c r="O59" s="37"/>
    </row>
    <row r="60" spans="1:15" ht="13.5" customHeight="1" x14ac:dyDescent="0.25">
      <c r="A60" s="44">
        <v>1</v>
      </c>
      <c r="B60" s="160"/>
      <c r="C60" s="202" t="s">
        <v>58</v>
      </c>
      <c r="D60" s="203"/>
      <c r="E60" s="46"/>
      <c r="F60" s="45"/>
      <c r="G60" s="19" t="s">
        <v>23</v>
      </c>
      <c r="H60" s="19"/>
      <c r="I60" s="48">
        <v>9</v>
      </c>
      <c r="J60" s="19">
        <v>0</v>
      </c>
      <c r="K60" s="19">
        <v>0</v>
      </c>
      <c r="L60" s="21"/>
      <c r="M60" s="29"/>
      <c r="N60" s="49"/>
      <c r="O60" s="47"/>
    </row>
    <row r="61" spans="1:15" ht="15.75" customHeight="1" x14ac:dyDescent="0.25">
      <c r="A61" s="44">
        <v>2</v>
      </c>
      <c r="B61" s="160"/>
      <c r="C61" s="202" t="s">
        <v>60</v>
      </c>
      <c r="D61" s="203"/>
      <c r="E61" s="46" t="s">
        <v>59</v>
      </c>
      <c r="F61" s="45"/>
      <c r="G61" s="19" t="s">
        <v>23</v>
      </c>
      <c r="H61" s="19"/>
      <c r="I61" s="48">
        <v>4.3319999999999999</v>
      </c>
      <c r="J61" s="19">
        <v>0</v>
      </c>
      <c r="K61" s="19">
        <v>0</v>
      </c>
      <c r="L61" s="21"/>
      <c r="M61" s="29"/>
      <c r="N61" s="49"/>
      <c r="O61" s="47"/>
    </row>
    <row r="62" spans="1:15" ht="13.5" customHeight="1" x14ac:dyDescent="0.25">
      <c r="A62" s="44">
        <v>3</v>
      </c>
      <c r="B62" s="160"/>
      <c r="C62" s="202" t="s">
        <v>60</v>
      </c>
      <c r="D62" s="203"/>
      <c r="E62" s="46" t="s">
        <v>61</v>
      </c>
      <c r="F62" s="45"/>
      <c r="G62" s="19" t="s">
        <v>23</v>
      </c>
      <c r="H62" s="19"/>
      <c r="I62" s="48">
        <v>9</v>
      </c>
      <c r="J62" s="19">
        <v>0</v>
      </c>
      <c r="K62" s="19">
        <v>0</v>
      </c>
      <c r="L62" s="21"/>
      <c r="M62" s="29"/>
      <c r="N62" s="49"/>
      <c r="O62" s="47"/>
    </row>
    <row r="63" spans="1:15" ht="13.5" customHeight="1" x14ac:dyDescent="0.25">
      <c r="A63" s="44">
        <v>4</v>
      </c>
      <c r="B63" s="160"/>
      <c r="C63" s="202" t="s">
        <v>60</v>
      </c>
      <c r="D63" s="203"/>
      <c r="E63" s="46" t="s">
        <v>62</v>
      </c>
      <c r="F63" s="45"/>
      <c r="G63" s="19" t="s">
        <v>23</v>
      </c>
      <c r="H63" s="19"/>
      <c r="I63" s="48">
        <v>9</v>
      </c>
      <c r="J63" s="19">
        <v>0</v>
      </c>
      <c r="K63" s="19">
        <v>0</v>
      </c>
      <c r="L63" s="21"/>
      <c r="M63" s="29"/>
      <c r="N63" s="49"/>
      <c r="O63" s="47"/>
    </row>
    <row r="64" spans="1:15" ht="13.5" customHeight="1" x14ac:dyDescent="0.25">
      <c r="A64" s="44">
        <v>5</v>
      </c>
      <c r="B64" s="160"/>
      <c r="C64" s="202" t="s">
        <v>63</v>
      </c>
      <c r="D64" s="203"/>
      <c r="E64" s="46"/>
      <c r="F64" s="45"/>
      <c r="G64" s="19" t="s">
        <v>272</v>
      </c>
      <c r="H64" s="47"/>
      <c r="I64" s="48">
        <v>20</v>
      </c>
      <c r="J64" s="19">
        <v>0</v>
      </c>
      <c r="K64" s="19">
        <v>0</v>
      </c>
      <c r="L64" s="21"/>
      <c r="M64" s="29"/>
      <c r="N64" s="49"/>
      <c r="O64" s="47"/>
    </row>
    <row r="65" spans="1:15" ht="13.5" customHeight="1" x14ac:dyDescent="0.25">
      <c r="A65" s="44">
        <v>6</v>
      </c>
      <c r="B65" s="160"/>
      <c r="C65" s="202" t="s">
        <v>76</v>
      </c>
      <c r="D65" s="203"/>
      <c r="E65" s="46"/>
      <c r="F65" s="45"/>
      <c r="G65" s="19" t="s">
        <v>23</v>
      </c>
      <c r="H65" s="47"/>
      <c r="I65" s="48">
        <v>11.406400000000001</v>
      </c>
      <c r="J65" s="19">
        <v>0</v>
      </c>
      <c r="K65" s="19">
        <v>0</v>
      </c>
      <c r="L65" s="21"/>
      <c r="M65" s="29"/>
      <c r="N65" s="49"/>
      <c r="O65" s="19"/>
    </row>
    <row r="66" spans="1:15" ht="13.5" customHeight="1" x14ac:dyDescent="0.25">
      <c r="A66" s="44">
        <v>7</v>
      </c>
      <c r="B66" s="160"/>
      <c r="C66" s="202" t="s">
        <v>76</v>
      </c>
      <c r="D66" s="203"/>
      <c r="E66" s="46"/>
      <c r="F66" s="45"/>
      <c r="G66" s="19" t="s">
        <v>21</v>
      </c>
      <c r="H66" s="47"/>
      <c r="I66" s="48">
        <v>4.8600000000000003</v>
      </c>
      <c r="J66" s="19">
        <v>0</v>
      </c>
      <c r="K66" s="19">
        <v>0</v>
      </c>
      <c r="L66" s="21"/>
      <c r="M66" s="29"/>
      <c r="N66" s="49"/>
      <c r="O66" s="19"/>
    </row>
    <row r="67" spans="1:15" x14ac:dyDescent="0.25">
      <c r="A67" s="44">
        <v>8</v>
      </c>
      <c r="B67" s="160"/>
      <c r="C67" s="202" t="s">
        <v>64</v>
      </c>
      <c r="D67" s="203"/>
      <c r="E67" s="18"/>
      <c r="F67" s="18"/>
      <c r="G67" s="19"/>
      <c r="H67" s="41"/>
      <c r="I67" s="19"/>
      <c r="J67" s="19"/>
      <c r="K67" s="19"/>
      <c r="L67" s="21"/>
      <c r="M67" s="119"/>
      <c r="N67" s="42"/>
      <c r="O67" s="42"/>
    </row>
    <row r="68" spans="1:15" x14ac:dyDescent="0.25">
      <c r="A68" s="44">
        <v>9</v>
      </c>
      <c r="B68" s="160"/>
      <c r="C68" s="202"/>
      <c r="D68" s="203"/>
      <c r="E68" s="18"/>
      <c r="F68" s="18"/>
      <c r="G68" s="247"/>
      <c r="H68" s="41"/>
      <c r="I68" s="19"/>
      <c r="J68" s="19"/>
      <c r="K68" s="50"/>
      <c r="L68" s="21"/>
      <c r="M68" s="119"/>
      <c r="N68" s="42"/>
      <c r="O68" s="42"/>
    </row>
    <row r="69" spans="1:15" x14ac:dyDescent="0.25">
      <c r="A69" s="43"/>
      <c r="B69" s="157"/>
      <c r="C69" s="196" t="s">
        <v>65</v>
      </c>
      <c r="D69" s="201"/>
      <c r="E69" s="201"/>
      <c r="F69" s="201"/>
      <c r="G69" s="201"/>
      <c r="H69" s="201"/>
      <c r="I69" s="31"/>
      <c r="J69" s="31"/>
      <c r="K69" s="32">
        <f>SUM(K60:K68)</f>
        <v>0</v>
      </c>
      <c r="L69" s="33" t="s">
        <v>50</v>
      </c>
      <c r="M69" s="127"/>
      <c r="N69" s="34"/>
      <c r="O69" s="34"/>
    </row>
    <row r="70" spans="1:15" x14ac:dyDescent="0.25">
      <c r="A70" s="43"/>
      <c r="B70" s="157"/>
      <c r="C70" s="196" t="s">
        <v>66</v>
      </c>
      <c r="D70" s="201"/>
      <c r="E70" s="201"/>
      <c r="F70" s="201"/>
      <c r="G70" s="201"/>
      <c r="H70" s="201"/>
      <c r="I70" s="201"/>
      <c r="J70" s="197"/>
      <c r="K70" s="32">
        <f>K69+K58+K55+K47</f>
        <v>0</v>
      </c>
      <c r="L70" s="33" t="s">
        <v>50</v>
      </c>
      <c r="M70" s="127"/>
      <c r="N70" s="34"/>
      <c r="O70" s="34"/>
    </row>
    <row r="71" spans="1:15" ht="24" x14ac:dyDescent="0.25">
      <c r="A71" s="35"/>
      <c r="B71" s="159" t="s">
        <v>67</v>
      </c>
      <c r="C71" s="205" t="s">
        <v>26</v>
      </c>
      <c r="D71" s="206"/>
      <c r="E71" s="36"/>
      <c r="F71" s="36"/>
      <c r="G71" s="36" t="s">
        <v>6</v>
      </c>
      <c r="H71" s="51" t="s">
        <v>54</v>
      </c>
      <c r="I71" s="36" t="s">
        <v>68</v>
      </c>
      <c r="J71" s="38" t="s">
        <v>55</v>
      </c>
      <c r="K71" s="38" t="s">
        <v>34</v>
      </c>
      <c r="L71" s="52" t="s">
        <v>50</v>
      </c>
      <c r="M71" s="52"/>
      <c r="N71" s="37"/>
      <c r="O71" s="37"/>
    </row>
    <row r="72" spans="1:15" x14ac:dyDescent="0.25">
      <c r="A72" s="162">
        <v>1</v>
      </c>
      <c r="B72" s="160"/>
      <c r="C72" s="191" t="s">
        <v>69</v>
      </c>
      <c r="D72" s="192"/>
      <c r="E72" s="18"/>
      <c r="F72" s="19"/>
      <c r="G72" s="18" t="s">
        <v>70</v>
      </c>
      <c r="H72" s="41"/>
      <c r="I72" s="53">
        <v>4.8600000000000003</v>
      </c>
      <c r="J72" s="19">
        <v>0</v>
      </c>
      <c r="K72" s="19">
        <v>0</v>
      </c>
      <c r="L72" s="21"/>
      <c r="M72" s="119"/>
      <c r="N72" s="41"/>
      <c r="O72" s="41"/>
    </row>
    <row r="73" spans="1:15" x14ac:dyDescent="0.25">
      <c r="A73" s="162">
        <v>2</v>
      </c>
      <c r="B73" s="160"/>
      <c r="C73" s="191" t="s">
        <v>71</v>
      </c>
      <c r="D73" s="192"/>
      <c r="E73" s="18"/>
      <c r="F73" s="19"/>
      <c r="G73" s="18" t="s">
        <v>70</v>
      </c>
      <c r="H73" s="41"/>
      <c r="I73" s="53">
        <v>4.8600000000000003</v>
      </c>
      <c r="J73" s="19">
        <v>0</v>
      </c>
      <c r="K73" s="19">
        <v>0</v>
      </c>
      <c r="L73" s="21"/>
      <c r="M73" s="119"/>
      <c r="N73" s="41"/>
      <c r="O73" s="41"/>
    </row>
    <row r="74" spans="1:15" ht="24.75" customHeight="1" x14ac:dyDescent="0.25">
      <c r="A74" s="43"/>
      <c r="B74" s="157"/>
      <c r="C74" s="196" t="s">
        <v>72</v>
      </c>
      <c r="D74" s="197"/>
      <c r="E74" s="157"/>
      <c r="F74" s="198" t="s">
        <v>73</v>
      </c>
      <c r="G74" s="198"/>
      <c r="H74" s="198"/>
      <c r="I74" s="198"/>
      <c r="J74" s="54"/>
      <c r="K74" s="32"/>
      <c r="L74" s="33" t="s">
        <v>50</v>
      </c>
      <c r="M74" s="127"/>
      <c r="N74" s="34"/>
      <c r="O74" s="34"/>
    </row>
    <row r="75" spans="1:15" ht="24" customHeight="1" x14ac:dyDescent="0.25">
      <c r="A75" s="43"/>
      <c r="B75" s="157"/>
      <c r="C75" s="199" t="s">
        <v>74</v>
      </c>
      <c r="D75" s="200"/>
      <c r="E75" s="158"/>
      <c r="F75" s="196" t="s">
        <v>73</v>
      </c>
      <c r="G75" s="201"/>
      <c r="H75" s="201"/>
      <c r="I75" s="201"/>
      <c r="J75" s="32"/>
      <c r="K75" s="32"/>
      <c r="L75" s="55" t="s">
        <v>50</v>
      </c>
      <c r="M75" s="55"/>
      <c r="N75" s="56"/>
      <c r="O75" s="56"/>
    </row>
  </sheetData>
  <mergeCells count="40">
    <mergeCell ref="B17:B20"/>
    <mergeCell ref="B21:B29"/>
    <mergeCell ref="B31:B43"/>
    <mergeCell ref="B2:C2"/>
    <mergeCell ref="C71:D71"/>
    <mergeCell ref="C72:D72"/>
    <mergeCell ref="C73:D73"/>
    <mergeCell ref="C74:D74"/>
    <mergeCell ref="F74:I74"/>
    <mergeCell ref="C75:D75"/>
    <mergeCell ref="F75:I75"/>
    <mergeCell ref="C65:D65"/>
    <mergeCell ref="C66:D66"/>
    <mergeCell ref="C67:D67"/>
    <mergeCell ref="C68:D68"/>
    <mergeCell ref="C69:H69"/>
    <mergeCell ref="C70:J70"/>
    <mergeCell ref="C59:D59"/>
    <mergeCell ref="C60:D60"/>
    <mergeCell ref="C61:D61"/>
    <mergeCell ref="C62:D62"/>
    <mergeCell ref="C63:D63"/>
    <mergeCell ref="C64:D64"/>
    <mergeCell ref="C53:D53"/>
    <mergeCell ref="C54:D54"/>
    <mergeCell ref="C55:H55"/>
    <mergeCell ref="C56:D56"/>
    <mergeCell ref="C57:D57"/>
    <mergeCell ref="C58:H58"/>
    <mergeCell ref="C47:H47"/>
    <mergeCell ref="C48:D48"/>
    <mergeCell ref="C49:D49"/>
    <mergeCell ref="C50:D50"/>
    <mergeCell ref="C51:D51"/>
    <mergeCell ref="C52:D52"/>
    <mergeCell ref="A1:O1"/>
    <mergeCell ref="J2:K2"/>
    <mergeCell ref="A44:H44"/>
    <mergeCell ref="A45:H45"/>
    <mergeCell ref="A46:H46"/>
  </mergeCells>
  <phoneticPr fontId="4" type="noConversion"/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汇总表</vt:lpstr>
      <vt:lpstr>外开窗</vt:lpstr>
      <vt:lpstr>外开窗-填写示例</vt:lpstr>
      <vt:lpstr>汇总表!Print_Area</vt:lpstr>
      <vt:lpstr>外开窗!Print_Area</vt:lpstr>
      <vt:lpstr>'外开窗-填写示例'!Print_Area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Airry</cp:lastModifiedBy>
  <cp:lastPrinted>2019-09-23T08:31:50Z</cp:lastPrinted>
  <dcterms:created xsi:type="dcterms:W3CDTF">2019-09-11T06:15:50Z</dcterms:created>
  <dcterms:modified xsi:type="dcterms:W3CDTF">2019-10-17T01:53:49Z</dcterms:modified>
</cp:coreProperties>
</file>