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0" yWindow="0" windowWidth="28800" windowHeight="12210" tabRatio="662" activeTab="1"/>
  </x:bookViews>
  <x:sheets>
    <x:sheet name="Changelog" sheetId="41" r:id="rId1"/>
    <x:sheet name="1-Eng Inputs" sheetId="37" r:id="rId2"/>
    <x:sheet name="2-Quote Inputs" sheetId="42" r:id="rId3"/>
    <x:sheet name="3-Quote" sheetId="44" r:id="rId4"/>
    <x:sheet name="building data" sheetId="4" state="hidden" r:id="rId5"/>
    <x:sheet name="ASCE 7-05 (US)" sheetId="18" state="hidden" r:id="rId6"/>
    <x:sheet name="ASCE 7-10 (US)" sheetId="28" state="hidden"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Land. Matrix" sheetId="58" state="hidden" r:id="rId13"/>
    <x:sheet name="3x3 mass hand" sheetId="45" state="hidden" r:id="rId14"/>
    <x:sheet name="Ballast Distribution" sheetId="43" state="hidden" r:id="rId15"/>
    <x:sheet name="int. presets cp_5d+wd" sheetId="35" state="hidden" r:id="rId16"/>
  </x:sheets>
  <x:externalReferences>
    <x:externalReference r:id="rId17"/>
    <x:externalReference r:id="rId18"/>
    <x:externalReference r:id="rId19"/>
    <x:externalReference r:id="rId20"/>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5">#REF!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5">#REF!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H5" i="43"/>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D7" i="43"/>
  <c r="AV101" i="43"/>
  <c r="AX102" i="43"/>
  <c r="BB102" i="43"/>
  <c r="BF102" i="43"/>
  <c r="BJ102" i="43"/>
  <c r="AV102" i="43"/>
  <c r="AX103" i="43"/>
  <c r="BB103" i="43"/>
  <c r="BF103" i="43"/>
  <c r="BJ103" i="43"/>
  <c r="AX104" i="43"/>
  <c r="BB104" i="43"/>
  <c r="BF104" i="43"/>
  <c r="BJ104" i="43"/>
  <c r="AV104" i="43"/>
  <c r="AV105" i="43"/>
  <c r="AX106" i="43"/>
  <c r="BB106" i="43"/>
  <c r="BF106" i="43"/>
  <c r="BJ106" i="43"/>
  <c r="AV106" i="43"/>
  <c r="AX107" i="43"/>
  <c r="BB107" i="43"/>
  <c r="BF107" i="43"/>
  <c r="BJ107" i="43"/>
  <c r="AX108" i="43"/>
  <c r="BB108" i="43"/>
  <c r="BF108" i="43"/>
  <c r="BJ108" i="43"/>
  <c r="AV108" i="43"/>
  <c r="AV109" i="43"/>
  <c r="AX110" i="43"/>
  <c r="BB110" i="43"/>
  <c r="BF110" i="43"/>
  <c r="BJ110" i="43"/>
  <c r="AV110" i="43"/>
  <c r="AX111" i="43"/>
  <c r="BB111" i="43"/>
  <c r="BF111" i="43"/>
  <c r="BJ111" i="43"/>
  <c r="AX112" i="43"/>
  <c r="BB112" i="43"/>
  <c r="BF112" i="43"/>
  <c r="BJ112" i="43"/>
  <c r="AV112" i="43"/>
  <c r="AV113" i="43"/>
  <c r="AX114" i="43"/>
  <c r="BB114" i="43"/>
  <c r="BF114" i="43"/>
  <c r="BJ114" i="43"/>
  <c r="AV114" i="43"/>
  <c r="AX115" i="43"/>
  <c r="BB115" i="43"/>
  <c r="BF115" i="43"/>
  <c r="BJ115" i="43"/>
  <c r="AX116" i="43"/>
  <c r="BB116" i="43"/>
  <c r="BF116" i="43"/>
  <c r="BJ116" i="43"/>
  <c r="AV116" i="43"/>
  <c r="AV117" i="43"/>
  <c r="AX118" i="43"/>
  <c r="BB118" i="43"/>
  <c r="BF118" i="43"/>
  <c r="BJ118" i="43"/>
  <c r="AV118" i="43"/>
  <c r="AX119" i="43"/>
  <c r="BB119" i="43"/>
  <c r="BF119" i="43"/>
  <c r="BJ119" i="43"/>
  <c r="AX120" i="43"/>
  <c r="BB120" i="43"/>
  <c r="BF120" i="43"/>
  <c r="BJ120" i="43"/>
  <c r="AV120" i="43"/>
  <c r="D8" i="45"/>
  <c r="B52" i="45"/>
  <c r="C52" i="45"/>
  <c r="D52" i="45"/>
  <c r="E52" i="45"/>
  <c r="F52" i="45"/>
  <c r="G52" i="45"/>
  <c r="H52" i="45"/>
  <c r="I52" i="45"/>
  <c r="J52" i="45"/>
  <c r="K52" i="45"/>
  <c r="L52" i="45"/>
  <c r="M52" i="45"/>
  <c r="R52" i="45"/>
  <c r="S52" i="45"/>
  <c r="T52" i="45"/>
  <c r="U52" i="45"/>
  <c r="V52" i="45"/>
  <c r="W52" i="45"/>
  <c r="X52" i="45"/>
  <c r="Y52" i="45"/>
  <c r="Z52" i="45"/>
  <c r="AA52" i="45"/>
  <c r="AB52" i="45"/>
  <c r="AC52" i="45"/>
  <c r="B53" i="45"/>
  <c r="C53" i="45"/>
  <c r="D53" i="45"/>
  <c r="E53" i="45"/>
  <c r="F53" i="45"/>
  <c r="G53" i="45"/>
  <c r="H53" i="45"/>
  <c r="I53" i="45"/>
  <c r="J53" i="45"/>
  <c r="K53" i="45"/>
  <c r="L53" i="45"/>
  <c r="M53" i="45"/>
  <c r="R53" i="45"/>
  <c r="S53" i="45"/>
  <c r="T53" i="45"/>
  <c r="U53" i="45"/>
  <c r="V53" i="45"/>
  <c r="W53" i="45"/>
  <c r="X53" i="45"/>
  <c r="Y53" i="45"/>
  <c r="Z53" i="45"/>
  <c r="AA53" i="45"/>
  <c r="AB53" i="45"/>
  <c r="AC53" i="45"/>
  <c r="B54" i="45"/>
  <c r="C54" i="45"/>
  <c r="D54" i="45"/>
  <c r="E54" i="45"/>
  <c r="F54" i="45"/>
  <c r="G54" i="45"/>
  <c r="H54" i="45"/>
  <c r="I54" i="45"/>
  <c r="J54" i="45"/>
  <c r="K54" i="45"/>
  <c r="L54" i="45"/>
  <c r="M54" i="45"/>
  <c r="R54" i="45"/>
  <c r="S54" i="45"/>
  <c r="T54" i="45"/>
  <c r="U54" i="45"/>
  <c r="V54" i="45"/>
  <c r="W54" i="45"/>
  <c r="X54" i="45"/>
  <c r="Y54" i="45"/>
  <c r="Z54" i="45"/>
  <c r="AA54" i="45"/>
  <c r="AB54" i="45"/>
  <c r="AC54" i="45"/>
  <c r="B55" i="45"/>
  <c r="C55" i="45"/>
  <c r="D55" i="45"/>
  <c r="E55" i="45"/>
  <c r="F55" i="45"/>
  <c r="G55" i="45"/>
  <c r="H55" i="45"/>
  <c r="I55" i="45"/>
  <c r="J55" i="45"/>
  <c r="K55" i="45"/>
  <c r="L55" i="45"/>
  <c r="M55" i="45"/>
  <c r="R55" i="45"/>
  <c r="S55" i="45"/>
  <c r="T55" i="45"/>
  <c r="U55" i="45"/>
  <c r="V55" i="45"/>
  <c r="W55" i="45"/>
  <c r="X55" i="45"/>
  <c r="Y55" i="45"/>
  <c r="Z55" i="45"/>
  <c r="AA55" i="45"/>
  <c r="AB55" i="45"/>
  <c r="AC55" i="45"/>
  <c r="B56" i="45"/>
  <c r="C56" i="45"/>
  <c r="D56" i="45"/>
  <c r="E56" i="45"/>
  <c r="F56" i="45"/>
  <c r="G56" i="45"/>
  <c r="H56" i="45"/>
  <c r="I56" i="45"/>
  <c r="J56" i="45"/>
  <c r="K56" i="45"/>
  <c r="L56" i="45"/>
  <c r="M56" i="45"/>
  <c r="R56" i="45"/>
  <c r="S56" i="45"/>
  <c r="T56" i="45"/>
  <c r="U56" i="45"/>
  <c r="V56" i="45"/>
  <c r="W56" i="45"/>
  <c r="X56" i="45"/>
  <c r="Y56" i="45"/>
  <c r="Z56" i="45"/>
  <c r="AA56" i="45"/>
  <c r="AB56" i="45"/>
  <c r="AC56" i="45"/>
  <c r="B57" i="45"/>
  <c r="C57" i="45"/>
  <c r="D57" i="45"/>
  <c r="E57" i="45"/>
  <c r="F57" i="45"/>
  <c r="G57" i="45"/>
  <c r="H57" i="45"/>
  <c r="I57" i="45"/>
  <c r="J57" i="45"/>
  <c r="K57" i="45"/>
  <c r="L57" i="45"/>
  <c r="M57" i="45"/>
  <c r="R57" i="45"/>
  <c r="S57" i="45"/>
  <c r="T57" i="45"/>
  <c r="U57" i="45"/>
  <c r="V57" i="45"/>
  <c r="W57" i="45"/>
  <c r="X57" i="45"/>
  <c r="Y57" i="45"/>
  <c r="Z57" i="45"/>
  <c r="AA57" i="45"/>
  <c r="AB57" i="45"/>
  <c r="AC57" i="45"/>
  <c r="B58" i="45"/>
  <c r="C58" i="45"/>
  <c r="D58" i="45"/>
  <c r="E58" i="45"/>
  <c r="F58" i="45"/>
  <c r="G58" i="45"/>
  <c r="H58" i="45"/>
  <c r="I58" i="45"/>
  <c r="J58" i="45"/>
  <c r="K58" i="45"/>
  <c r="L58" i="45"/>
  <c r="M58" i="45"/>
  <c r="R58" i="45"/>
  <c r="S58" i="45"/>
  <c r="T58" i="45"/>
  <c r="U58" i="45"/>
  <c r="V58" i="45"/>
  <c r="W58" i="45"/>
  <c r="X58" i="45"/>
  <c r="Y58" i="45"/>
  <c r="Z58" i="45"/>
  <c r="AA58" i="45"/>
  <c r="AB58" i="45"/>
  <c r="AC58" i="45"/>
  <c r="B59" i="45"/>
  <c r="C59" i="45"/>
  <c r="D59" i="45"/>
  <c r="E59" i="45"/>
  <c r="F59" i="45"/>
  <c r="G59" i="45"/>
  <c r="H59" i="45"/>
  <c r="I59" i="45"/>
  <c r="J59" i="45"/>
  <c r="K59" i="45"/>
  <c r="L59" i="45"/>
  <c r="M59" i="45"/>
  <c r="R59" i="45"/>
  <c r="S59" i="45"/>
  <c r="T59" i="45"/>
  <c r="U59" i="45"/>
  <c r="V59" i="45"/>
  <c r="W59" i="45"/>
  <c r="X59" i="45"/>
  <c r="Y59" i="45"/>
  <c r="Z59" i="45"/>
  <c r="AA59" i="45"/>
  <c r="AB59" i="45"/>
  <c r="AC59" i="45"/>
  <c r="B60" i="45"/>
  <c r="C60" i="45"/>
  <c r="D60" i="45"/>
  <c r="E60" i="45"/>
  <c r="F60" i="45"/>
  <c r="G60" i="45"/>
  <c r="H60" i="45"/>
  <c r="I60" i="45"/>
  <c r="J60" i="45"/>
  <c r="K60" i="45"/>
  <c r="L60" i="45"/>
  <c r="M60" i="45"/>
  <c r="R60" i="45"/>
  <c r="S60" i="45"/>
  <c r="T60" i="45"/>
  <c r="U60" i="45"/>
  <c r="V60" i="45"/>
  <c r="W60" i="45"/>
  <c r="X60" i="45"/>
  <c r="Y60" i="45"/>
  <c r="Z60" i="45"/>
  <c r="AA60" i="45"/>
  <c r="AB60" i="45"/>
  <c r="AC60" i="45"/>
  <c r="B78" i="45"/>
  <c r="C78" i="45"/>
  <c r="D78" i="45"/>
  <c r="E78" i="45"/>
  <c r="F78" i="45"/>
  <c r="G78" i="45"/>
  <c r="H78" i="45"/>
  <c r="I78" i="45"/>
  <c r="J78" i="45"/>
  <c r="R78" i="45"/>
  <c r="S78" i="45"/>
  <c r="T78" i="45"/>
  <c r="U78" i="45"/>
  <c r="V78" i="45"/>
  <c r="W78" i="45"/>
  <c r="X78" i="45"/>
  <c r="Y78" i="45"/>
  <c r="Z78" i="45"/>
  <c r="B79" i="45"/>
  <c r="C79" i="45"/>
  <c r="D79" i="45"/>
  <c r="E79" i="45"/>
  <c r="F79" i="45"/>
  <c r="G79" i="45"/>
  <c r="H79" i="45"/>
  <c r="I79" i="45"/>
  <c r="J79" i="45"/>
  <c r="R79" i="45"/>
  <c r="S79" i="45"/>
  <c r="T79" i="45"/>
  <c r="U79" i="45"/>
  <c r="V79" i="45"/>
  <c r="W79" i="45"/>
  <c r="X79" i="45"/>
  <c r="Y79" i="45"/>
  <c r="Z79" i="45"/>
  <c r="B80" i="45"/>
  <c r="C80" i="45"/>
  <c r="D80" i="45"/>
  <c r="E80" i="45"/>
  <c r="F80" i="45"/>
  <c r="G80" i="45"/>
  <c r="H80" i="45"/>
  <c r="I80" i="45"/>
  <c r="J80" i="45"/>
  <c r="R80" i="45"/>
  <c r="S80" i="45"/>
  <c r="T80" i="45"/>
  <c r="U80" i="45"/>
  <c r="V80" i="45"/>
  <c r="W80" i="45"/>
  <c r="X80" i="45"/>
  <c r="Y80" i="45"/>
  <c r="Z80" i="45"/>
  <c r="B81" i="45"/>
  <c r="C81" i="45"/>
  <c r="D81" i="45"/>
  <c r="E81" i="45"/>
  <c r="F81" i="45"/>
  <c r="G81" i="45"/>
  <c r="H81" i="45"/>
  <c r="I81" i="45"/>
  <c r="J81" i="45"/>
  <c r="R81" i="45"/>
  <c r="S81" i="45"/>
  <c r="T81" i="45"/>
  <c r="U81" i="45"/>
  <c r="V81" i="45"/>
  <c r="W81" i="45"/>
  <c r="X81" i="45"/>
  <c r="Y81" i="45"/>
  <c r="Z81" i="45"/>
  <c r="B82" i="45"/>
  <c r="C82" i="45"/>
  <c r="D82" i="45"/>
  <c r="E82" i="45"/>
  <c r="F82" i="45"/>
  <c r="G82" i="45"/>
  <c r="H82" i="45"/>
  <c r="I82" i="45"/>
  <c r="J82" i="45"/>
  <c r="R82" i="45"/>
  <c r="S82" i="45"/>
  <c r="T82" i="45"/>
  <c r="U82" i="45"/>
  <c r="V82" i="45"/>
  <c r="W82" i="45"/>
  <c r="X82" i="45"/>
  <c r="Y82" i="45"/>
  <c r="Z82" i="45"/>
  <c r="B83" i="45"/>
  <c r="C83" i="45"/>
  <c r="D83" i="45"/>
  <c r="E83" i="45"/>
  <c r="F83" i="45"/>
  <c r="G83" i="45"/>
  <c r="H83" i="45"/>
  <c r="I83" i="45"/>
  <c r="J83" i="45"/>
  <c r="R83" i="45"/>
  <c r="S83" i="45"/>
  <c r="T83" i="45"/>
  <c r="U83" i="45"/>
  <c r="V83" i="45"/>
  <c r="W83" i="45"/>
  <c r="X83" i="45"/>
  <c r="Y83" i="45"/>
  <c r="Z83" i="45"/>
  <c r="B84" i="45"/>
  <c r="C84" i="45"/>
  <c r="D84" i="45"/>
  <c r="E84" i="45"/>
  <c r="F84" i="45"/>
  <c r="G84" i="45"/>
  <c r="H84" i="45"/>
  <c r="I84" i="45"/>
  <c r="J84" i="45"/>
  <c r="R84" i="45"/>
  <c r="S84" i="45"/>
  <c r="T84" i="45"/>
  <c r="U84" i="45"/>
  <c r="V84" i="45"/>
  <c r="W84" i="45"/>
  <c r="X84" i="45"/>
  <c r="Y84" i="45"/>
  <c r="Z84" i="45"/>
  <c r="B85" i="45"/>
  <c r="C85" i="45"/>
  <c r="D85" i="45"/>
  <c r="E85" i="45"/>
  <c r="F85" i="45"/>
  <c r="R85" i="45"/>
  <c r="S85" i="45"/>
  <c r="T85" i="45"/>
  <c r="U85" i="45"/>
  <c r="V85" i="45"/>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C10" i="43"/>
  <c r="G10" i="43" s="1"/>
  <c r="D10" i="43"/>
  <c r="H10" i="43" s="1"/>
  <c r="E10" i="43"/>
  <c r="I10" i="43" s="1"/>
  <c r="F10" i="43"/>
  <c r="J10" i="43" s="1"/>
  <c r="C11" i="43"/>
  <c r="G11" i="43" s="1"/>
  <c r="D11" i="43"/>
  <c r="H11" i="43" s="1"/>
  <c r="E11" i="43"/>
  <c r="I11" i="43" s="1"/>
  <c r="F11" i="43"/>
  <c r="J11" i="43" s="1"/>
  <c r="C12" i="43"/>
  <c r="G12" i="43" s="1"/>
  <c r="D12" i="43"/>
  <c r="H12" i="43" s="1"/>
  <c r="E12" i="43"/>
  <c r="I12" i="43" s="1"/>
  <c r="F12" i="43"/>
  <c r="J12" i="43" s="1"/>
  <c r="C13" i="43"/>
  <c r="G13" i="43" s="1"/>
  <c r="D13" i="43"/>
  <c r="H13" i="43" s="1"/>
  <c r="E13" i="43"/>
  <c r="I13" i="43" s="1"/>
  <c r="F13" i="43"/>
  <c r="J13" i="43" s="1"/>
  <c r="AW101" i="43"/>
  <c r="AX101" i="43"/>
  <c r="AY101" i="43"/>
  <c r="AZ101" i="43"/>
  <c r="BA101" i="43"/>
  <c r="BB101" i="43"/>
  <c r="BC101" i="43"/>
  <c r="BD101" i="43"/>
  <c r="BE101" i="43"/>
  <c r="BF101" i="43"/>
  <c r="BG101" i="43"/>
  <c r="BH101" i="43"/>
  <c r="BI101" i="43"/>
  <c r="BJ101" i="43"/>
  <c r="BK101" i="43"/>
  <c r="BL101" i="43"/>
  <c r="AW102" i="43"/>
  <c r="AY102" i="43"/>
  <c r="AZ102" i="43"/>
  <c r="BA102" i="43"/>
  <c r="BC102" i="43"/>
  <c r="BD102" i="43"/>
  <c r="BE102" i="43"/>
  <c r="BG102" i="43"/>
  <c r="BH102" i="43"/>
  <c r="BI102" i="43"/>
  <c r="BK102" i="43"/>
  <c r="BL102" i="43"/>
  <c r="AV103" i="43"/>
  <c r="AW103" i="43"/>
  <c r="AY103" i="43"/>
  <c r="AZ103" i="43"/>
  <c r="BA103" i="43"/>
  <c r="BC103" i="43"/>
  <c r="BD103" i="43"/>
  <c r="BE103" i="43"/>
  <c r="BG103" i="43"/>
  <c r="BH103" i="43"/>
  <c r="BI103" i="43"/>
  <c r="BK103" i="43"/>
  <c r="BL103" i="43"/>
  <c r="AW104" i="43"/>
  <c r="AY104" i="43"/>
  <c r="AZ104" i="43"/>
  <c r="BA104" i="43"/>
  <c r="BC104" i="43"/>
  <c r="BD104" i="43"/>
  <c r="BE104" i="43"/>
  <c r="BG104" i="43"/>
  <c r="BH104" i="43"/>
  <c r="BI104" i="43"/>
  <c r="BK104" i="43"/>
  <c r="BL104" i="43"/>
  <c r="AW105" i="43"/>
  <c r="AX105" i="43"/>
  <c r="AY105" i="43"/>
  <c r="AZ105" i="43"/>
  <c r="BA105" i="43"/>
  <c r="BB105" i="43"/>
  <c r="BC105" i="43"/>
  <c r="BD105" i="43"/>
  <c r="BE105" i="43"/>
  <c r="BF105" i="43"/>
  <c r="BG105" i="43"/>
  <c r="BH105" i="43"/>
  <c r="BI105" i="43"/>
  <c r="BJ105" i="43"/>
  <c r="BK105" i="43"/>
  <c r="BL105" i="43"/>
  <c r="AW106" i="43"/>
  <c r="AY106" i="43"/>
  <c r="AZ106" i="43"/>
  <c r="BA106" i="43"/>
  <c r="BC106" i="43"/>
  <c r="BD106" i="43"/>
  <c r="BE106" i="43"/>
  <c r="BG106" i="43"/>
  <c r="BH106" i="43"/>
  <c r="BI106" i="43"/>
  <c r="BK106" i="43"/>
  <c r="BL106" i="43"/>
  <c r="AV107" i="43"/>
  <c r="AW107" i="43"/>
  <c r="AY107" i="43"/>
  <c r="AZ107" i="43"/>
  <c r="BA107" i="43"/>
  <c r="BC107" i="43"/>
  <c r="BD107" i="43"/>
  <c r="BE107" i="43"/>
  <c r="BG107" i="43"/>
  <c r="BH107" i="43"/>
  <c r="BI107" i="43"/>
  <c r="BK107" i="43"/>
  <c r="BL107" i="43"/>
  <c r="AW108" i="43"/>
  <c r="AY108" i="43"/>
  <c r="AZ108" i="43"/>
  <c r="BA108" i="43"/>
  <c r="BC108" i="43"/>
  <c r="BD108" i="43"/>
  <c r="BE108" i="43"/>
  <c r="BG108" i="43"/>
  <c r="BH108" i="43"/>
  <c r="BI108" i="43"/>
  <c r="BK108" i="43"/>
  <c r="BL108" i="43"/>
  <c r="AW109" i="43"/>
  <c r="AX109" i="43"/>
  <c r="AY109" i="43"/>
  <c r="AZ109" i="43"/>
  <c r="BA109" i="43"/>
  <c r="BB109" i="43"/>
  <c r="BC109" i="43"/>
  <c r="BD109" i="43"/>
  <c r="BE109" i="43"/>
  <c r="BF109" i="43"/>
  <c r="BG109" i="43"/>
  <c r="BH109" i="43"/>
  <c r="BI109" i="43"/>
  <c r="BJ109" i="43"/>
  <c r="BK109" i="43"/>
  <c r="BL109" i="43"/>
  <c r="AW110" i="43"/>
  <c r="AY110" i="43"/>
  <c r="AZ110" i="43"/>
  <c r="BA110" i="43"/>
  <c r="BC110" i="43"/>
  <c r="BD110" i="43"/>
  <c r="BE110" i="43"/>
  <c r="BG110" i="43"/>
  <c r="BH110" i="43"/>
  <c r="BI110" i="43"/>
  <c r="BK110" i="43"/>
  <c r="BL110" i="43"/>
  <c r="AV111" i="43"/>
  <c r="AW111" i="43"/>
  <c r="AY111" i="43"/>
  <c r="AZ111" i="43"/>
  <c r="BA111" i="43"/>
  <c r="BC111" i="43"/>
  <c r="BD111" i="43"/>
  <c r="BE111" i="43"/>
  <c r="BG111" i="43"/>
  <c r="BH111" i="43"/>
  <c r="BI111" i="43"/>
  <c r="BK111" i="43"/>
  <c r="BL111" i="43"/>
  <c r="AW112" i="43"/>
  <c r="AY112" i="43"/>
  <c r="AZ112" i="43"/>
  <c r="BA112" i="43"/>
  <c r="BC112" i="43"/>
  <c r="BD112" i="43"/>
  <c r="BE112" i="43"/>
  <c r="BG112" i="43"/>
  <c r="BH112" i="43"/>
  <c r="BI112" i="43"/>
  <c r="BK112" i="43"/>
  <c r="BL112" i="43"/>
  <c r="AW113" i="43"/>
  <c r="AX113" i="43"/>
  <c r="AY113" i="43"/>
  <c r="AZ113" i="43"/>
  <c r="BA113" i="43"/>
  <c r="BB113" i="43"/>
  <c r="BC113" i="43"/>
  <c r="BD113" i="43"/>
  <c r="BE113" i="43"/>
  <c r="BF113" i="43"/>
  <c r="BG113" i="43"/>
  <c r="BH113" i="43"/>
  <c r="BI113" i="43"/>
  <c r="BJ113" i="43"/>
  <c r="BK113" i="43"/>
  <c r="BL113" i="43"/>
  <c r="AW114" i="43"/>
  <c r="AY114" i="43"/>
  <c r="AZ114" i="43"/>
  <c r="BA114" i="43"/>
  <c r="BC114" i="43"/>
  <c r="BD114" i="43"/>
  <c r="BE114" i="43"/>
  <c r="BG114" i="43"/>
  <c r="BH114" i="43"/>
  <c r="BI114" i="43"/>
  <c r="BK114" i="43"/>
  <c r="BL114" i="43"/>
  <c r="AV115" i="43"/>
  <c r="AW115" i="43"/>
  <c r="AY115" i="43"/>
  <c r="AZ115" i="43"/>
  <c r="BA115" i="43"/>
  <c r="BC115" i="43"/>
  <c r="BD115" i="43"/>
  <c r="BE115" i="43"/>
  <c r="BG115" i="43"/>
  <c r="BH115" i="43"/>
  <c r="BI115" i="43"/>
  <c r="BK115" i="43"/>
  <c r="BL115" i="43"/>
  <c r="AW116" i="43"/>
  <c r="AY116" i="43"/>
  <c r="AZ116" i="43"/>
  <c r="BA116" i="43"/>
  <c r="BC116" i="43"/>
  <c r="BD116" i="43"/>
  <c r="BE116" i="43"/>
  <c r="BG116" i="43"/>
  <c r="BH116" i="43"/>
  <c r="BI116" i="43"/>
  <c r="BK116" i="43"/>
  <c r="BL116" i="43"/>
  <c r="AW117" i="43"/>
  <c r="AX117" i="43"/>
  <c r="AY117" i="43"/>
  <c r="AZ117" i="43"/>
  <c r="BA117" i="43"/>
  <c r="BB117" i="43"/>
  <c r="BC117" i="43"/>
  <c r="BD117" i="43"/>
  <c r="BE117" i="43"/>
  <c r="BF117" i="43"/>
  <c r="BG117" i="43"/>
  <c r="BH117" i="43"/>
  <c r="BI117" i="43"/>
  <c r="BJ117" i="43"/>
  <c r="BK117" i="43"/>
  <c r="BL117" i="43"/>
  <c r="AW118" i="43"/>
  <c r="AY118" i="43"/>
  <c r="AZ118" i="43"/>
  <c r="BA118" i="43"/>
  <c r="BC118" i="43"/>
  <c r="BD118" i="43"/>
  <c r="BE118" i="43"/>
  <c r="BG118" i="43"/>
  <c r="BH118" i="43"/>
  <c r="BI118" i="43"/>
  <c r="BK118" i="43"/>
  <c r="BL118" i="43"/>
  <c r="AV119" i="43"/>
  <c r="AW119" i="43"/>
  <c r="AY119" i="43"/>
  <c r="AZ119" i="43"/>
  <c r="BA119" i="43"/>
  <c r="BC119" i="43"/>
  <c r="BD119" i="43"/>
  <c r="BE119" i="43"/>
  <c r="BG119" i="43"/>
  <c r="BH119" i="43"/>
  <c r="BI119" i="43"/>
  <c r="BK119" i="43"/>
  <c r="BL119" i="43"/>
  <c r="AW120" i="43"/>
  <c r="AY120" i="43"/>
  <c r="AZ120" i="43"/>
  <c r="BA120" i="43"/>
  <c r="BC120" i="43"/>
  <c r="BD120" i="43"/>
  <c r="BE120" i="43"/>
  <c r="BG120" i="43"/>
  <c r="BH120" i="43"/>
  <c r="BI120" i="43"/>
  <c r="BK120" i="43"/>
  <c r="BL120" i="43"/>
  <c r="D88" i="45" l="1"/>
  <c r="C49" i="43"/>
  <c r="T87" i="45"/>
  <c r="T88" i="45"/>
  <c r="D87" i="45"/>
  <c r="D16" i="57"/>
  <c r="E23" i="44"/>
  <c r="D23" i="44"/>
  <c r="A23" i="44"/>
  <c r="B23" i="44"/>
  <c r="I15" i="42"/>
  <c r="E27" i="44"/>
  <c r="D27" i="44"/>
  <c r="F27" i="44" s="1"/>
  <c r="A27" i="44"/>
  <c r="B27" i="44"/>
  <c r="B14" i="44"/>
  <c r="A14" i="44"/>
  <c r="L7" i="42"/>
  <c r="C22" i="26"/>
  <c r="C22" i="36"/>
  <c r="M88" i="57"/>
  <c r="L87" i="57"/>
  <c r="M87" i="57"/>
  <c r="L88" i="57"/>
  <c r="D16" i="51"/>
  <c r="D14" i="44"/>
  <c r="I6" i="42"/>
  <c r="D89" i="45"/>
  <c r="C57" i="43"/>
  <c r="C85" i="43"/>
  <c r="C45" i="43"/>
  <c r="C61" i="43"/>
  <c r="C21" i="43"/>
  <c r="C69" i="43"/>
  <c r="C17" i="43"/>
  <c r="C65" i="43"/>
  <c r="C37" i="43"/>
  <c r="C53" i="43"/>
  <c r="C25" i="43"/>
  <c r="C41" i="43"/>
  <c r="C73" i="43"/>
  <c r="C77" i="43"/>
  <c r="C81" i="43"/>
  <c r="C33" i="43"/>
  <c r="C93" i="43"/>
  <c r="C29" i="43"/>
  <c r="C89" i="43"/>
  <c r="F23" i="44" l="1"/>
  <c r="B16" i="44"/>
  <c r="E16" i="44"/>
  <c r="D16" i="44"/>
  <c r="F16" i="44" s="1"/>
  <c r="A16" i="44"/>
  <c r="G8" i="42"/>
  <c r="I8" i="42"/>
  <c r="E15" i="44"/>
  <c r="D15" i="44"/>
  <c r="F15" i="44" s="1"/>
  <c r="A15" i="44"/>
  <c r="B15" i="44"/>
  <c r="G7" i="42"/>
  <c r="I7" i="42"/>
  <c r="B24" i="44"/>
  <c r="E24" i="44"/>
  <c r="D24" i="44"/>
  <c r="A24" i="44"/>
  <c r="B17" i="44"/>
  <c r="E17" i="44"/>
  <c r="D17" i="44"/>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C101" i="43"/>
  <c r="F17" i="44" l="1"/>
  <c r="F24" i="44"/>
  <c r="J16" i="42"/>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BS116" i="57"/>
  <c r="AY115" i="57"/>
  <c r="AY101" i="57"/>
  <c r="BI116" i="57"/>
  <c r="BH116" i="57"/>
  <c r="AX115" i="57"/>
  <c r="AO116" i="57"/>
  <c r="AN115" i="57"/>
  <c r="BI101" i="57"/>
  <c r="BS101" i="57"/>
  <c r="AX116" i="57"/>
  <c r="BR116" i="57"/>
  <c r="BI115" i="57"/>
  <c r="BH115" i="57"/>
  <c r="BH101" i="57"/>
  <c r="BS102" i="57"/>
  <c r="AY116" i="57"/>
  <c r="AY102" i="57"/>
  <c r="AX102" i="57"/>
  <c r="AN101" i="57"/>
  <c r="AO102" i="57"/>
  <c r="BI102" i="57"/>
  <c r="AX101" i="57"/>
  <c r="AN102" i="57"/>
  <c r="AN116" i="57"/>
  <c r="BS115" i="57"/>
  <c r="AO101" i="57"/>
  <c r="BR102" i="57"/>
  <c r="BH102" i="57"/>
  <c r="BR115" i="57"/>
  <c r="AO115" i="57"/>
  <c r="BR101"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B35" i="37" s="1"/>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G92" i="35" l="1"/>
  <c r="D19" i="35"/>
  <c r="E249" i="35" s="1"/>
  <c r="G89" i="35"/>
  <c r="H92" i="35"/>
  <c r="G93" i="35"/>
  <c r="D88" i="35"/>
  <c r="D92" i="35"/>
  <c r="F90" i="35"/>
  <c r="F93" i="35"/>
  <c r="G87" i="35"/>
  <c r="G90" i="35"/>
  <c r="D90" i="35"/>
  <c r="E92" i="35"/>
  <c r="D93" i="35"/>
  <c r="D94" i="35"/>
  <c r="F89" i="35"/>
  <c r="G91" i="35"/>
  <c r="F87" i="35"/>
  <c r="F91" i="35"/>
  <c r="D91" i="35"/>
  <c r="H91" i="35"/>
  <c r="F88" i="35"/>
  <c r="E88" i="35"/>
  <c r="E87" i="35"/>
  <c r="H93" i="35"/>
  <c r="E91" i="35"/>
  <c r="F94" i="35"/>
  <c r="E90" i="35"/>
  <c r="E94" i="35"/>
  <c r="F92" i="35"/>
  <c r="G88" i="35"/>
  <c r="D89" i="35"/>
  <c r="E89" i="35"/>
  <c r="G94"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G248" i="35" l="1"/>
  <c r="G246" i="35" s="1"/>
  <c r="D249" i="35"/>
  <c r="F248" i="35"/>
  <c r="F246" i="35" s="1"/>
  <c r="F249" i="35"/>
  <c r="H249" i="35"/>
  <c r="D248" i="35"/>
  <c r="D246" i="35" s="1"/>
  <c r="G249" i="35"/>
  <c r="E248" i="35"/>
  <c r="E246" i="35" s="1"/>
  <c r="H248" i="35"/>
  <c r="H246" i="35" s="1"/>
  <c r="B64" i="36"/>
  <c r="B87" i="36"/>
  <c r="B78" i="36"/>
  <c r="B60" i="36"/>
  <c r="BX40" i="36" s="1"/>
  <c r="BE29" i="36"/>
  <c r="BS29" i="36" s="1"/>
  <c r="E88" i="36"/>
  <c r="B91" i="36"/>
  <c r="B73" i="36"/>
  <c r="AZ29" i="36"/>
  <c r="BX29" i="36" s="1"/>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AF29" i="36" l="1"/>
  <c r="CR29" i="36" s="1"/>
  <c r="V29" i="36"/>
  <c r="DB29" i="36" s="1"/>
  <c r="AA29" i="36"/>
  <c r="CW29" i="36" s="1"/>
  <c r="AK29" i="36"/>
  <c r="CM29" i="36"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C19" i="28" l="1"/>
  <c r="E104" i="36" s="1"/>
  <c r="F19" i="28" l="1"/>
  <c r="J19" i="28" s="1"/>
  <c r="E196" i="26"/>
  <c r="F197" i="26"/>
  <c r="D197" i="26"/>
  <c r="C197" i="26"/>
  <c r="D196" i="26"/>
  <c r="C196" i="26"/>
  <c r="C31" i="26"/>
  <c r="D192" i="26" s="1"/>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F19" i="18" l="1"/>
  <c r="J19" i="18" s="1"/>
  <c r="E197" i="26"/>
  <c r="C25" i="26" s="1"/>
  <c r="Q62" i="26" l="1"/>
  <c r="S65" i="26"/>
  <c r="U83" i="26"/>
  <c r="U81" i="26"/>
  <c r="W67" i="26"/>
  <c r="Q54" i="26"/>
  <c r="W63" i="26"/>
  <c r="Q81" i="26"/>
  <c r="Q58" i="26"/>
  <c r="Y57" i="26"/>
  <c r="Y54" i="26"/>
  <c r="S87" i="26"/>
  <c r="S67" i="26"/>
  <c r="Q87" i="26"/>
  <c r="Y90" i="26"/>
  <c r="Y85" i="26"/>
  <c r="Q56" i="26"/>
  <c r="Y60" i="26"/>
  <c r="U78" i="26"/>
  <c r="U67" i="26"/>
  <c r="W61" i="26"/>
  <c r="W57" i="26"/>
  <c r="W75" i="26"/>
  <c r="Q91" i="26"/>
  <c r="W64" i="26"/>
  <c r="U62" i="26"/>
  <c r="W85" i="26"/>
  <c r="Y81" i="26"/>
  <c r="Q67" i="26"/>
  <c r="U71" i="26"/>
  <c r="S91" i="26"/>
  <c r="W58" i="26"/>
  <c r="Y52" i="26"/>
  <c r="S58" i="26"/>
  <c r="Q85" i="26"/>
  <c r="Y87" i="26"/>
  <c r="S52" i="26"/>
  <c r="S63" i="26"/>
  <c r="Y58" i="26"/>
  <c r="Y61" i="26"/>
  <c r="S54" i="26"/>
  <c r="S88" i="26"/>
  <c r="U52" i="26"/>
  <c r="Y56" i="26"/>
  <c r="Q76" i="26"/>
  <c r="W78" i="26"/>
  <c r="S94" i="26"/>
  <c r="Y62" i="26"/>
  <c r="Y73" i="26"/>
  <c r="Y88" i="26"/>
  <c r="Q61" i="26"/>
  <c r="Y75" i="26"/>
  <c r="Y84" i="26"/>
  <c r="U93" i="26"/>
  <c r="S71" i="26"/>
  <c r="S62" i="26"/>
  <c r="S73" i="26"/>
  <c r="W92" i="26"/>
  <c r="Y92" i="26"/>
  <c r="W84" i="26"/>
  <c r="Q64" i="26"/>
  <c r="Q93" i="26"/>
  <c r="Q55" i="26"/>
  <c r="U55" i="26"/>
  <c r="W81" i="26"/>
  <c r="Q71" i="26"/>
  <c r="W51" i="26"/>
  <c r="Q74" i="26"/>
  <c r="S84" i="26"/>
  <c r="Q51" i="26"/>
  <c r="W83" i="26"/>
  <c r="Y74" i="26"/>
  <c r="Y82" i="26"/>
  <c r="U92" i="26"/>
  <c r="U87" i="26"/>
  <c r="W94" i="26"/>
  <c r="W73" i="26"/>
  <c r="S81" i="26"/>
  <c r="Q83" i="26"/>
  <c r="W56" i="26"/>
  <c r="Q92" i="26"/>
  <c r="Q65" i="26"/>
  <c r="S61" i="26"/>
  <c r="S92" i="26"/>
  <c r="S85" i="26"/>
  <c r="U76" i="26"/>
  <c r="U70" i="26"/>
  <c r="Y69" i="26"/>
  <c r="U73" i="26"/>
  <c r="U84" i="26"/>
  <c r="Y80" i="26"/>
  <c r="S53" i="26"/>
  <c r="Q75" i="26"/>
  <c r="S76" i="26"/>
  <c r="U94" i="26"/>
  <c r="Q80" i="26"/>
  <c r="U54" i="26"/>
  <c r="W76" i="26"/>
  <c r="W69" i="26"/>
  <c r="Y79" i="26"/>
  <c r="S74" i="26"/>
  <c r="U58" i="26"/>
  <c r="W82" i="26"/>
  <c r="W80" i="26"/>
  <c r="U85" i="26"/>
  <c r="Y51" i="26"/>
  <c r="S79" i="26"/>
  <c r="U60" i="26"/>
  <c r="W55" i="26"/>
  <c r="Q88" i="26"/>
  <c r="U88" i="26"/>
  <c r="U80" i="26"/>
  <c r="Q66" i="26"/>
  <c r="Y63" i="26"/>
  <c r="U72" i="26"/>
  <c r="Q72" i="26"/>
  <c r="U79" i="26"/>
  <c r="Y89" i="26"/>
  <c r="U57" i="26"/>
  <c r="W93" i="26"/>
  <c r="W60" i="26"/>
  <c r="Q90" i="26"/>
  <c r="Y53" i="26"/>
  <c r="Y91" i="26"/>
  <c r="Q53" i="26"/>
  <c r="Y78" i="26"/>
  <c r="S60" i="26"/>
  <c r="S93" i="26"/>
  <c r="S66" i="26"/>
  <c r="Q89" i="26"/>
  <c r="Y83" i="26"/>
  <c r="Y67" i="26"/>
  <c r="S64" i="26"/>
  <c r="U65" i="26"/>
  <c r="W53" i="26"/>
  <c r="W89" i="26"/>
  <c r="W72" i="26"/>
  <c r="W66" i="26"/>
  <c r="U91" i="26"/>
  <c r="U82" i="26"/>
  <c r="S89" i="26"/>
  <c r="S78" i="26"/>
  <c r="Y71" i="26"/>
  <c r="Y64" i="26"/>
  <c r="Y94" i="26"/>
  <c r="Q84" i="26"/>
  <c r="U61" i="26"/>
  <c r="U51" i="26"/>
  <c r="U66" i="26"/>
  <c r="W52" i="26"/>
  <c r="W71" i="26"/>
  <c r="W54" i="26"/>
  <c r="Q73" i="26"/>
  <c r="S51" i="26"/>
  <c r="S57" i="26"/>
  <c r="Q70" i="26"/>
  <c r="S83" i="26"/>
  <c r="U75" i="26"/>
  <c r="S70" i="26"/>
  <c r="W65" i="26"/>
  <c r="U89" i="26"/>
  <c r="W87" i="26"/>
  <c r="Y76" i="26"/>
  <c r="Q69" i="26"/>
  <c r="W90" i="26"/>
  <c r="U63" i="26"/>
  <c r="Y65" i="26"/>
  <c r="Q60" i="26"/>
  <c r="U69" i="26"/>
  <c r="S72" i="26"/>
  <c r="U74" i="26"/>
  <c r="W88" i="26"/>
  <c r="S55" i="26"/>
  <c r="S69" i="26"/>
  <c r="U53" i="26"/>
  <c r="U90" i="26"/>
  <c r="U56" i="26"/>
  <c r="Y93" i="26"/>
  <c r="S90" i="26"/>
  <c r="Q82" i="26"/>
  <c r="Q63" i="26"/>
  <c r="W91" i="26"/>
  <c r="Y66" i="26"/>
  <c r="Y70" i="26"/>
  <c r="U64" i="26"/>
  <c r="W79" i="26"/>
  <c r="S56" i="26"/>
  <c r="W62" i="26"/>
  <c r="W70" i="26"/>
  <c r="W74" i="26"/>
  <c r="Q78" i="26"/>
  <c r="S82" i="26"/>
  <c r="Y55" i="26"/>
  <c r="S75" i="26"/>
  <c r="Q94" i="26"/>
  <c r="Q52" i="26"/>
  <c r="Q57" i="26"/>
  <c r="S80" i="26"/>
  <c r="Y72" i="26"/>
  <c r="Q79" i="26"/>
  <c r="Z78" i="26"/>
  <c r="T56" i="26"/>
  <c r="T88" i="26"/>
  <c r="P89" i="26"/>
  <c r="P83" i="26"/>
  <c r="P90" i="26"/>
  <c r="P79" i="26"/>
  <c r="G79" i="26" s="1"/>
  <c r="R76" i="26"/>
  <c r="P57" i="26"/>
  <c r="R51" i="26"/>
  <c r="P80" i="26"/>
  <c r="X93" i="26"/>
  <c r="R54" i="26"/>
  <c r="X81" i="26"/>
  <c r="X55" i="26"/>
  <c r="P82" i="26"/>
  <c r="R89" i="26"/>
  <c r="X90" i="26"/>
  <c r="R63" i="26"/>
  <c r="X56" i="26"/>
  <c r="X69" i="26"/>
  <c r="P66" i="26"/>
  <c r="X84" i="26"/>
  <c r="R52" i="26"/>
  <c r="V85" i="26"/>
  <c r="X53" i="26"/>
  <c r="X89" i="26"/>
  <c r="X92" i="26"/>
  <c r="T62" i="26"/>
  <c r="V56" i="26"/>
  <c r="J56" i="26" s="1"/>
  <c r="X73" i="26"/>
  <c r="K73" i="26" s="1"/>
  <c r="P78" i="26"/>
  <c r="G78" i="26" s="1"/>
  <c r="AT122" i="58" s="1"/>
  <c r="V63" i="26"/>
  <c r="R92" i="26"/>
  <c r="V84" i="26"/>
  <c r="X60" i="26"/>
  <c r="K60" i="26" s="1"/>
  <c r="R65" i="26"/>
  <c r="R79" i="26"/>
  <c r="H79" i="26" s="1"/>
  <c r="X61" i="26"/>
  <c r="X80" i="26"/>
  <c r="K80" i="26" s="1"/>
  <c r="T65" i="26"/>
  <c r="X52" i="26"/>
  <c r="P70" i="26"/>
  <c r="X65" i="26"/>
  <c r="T87" i="26"/>
  <c r="R75" i="26"/>
  <c r="V58" i="26"/>
  <c r="V91" i="26"/>
  <c r="X79" i="26"/>
  <c r="X87" i="26"/>
  <c r="V76" i="26"/>
  <c r="T79" i="26"/>
  <c r="P62" i="26"/>
  <c r="V70" i="26"/>
  <c r="P91" i="26"/>
  <c r="P51" i="26"/>
  <c r="G51" i="26" s="1"/>
  <c r="R70" i="26"/>
  <c r="V69" i="26"/>
  <c r="V61" i="26"/>
  <c r="R69" i="26"/>
  <c r="T84" i="26"/>
  <c r="X66" i="26"/>
  <c r="P69" i="26"/>
  <c r="T82" i="26"/>
  <c r="V53" i="26"/>
  <c r="T64" i="26"/>
  <c r="T51" i="26"/>
  <c r="P55" i="26"/>
  <c r="X75" i="26"/>
  <c r="T91" i="26"/>
  <c r="X94" i="26"/>
  <c r="X51" i="26"/>
  <c r="K51" i="26" s="1"/>
  <c r="T78" i="26"/>
  <c r="T66" i="26"/>
  <c r="V72" i="26"/>
  <c r="X58" i="26"/>
  <c r="P71" i="26"/>
  <c r="P63" i="26"/>
  <c r="R55" i="26"/>
  <c r="V65" i="26"/>
  <c r="P56" i="26"/>
  <c r="R67" i="26"/>
  <c r="V66" i="26"/>
  <c r="T90" i="26"/>
  <c r="X64" i="26"/>
  <c r="T89" i="26"/>
  <c r="P58" i="26"/>
  <c r="R88" i="26"/>
  <c r="H88" i="26" s="1"/>
  <c r="V79" i="26"/>
  <c r="P92" i="26"/>
  <c r="T85" i="26"/>
  <c r="P75" i="26"/>
  <c r="G75" i="26" s="1"/>
  <c r="AT112" i="58" s="1"/>
  <c r="P76" i="26"/>
  <c r="X78" i="26"/>
  <c r="T71" i="26"/>
  <c r="V67" i="26"/>
  <c r="V93" i="26"/>
  <c r="J93" i="26" s="1"/>
  <c r="V81" i="26"/>
  <c r="X76" i="26"/>
  <c r="R90" i="26"/>
  <c r="V55" i="26"/>
  <c r="V64" i="26"/>
  <c r="V60" i="26"/>
  <c r="X54" i="26"/>
  <c r="R83" i="26"/>
  <c r="R53" i="26"/>
  <c r="V88" i="26"/>
  <c r="P88" i="26"/>
  <c r="Z79" i="26"/>
  <c r="T70" i="26"/>
  <c r="R74" i="26"/>
  <c r="R82" i="26"/>
  <c r="V87" i="26"/>
  <c r="P85" i="26"/>
  <c r="T52" i="26"/>
  <c r="R56" i="26"/>
  <c r="V75" i="26"/>
  <c r="T73" i="26"/>
  <c r="I73" i="26" s="1"/>
  <c r="AT109" i="58" s="1"/>
  <c r="V82" i="26"/>
  <c r="X63" i="26"/>
  <c r="T60" i="26"/>
  <c r="V57" i="26"/>
  <c r="X70" i="26"/>
  <c r="X57" i="26"/>
  <c r="P72" i="26"/>
  <c r="P64" i="26"/>
  <c r="R93" i="26"/>
  <c r="P74" i="26"/>
  <c r="G74" i="26" s="1"/>
  <c r="R73" i="26"/>
  <c r="H73" i="26" s="1"/>
  <c r="T61" i="26"/>
  <c r="R91" i="26"/>
  <c r="P52" i="26"/>
  <c r="R85" i="26"/>
  <c r="T92" i="26"/>
  <c r="V62" i="26"/>
  <c r="T53" i="26"/>
  <c r="R78" i="26"/>
  <c r="V54" i="26"/>
  <c r="X83" i="26"/>
  <c r="X71" i="26"/>
  <c r="V89" i="26"/>
  <c r="J89" i="26" s="1"/>
  <c r="R87" i="26"/>
  <c r="T75" i="26"/>
  <c r="V52" i="26"/>
  <c r="R81" i="26"/>
  <c r="V92" i="26"/>
  <c r="T83" i="26"/>
  <c r="T67" i="26"/>
  <c r="V78" i="26"/>
  <c r="J78" i="26" s="1"/>
  <c r="R94" i="26"/>
  <c r="H94" i="26" s="1"/>
  <c r="T93" i="26"/>
  <c r="I93" i="26" s="1"/>
  <c r="V83" i="26"/>
  <c r="X82" i="26"/>
  <c r="V80" i="26"/>
  <c r="X72" i="26"/>
  <c r="P84" i="26"/>
  <c r="T72" i="26"/>
  <c r="V74" i="26"/>
  <c r="P73" i="26"/>
  <c r="R80" i="26"/>
  <c r="T74" i="26"/>
  <c r="R58" i="26"/>
  <c r="H58" i="26" s="1"/>
  <c r="Z88" i="26"/>
  <c r="P87" i="26"/>
  <c r="R64" i="26"/>
  <c r="X62" i="26"/>
  <c r="K62" i="26" s="1"/>
  <c r="V51" i="26"/>
  <c r="P67" i="26"/>
  <c r="P61" i="26"/>
  <c r="T63" i="26"/>
  <c r="R84" i="26"/>
  <c r="T57" i="26"/>
  <c r="V90" i="26"/>
  <c r="T69" i="26"/>
  <c r="T54" i="26"/>
  <c r="T94" i="26"/>
  <c r="I94" i="26" s="1"/>
  <c r="P54" i="26"/>
  <c r="P94" i="26"/>
  <c r="R71" i="26"/>
  <c r="X88" i="26"/>
  <c r="X74" i="26"/>
  <c r="P53" i="26"/>
  <c r="T58" i="26"/>
  <c r="R72" i="26"/>
  <c r="V71" i="26"/>
  <c r="P65" i="26"/>
  <c r="G65" i="26" s="1"/>
  <c r="X91" i="26"/>
  <c r="R66" i="26"/>
  <c r="Z87" i="26"/>
  <c r="V73" i="26"/>
  <c r="J73" i="26" s="1"/>
  <c r="R61" i="26"/>
  <c r="R62" i="26"/>
  <c r="R57" i="26"/>
  <c r="X67" i="26"/>
  <c r="X85" i="26"/>
  <c r="T55" i="26"/>
  <c r="I55" i="26" s="1"/>
  <c r="AT35" i="58" s="1"/>
  <c r="P60" i="26"/>
  <c r="P93" i="26"/>
  <c r="P81" i="26"/>
  <c r="G81" i="26" s="1"/>
  <c r="T76" i="26"/>
  <c r="T81" i="26"/>
  <c r="V94" i="26"/>
  <c r="J94" i="26" s="1"/>
  <c r="T80" i="26"/>
  <c r="R60" i="26"/>
  <c r="X112" i="26"/>
  <c r="V121" i="26"/>
  <c r="V130" i="26"/>
  <c r="V123" i="26"/>
  <c r="X145" i="26"/>
  <c r="X137" i="26"/>
  <c r="V108" i="26"/>
  <c r="V141" i="26"/>
  <c r="X146" i="26"/>
  <c r="V131" i="26"/>
  <c r="V142" i="26"/>
  <c r="V122" i="26"/>
  <c r="X125" i="26"/>
  <c r="V145" i="26"/>
  <c r="V124" i="26"/>
  <c r="V126" i="26"/>
  <c r="V113" i="26"/>
  <c r="V140" i="26"/>
  <c r="V135" i="26"/>
  <c r="X116" i="26"/>
  <c r="V119" i="26"/>
  <c r="X105" i="26"/>
  <c r="Q124" i="26"/>
  <c r="Q118" i="26"/>
  <c r="S124" i="26"/>
  <c r="W106" i="26"/>
  <c r="Y123" i="26"/>
  <c r="U140" i="26"/>
  <c r="S136" i="26"/>
  <c r="Q135" i="26"/>
  <c r="Q136" i="26"/>
  <c r="U139" i="26"/>
  <c r="W116" i="26"/>
  <c r="Q119" i="26"/>
  <c r="Y104" i="26"/>
  <c r="U117" i="26"/>
  <c r="Y108" i="26"/>
  <c r="U109" i="26"/>
  <c r="U142" i="26"/>
  <c r="U144" i="26"/>
  <c r="Q114" i="26"/>
  <c r="W141" i="26"/>
  <c r="S126" i="26"/>
  <c r="Q104" i="26"/>
  <c r="W104" i="26"/>
  <c r="W125" i="26"/>
  <c r="Q122" i="26"/>
  <c r="Q126"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Y128" i="26"/>
  <c r="Q128" i="26"/>
  <c r="Q139"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U125" i="26"/>
  <c r="S133" i="26"/>
  <c r="U110"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Q106" i="26"/>
  <c r="U122" i="26"/>
  <c r="U112" i="26"/>
  <c r="U108" i="26"/>
  <c r="S104" i="26"/>
  <c r="Q116" i="26"/>
  <c r="Q131" i="26"/>
  <c r="Y142" i="26"/>
  <c r="S109" i="26"/>
  <c r="Q108" i="26"/>
  <c r="Q110" i="26"/>
  <c r="U119" i="26"/>
  <c r="W112" i="26"/>
  <c r="U128" i="26"/>
  <c r="S123" i="26"/>
  <c r="S146" i="26"/>
  <c r="Q146" i="26"/>
  <c r="U143" i="26"/>
  <c r="Y109" i="26"/>
  <c r="Y117" i="26"/>
  <c r="S119" i="26"/>
  <c r="S135" i="26"/>
  <c r="Q113" i="26"/>
  <c r="W103" i="26"/>
  <c r="Q105" i="26"/>
  <c r="S103" i="26"/>
  <c r="U105" i="26"/>
  <c r="W124" i="26"/>
  <c r="W134" i="26"/>
  <c r="W105" i="26"/>
  <c r="W113" i="26"/>
  <c r="U132" i="26"/>
  <c r="Y107" i="26"/>
  <c r="Y125" i="26"/>
  <c r="S106" i="26"/>
  <c r="Q140" i="26"/>
  <c r="W110" i="26"/>
  <c r="U103" i="26"/>
  <c r="W114" i="26"/>
  <c r="Y103" i="26"/>
  <c r="S117" i="26"/>
  <c r="P105" i="26"/>
  <c r="T125" i="26"/>
  <c r="T123" i="26"/>
  <c r="V128" i="26"/>
  <c r="X124" i="26"/>
  <c r="T141" i="26"/>
  <c r="V107" i="26"/>
  <c r="T130" i="26"/>
  <c r="X115" i="26"/>
  <c r="T133" i="26"/>
  <c r="Q117" i="26"/>
  <c r="S130" i="26"/>
  <c r="Y144" i="26"/>
  <c r="S140" i="26"/>
  <c r="W127" i="26"/>
  <c r="Y106"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W146" i="26"/>
  <c r="S113" i="26"/>
  <c r="U137" i="26"/>
  <c r="Y112" i="26"/>
  <c r="W119" i="26"/>
  <c r="Q125" i="26"/>
  <c r="U104" i="26"/>
  <c r="U115" i="26"/>
  <c r="Y114" i="26"/>
  <c r="W131" i="26"/>
  <c r="Y126" i="26"/>
  <c r="U133" i="26"/>
  <c r="Y124" i="26"/>
  <c r="U141" i="26"/>
  <c r="Y105" i="26"/>
  <c r="U130" i="26"/>
  <c r="Q133" i="26"/>
  <c r="S112" i="26"/>
  <c r="Y127" i="26"/>
  <c r="S142" i="26"/>
  <c r="Q127" i="26"/>
  <c r="U146" i="26"/>
  <c r="S131" i="26"/>
  <c r="Q123" i="26"/>
  <c r="W130" i="26"/>
  <c r="S125" i="26"/>
  <c r="Q142" i="26"/>
  <c r="Y136" i="26"/>
  <c r="S132" i="26"/>
  <c r="Y134" i="26"/>
  <c r="Y143" i="26"/>
  <c r="U116" i="26"/>
  <c r="S139" i="26"/>
  <c r="U121" i="26"/>
  <c r="W136" i="26"/>
  <c r="W143" i="26"/>
  <c r="Y115" i="26"/>
  <c r="U106" i="26"/>
  <c r="W142" i="26"/>
  <c r="S118" i="26"/>
  <c r="W123" i="26"/>
  <c r="Y141" i="26"/>
  <c r="W122" i="26"/>
  <c r="W139"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Q112" i="26"/>
  <c r="U135" i="26"/>
  <c r="Y121" i="26"/>
  <c r="W144" i="26"/>
  <c r="U145" i="26"/>
  <c r="W128" i="26"/>
  <c r="Y137" i="26"/>
  <c r="Q109" i="26"/>
  <c r="W107" i="26"/>
  <c r="U124" i="26"/>
  <c r="S134" i="26"/>
  <c r="Y135" i="26"/>
  <c r="W109" i="26"/>
  <c r="W132" i="26"/>
  <c r="Q143" i="26"/>
  <c r="S144" i="26"/>
  <c r="U136" i="26"/>
  <c r="Y130" i="26"/>
  <c r="S116" i="26"/>
  <c r="Y119" i="26"/>
  <c r="R144" i="26"/>
  <c r="R107" i="26"/>
  <c r="T121" i="26"/>
  <c r="T106" i="26"/>
  <c r="P108" i="26"/>
  <c r="P140" i="26"/>
  <c r="R114" i="26"/>
  <c r="R132" i="26"/>
  <c r="T146" i="26"/>
  <c r="R108" i="26"/>
  <c r="T104" i="26"/>
  <c r="P135" i="26"/>
  <c r="P128" i="26"/>
  <c r="T114" i="26"/>
  <c r="R125" i="26"/>
  <c r="T122" i="26"/>
  <c r="I122" i="26" s="1"/>
  <c r="T143" i="26"/>
  <c r="T109" i="26"/>
  <c r="R131" i="26"/>
  <c r="P121" i="26"/>
  <c r="G121" i="26" s="1"/>
  <c r="P142" i="26"/>
  <c r="R124" i="26"/>
  <c r="T116" i="26"/>
  <c r="T132" i="26"/>
  <c r="P116" i="26"/>
  <c r="R113" i="26"/>
  <c r="P117" i="26"/>
  <c r="R105" i="26"/>
  <c r="P143" i="26"/>
  <c r="R121" i="26"/>
  <c r="T119" i="26"/>
  <c r="R104" i="26"/>
  <c r="T145" i="26"/>
  <c r="R130" i="26"/>
  <c r="T117" i="26"/>
  <c r="I117" i="26" s="1"/>
  <c r="R119" i="26"/>
  <c r="T135" i="26"/>
  <c r="T103" i="26"/>
  <c r="P125" i="26"/>
  <c r="P110" i="26"/>
  <c r="R128" i="26"/>
  <c r="R112" i="26"/>
  <c r="R137" i="26"/>
  <c r="R142" i="26"/>
  <c r="R139" i="26"/>
  <c r="R146" i="26"/>
  <c r="T139" i="26"/>
  <c r="P131" i="26"/>
  <c r="P126" i="26"/>
  <c r="T108" i="26"/>
  <c r="P130" i="26"/>
  <c r="G130" i="26" s="1"/>
  <c r="P104" i="26"/>
  <c r="P115" i="26"/>
  <c r="R116" i="26"/>
  <c r="H116" i="26" s="1"/>
  <c r="P133" i="26"/>
  <c r="R122" i="26"/>
  <c r="P127" i="26"/>
  <c r="R123" i="26"/>
  <c r="P132" i="26"/>
  <c r="R110" i="26"/>
  <c r="R126" i="26"/>
  <c r="T136" i="26"/>
  <c r="R134" i="26"/>
  <c r="P119" i="26"/>
  <c r="T137" i="26"/>
  <c r="P106" i="26"/>
  <c r="T113" i="26"/>
  <c r="R133" i="26"/>
  <c r="T124" i="26"/>
  <c r="R118" i="26"/>
  <c r="P136" i="26"/>
  <c r="P123" i="26"/>
  <c r="P112" i="26"/>
  <c r="T134" i="26"/>
  <c r="R127" i="26"/>
  <c r="R141" i="26"/>
  <c r="R109" i="26"/>
  <c r="P139" i="26"/>
  <c r="P146" i="26"/>
  <c r="P134" i="26"/>
  <c r="T127" i="26"/>
  <c r="I127" i="26" s="1"/>
  <c r="R145" i="26"/>
  <c r="R115" i="26"/>
  <c r="P122" i="26"/>
  <c r="T126" i="26"/>
  <c r="R106" i="26"/>
  <c r="P144" i="26"/>
  <c r="R143" i="26"/>
  <c r="H143" i="26" s="1"/>
  <c r="T107" i="26"/>
  <c r="P107" i="26"/>
  <c r="O103" i="26"/>
  <c r="N103" i="26"/>
  <c r="N51" i="26"/>
  <c r="I90" i="26" l="1"/>
  <c r="I118" i="26"/>
  <c r="G134" i="26"/>
  <c r="CE146" i="58" s="1"/>
  <c r="E146" i="58" s="1"/>
  <c r="K140" i="26"/>
  <c r="I57" i="26"/>
  <c r="G115" i="26"/>
  <c r="K117" i="26"/>
  <c r="J116" i="26"/>
  <c r="G113" i="26"/>
  <c r="G116" i="26"/>
  <c r="K67" i="26"/>
  <c r="J55" i="26"/>
  <c r="AV35" i="58" s="1"/>
  <c r="G117" i="26"/>
  <c r="H114" i="26"/>
  <c r="G94" i="26"/>
  <c r="I51" i="26"/>
  <c r="K89" i="26"/>
  <c r="AX165" i="58" s="1"/>
  <c r="J117" i="26"/>
  <c r="G118" i="26"/>
  <c r="H118" i="26"/>
  <c r="I116" i="26"/>
  <c r="G112" i="26"/>
  <c r="H132" i="26"/>
  <c r="CE134" i="58" s="1"/>
  <c r="E134" i="58" s="1"/>
  <c r="H119" i="26"/>
  <c r="I119" i="26"/>
  <c r="G119" i="26"/>
  <c r="H113" i="26"/>
  <c r="H117" i="26"/>
  <c r="K113" i="26"/>
  <c r="I113" i="26"/>
  <c r="H112" i="26"/>
  <c r="H140" i="26"/>
  <c r="CQ159" i="58" s="1"/>
  <c r="Q159" i="58" s="1"/>
  <c r="H115" i="26"/>
  <c r="I114" i="26"/>
  <c r="CG51" i="58" s="1"/>
  <c r="G51" i="58" s="1"/>
  <c r="H80" i="26"/>
  <c r="AR128" i="58" s="1"/>
  <c r="K64" i="26"/>
  <c r="AV223" i="58" s="1"/>
  <c r="G69" i="26"/>
  <c r="AT85" i="58" s="1"/>
  <c r="K114" i="26"/>
  <c r="K115" i="26"/>
  <c r="J114" i="26"/>
  <c r="I112" i="26"/>
  <c r="K116" i="26"/>
  <c r="I115" i="26"/>
  <c r="J115" i="26"/>
  <c r="CQ51" i="58" s="1"/>
  <c r="Q51" i="58" s="1"/>
  <c r="J112" i="26"/>
  <c r="J113" i="26"/>
  <c r="K112" i="26"/>
  <c r="K119" i="26"/>
  <c r="J119" i="26"/>
  <c r="J118" i="26"/>
  <c r="I143" i="26"/>
  <c r="CG183" i="58" s="1"/>
  <c r="G183" i="58" s="1"/>
  <c r="J64" i="26"/>
  <c r="BN226" i="58" s="1"/>
  <c r="G56" i="26"/>
  <c r="H63" i="26"/>
  <c r="H123" i="26"/>
  <c r="CE91" i="58" s="1"/>
  <c r="E91" i="58" s="1"/>
  <c r="H84" i="26"/>
  <c r="AX149" i="58" s="1"/>
  <c r="H122" i="26"/>
  <c r="CO85" i="58" s="1"/>
  <c r="O85" i="58" s="1"/>
  <c r="J62" i="26"/>
  <c r="BL214" i="58" s="1"/>
  <c r="J70" i="26"/>
  <c r="H91" i="26"/>
  <c r="K66" i="26"/>
  <c r="G72" i="26"/>
  <c r="G133" i="26"/>
  <c r="J88" i="26"/>
  <c r="BN214" i="58"/>
  <c r="BP217" i="58"/>
  <c r="BN211" i="58"/>
  <c r="BP214" i="58"/>
  <c r="BN208" i="58"/>
  <c r="BP211" i="58"/>
  <c r="BP208" i="58"/>
  <c r="BN217" i="58"/>
  <c r="I89" i="26"/>
  <c r="AT162" i="58" s="1"/>
  <c r="BP85" i="58"/>
  <c r="BR11" i="58"/>
  <c r="BR48" i="58"/>
  <c r="BN85" i="58"/>
  <c r="BJ122" i="58"/>
  <c r="BB159" i="58"/>
  <c r="BT11" i="58"/>
  <c r="BV48" i="58"/>
  <c r="BD159" i="58"/>
  <c r="BV11" i="58"/>
  <c r="BH122" i="58"/>
  <c r="BT48" i="58"/>
  <c r="BL85" i="58"/>
  <c r="AZ159" i="58"/>
  <c r="BF122" i="58"/>
  <c r="AX54" i="58"/>
  <c r="AX57" i="58"/>
  <c r="AX60" i="58"/>
  <c r="AX63" i="58"/>
  <c r="AV54" i="58"/>
  <c r="AV57" i="58"/>
  <c r="AV60" i="58"/>
  <c r="AV63" i="58"/>
  <c r="AZ38" i="58"/>
  <c r="BB38" i="58"/>
  <c r="BD38" i="58"/>
  <c r="AV162" i="58"/>
  <c r="AT171" i="58"/>
  <c r="AT168" i="58"/>
  <c r="AT165" i="58"/>
  <c r="AT174" i="58"/>
  <c r="AX162" i="58"/>
  <c r="AX131" i="58"/>
  <c r="AX137" i="58"/>
  <c r="AV134" i="58"/>
  <c r="AV137" i="58"/>
  <c r="AX128" i="58"/>
  <c r="AV131" i="58"/>
  <c r="AX134" i="58"/>
  <c r="AV128" i="58"/>
  <c r="BP11" i="58"/>
  <c r="BP48" i="58"/>
  <c r="BH85" i="58"/>
  <c r="BJ85" i="58"/>
  <c r="BL11" i="58"/>
  <c r="BN11" i="58"/>
  <c r="BN48" i="58"/>
  <c r="BB122" i="58"/>
  <c r="AZ122" i="58"/>
  <c r="BD122" i="58"/>
  <c r="BL48" i="58"/>
  <c r="BF85" i="58"/>
  <c r="BR38" i="58"/>
  <c r="BR75" i="58"/>
  <c r="BL112" i="58"/>
  <c r="BF149" i="58"/>
  <c r="BD186" i="58"/>
  <c r="BP112" i="58"/>
  <c r="BV38" i="58"/>
  <c r="BT75" i="58"/>
  <c r="BN112" i="58"/>
  <c r="BH149" i="58"/>
  <c r="BT38" i="58"/>
  <c r="AZ186" i="58"/>
  <c r="BV75" i="58"/>
  <c r="BB186" i="58"/>
  <c r="BJ149" i="58"/>
  <c r="AR106" i="58"/>
  <c r="AR103" i="58"/>
  <c r="AT103" i="58"/>
  <c r="AX109" i="58"/>
  <c r="AT106" i="58"/>
  <c r="AV109" i="58"/>
  <c r="AT11" i="58"/>
  <c r="BL196" i="58"/>
  <c r="AT196" i="58"/>
  <c r="AX103" i="58"/>
  <c r="AV106" i="58"/>
  <c r="AV103" i="58"/>
  <c r="AX106" i="58"/>
  <c r="CE162" i="58"/>
  <c r="E162" i="58" s="1"/>
  <c r="CG85" i="58"/>
  <c r="G85" i="58" s="1"/>
  <c r="CG122" i="58"/>
  <c r="G122" i="58" s="1"/>
  <c r="CQ128" i="58"/>
  <c r="Q128" i="58" s="1"/>
  <c r="CM134" i="58"/>
  <c r="M134" i="58" s="1"/>
  <c r="CO137" i="58"/>
  <c r="O137" i="58" s="1"/>
  <c r="CM131" i="58"/>
  <c r="M131" i="58" s="1"/>
  <c r="CO134" i="58"/>
  <c r="O134" i="58" s="1"/>
  <c r="CM128" i="58"/>
  <c r="M128" i="58" s="1"/>
  <c r="CO131" i="58"/>
  <c r="O131" i="58" s="1"/>
  <c r="CQ131" i="58"/>
  <c r="Q131" i="58" s="1"/>
  <c r="CQ137" i="58"/>
  <c r="Q137" i="58" s="1"/>
  <c r="CQ134" i="58"/>
  <c r="Q134" i="58" s="1"/>
  <c r="CO128" i="58"/>
  <c r="O128" i="58" s="1"/>
  <c r="CM137" i="58"/>
  <c r="M137" i="58" s="1"/>
  <c r="CW220" i="58"/>
  <c r="W220" i="58" s="1"/>
  <c r="CW223" i="58"/>
  <c r="W223" i="58" s="1"/>
  <c r="CE220" i="58"/>
  <c r="E220" i="58" s="1"/>
  <c r="CE223" i="58"/>
  <c r="E223" i="58" s="1"/>
  <c r="J75" i="26"/>
  <c r="K61" i="26"/>
  <c r="G58" i="26"/>
  <c r="I78" i="26"/>
  <c r="K87" i="26"/>
  <c r="G67" i="26"/>
  <c r="J67" i="26"/>
  <c r="H67" i="26"/>
  <c r="K52" i="26"/>
  <c r="K56" i="26"/>
  <c r="J90" i="26"/>
  <c r="K63" i="26"/>
  <c r="CE66" i="58"/>
  <c r="E66" i="58" s="1"/>
  <c r="CE69" i="58"/>
  <c r="E69" i="58" s="1"/>
  <c r="H131" i="26"/>
  <c r="I145" i="26"/>
  <c r="H134" i="26"/>
  <c r="H141" i="26"/>
  <c r="CS91" i="58"/>
  <c r="S91" i="58" s="1"/>
  <c r="CW94" i="58"/>
  <c r="W94" i="58" s="1"/>
  <c r="CS97" i="58"/>
  <c r="S97" i="58" s="1"/>
  <c r="CW100" i="58"/>
  <c r="W100" i="58" s="1"/>
  <c r="CU91" i="58"/>
  <c r="U91" i="58" s="1"/>
  <c r="CU97" i="58"/>
  <c r="U97" i="58" s="1"/>
  <c r="CU94" i="58"/>
  <c r="U94" i="58" s="1"/>
  <c r="CU100" i="58"/>
  <c r="U100" i="58" s="1"/>
  <c r="CW91" i="58"/>
  <c r="W91" i="58" s="1"/>
  <c r="CS94" i="58"/>
  <c r="S94" i="58" s="1"/>
  <c r="CW97" i="58"/>
  <c r="W97" i="58" s="1"/>
  <c r="CS100" i="58"/>
  <c r="S100" i="58" s="1"/>
  <c r="DC57" i="58"/>
  <c r="AC57" i="58" s="1"/>
  <c r="DA60" i="58"/>
  <c r="AA60" i="58" s="1"/>
  <c r="CY63" i="58"/>
  <c r="Y63" i="58" s="1"/>
  <c r="CY54" i="58"/>
  <c r="Y54" i="58" s="1"/>
  <c r="DC60" i="58"/>
  <c r="AC60" i="58" s="1"/>
  <c r="DA63" i="58"/>
  <c r="AA63" i="58" s="1"/>
  <c r="DA54" i="58"/>
  <c r="AA54" i="58" s="1"/>
  <c r="CY57" i="58"/>
  <c r="Y57" i="58" s="1"/>
  <c r="DC63" i="58"/>
  <c r="AC63" i="58" s="1"/>
  <c r="DC54" i="58"/>
  <c r="AC54" i="58" s="1"/>
  <c r="DA57" i="58"/>
  <c r="AA57" i="58" s="1"/>
  <c r="CY60" i="58"/>
  <c r="Y60" i="58" s="1"/>
  <c r="J137" i="26"/>
  <c r="DA20" i="58"/>
  <c r="AA20" i="58" s="1"/>
  <c r="DA23" i="58"/>
  <c r="AA23" i="58" s="1"/>
  <c r="DC23" i="58"/>
  <c r="AC23" i="58" s="1"/>
  <c r="DC20" i="58"/>
  <c r="AC20" i="58" s="1"/>
  <c r="DA26" i="58"/>
  <c r="AA26" i="58" s="1"/>
  <c r="DC26" i="58"/>
  <c r="AC26" i="58" s="1"/>
  <c r="DC17" i="58"/>
  <c r="AC17" i="58" s="1"/>
  <c r="CY26" i="58"/>
  <c r="Y26" i="58" s="1"/>
  <c r="CY17" i="58"/>
  <c r="Y17" i="58" s="1"/>
  <c r="DA17" i="58"/>
  <c r="AA17" i="58" s="1"/>
  <c r="CY23" i="58"/>
  <c r="Y23" i="58" s="1"/>
  <c r="CY20" i="58"/>
  <c r="Y20" i="58" s="1"/>
  <c r="J134" i="26"/>
  <c r="I81" i="26"/>
  <c r="J58" i="26"/>
  <c r="I62" i="26"/>
  <c r="AT51" i="58" s="1"/>
  <c r="K81" i="26"/>
  <c r="J57" i="26"/>
  <c r="G62" i="26"/>
  <c r="AR51" i="58" s="1"/>
  <c r="J51" i="26"/>
  <c r="J83" i="26"/>
  <c r="H81" i="26"/>
  <c r="I92" i="26"/>
  <c r="G64" i="26"/>
  <c r="K88" i="26"/>
  <c r="H85" i="26"/>
  <c r="K84" i="26"/>
  <c r="I53" i="26"/>
  <c r="J76" i="26"/>
  <c r="I125" i="26"/>
  <c r="I110" i="26"/>
  <c r="H60" i="26"/>
  <c r="G73" i="26"/>
  <c r="AR109" i="58" s="1"/>
  <c r="K72" i="26"/>
  <c r="H83" i="26"/>
  <c r="G63" i="26"/>
  <c r="I66" i="26"/>
  <c r="I91" i="26"/>
  <c r="AT183" i="58" s="1"/>
  <c r="I64" i="26"/>
  <c r="H76" i="26"/>
  <c r="I107" i="26"/>
  <c r="I139" i="26"/>
  <c r="I80" i="26"/>
  <c r="AT125" i="58" s="1"/>
  <c r="G60" i="26"/>
  <c r="AT48" i="58" s="1"/>
  <c r="I84" i="26"/>
  <c r="I109" i="26"/>
  <c r="K83" i="26"/>
  <c r="I60" i="26"/>
  <c r="J53" i="26"/>
  <c r="K94" i="26"/>
  <c r="H62" i="26"/>
  <c r="I58" i="26"/>
  <c r="J54" i="26"/>
  <c r="I85" i="26"/>
  <c r="J69" i="26"/>
  <c r="J84" i="26"/>
  <c r="K70" i="26"/>
  <c r="K78" i="26"/>
  <c r="G92" i="26"/>
  <c r="J65" i="26"/>
  <c r="G71" i="26"/>
  <c r="AR88" i="58" s="1"/>
  <c r="K75" i="26"/>
  <c r="H92" i="26"/>
  <c r="I88" i="26"/>
  <c r="G85" i="26"/>
  <c r="I74" i="26"/>
  <c r="I72" i="26"/>
  <c r="I52" i="26"/>
  <c r="K58" i="26"/>
  <c r="G55" i="26"/>
  <c r="AR35" i="58" s="1"/>
  <c r="I126" i="26"/>
  <c r="G93" i="26"/>
  <c r="AT186" i="58" s="1"/>
  <c r="K74" i="26"/>
  <c r="G54" i="26"/>
  <c r="I67" i="26"/>
  <c r="J87" i="26"/>
  <c r="J81" i="26"/>
  <c r="I71" i="26"/>
  <c r="AT88" i="58" s="1"/>
  <c r="G91" i="26"/>
  <c r="J91" i="26"/>
  <c r="I87" i="26"/>
  <c r="G66" i="26"/>
  <c r="K55" i="26"/>
  <c r="I76" i="26"/>
  <c r="K91" i="26"/>
  <c r="I54" i="26"/>
  <c r="G61" i="26"/>
  <c r="J52" i="26"/>
  <c r="K71" i="26"/>
  <c r="H93" i="26"/>
  <c r="J82" i="26"/>
  <c r="I82" i="26"/>
  <c r="AT146" i="58" s="1"/>
  <c r="H65" i="26"/>
  <c r="H52" i="26"/>
  <c r="K85" i="26"/>
  <c r="I69" i="26"/>
  <c r="G84" i="26"/>
  <c r="AT149" i="58" s="1"/>
  <c r="J92" i="26"/>
  <c r="I75" i="26"/>
  <c r="K57" i="26"/>
  <c r="I70" i="26"/>
  <c r="I79" i="26"/>
  <c r="K79" i="26"/>
  <c r="H54" i="26"/>
  <c r="G83" i="26"/>
  <c r="K93" i="26"/>
  <c r="H137" i="26"/>
  <c r="H121" i="26"/>
  <c r="I142" i="26"/>
  <c r="K65" i="26"/>
  <c r="I65" i="26"/>
  <c r="G89" i="26"/>
  <c r="AR162" i="58" s="1"/>
  <c r="J66" i="26"/>
  <c r="H69" i="26"/>
  <c r="G70" i="26"/>
  <c r="G90" i="26"/>
  <c r="H82" i="26"/>
  <c r="G106" i="26"/>
  <c r="J104" i="26"/>
  <c r="H136" i="26"/>
  <c r="G52" i="26"/>
  <c r="I103" i="26"/>
  <c r="H130" i="26"/>
  <c r="H51" i="26"/>
  <c r="H66" i="26"/>
  <c r="I63" i="26"/>
  <c r="J74" i="26"/>
  <c r="J80" i="26"/>
  <c r="I61" i="26"/>
  <c r="H56" i="26"/>
  <c r="G88" i="26"/>
  <c r="J85" i="26"/>
  <c r="K69" i="26"/>
  <c r="K90" i="26"/>
  <c r="G80" i="26"/>
  <c r="AR125" i="58" s="1"/>
  <c r="G87" i="26"/>
  <c r="AT159" i="58" s="1"/>
  <c r="H57" i="26"/>
  <c r="H61" i="26"/>
  <c r="J71" i="26"/>
  <c r="H71" i="26"/>
  <c r="H64" i="26"/>
  <c r="K82" i="26"/>
  <c r="I83" i="26"/>
  <c r="H74" i="26"/>
  <c r="K54" i="26"/>
  <c r="H90" i="26"/>
  <c r="G76" i="26"/>
  <c r="J79" i="26"/>
  <c r="H55" i="26"/>
  <c r="H70" i="26"/>
  <c r="J63" i="26"/>
  <c r="BD51" i="58" s="1"/>
  <c r="K92" i="26"/>
  <c r="H89" i="26"/>
  <c r="I56" i="26"/>
  <c r="H78" i="26"/>
  <c r="K53" i="26"/>
  <c r="H72" i="26"/>
  <c r="G53" i="26"/>
  <c r="H53" i="26"/>
  <c r="J60" i="26"/>
  <c r="K76" i="26"/>
  <c r="J72" i="26"/>
  <c r="J61" i="26"/>
  <c r="H75" i="26"/>
  <c r="G82" i="26"/>
  <c r="AR146" i="58" s="1"/>
  <c r="G57" i="26"/>
  <c r="AT38" i="58" s="1"/>
  <c r="H87" i="26"/>
  <c r="K122" i="26"/>
  <c r="I131" i="26"/>
  <c r="G135" i="26"/>
  <c r="K132" i="26"/>
  <c r="K110" i="26"/>
  <c r="G127" i="26"/>
  <c r="H106" i="26"/>
  <c r="H109" i="26"/>
  <c r="H146" i="26"/>
  <c r="H104" i="26"/>
  <c r="H144" i="26"/>
  <c r="K128" i="26"/>
  <c r="G143" i="26"/>
  <c r="H142" i="26"/>
  <c r="H135" i="26"/>
  <c r="I121" i="26"/>
  <c r="G110" i="26"/>
  <c r="G128" i="26"/>
  <c r="H127" i="26"/>
  <c r="I134" i="26"/>
  <c r="G107" i="26"/>
  <c r="H126" i="26"/>
  <c r="H124" i="26"/>
  <c r="I132" i="26"/>
  <c r="I140" i="26"/>
  <c r="I144" i="26"/>
  <c r="K108" i="26"/>
  <c r="I136" i="26"/>
  <c r="H128" i="26"/>
  <c r="I106" i="26"/>
  <c r="J136" i="26"/>
  <c r="G103" i="26"/>
  <c r="J105" i="26"/>
  <c r="I123" i="26"/>
  <c r="G108" i="26"/>
  <c r="K123" i="26"/>
  <c r="H139" i="26"/>
  <c r="H107" i="26"/>
  <c r="J125" i="26"/>
  <c r="F103" i="26"/>
  <c r="J146" i="26"/>
  <c r="J109" i="26"/>
  <c r="G109" i="26"/>
  <c r="J107" i="26"/>
  <c r="J103" i="26"/>
  <c r="G144" i="26"/>
  <c r="G132" i="26"/>
  <c r="G104" i="26"/>
  <c r="G124" i="26"/>
  <c r="J122" i="26"/>
  <c r="J141" i="26"/>
  <c r="J123" i="26"/>
  <c r="K144" i="26"/>
  <c r="J126" i="26"/>
  <c r="H145" i="26"/>
  <c r="I124" i="26"/>
  <c r="I137" i="26"/>
  <c r="H110" i="26"/>
  <c r="I135" i="26"/>
  <c r="I104" i="26"/>
  <c r="K135" i="26"/>
  <c r="K106" i="26"/>
  <c r="J110" i="26"/>
  <c r="I133" i="26"/>
  <c r="I141" i="26"/>
  <c r="K121" i="26"/>
  <c r="J133" i="26"/>
  <c r="J127" i="26"/>
  <c r="J135" i="26"/>
  <c r="J124" i="26"/>
  <c r="J142" i="26"/>
  <c r="J108" i="26"/>
  <c r="J130" i="26"/>
  <c r="K109" i="26"/>
  <c r="H133" i="26"/>
  <c r="H108" i="26"/>
  <c r="K142" i="26"/>
  <c r="J144" i="26"/>
  <c r="K104" i="26"/>
  <c r="J132" i="26"/>
  <c r="K124" i="26"/>
  <c r="K143" i="26"/>
  <c r="K127" i="26"/>
  <c r="K141" i="26"/>
  <c r="K136" i="26"/>
  <c r="H103" i="26"/>
  <c r="K105" i="26"/>
  <c r="J140" i="26"/>
  <c r="J145" i="26"/>
  <c r="J131" i="26"/>
  <c r="K137" i="26"/>
  <c r="J121" i="26"/>
  <c r="K134" i="26"/>
  <c r="I108" i="26"/>
  <c r="H105" i="26"/>
  <c r="H125" i="26"/>
  <c r="I146" i="26"/>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BP223" i="58" l="1"/>
  <c r="AX174" i="58"/>
  <c r="AX171" i="58"/>
  <c r="AX168" i="58"/>
  <c r="AV171" i="58"/>
  <c r="AV168" i="58"/>
  <c r="AV165" i="58"/>
  <c r="AV174" i="58"/>
  <c r="CE137" i="58"/>
  <c r="E137" i="58" s="1"/>
  <c r="D135" i="58" s="1"/>
  <c r="AT217" i="58"/>
  <c r="AT29" i="58"/>
  <c r="BD35" i="58"/>
  <c r="AX35" i="58"/>
  <c r="BB35" i="58"/>
  <c r="AT32" i="58"/>
  <c r="AT214" i="58"/>
  <c r="AZ35" i="58"/>
  <c r="CE131" i="58"/>
  <c r="E131" i="58" s="1"/>
  <c r="D132" i="58" s="1"/>
  <c r="CE128" i="58"/>
  <c r="E128" i="58" s="1"/>
  <c r="CE100" i="58"/>
  <c r="E100" i="58" s="1"/>
  <c r="AR134" i="58"/>
  <c r="AR131" i="58"/>
  <c r="AR137" i="58"/>
  <c r="DG11" i="58"/>
  <c r="AG11" i="58" s="1"/>
  <c r="DE11" i="58"/>
  <c r="AE11" i="58" s="1"/>
  <c r="CW122" i="58"/>
  <c r="W122" i="58" s="1"/>
  <c r="DI11" i="58"/>
  <c r="AI11" i="58" s="1"/>
  <c r="CY85" i="58"/>
  <c r="Y85" i="58" s="1"/>
  <c r="CU122" i="58"/>
  <c r="U122" i="58" s="1"/>
  <c r="CM159" i="58"/>
  <c r="M159" i="58" s="1"/>
  <c r="DG48" i="58"/>
  <c r="AG48" i="58" s="1"/>
  <c r="DC85" i="58"/>
  <c r="AC85" i="58" s="1"/>
  <c r="DE48" i="58"/>
  <c r="AE48" i="58" s="1"/>
  <c r="DA85" i="58"/>
  <c r="AA85" i="58" s="1"/>
  <c r="DI48" i="58"/>
  <c r="AI48" i="58" s="1"/>
  <c r="AV66" i="58"/>
  <c r="AX220" i="58"/>
  <c r="CO159" i="58"/>
  <c r="O159" i="58" s="1"/>
  <c r="P157" i="58" s="1"/>
  <c r="CS122" i="58"/>
  <c r="S122" i="58" s="1"/>
  <c r="BL223" i="58"/>
  <c r="AX69" i="58"/>
  <c r="AV72" i="58"/>
  <c r="BN220" i="58"/>
  <c r="AX66" i="58"/>
  <c r="BN223" i="58"/>
  <c r="BP220" i="58"/>
  <c r="AX223" i="58"/>
  <c r="AV220" i="58"/>
  <c r="AV69" i="58"/>
  <c r="BL220" i="58"/>
  <c r="AX72" i="58"/>
  <c r="AT220" i="58"/>
  <c r="BL211" i="58"/>
  <c r="AT72" i="58"/>
  <c r="AV226" i="58"/>
  <c r="BP226" i="58"/>
  <c r="AT66" i="58"/>
  <c r="AT226" i="58"/>
  <c r="BL226" i="58"/>
  <c r="AT69" i="58"/>
  <c r="AX226" i="58"/>
  <c r="AT223" i="58"/>
  <c r="CE97" i="58"/>
  <c r="E97" i="58" s="1"/>
  <c r="CE94" i="58"/>
  <c r="E94" i="58" s="1"/>
  <c r="CM85" i="58"/>
  <c r="M85" i="58" s="1"/>
  <c r="N83" i="58" s="1"/>
  <c r="AV149" i="58"/>
  <c r="CU48" i="58"/>
  <c r="U48" i="58" s="1"/>
  <c r="CS11" i="58"/>
  <c r="S11" i="58" s="1"/>
  <c r="CS48" i="58"/>
  <c r="S48" i="58" s="1"/>
  <c r="CW11" i="58"/>
  <c r="W11" i="58" s="1"/>
  <c r="CQ85" i="58"/>
  <c r="Q85" i="58" s="1"/>
  <c r="P83" i="58" s="1"/>
  <c r="CU11" i="58"/>
  <c r="U11" i="58" s="1"/>
  <c r="CW48" i="58"/>
  <c r="W48" i="58" s="1"/>
  <c r="AT57" i="58"/>
  <c r="AX51" i="58"/>
  <c r="AT60" i="58"/>
  <c r="BL217" i="58"/>
  <c r="AT63" i="58"/>
  <c r="AV51" i="58"/>
  <c r="BL208" i="58"/>
  <c r="AT54" i="58"/>
  <c r="V221" i="58"/>
  <c r="D221" i="58"/>
  <c r="Z61" i="58"/>
  <c r="P129" i="58"/>
  <c r="AB58" i="58"/>
  <c r="T95" i="58"/>
  <c r="N129" i="58"/>
  <c r="N135" i="58"/>
  <c r="P135" i="58"/>
  <c r="N132" i="58"/>
  <c r="P132" i="58"/>
  <c r="V95" i="58"/>
  <c r="T98" i="58"/>
  <c r="V98" i="58"/>
  <c r="V92" i="58"/>
  <c r="T92" i="58"/>
  <c r="Z58" i="58"/>
  <c r="Z55" i="58"/>
  <c r="AB55" i="58"/>
  <c r="AB61" i="58"/>
  <c r="D67" i="58"/>
  <c r="Z24" i="58"/>
  <c r="AB18" i="58"/>
  <c r="AB21" i="58"/>
  <c r="Z21" i="58"/>
  <c r="AB24" i="58"/>
  <c r="Z18" i="58"/>
  <c r="CW208" i="58"/>
  <c r="W208" i="58" s="1"/>
  <c r="CW211" i="58"/>
  <c r="W211" i="58" s="1"/>
  <c r="CW217" i="58"/>
  <c r="W217" i="58" s="1"/>
  <c r="CW214" i="58"/>
  <c r="W214" i="58" s="1"/>
  <c r="CY211" i="58"/>
  <c r="Y211" i="58" s="1"/>
  <c r="CY208" i="58"/>
  <c r="Y208" i="58" s="1"/>
  <c r="CY217" i="58"/>
  <c r="Y217" i="58" s="1"/>
  <c r="CY214" i="58"/>
  <c r="Y214" i="58" s="1"/>
  <c r="DE208" i="58"/>
  <c r="AE208" i="58" s="1"/>
  <c r="DG211" i="58"/>
  <c r="AG211" i="58" s="1"/>
  <c r="DI214" i="58"/>
  <c r="AI214" i="58" s="1"/>
  <c r="DG214" i="58"/>
  <c r="AG214" i="58" s="1"/>
  <c r="DG208" i="58"/>
  <c r="AG208" i="58" s="1"/>
  <c r="DI211" i="58"/>
  <c r="AI211" i="58" s="1"/>
  <c r="DE217" i="58"/>
  <c r="AE217" i="58" s="1"/>
  <c r="DE211" i="58"/>
  <c r="AE211" i="58" s="1"/>
  <c r="DI208" i="58"/>
  <c r="AI208" i="58" s="1"/>
  <c r="DE214" i="58"/>
  <c r="AE214" i="58" s="1"/>
  <c r="DG217" i="58"/>
  <c r="AG217" i="58" s="1"/>
  <c r="DI217" i="58"/>
  <c r="AI217" i="58" s="1"/>
  <c r="DA214" i="58"/>
  <c r="AA214" i="58" s="1"/>
  <c r="DC217" i="58"/>
  <c r="AC217" i="58" s="1"/>
  <c r="DA211" i="58"/>
  <c r="AA211" i="58" s="1"/>
  <c r="DC214" i="58"/>
  <c r="AC214" i="58" s="1"/>
  <c r="DA217" i="58"/>
  <c r="AA217" i="58" s="1"/>
  <c r="DA208" i="58"/>
  <c r="AA208" i="58" s="1"/>
  <c r="DC211" i="58"/>
  <c r="AC211" i="58" s="1"/>
  <c r="DC208" i="58"/>
  <c r="AC208" i="58" s="1"/>
  <c r="CM51" i="58"/>
  <c r="M51" i="58" s="1"/>
  <c r="CO51" i="58"/>
  <c r="O51" i="58" s="1"/>
  <c r="CI51" i="58"/>
  <c r="I51" i="58" s="1"/>
  <c r="CK51" i="58"/>
  <c r="K51" i="58" s="1"/>
  <c r="CG57" i="58"/>
  <c r="G57" i="58" s="1"/>
  <c r="CG54" i="58"/>
  <c r="G54" i="58" s="1"/>
  <c r="CG63" i="58"/>
  <c r="G63" i="58" s="1"/>
  <c r="CG60" i="58"/>
  <c r="G60" i="58" s="1"/>
  <c r="BJ208" i="58"/>
  <c r="BJ217" i="58"/>
  <c r="BJ211" i="58"/>
  <c r="BJ214" i="58"/>
  <c r="BR208" i="58"/>
  <c r="BT211" i="58"/>
  <c r="BV214" i="58"/>
  <c r="BT208" i="58"/>
  <c r="BV211" i="58"/>
  <c r="BR217" i="58"/>
  <c r="BT214" i="58"/>
  <c r="BV217" i="58"/>
  <c r="BV208" i="58"/>
  <c r="BR214" i="58"/>
  <c r="BT217" i="58"/>
  <c r="BR211" i="58"/>
  <c r="BP229" i="58"/>
  <c r="BN229" i="58"/>
  <c r="AR226" i="58"/>
  <c r="BJ226" i="58"/>
  <c r="BV229" i="58"/>
  <c r="BR229" i="58"/>
  <c r="BT229" i="58"/>
  <c r="BJ220" i="58"/>
  <c r="BJ223" i="58"/>
  <c r="BV226" i="58"/>
  <c r="BT226" i="58"/>
  <c r="BR226" i="58"/>
  <c r="BR220" i="58"/>
  <c r="BT223" i="58"/>
  <c r="BT220" i="58"/>
  <c r="BV223" i="58"/>
  <c r="BV220" i="58"/>
  <c r="BR223" i="58"/>
  <c r="AT229" i="58"/>
  <c r="BL229" i="58"/>
  <c r="AX229" i="58"/>
  <c r="AV229" i="58"/>
  <c r="BD229" i="58"/>
  <c r="AZ229" i="58"/>
  <c r="BB229" i="58"/>
  <c r="AR220" i="58"/>
  <c r="AR223" i="58"/>
  <c r="BD226" i="58"/>
  <c r="BB226" i="58"/>
  <c r="AZ226" i="58"/>
  <c r="AZ220" i="58"/>
  <c r="BB223" i="58"/>
  <c r="BB220" i="58"/>
  <c r="BD223" i="58"/>
  <c r="BD220" i="58"/>
  <c r="AZ223" i="58"/>
  <c r="AZ51" i="58"/>
  <c r="BB51" i="58"/>
  <c r="BH14" i="58"/>
  <c r="BH51" i="58"/>
  <c r="BJ14" i="58"/>
  <c r="BJ51" i="58"/>
  <c r="AZ88" i="58"/>
  <c r="BD88" i="58"/>
  <c r="BB88" i="58"/>
  <c r="BF14" i="58"/>
  <c r="BF51" i="58"/>
  <c r="AR17" i="58"/>
  <c r="AR20" i="58"/>
  <c r="AR23" i="58"/>
  <c r="AR26" i="58"/>
  <c r="BJ202" i="58"/>
  <c r="BJ205" i="58"/>
  <c r="AR211" i="58"/>
  <c r="AR208" i="58"/>
  <c r="AR202" i="58"/>
  <c r="AR205" i="58"/>
  <c r="AV17" i="58"/>
  <c r="AV20" i="58"/>
  <c r="AV23" i="58"/>
  <c r="AV26" i="58"/>
  <c r="AX17" i="58"/>
  <c r="AX20" i="58"/>
  <c r="AX23" i="58"/>
  <c r="AX26" i="58"/>
  <c r="AX202" i="58"/>
  <c r="BN205" i="58"/>
  <c r="AX208" i="58"/>
  <c r="BN202" i="58"/>
  <c r="AV202" i="58"/>
  <c r="BP202" i="58"/>
  <c r="AV205" i="58"/>
  <c r="AX205" i="58"/>
  <c r="AV211" i="58"/>
  <c r="AV208" i="58"/>
  <c r="BP205" i="58"/>
  <c r="AX211" i="58"/>
  <c r="AR168" i="58"/>
  <c r="AR165" i="58"/>
  <c r="AR171" i="58"/>
  <c r="AR174" i="58"/>
  <c r="AZ17" i="58"/>
  <c r="AZ20" i="58"/>
  <c r="AZ23" i="58"/>
  <c r="AZ26" i="58"/>
  <c r="BB17" i="58"/>
  <c r="BB20" i="58"/>
  <c r="BB23" i="58"/>
  <c r="BB26" i="58"/>
  <c r="BR202" i="58"/>
  <c r="BB205" i="58"/>
  <c r="BV205" i="58"/>
  <c r="BB211" i="58"/>
  <c r="BD17" i="58"/>
  <c r="BD20" i="58"/>
  <c r="BD23" i="58"/>
  <c r="BD26" i="58"/>
  <c r="AZ202" i="58"/>
  <c r="BT205" i="58"/>
  <c r="AZ208" i="58"/>
  <c r="BD211" i="58"/>
  <c r="BB202" i="58"/>
  <c r="BT202" i="58"/>
  <c r="BB208" i="58"/>
  <c r="BD202" i="58"/>
  <c r="AZ205" i="58"/>
  <c r="BD205" i="58"/>
  <c r="BV202" i="58"/>
  <c r="BD208" i="58"/>
  <c r="BR205" i="58"/>
  <c r="AZ211" i="58"/>
  <c r="AR66" i="58"/>
  <c r="AR69" i="58"/>
  <c r="AX38" i="58"/>
  <c r="AV38" i="58"/>
  <c r="BR17" i="58"/>
  <c r="BR20" i="58"/>
  <c r="BR23" i="58"/>
  <c r="BR26" i="58"/>
  <c r="BR54" i="58"/>
  <c r="BR57" i="58"/>
  <c r="BR60" i="58"/>
  <c r="BR63" i="58"/>
  <c r="BP94" i="58"/>
  <c r="BN97" i="58"/>
  <c r="BL100" i="58"/>
  <c r="BJ128" i="58"/>
  <c r="BF131" i="58"/>
  <c r="BJ134" i="58"/>
  <c r="BF137" i="58"/>
  <c r="AZ168" i="58"/>
  <c r="BB171" i="58"/>
  <c r="BD174" i="58"/>
  <c r="BT17" i="58"/>
  <c r="BT20" i="58"/>
  <c r="BT23" i="58"/>
  <c r="BT26" i="58"/>
  <c r="BV54" i="58"/>
  <c r="BV60" i="58"/>
  <c r="BP91" i="58"/>
  <c r="BL94" i="58"/>
  <c r="BN100" i="58"/>
  <c r="BF134" i="58"/>
  <c r="BH137" i="58"/>
  <c r="BD168" i="58"/>
  <c r="AZ171" i="58"/>
  <c r="BV26" i="58"/>
  <c r="BV57" i="58"/>
  <c r="BT60" i="58"/>
  <c r="BT63" i="58"/>
  <c r="BH131" i="58"/>
  <c r="BJ137" i="58"/>
  <c r="BV23" i="58"/>
  <c r="BL91" i="58"/>
  <c r="BN94" i="58"/>
  <c r="BP97" i="58"/>
  <c r="BF128" i="58"/>
  <c r="BH134" i="58"/>
  <c r="BB165" i="58"/>
  <c r="BB168" i="58"/>
  <c r="BD171" i="58"/>
  <c r="BB174" i="58"/>
  <c r="BV20" i="58"/>
  <c r="BV63" i="58"/>
  <c r="BL97" i="58"/>
  <c r="BP100" i="58"/>
  <c r="BJ131" i="58"/>
  <c r="AZ165" i="58"/>
  <c r="AZ174" i="58"/>
  <c r="BV17" i="58"/>
  <c r="BT54" i="58"/>
  <c r="BN91" i="58"/>
  <c r="BT57" i="58"/>
  <c r="BH128" i="58"/>
  <c r="BD165" i="58"/>
  <c r="BH35" i="58"/>
  <c r="BH72" i="58"/>
  <c r="BJ35" i="58"/>
  <c r="BJ72" i="58"/>
  <c r="AZ109" i="58"/>
  <c r="BF72" i="58"/>
  <c r="BD109" i="58"/>
  <c r="BB109" i="58"/>
  <c r="BF35" i="58"/>
  <c r="AV11" i="58"/>
  <c r="AX11" i="58"/>
  <c r="AX196" i="58"/>
  <c r="BP196" i="58"/>
  <c r="AV196" i="58"/>
  <c r="BN196" i="58"/>
  <c r="AX85" i="58"/>
  <c r="AV85" i="58"/>
  <c r="AT140" i="58"/>
  <c r="AX146" i="58"/>
  <c r="AV146" i="58"/>
  <c r="AT143" i="58"/>
  <c r="AV29" i="58"/>
  <c r="AX29" i="58"/>
  <c r="AX32" i="58"/>
  <c r="AX214" i="58"/>
  <c r="AV214" i="58"/>
  <c r="AV32" i="58"/>
  <c r="AV217" i="58"/>
  <c r="AX217" i="58"/>
  <c r="AR180" i="58"/>
  <c r="AR177" i="58"/>
  <c r="AR183" i="58"/>
  <c r="BH29" i="58"/>
  <c r="BH32" i="58"/>
  <c r="BH66" i="58"/>
  <c r="BH69" i="58"/>
  <c r="BJ29" i="58"/>
  <c r="BJ32" i="58"/>
  <c r="BJ66" i="58"/>
  <c r="BJ69" i="58"/>
  <c r="BB103" i="58"/>
  <c r="AZ106" i="58"/>
  <c r="BF29" i="58"/>
  <c r="BD106" i="58"/>
  <c r="BF69" i="58"/>
  <c r="AZ103" i="58"/>
  <c r="BB106" i="58"/>
  <c r="BD103" i="58"/>
  <c r="BF66" i="58"/>
  <c r="BF32" i="58"/>
  <c r="AZ72" i="58"/>
  <c r="BB72" i="58"/>
  <c r="BD72" i="58"/>
  <c r="BP29" i="58"/>
  <c r="BP32" i="58"/>
  <c r="BP66" i="58"/>
  <c r="BP69" i="58"/>
  <c r="BL29" i="58"/>
  <c r="BN29" i="58"/>
  <c r="BN32" i="58"/>
  <c r="BN66" i="58"/>
  <c r="BN69" i="58"/>
  <c r="BJ103" i="58"/>
  <c r="BH106" i="58"/>
  <c r="BB140" i="58"/>
  <c r="BL32" i="58"/>
  <c r="BL69" i="58"/>
  <c r="BH103" i="58"/>
  <c r="AZ143" i="58"/>
  <c r="BL66" i="58"/>
  <c r="BD140" i="58"/>
  <c r="BF103" i="58"/>
  <c r="BJ106" i="58"/>
  <c r="BD143" i="58"/>
  <c r="BF106" i="58"/>
  <c r="BB143" i="58"/>
  <c r="AZ140" i="58"/>
  <c r="BH38" i="58"/>
  <c r="BH75" i="58"/>
  <c r="BJ38" i="58"/>
  <c r="BJ75" i="58"/>
  <c r="BD112" i="58"/>
  <c r="BF38" i="58"/>
  <c r="AZ112" i="58"/>
  <c r="BF75" i="58"/>
  <c r="BB112" i="58"/>
  <c r="AR14" i="58"/>
  <c r="BJ199" i="58"/>
  <c r="AR199" i="58"/>
  <c r="AV122" i="58"/>
  <c r="AX122" i="58"/>
  <c r="BR29" i="58"/>
  <c r="BR32" i="58"/>
  <c r="BR66" i="58"/>
  <c r="BR69" i="58"/>
  <c r="BP106" i="58"/>
  <c r="BJ140" i="58"/>
  <c r="BF143" i="58"/>
  <c r="AZ180" i="58"/>
  <c r="BT29" i="58"/>
  <c r="BV66" i="58"/>
  <c r="BN106" i="58"/>
  <c r="BH140" i="58"/>
  <c r="BJ143" i="58"/>
  <c r="BD177" i="58"/>
  <c r="BB180" i="58"/>
  <c r="BT32" i="58"/>
  <c r="BN103" i="58"/>
  <c r="BV69" i="58"/>
  <c r="BB177" i="58"/>
  <c r="BD180" i="58"/>
  <c r="BV29" i="58"/>
  <c r="BV32" i="58"/>
  <c r="BT66" i="58"/>
  <c r="BT69" i="58"/>
  <c r="BP103" i="58"/>
  <c r="BF140" i="58"/>
  <c r="AZ177" i="58"/>
  <c r="BL106" i="58"/>
  <c r="BL103" i="58"/>
  <c r="BH143" i="58"/>
  <c r="AR94" i="58"/>
  <c r="AR100" i="58"/>
  <c r="AR91" i="58"/>
  <c r="AR97" i="58"/>
  <c r="AR143" i="58"/>
  <c r="AR140" i="58"/>
  <c r="AZ66" i="58"/>
  <c r="AZ69" i="58"/>
  <c r="BB66" i="58"/>
  <c r="BB69" i="58"/>
  <c r="BD66" i="58"/>
  <c r="BD69" i="58"/>
  <c r="BR35" i="58"/>
  <c r="BR72" i="58"/>
  <c r="BN109" i="58"/>
  <c r="BJ146" i="58"/>
  <c r="BB183" i="58"/>
  <c r="BV35" i="58"/>
  <c r="BV72" i="58"/>
  <c r="BF146" i="58"/>
  <c r="BT72" i="58"/>
  <c r="BL109" i="58"/>
  <c r="BT35" i="58"/>
  <c r="BH146" i="58"/>
  <c r="AZ183" i="58"/>
  <c r="BP109" i="58"/>
  <c r="BD183" i="58"/>
  <c r="AZ11" i="58"/>
  <c r="BB11" i="58"/>
  <c r="BR196" i="58"/>
  <c r="BD11" i="58"/>
  <c r="BB196" i="58"/>
  <c r="AZ196" i="58"/>
  <c r="BT196" i="58"/>
  <c r="BV196" i="58"/>
  <c r="BD196" i="58"/>
  <c r="AV186" i="58"/>
  <c r="AX186" i="58"/>
  <c r="AT75" i="58"/>
  <c r="AX48" i="58"/>
  <c r="AV48" i="58"/>
  <c r="AT14" i="58"/>
  <c r="AT199" i="58"/>
  <c r="BL199" i="58"/>
  <c r="BP38" i="58"/>
  <c r="BP75" i="58"/>
  <c r="BN38" i="58"/>
  <c r="BN75" i="58"/>
  <c r="BL38" i="58"/>
  <c r="BL75" i="58"/>
  <c r="BF112" i="58"/>
  <c r="BB149" i="58"/>
  <c r="BH112" i="58"/>
  <c r="AZ149" i="58"/>
  <c r="BJ112" i="58"/>
  <c r="BD149" i="58"/>
  <c r="AZ54" i="58"/>
  <c r="AZ57" i="58"/>
  <c r="AZ60" i="58"/>
  <c r="AZ63" i="58"/>
  <c r="BB54" i="58"/>
  <c r="BB57" i="58"/>
  <c r="BB60" i="58"/>
  <c r="BB63" i="58"/>
  <c r="BD54" i="58"/>
  <c r="BD60" i="58"/>
  <c r="BD63" i="58"/>
  <c r="BD57" i="58"/>
  <c r="AZ29" i="58"/>
  <c r="AZ32" i="58"/>
  <c r="BB29" i="58"/>
  <c r="BB32" i="58"/>
  <c r="BB217" i="58"/>
  <c r="BD29" i="58"/>
  <c r="BD32" i="58"/>
  <c r="AZ217" i="58"/>
  <c r="AZ214" i="58"/>
  <c r="BD217" i="58"/>
  <c r="BB214" i="58"/>
  <c r="BD214" i="58"/>
  <c r="AV159" i="58"/>
  <c r="AX159" i="58"/>
  <c r="AV112" i="58"/>
  <c r="AX112" i="58"/>
  <c r="BH11" i="58"/>
  <c r="BH48" i="58"/>
  <c r="AZ85" i="58"/>
  <c r="BJ11" i="58"/>
  <c r="BJ48" i="58"/>
  <c r="BB85" i="58"/>
  <c r="BF11" i="58"/>
  <c r="BD85" i="58"/>
  <c r="BF48" i="58"/>
  <c r="AX88" i="58"/>
  <c r="AT91" i="58"/>
  <c r="AV88" i="58"/>
  <c r="AT94" i="58"/>
  <c r="AT97" i="58"/>
  <c r="AT100" i="58"/>
  <c r="AX97" i="58"/>
  <c r="AV100" i="58"/>
  <c r="AV91" i="58"/>
  <c r="AV97" i="58"/>
  <c r="AX100" i="58"/>
  <c r="AX91" i="58"/>
  <c r="AX94" i="58"/>
  <c r="AV94" i="58"/>
  <c r="AX177" i="58"/>
  <c r="AV177" i="58"/>
  <c r="AV180" i="58"/>
  <c r="AX180" i="58"/>
  <c r="BP14" i="58"/>
  <c r="BP51" i="58"/>
  <c r="BL14" i="58"/>
  <c r="BN14" i="58"/>
  <c r="BN51" i="58"/>
  <c r="BL51" i="58"/>
  <c r="BJ88" i="58"/>
  <c r="BB125" i="58"/>
  <c r="BD125" i="58"/>
  <c r="BH88" i="58"/>
  <c r="BF88" i="58"/>
  <c r="AZ125" i="58"/>
  <c r="AZ14" i="58"/>
  <c r="BB14" i="58"/>
  <c r="AT17" i="58"/>
  <c r="AT20" i="58"/>
  <c r="AT23" i="58"/>
  <c r="AT26" i="58"/>
  <c r="AV14" i="58"/>
  <c r="AX14" i="58"/>
  <c r="BB199" i="58"/>
  <c r="BN199" i="58"/>
  <c r="BV199" i="58"/>
  <c r="AT205" i="58"/>
  <c r="AT211" i="58"/>
  <c r="BD14" i="58"/>
  <c r="AV199" i="58"/>
  <c r="BT199" i="58"/>
  <c r="AX199" i="58"/>
  <c r="BP199" i="58"/>
  <c r="BR199" i="58"/>
  <c r="BL205" i="58"/>
  <c r="BD199" i="58"/>
  <c r="AT208" i="58"/>
  <c r="BL202" i="58"/>
  <c r="AZ199" i="58"/>
  <c r="AT202" i="58"/>
  <c r="BR14" i="58"/>
  <c r="BR51" i="58"/>
  <c r="BL88" i="58"/>
  <c r="BF125" i="58"/>
  <c r="BD162" i="58"/>
  <c r="BT14" i="58"/>
  <c r="AZ162" i="58"/>
  <c r="BP88" i="58"/>
  <c r="BV14" i="58"/>
  <c r="BT51" i="58"/>
  <c r="BJ125" i="58"/>
  <c r="BB162" i="58"/>
  <c r="BH125" i="58"/>
  <c r="BN88" i="58"/>
  <c r="BV51" i="58"/>
  <c r="AR29" i="58"/>
  <c r="AR32" i="58"/>
  <c r="AR217" i="58"/>
  <c r="AR214" i="58"/>
  <c r="AX143" i="58"/>
  <c r="AX140" i="58"/>
  <c r="AV143" i="58"/>
  <c r="AV140" i="58"/>
  <c r="AZ48" i="58"/>
  <c r="BB48" i="58"/>
  <c r="BD48" i="58"/>
  <c r="AX125" i="58"/>
  <c r="AT128" i="58"/>
  <c r="AT134" i="58"/>
  <c r="AT131" i="58"/>
  <c r="AT137" i="58"/>
  <c r="AV125" i="58"/>
  <c r="AX75" i="58"/>
  <c r="AV75" i="58"/>
  <c r="AT177" i="58"/>
  <c r="AX183" i="58"/>
  <c r="AV183" i="58"/>
  <c r="AT180" i="58"/>
  <c r="AR54" i="58"/>
  <c r="AR57" i="58"/>
  <c r="AR60" i="58"/>
  <c r="AR63" i="58"/>
  <c r="BH17" i="58"/>
  <c r="BH20" i="58"/>
  <c r="BH23" i="58"/>
  <c r="BH26" i="58"/>
  <c r="BH54" i="58"/>
  <c r="BH57" i="58"/>
  <c r="BH60" i="58"/>
  <c r="BH63" i="58"/>
  <c r="BJ17" i="58"/>
  <c r="BJ20" i="58"/>
  <c r="BJ23" i="58"/>
  <c r="BJ26" i="58"/>
  <c r="BJ54" i="58"/>
  <c r="BJ57" i="58"/>
  <c r="BJ60" i="58"/>
  <c r="BJ63" i="58"/>
  <c r="BB91" i="58"/>
  <c r="AZ94" i="58"/>
  <c r="BD100" i="58"/>
  <c r="BF17" i="58"/>
  <c r="BF23" i="58"/>
  <c r="BB94" i="58"/>
  <c r="BB100" i="58"/>
  <c r="BF20" i="58"/>
  <c r="BD91" i="58"/>
  <c r="BF57" i="58"/>
  <c r="BF60" i="58"/>
  <c r="BB97" i="58"/>
  <c r="BF54" i="58"/>
  <c r="AZ97" i="58"/>
  <c r="AZ100" i="58"/>
  <c r="BF26" i="58"/>
  <c r="BD94" i="58"/>
  <c r="BF63" i="58"/>
  <c r="AZ91" i="58"/>
  <c r="BD97" i="58"/>
  <c r="AR72" i="58"/>
  <c r="BP35" i="58"/>
  <c r="BP72" i="58"/>
  <c r="BN35" i="58"/>
  <c r="BN72" i="58"/>
  <c r="BF109" i="58"/>
  <c r="BB146" i="58"/>
  <c r="BJ109" i="58"/>
  <c r="AZ146" i="58"/>
  <c r="BL35" i="58"/>
  <c r="BL72" i="58"/>
  <c r="BH109" i="58"/>
  <c r="BD146" i="58"/>
  <c r="BP17" i="58"/>
  <c r="BP20" i="58"/>
  <c r="BP23" i="58"/>
  <c r="BP26" i="58"/>
  <c r="BP54" i="58"/>
  <c r="BP57" i="58"/>
  <c r="BP60" i="58"/>
  <c r="BP63" i="58"/>
  <c r="BL17" i="58"/>
  <c r="BL20" i="58"/>
  <c r="BL23" i="58"/>
  <c r="BL26" i="58"/>
  <c r="BN17" i="58"/>
  <c r="BN20" i="58"/>
  <c r="BN23" i="58"/>
  <c r="BN26" i="58"/>
  <c r="BN54" i="58"/>
  <c r="BN57" i="58"/>
  <c r="BN60" i="58"/>
  <c r="BN63" i="58"/>
  <c r="BJ91" i="58"/>
  <c r="BH94" i="58"/>
  <c r="BF97" i="58"/>
  <c r="BB128" i="58"/>
  <c r="BB134" i="58"/>
  <c r="BL57" i="58"/>
  <c r="BL63" i="58"/>
  <c r="BF91" i="58"/>
  <c r="BH97" i="58"/>
  <c r="BD128" i="58"/>
  <c r="BD131" i="58"/>
  <c r="BF94" i="58"/>
  <c r="BJ97" i="58"/>
  <c r="BJ100" i="58"/>
  <c r="AZ134" i="58"/>
  <c r="BL54" i="58"/>
  <c r="BF100" i="58"/>
  <c r="AZ131" i="58"/>
  <c r="BB137" i="58"/>
  <c r="BH91" i="58"/>
  <c r="BJ94" i="58"/>
  <c r="AZ128" i="58"/>
  <c r="BD134" i="58"/>
  <c r="AZ137" i="58"/>
  <c r="BH100" i="58"/>
  <c r="BD137" i="58"/>
  <c r="BL60" i="58"/>
  <c r="BB131" i="58"/>
  <c r="AZ75" i="58"/>
  <c r="BB75" i="58"/>
  <c r="BD75" i="58"/>
  <c r="CG159" i="58"/>
  <c r="G159" i="58" s="1"/>
  <c r="CG48" i="58"/>
  <c r="G48" i="58" s="1"/>
  <c r="CE88" i="58"/>
  <c r="E88" i="58" s="1"/>
  <c r="CQ109" i="58"/>
  <c r="Q109" i="58" s="1"/>
  <c r="CE125" i="58"/>
  <c r="E125" i="58" s="1"/>
  <c r="CG88" i="58"/>
  <c r="G88" i="58" s="1"/>
  <c r="CE177" i="58"/>
  <c r="E177" i="58" s="1"/>
  <c r="CG112" i="58"/>
  <c r="G112" i="58" s="1"/>
  <c r="CE109" i="58"/>
  <c r="E109" i="58" s="1"/>
  <c r="CY229" i="58"/>
  <c r="Y229" i="58" s="1"/>
  <c r="CQ88" i="58"/>
  <c r="Q88" i="58" s="1"/>
  <c r="CG125" i="58"/>
  <c r="G125" i="58" s="1"/>
  <c r="CG146" i="58"/>
  <c r="G146" i="58" s="1"/>
  <c r="CG109" i="58"/>
  <c r="G109" i="58" s="1"/>
  <c r="CW226" i="58"/>
  <c r="W226" i="58" s="1"/>
  <c r="CG162" i="58"/>
  <c r="G162" i="58" s="1"/>
  <c r="CQ112" i="58"/>
  <c r="Q112" i="58" s="1"/>
  <c r="CQ48" i="58"/>
  <c r="Q48" i="58" s="1"/>
  <c r="CG149" i="58"/>
  <c r="G149" i="58" s="1"/>
  <c r="CG186" i="58"/>
  <c r="G186" i="58" s="1"/>
  <c r="CG137" i="58"/>
  <c r="G137" i="58" s="1"/>
  <c r="CG174" i="58"/>
  <c r="G174" i="58" s="1"/>
  <c r="CE51" i="58"/>
  <c r="E51" i="58" s="1"/>
  <c r="CK171" i="58"/>
  <c r="K171" i="58" s="1"/>
  <c r="CK168" i="58"/>
  <c r="K168" i="58" s="1"/>
  <c r="CI174" i="58"/>
  <c r="I174" i="58" s="1"/>
  <c r="CK174" i="58"/>
  <c r="K174" i="58" s="1"/>
  <c r="CI168" i="58"/>
  <c r="I168" i="58" s="1"/>
  <c r="CI171" i="58"/>
  <c r="I171" i="58" s="1"/>
  <c r="CI165" i="58"/>
  <c r="I165" i="58" s="1"/>
  <c r="CK165" i="58"/>
  <c r="K165" i="58" s="1"/>
  <c r="CE171" i="58"/>
  <c r="E171" i="58" s="1"/>
  <c r="CE174" i="58"/>
  <c r="E174" i="58" s="1"/>
  <c r="CE165" i="58"/>
  <c r="E165" i="58" s="1"/>
  <c r="CE168" i="58"/>
  <c r="E168" i="58" s="1"/>
  <c r="CG168" i="58"/>
  <c r="G168" i="58" s="1"/>
  <c r="CG171" i="58"/>
  <c r="G171" i="58" s="1"/>
  <c r="CI162" i="58"/>
  <c r="I162" i="58" s="1"/>
  <c r="CG165" i="58"/>
  <c r="G165" i="58" s="1"/>
  <c r="CK162" i="58"/>
  <c r="K162" i="58" s="1"/>
  <c r="CI159" i="58"/>
  <c r="I159" i="58" s="1"/>
  <c r="CK159" i="58"/>
  <c r="K159" i="58" s="1"/>
  <c r="CI180" i="58"/>
  <c r="I180" i="58" s="1"/>
  <c r="CK180" i="58"/>
  <c r="K180" i="58" s="1"/>
  <c r="CI177" i="58"/>
  <c r="I177" i="58" s="1"/>
  <c r="CK177" i="58"/>
  <c r="K177" i="58" s="1"/>
  <c r="CG177" i="58"/>
  <c r="G177" i="58" s="1"/>
  <c r="CG180" i="58"/>
  <c r="G180" i="58" s="1"/>
  <c r="CE183" i="58"/>
  <c r="E183" i="58" s="1"/>
  <c r="CE180" i="58"/>
  <c r="E180" i="58" s="1"/>
  <c r="CI183" i="58"/>
  <c r="I183" i="58" s="1"/>
  <c r="CK183" i="58"/>
  <c r="K183" i="58" s="1"/>
  <c r="CI186" i="58"/>
  <c r="I186" i="58" s="1"/>
  <c r="CK186" i="58"/>
  <c r="K186" i="58" s="1"/>
  <c r="CI143" i="58"/>
  <c r="I143" i="58" s="1"/>
  <c r="CK143" i="58"/>
  <c r="K143" i="58" s="1"/>
  <c r="CI140" i="58"/>
  <c r="I140" i="58" s="1"/>
  <c r="CK140" i="58"/>
  <c r="K140" i="58" s="1"/>
  <c r="CI137" i="58"/>
  <c r="I137" i="58" s="1"/>
  <c r="CK137" i="58"/>
  <c r="K137" i="58" s="1"/>
  <c r="CI134" i="58"/>
  <c r="I134" i="58" s="1"/>
  <c r="CK134" i="58"/>
  <c r="K134" i="58" s="1"/>
  <c r="CI131" i="58"/>
  <c r="I131" i="58" s="1"/>
  <c r="CK131" i="58"/>
  <c r="K131" i="58" s="1"/>
  <c r="CI128" i="58"/>
  <c r="I128" i="58" s="1"/>
  <c r="CK128" i="58"/>
  <c r="K128" i="58" s="1"/>
  <c r="CG131" i="58"/>
  <c r="G131" i="58" s="1"/>
  <c r="CG134" i="58"/>
  <c r="G134" i="58" s="1"/>
  <c r="CG128" i="58"/>
  <c r="G128" i="58" s="1"/>
  <c r="CI125" i="58"/>
  <c r="I125" i="58" s="1"/>
  <c r="CK125" i="58"/>
  <c r="K125" i="58" s="1"/>
  <c r="CI149" i="58"/>
  <c r="I149" i="58" s="1"/>
  <c r="CK149" i="58"/>
  <c r="K149" i="58" s="1"/>
  <c r="CI146" i="58"/>
  <c r="I146" i="58" s="1"/>
  <c r="CK146" i="58"/>
  <c r="K146" i="58" s="1"/>
  <c r="CG140" i="58"/>
  <c r="G140" i="58" s="1"/>
  <c r="CG143" i="58"/>
  <c r="G143" i="58" s="1"/>
  <c r="CE140" i="58"/>
  <c r="E140" i="58" s="1"/>
  <c r="CE143" i="58"/>
  <c r="E143" i="58" s="1"/>
  <c r="CI122" i="58"/>
  <c r="I122" i="58" s="1"/>
  <c r="CK122" i="58"/>
  <c r="K122" i="58" s="1"/>
  <c r="CO186" i="58"/>
  <c r="O186" i="58" s="1"/>
  <c r="CQ186" i="58"/>
  <c r="Q186" i="58" s="1"/>
  <c r="CM186" i="58"/>
  <c r="M186" i="58" s="1"/>
  <c r="CO162" i="58"/>
  <c r="O162" i="58" s="1"/>
  <c r="CQ162" i="58"/>
  <c r="Q162" i="58" s="1"/>
  <c r="CM162" i="58"/>
  <c r="M162" i="58" s="1"/>
  <c r="CM183" i="58"/>
  <c r="M183" i="58" s="1"/>
  <c r="CO183" i="58"/>
  <c r="O183" i="58" s="1"/>
  <c r="CQ183" i="58"/>
  <c r="Q183" i="58" s="1"/>
  <c r="CQ177" i="58"/>
  <c r="Q177" i="58" s="1"/>
  <c r="CM180" i="58"/>
  <c r="M180" i="58" s="1"/>
  <c r="CM177" i="58"/>
  <c r="M177" i="58" s="1"/>
  <c r="CO180" i="58"/>
  <c r="O180" i="58" s="1"/>
  <c r="CO177" i="58"/>
  <c r="O177" i="58" s="1"/>
  <c r="CQ180" i="58"/>
  <c r="Q180" i="58" s="1"/>
  <c r="CQ165" i="58"/>
  <c r="Q165" i="58" s="1"/>
  <c r="CM171" i="58"/>
  <c r="M171" i="58" s="1"/>
  <c r="CO174" i="58"/>
  <c r="O174" i="58" s="1"/>
  <c r="CM174" i="58"/>
  <c r="M174" i="58" s="1"/>
  <c r="CM168" i="58"/>
  <c r="M168" i="58" s="1"/>
  <c r="CO171" i="58"/>
  <c r="O171" i="58" s="1"/>
  <c r="CQ174" i="58"/>
  <c r="Q174" i="58" s="1"/>
  <c r="CO165" i="58"/>
  <c r="O165" i="58" s="1"/>
  <c r="CM165" i="58"/>
  <c r="M165" i="58" s="1"/>
  <c r="CO168" i="58"/>
  <c r="O168" i="58" s="1"/>
  <c r="CQ171" i="58"/>
  <c r="Q171" i="58" s="1"/>
  <c r="CQ168" i="58"/>
  <c r="Q168" i="58" s="1"/>
  <c r="CM146" i="58"/>
  <c r="M146" i="58" s="1"/>
  <c r="CO146" i="58"/>
  <c r="O146" i="58" s="1"/>
  <c r="CQ146" i="58"/>
  <c r="Q146" i="58" s="1"/>
  <c r="CO149" i="58"/>
  <c r="O149" i="58" s="1"/>
  <c r="CQ149" i="58"/>
  <c r="Q149" i="58" s="1"/>
  <c r="CM149" i="58"/>
  <c r="M149" i="58" s="1"/>
  <c r="CO125" i="58"/>
  <c r="O125" i="58" s="1"/>
  <c r="CM125" i="58"/>
  <c r="M125" i="58" s="1"/>
  <c r="CQ125" i="58"/>
  <c r="Q125" i="58" s="1"/>
  <c r="CQ140" i="58"/>
  <c r="Q140" i="58" s="1"/>
  <c r="CM143" i="58"/>
  <c r="M143" i="58" s="1"/>
  <c r="CM140" i="58"/>
  <c r="M140" i="58" s="1"/>
  <c r="CQ143" i="58"/>
  <c r="Q143" i="58" s="1"/>
  <c r="CO143" i="58"/>
  <c r="O143" i="58" s="1"/>
  <c r="CO140" i="58"/>
  <c r="O140" i="58" s="1"/>
  <c r="CW85" i="58"/>
  <c r="W85" i="58" s="1"/>
  <c r="CM122" i="58"/>
  <c r="M122" i="58" s="1"/>
  <c r="CQ122" i="58"/>
  <c r="Q122" i="58" s="1"/>
  <c r="CO122" i="58"/>
  <c r="O122" i="58" s="1"/>
  <c r="CO100" i="58"/>
  <c r="O100" i="58" s="1"/>
  <c r="CM100" i="58"/>
  <c r="M100" i="58" s="1"/>
  <c r="CQ97" i="58"/>
  <c r="Q97" i="58" s="1"/>
  <c r="CQ100" i="58"/>
  <c r="Q100" i="58" s="1"/>
  <c r="CM97" i="58"/>
  <c r="M97" i="58" s="1"/>
  <c r="CO97" i="58"/>
  <c r="O97" i="58" s="1"/>
  <c r="CO94" i="58"/>
  <c r="O94" i="58" s="1"/>
  <c r="CM94" i="58"/>
  <c r="M94" i="58" s="1"/>
  <c r="CQ91" i="58"/>
  <c r="Q91" i="58" s="1"/>
  <c r="CQ94" i="58"/>
  <c r="Q94" i="58" s="1"/>
  <c r="CM91" i="58"/>
  <c r="M91" i="58" s="1"/>
  <c r="CO91" i="58"/>
  <c r="O91" i="58" s="1"/>
  <c r="DI226" i="58"/>
  <c r="AI226" i="58" s="1"/>
  <c r="DG226" i="58"/>
  <c r="AG226" i="58" s="1"/>
  <c r="DE226" i="58"/>
  <c r="AE226" i="58" s="1"/>
  <c r="DE220" i="58"/>
  <c r="AE220" i="58" s="1"/>
  <c r="DG223" i="58"/>
  <c r="AG223" i="58" s="1"/>
  <c r="DE223" i="58"/>
  <c r="AE223" i="58" s="1"/>
  <c r="DG220" i="58"/>
  <c r="AG220" i="58" s="1"/>
  <c r="DI223" i="58"/>
  <c r="AI223" i="58" s="1"/>
  <c r="DI220" i="58"/>
  <c r="AI220" i="58" s="1"/>
  <c r="DA223" i="58"/>
  <c r="AA223" i="58" s="1"/>
  <c r="DA220" i="58"/>
  <c r="AA220" i="58" s="1"/>
  <c r="DC223" i="58"/>
  <c r="AC223" i="58" s="1"/>
  <c r="DC220" i="58"/>
  <c r="AC220" i="58" s="1"/>
  <c r="DE229" i="58"/>
  <c r="AE229" i="58" s="1"/>
  <c r="DG229" i="58"/>
  <c r="AG229" i="58" s="1"/>
  <c r="DI229" i="58"/>
  <c r="AI229" i="58" s="1"/>
  <c r="DC229" i="58"/>
  <c r="AC229" i="58" s="1"/>
  <c r="DA229" i="58"/>
  <c r="AA229" i="58" s="1"/>
  <c r="CY223" i="58"/>
  <c r="Y223" i="58" s="1"/>
  <c r="DA226" i="58"/>
  <c r="AA226" i="58" s="1"/>
  <c r="CY220" i="58"/>
  <c r="Y220" i="58" s="1"/>
  <c r="DC226" i="58"/>
  <c r="AC226" i="58" s="1"/>
  <c r="CY226" i="58"/>
  <c r="Y226" i="58" s="1"/>
  <c r="CE72" i="58"/>
  <c r="E72" i="58" s="1"/>
  <c r="D70" i="58" s="1"/>
  <c r="CE226" i="58"/>
  <c r="E226" i="58" s="1"/>
  <c r="CQ75" i="58"/>
  <c r="Q75" i="58" s="1"/>
  <c r="CO229" i="58"/>
  <c r="O229" i="58" s="1"/>
  <c r="CQ229" i="58"/>
  <c r="Q229" i="58" s="1"/>
  <c r="CM229" i="58"/>
  <c r="M229" i="58" s="1"/>
  <c r="CK229" i="58"/>
  <c r="K229" i="58" s="1"/>
  <c r="CI229" i="58"/>
  <c r="I229" i="58" s="1"/>
  <c r="CG66" i="58"/>
  <c r="G66" i="58" s="1"/>
  <c r="CG223" i="58"/>
  <c r="G223" i="58" s="1"/>
  <c r="CI226" i="58"/>
  <c r="I226" i="58" s="1"/>
  <c r="CG220" i="58"/>
  <c r="G220" i="58" s="1"/>
  <c r="CK226" i="58"/>
  <c r="K226" i="58" s="1"/>
  <c r="CG226" i="58"/>
  <c r="G226" i="58" s="1"/>
  <c r="CQ72" i="58"/>
  <c r="Q72" i="58" s="1"/>
  <c r="CQ226" i="58"/>
  <c r="Q226" i="58" s="1"/>
  <c r="CM226" i="58"/>
  <c r="M226" i="58" s="1"/>
  <c r="CO226" i="58"/>
  <c r="O226" i="58" s="1"/>
  <c r="CM220" i="58"/>
  <c r="M220" i="58" s="1"/>
  <c r="CO223" i="58"/>
  <c r="O223" i="58" s="1"/>
  <c r="CM223" i="58"/>
  <c r="M223" i="58" s="1"/>
  <c r="CO220" i="58"/>
  <c r="O220" i="58" s="1"/>
  <c r="CQ223" i="58"/>
  <c r="Q223" i="58" s="1"/>
  <c r="CQ220" i="58"/>
  <c r="Q220" i="58" s="1"/>
  <c r="CG75" i="58"/>
  <c r="G75" i="58" s="1"/>
  <c r="CG229" i="58"/>
  <c r="G229" i="58" s="1"/>
  <c r="CI220" i="58"/>
  <c r="I220" i="58" s="1"/>
  <c r="CK223" i="58"/>
  <c r="K223" i="58" s="1"/>
  <c r="CK220" i="58"/>
  <c r="K220" i="58" s="1"/>
  <c r="CI223" i="58"/>
  <c r="I223" i="58" s="1"/>
  <c r="CO106" i="58"/>
  <c r="O106" i="58" s="1"/>
  <c r="CQ106" i="58"/>
  <c r="Q106" i="58" s="1"/>
  <c r="CQ103" i="58"/>
  <c r="Q103" i="58" s="1"/>
  <c r="CM106" i="58"/>
  <c r="M106" i="58" s="1"/>
  <c r="CM103" i="58"/>
  <c r="M103" i="58" s="1"/>
  <c r="CO103" i="58"/>
  <c r="O103" i="58" s="1"/>
  <c r="CK106" i="58"/>
  <c r="K106" i="58" s="1"/>
  <c r="CK103" i="58"/>
  <c r="K103" i="58" s="1"/>
  <c r="CI103" i="58"/>
  <c r="I103" i="58" s="1"/>
  <c r="CI106" i="58"/>
  <c r="I106" i="58" s="1"/>
  <c r="CK97" i="58"/>
  <c r="K97" i="58" s="1"/>
  <c r="CK100" i="58"/>
  <c r="K100" i="58" s="1"/>
  <c r="CK91" i="58"/>
  <c r="K91" i="58" s="1"/>
  <c r="CK94" i="58"/>
  <c r="K94" i="58" s="1"/>
  <c r="CI97" i="58"/>
  <c r="I97" i="58" s="1"/>
  <c r="CI100" i="58"/>
  <c r="I100" i="58" s="1"/>
  <c r="CI91" i="58"/>
  <c r="I91" i="58" s="1"/>
  <c r="CI94" i="58"/>
  <c r="I94" i="58" s="1"/>
  <c r="CM88" i="58"/>
  <c r="M88" i="58" s="1"/>
  <c r="CO88" i="58"/>
  <c r="O88" i="58" s="1"/>
  <c r="CG97" i="58"/>
  <c r="G97" i="58" s="1"/>
  <c r="CG100" i="58"/>
  <c r="G100" i="58" s="1"/>
  <c r="CG91" i="58"/>
  <c r="G91" i="58" s="1"/>
  <c r="CG94" i="58"/>
  <c r="G94" i="58" s="1"/>
  <c r="CK88" i="58"/>
  <c r="K88" i="58" s="1"/>
  <c r="CI88" i="58"/>
  <c r="I88" i="58" s="1"/>
  <c r="CM109" i="58"/>
  <c r="M109" i="58" s="1"/>
  <c r="CO109" i="58"/>
  <c r="O109" i="58" s="1"/>
  <c r="CI109" i="58"/>
  <c r="I109" i="58" s="1"/>
  <c r="CK109" i="58"/>
  <c r="K109" i="58" s="1"/>
  <c r="CG103" i="58"/>
  <c r="G103" i="58" s="1"/>
  <c r="CG106" i="58"/>
  <c r="G106" i="58" s="1"/>
  <c r="CM112" i="58"/>
  <c r="M112" i="58" s="1"/>
  <c r="CO112" i="58"/>
  <c r="O112" i="58" s="1"/>
  <c r="CI112" i="58"/>
  <c r="I112" i="58" s="1"/>
  <c r="CK112" i="58"/>
  <c r="K112" i="58" s="1"/>
  <c r="CI85" i="58"/>
  <c r="I85" i="58" s="1"/>
  <c r="CK85" i="58"/>
  <c r="K85" i="58" s="1"/>
  <c r="CE103" i="58"/>
  <c r="E103" i="58" s="1"/>
  <c r="CE106" i="58"/>
  <c r="E106" i="58" s="1"/>
  <c r="CO63" i="58"/>
  <c r="O63" i="58" s="1"/>
  <c r="CQ63" i="58"/>
  <c r="Q63" i="58" s="1"/>
  <c r="CQ60" i="58"/>
  <c r="Q60" i="58" s="1"/>
  <c r="CM63" i="58"/>
  <c r="M63" i="58" s="1"/>
  <c r="CM60" i="58"/>
  <c r="M60" i="58" s="1"/>
  <c r="CO60" i="58"/>
  <c r="O60" i="58" s="1"/>
  <c r="CO57" i="58"/>
  <c r="O57" i="58" s="1"/>
  <c r="CQ57" i="58"/>
  <c r="Q57" i="58" s="1"/>
  <c r="CQ54" i="58"/>
  <c r="Q54" i="58" s="1"/>
  <c r="CM57" i="58"/>
  <c r="M57" i="58" s="1"/>
  <c r="CM54" i="58"/>
  <c r="M54" i="58" s="1"/>
  <c r="CO54" i="58"/>
  <c r="O54" i="58" s="1"/>
  <c r="CO69" i="58"/>
  <c r="O69" i="58" s="1"/>
  <c r="CQ69" i="58"/>
  <c r="Q69" i="58" s="1"/>
  <c r="CQ66" i="58"/>
  <c r="Q66" i="58" s="1"/>
  <c r="CM69" i="58"/>
  <c r="M69" i="58" s="1"/>
  <c r="CM66" i="58"/>
  <c r="M66" i="58" s="1"/>
  <c r="CO66" i="58"/>
  <c r="O66" i="58" s="1"/>
  <c r="CM72" i="58"/>
  <c r="M72" i="58" s="1"/>
  <c r="CO72" i="58"/>
  <c r="O72" i="58" s="1"/>
  <c r="CI69" i="58"/>
  <c r="I69" i="58" s="1"/>
  <c r="CK69" i="58"/>
  <c r="K69" i="58" s="1"/>
  <c r="CI66" i="58"/>
  <c r="I66" i="58" s="1"/>
  <c r="CK66" i="58"/>
  <c r="K66" i="58" s="1"/>
  <c r="CK57" i="58"/>
  <c r="K57" i="58" s="1"/>
  <c r="CK54" i="58"/>
  <c r="K54" i="58" s="1"/>
  <c r="CK63" i="58"/>
  <c r="K63" i="58" s="1"/>
  <c r="CK60" i="58"/>
  <c r="K60" i="58" s="1"/>
  <c r="CI60" i="58"/>
  <c r="I60" i="58" s="1"/>
  <c r="CI63" i="58"/>
  <c r="I63" i="58" s="1"/>
  <c r="CI54" i="58"/>
  <c r="I54" i="58" s="1"/>
  <c r="CI57" i="58"/>
  <c r="I57" i="58" s="1"/>
  <c r="CG72" i="58"/>
  <c r="G72" i="58" s="1"/>
  <c r="CG69" i="58"/>
  <c r="G69" i="58" s="1"/>
  <c r="CK72" i="58"/>
  <c r="K72" i="58" s="1"/>
  <c r="CI72" i="58"/>
  <c r="I72" i="58" s="1"/>
  <c r="DC11" i="58"/>
  <c r="AC11" i="58" s="1"/>
  <c r="CM75" i="58"/>
  <c r="M75" i="58" s="1"/>
  <c r="CO75" i="58"/>
  <c r="O75" i="58" s="1"/>
  <c r="CI75" i="58"/>
  <c r="I75" i="58" s="1"/>
  <c r="CK75" i="58"/>
  <c r="K75" i="58" s="1"/>
  <c r="CM48" i="58"/>
  <c r="M48" i="58" s="1"/>
  <c r="CO48" i="58"/>
  <c r="O48" i="58" s="1"/>
  <c r="CI48" i="58"/>
  <c r="I48" i="58" s="1"/>
  <c r="CK48" i="58"/>
  <c r="K48" i="58" s="1"/>
  <c r="CE60" i="58"/>
  <c r="E60" i="58" s="1"/>
  <c r="CE63" i="58"/>
  <c r="E63" i="58" s="1"/>
  <c r="CE54" i="58"/>
  <c r="E54" i="58" s="1"/>
  <c r="CE57" i="58"/>
  <c r="E57" i="58" s="1"/>
  <c r="DA11" i="58"/>
  <c r="AA11" i="58" s="1"/>
  <c r="CY11" i="58"/>
  <c r="Y11" i="58" s="1"/>
  <c r="DC48" i="58"/>
  <c r="AC48" i="58" s="1"/>
  <c r="CU85" i="58"/>
  <c r="U85" i="58" s="1"/>
  <c r="CY48" i="58"/>
  <c r="Y48" i="58" s="1"/>
  <c r="CS85" i="58"/>
  <c r="S85" i="58" s="1"/>
  <c r="DA48" i="58"/>
  <c r="AA48" i="58" s="1"/>
  <c r="F91" i="26"/>
  <c r="CE199" i="58"/>
  <c r="E199" i="58" s="1"/>
  <c r="CW199" i="58"/>
  <c r="W199" i="58" s="1"/>
  <c r="CG199" i="58"/>
  <c r="G199" i="58" s="1"/>
  <c r="CY199" i="58"/>
  <c r="Y199" i="58" s="1"/>
  <c r="CW205" i="58"/>
  <c r="W205" i="58" s="1"/>
  <c r="CW202" i="58"/>
  <c r="W202" i="58" s="1"/>
  <c r="DI202" i="58"/>
  <c r="AI202" i="58" s="1"/>
  <c r="DI205" i="58"/>
  <c r="AI205" i="58" s="1"/>
  <c r="DE205" i="58"/>
  <c r="AE205" i="58" s="1"/>
  <c r="DE202" i="58"/>
  <c r="AE202" i="58" s="1"/>
  <c r="DG205" i="58"/>
  <c r="AG205" i="58" s="1"/>
  <c r="DG202" i="58"/>
  <c r="AG202" i="58" s="1"/>
  <c r="CG196" i="58"/>
  <c r="G196" i="58" s="1"/>
  <c r="CY196" i="58"/>
  <c r="Y196" i="58" s="1"/>
  <c r="DE196" i="58"/>
  <c r="AE196" i="58" s="1"/>
  <c r="DG196" i="58"/>
  <c r="AG196" i="58" s="1"/>
  <c r="DI196" i="58"/>
  <c r="AI196" i="58" s="1"/>
  <c r="DC196" i="58"/>
  <c r="AC196" i="58" s="1"/>
  <c r="DA196" i="58"/>
  <c r="AA196" i="58" s="1"/>
  <c r="DA202" i="58"/>
  <c r="AA202" i="58" s="1"/>
  <c r="DC205" i="58"/>
  <c r="AC205" i="58" s="1"/>
  <c r="DC202" i="58"/>
  <c r="AC202" i="58" s="1"/>
  <c r="DA205" i="58"/>
  <c r="AA205" i="58" s="1"/>
  <c r="CE196" i="58"/>
  <c r="E196" i="58" s="1"/>
  <c r="CW196" i="58"/>
  <c r="W196" i="58" s="1"/>
  <c r="DG199" i="58"/>
  <c r="AG199" i="58" s="1"/>
  <c r="CY202" i="58"/>
  <c r="Y202" i="58" s="1"/>
  <c r="DA199" i="58"/>
  <c r="AA199" i="58" s="1"/>
  <c r="DI199" i="58"/>
  <c r="AI199" i="58" s="1"/>
  <c r="DE199" i="58"/>
  <c r="AE199" i="58" s="1"/>
  <c r="DC199" i="58"/>
  <c r="AC199" i="58" s="1"/>
  <c r="CY205" i="58"/>
  <c r="Y205" i="58" s="1"/>
  <c r="CK214" i="58"/>
  <c r="K214" i="58" s="1"/>
  <c r="CK217" i="58"/>
  <c r="K217" i="58" s="1"/>
  <c r="CI214" i="58"/>
  <c r="I214" i="58" s="1"/>
  <c r="CI217" i="58"/>
  <c r="I217" i="58" s="1"/>
  <c r="CG208" i="58"/>
  <c r="G208" i="58" s="1"/>
  <c r="CQ199" i="58"/>
  <c r="Q199" i="58" s="1"/>
  <c r="CI199" i="58"/>
  <c r="I199" i="58" s="1"/>
  <c r="CG205" i="58"/>
  <c r="G205" i="58" s="1"/>
  <c r="CG211" i="58"/>
  <c r="G211" i="58" s="1"/>
  <c r="CO199" i="58"/>
  <c r="O199" i="58" s="1"/>
  <c r="CG202" i="58"/>
  <c r="G202" i="58" s="1"/>
  <c r="CM199" i="58"/>
  <c r="M199" i="58" s="1"/>
  <c r="CK199" i="58"/>
  <c r="K199" i="58" s="1"/>
  <c r="CE205" i="58"/>
  <c r="E205" i="58" s="1"/>
  <c r="CE202" i="58"/>
  <c r="E202" i="58" s="1"/>
  <c r="CE208" i="58"/>
  <c r="E208" i="58" s="1"/>
  <c r="CE211" i="58"/>
  <c r="E211" i="58" s="1"/>
  <c r="CQ211" i="58"/>
  <c r="Q211" i="58" s="1"/>
  <c r="CO208" i="58"/>
  <c r="O208" i="58" s="1"/>
  <c r="CM205" i="58"/>
  <c r="M205" i="58" s="1"/>
  <c r="CO211" i="58"/>
  <c r="O211" i="58" s="1"/>
  <c r="CM208" i="58"/>
  <c r="M208" i="58" s="1"/>
  <c r="CQ202" i="58"/>
  <c r="Q202" i="58" s="1"/>
  <c r="CM211" i="58"/>
  <c r="M211" i="58" s="1"/>
  <c r="CQ205" i="58"/>
  <c r="Q205" i="58" s="1"/>
  <c r="CO202" i="58"/>
  <c r="O202" i="58" s="1"/>
  <c r="CQ208" i="58"/>
  <c r="Q208" i="58" s="1"/>
  <c r="CO205" i="58"/>
  <c r="O205" i="58" s="1"/>
  <c r="CM202" i="58"/>
  <c r="M202" i="58" s="1"/>
  <c r="CM217" i="58"/>
  <c r="M217" i="58" s="1"/>
  <c r="CO217" i="58"/>
  <c r="O217" i="58" s="1"/>
  <c r="CM214" i="58"/>
  <c r="M214" i="58" s="1"/>
  <c r="CQ214" i="58"/>
  <c r="Q214" i="58" s="1"/>
  <c r="CQ217" i="58"/>
  <c r="Q217" i="58" s="1"/>
  <c r="CO214" i="58"/>
  <c r="O214" i="58" s="1"/>
  <c r="CO196" i="58"/>
  <c r="O196" i="58" s="1"/>
  <c r="CQ196" i="58"/>
  <c r="Q196" i="58" s="1"/>
  <c r="CM196" i="58"/>
  <c r="M196" i="58" s="1"/>
  <c r="CK196" i="58"/>
  <c r="K196" i="58" s="1"/>
  <c r="CI196" i="58"/>
  <c r="I196" i="58" s="1"/>
  <c r="CE217" i="58"/>
  <c r="E217" i="58" s="1"/>
  <c r="CE214" i="58"/>
  <c r="E214" i="58" s="1"/>
  <c r="CI211" i="58"/>
  <c r="I211" i="58" s="1"/>
  <c r="CK202" i="58"/>
  <c r="K202" i="58" s="1"/>
  <c r="CK211" i="58"/>
  <c r="K211" i="58" s="1"/>
  <c r="CI208" i="58"/>
  <c r="I208" i="58" s="1"/>
  <c r="CK205" i="58"/>
  <c r="K205" i="58" s="1"/>
  <c r="CI202" i="58"/>
  <c r="I202" i="58" s="1"/>
  <c r="CK208" i="58"/>
  <c r="K208" i="58" s="1"/>
  <c r="CI205" i="58"/>
  <c r="I205" i="58" s="1"/>
  <c r="CG214" i="58"/>
  <c r="G214" i="58" s="1"/>
  <c r="CG217" i="58"/>
  <c r="G217" i="58" s="1"/>
  <c r="CE11" i="58"/>
  <c r="CG26" i="58"/>
  <c r="G26" i="58" s="1"/>
  <c r="CE14" i="58"/>
  <c r="E14" i="58" s="1"/>
  <c r="CG11" i="58"/>
  <c r="G11" i="58" s="1"/>
  <c r="CQ11" i="58"/>
  <c r="Q11" i="58" s="1"/>
  <c r="CK11" i="58"/>
  <c r="K11" i="58" s="1"/>
  <c r="CQ38" i="58"/>
  <c r="Q38" i="58" s="1"/>
  <c r="CG29" i="58"/>
  <c r="G29" i="58" s="1"/>
  <c r="CK38" i="58"/>
  <c r="K38" i="58" s="1"/>
  <c r="CG35" i="58"/>
  <c r="G35" i="58" s="1"/>
  <c r="CS146" i="58"/>
  <c r="S146" i="58" s="1"/>
  <c r="CU146" i="58"/>
  <c r="U146" i="58" s="1"/>
  <c r="CW146" i="58"/>
  <c r="W146" i="58" s="1"/>
  <c r="CW140" i="58"/>
  <c r="W140" i="58" s="1"/>
  <c r="CU140" i="58"/>
  <c r="U140" i="58" s="1"/>
  <c r="CW143" i="58"/>
  <c r="W143" i="58" s="1"/>
  <c r="CS143" i="58"/>
  <c r="S143" i="58" s="1"/>
  <c r="CS140" i="58"/>
  <c r="S140" i="58" s="1"/>
  <c r="CU143" i="58"/>
  <c r="U143" i="58" s="1"/>
  <c r="CW128" i="58"/>
  <c r="W128" i="58" s="1"/>
  <c r="CS134" i="58"/>
  <c r="S134" i="58" s="1"/>
  <c r="CU137" i="58"/>
  <c r="U137" i="58" s="1"/>
  <c r="CS128" i="58"/>
  <c r="S128" i="58" s="1"/>
  <c r="CU128" i="58"/>
  <c r="U128" i="58" s="1"/>
  <c r="CW131" i="58"/>
  <c r="W131" i="58" s="1"/>
  <c r="CS131" i="58"/>
  <c r="S131" i="58" s="1"/>
  <c r="CU134" i="58"/>
  <c r="U134" i="58" s="1"/>
  <c r="CW137" i="58"/>
  <c r="W137" i="58" s="1"/>
  <c r="CU131" i="58"/>
  <c r="U131" i="58" s="1"/>
  <c r="CW134" i="58"/>
  <c r="W134" i="58" s="1"/>
  <c r="CS137" i="58"/>
  <c r="S137" i="58" s="1"/>
  <c r="CU149" i="58"/>
  <c r="U149" i="58" s="1"/>
  <c r="CS149" i="58"/>
  <c r="S149" i="58" s="1"/>
  <c r="CW149" i="58"/>
  <c r="W149" i="58" s="1"/>
  <c r="CU125" i="58"/>
  <c r="U125" i="58" s="1"/>
  <c r="CS125" i="58"/>
  <c r="S125" i="58" s="1"/>
  <c r="CW125" i="58"/>
  <c r="W125" i="58" s="1"/>
  <c r="DA91" i="58"/>
  <c r="AA91" i="58" s="1"/>
  <c r="DA97" i="58"/>
  <c r="AA97" i="58" s="1"/>
  <c r="DC91" i="58"/>
  <c r="AC91" i="58" s="1"/>
  <c r="CY94" i="58"/>
  <c r="Y94" i="58" s="1"/>
  <c r="DC97" i="58"/>
  <c r="AC97" i="58" s="1"/>
  <c r="CY100" i="58"/>
  <c r="Y100" i="58" s="1"/>
  <c r="CY91" i="58"/>
  <c r="Y91" i="58" s="1"/>
  <c r="DC94" i="58"/>
  <c r="AC94" i="58" s="1"/>
  <c r="CY97" i="58"/>
  <c r="Y97" i="58" s="1"/>
  <c r="DC100" i="58"/>
  <c r="AC100" i="58" s="1"/>
  <c r="DA94" i="58"/>
  <c r="AA94" i="58" s="1"/>
  <c r="DA100" i="58"/>
  <c r="AA100" i="58" s="1"/>
  <c r="CS109" i="58"/>
  <c r="S109" i="58" s="1"/>
  <c r="CU109" i="58"/>
  <c r="U109" i="58" s="1"/>
  <c r="CW109" i="58"/>
  <c r="W109" i="58" s="1"/>
  <c r="CW112" i="58"/>
  <c r="W112" i="58" s="1"/>
  <c r="CU112" i="58"/>
  <c r="U112" i="58" s="1"/>
  <c r="CS112" i="58"/>
  <c r="S112" i="58" s="1"/>
  <c r="CW88" i="58"/>
  <c r="W88" i="58" s="1"/>
  <c r="CS88" i="58"/>
  <c r="S88" i="58" s="1"/>
  <c r="CU88" i="58"/>
  <c r="U88" i="58" s="1"/>
  <c r="CS103" i="58"/>
  <c r="S103" i="58" s="1"/>
  <c r="CW106" i="58"/>
  <c r="W106" i="58" s="1"/>
  <c r="CU103" i="58"/>
  <c r="U103" i="58" s="1"/>
  <c r="CU106" i="58"/>
  <c r="U106" i="58" s="1"/>
  <c r="CW103" i="58"/>
  <c r="W103" i="58" s="1"/>
  <c r="CS106" i="58"/>
  <c r="S106" i="58" s="1"/>
  <c r="CY112" i="58"/>
  <c r="Y112" i="58" s="1"/>
  <c r="DC112" i="58"/>
  <c r="AC112" i="58" s="1"/>
  <c r="DA112" i="58"/>
  <c r="AA112" i="58" s="1"/>
  <c r="CY88" i="58"/>
  <c r="Y88" i="58" s="1"/>
  <c r="DC88" i="58"/>
  <c r="AC88" i="58" s="1"/>
  <c r="DA88" i="58"/>
  <c r="AA88" i="58" s="1"/>
  <c r="DA109" i="58"/>
  <c r="AA109" i="58" s="1"/>
  <c r="DC109" i="58"/>
  <c r="AC109" i="58" s="1"/>
  <c r="CY109" i="58"/>
  <c r="Y109" i="58" s="1"/>
  <c r="DA103" i="58"/>
  <c r="AA103" i="58" s="1"/>
  <c r="DC103" i="58"/>
  <c r="AC103" i="58" s="1"/>
  <c r="CY106" i="58"/>
  <c r="Y106" i="58" s="1"/>
  <c r="CY103" i="58"/>
  <c r="Y103" i="58" s="1"/>
  <c r="DC106" i="58"/>
  <c r="AC106" i="58" s="1"/>
  <c r="DA106" i="58"/>
  <c r="AA106" i="58" s="1"/>
  <c r="DG51" i="58"/>
  <c r="AG51" i="58" s="1"/>
  <c r="DI51" i="58"/>
  <c r="AI51" i="58" s="1"/>
  <c r="DE51" i="58"/>
  <c r="AE51" i="58" s="1"/>
  <c r="CS72" i="58"/>
  <c r="S72" i="58" s="1"/>
  <c r="CU72" i="58"/>
  <c r="U72" i="58" s="1"/>
  <c r="CW72" i="58"/>
  <c r="W72" i="58" s="1"/>
  <c r="CW66" i="58"/>
  <c r="W66" i="58" s="1"/>
  <c r="CU69" i="58"/>
  <c r="U69" i="58" s="1"/>
  <c r="CW69" i="58"/>
  <c r="W69" i="58" s="1"/>
  <c r="CS66" i="58"/>
  <c r="S66" i="58" s="1"/>
  <c r="CU66" i="58"/>
  <c r="U66" i="58" s="1"/>
  <c r="CS69" i="58"/>
  <c r="S69" i="58" s="1"/>
  <c r="CW54" i="58"/>
  <c r="W54" i="58" s="1"/>
  <c r="CU57" i="58"/>
  <c r="U57" i="58" s="1"/>
  <c r="CS60" i="58"/>
  <c r="S60" i="58" s="1"/>
  <c r="CW57" i="58"/>
  <c r="W57" i="58" s="1"/>
  <c r="CU60" i="58"/>
  <c r="U60" i="58" s="1"/>
  <c r="CS63" i="58"/>
  <c r="S63" i="58" s="1"/>
  <c r="CS54" i="58"/>
  <c r="S54" i="58" s="1"/>
  <c r="CW60" i="58"/>
  <c r="W60" i="58" s="1"/>
  <c r="CU63" i="58"/>
  <c r="U63" i="58" s="1"/>
  <c r="CU54" i="58"/>
  <c r="U54" i="58" s="1"/>
  <c r="CS57" i="58"/>
  <c r="S57" i="58" s="1"/>
  <c r="CW63" i="58"/>
  <c r="W63" i="58" s="1"/>
  <c r="DI72" i="58"/>
  <c r="AI72" i="58" s="1"/>
  <c r="DE72" i="58"/>
  <c r="AE72" i="58" s="1"/>
  <c r="DG72" i="58"/>
  <c r="AG72" i="58" s="1"/>
  <c r="CS51" i="58"/>
  <c r="S51" i="58" s="1"/>
  <c r="CU51" i="58"/>
  <c r="U51" i="58" s="1"/>
  <c r="CW51" i="58"/>
  <c r="W51" i="58" s="1"/>
  <c r="DE66" i="58"/>
  <c r="AE66" i="58" s="1"/>
  <c r="DG66" i="58"/>
  <c r="AG66" i="58" s="1"/>
  <c r="DE69" i="58"/>
  <c r="AE69" i="58" s="1"/>
  <c r="DI66" i="58"/>
  <c r="AI66" i="58" s="1"/>
  <c r="DG69" i="58"/>
  <c r="AG69" i="58" s="1"/>
  <c r="DI69" i="58"/>
  <c r="AI69" i="58" s="1"/>
  <c r="DE54" i="58"/>
  <c r="AE54" i="58" s="1"/>
  <c r="DI60" i="58"/>
  <c r="AI60" i="58" s="1"/>
  <c r="DG63" i="58"/>
  <c r="AG63" i="58" s="1"/>
  <c r="DG54" i="58"/>
  <c r="AG54" i="58" s="1"/>
  <c r="DE57" i="58"/>
  <c r="AE57" i="58" s="1"/>
  <c r="DI63" i="58"/>
  <c r="AI63" i="58" s="1"/>
  <c r="DI54" i="58"/>
  <c r="AI54" i="58" s="1"/>
  <c r="DG57" i="58"/>
  <c r="AG57" i="58" s="1"/>
  <c r="DE60" i="58"/>
  <c r="AE60" i="58" s="1"/>
  <c r="DI57" i="58"/>
  <c r="AI57" i="58" s="1"/>
  <c r="DG60" i="58"/>
  <c r="AG60" i="58" s="1"/>
  <c r="DE63" i="58"/>
  <c r="AE63" i="58" s="1"/>
  <c r="DA72" i="58"/>
  <c r="AA72" i="58" s="1"/>
  <c r="DC72" i="58"/>
  <c r="AC72" i="58" s="1"/>
  <c r="CY72" i="58"/>
  <c r="Y72" i="58" s="1"/>
  <c r="CS75" i="58"/>
  <c r="S75" i="58" s="1"/>
  <c r="CU75" i="58"/>
  <c r="U75" i="58" s="1"/>
  <c r="CW75" i="58"/>
  <c r="W75" i="58" s="1"/>
  <c r="CY75" i="58"/>
  <c r="Y75" i="58" s="1"/>
  <c r="DA75" i="58"/>
  <c r="AA75" i="58" s="1"/>
  <c r="DC75" i="58"/>
  <c r="AC75" i="58" s="1"/>
  <c r="CY51" i="58"/>
  <c r="Y51" i="58" s="1"/>
  <c r="DA51" i="58"/>
  <c r="AA51" i="58" s="1"/>
  <c r="DC51" i="58"/>
  <c r="AC51" i="58" s="1"/>
  <c r="DC69" i="58"/>
  <c r="AC69" i="58" s="1"/>
  <c r="CY66" i="58"/>
  <c r="Y66" i="58" s="1"/>
  <c r="DA66" i="58"/>
  <c r="AA66" i="58" s="1"/>
  <c r="CY69" i="58"/>
  <c r="Y69" i="58" s="1"/>
  <c r="DC66" i="58"/>
  <c r="AC66" i="58" s="1"/>
  <c r="DA69" i="58"/>
  <c r="AA69" i="58" s="1"/>
  <c r="DG75" i="58"/>
  <c r="AG75" i="58" s="1"/>
  <c r="DI75" i="58"/>
  <c r="AI75" i="58" s="1"/>
  <c r="DE75" i="58"/>
  <c r="AE75" i="58" s="1"/>
  <c r="DI14" i="58"/>
  <c r="AI14" i="58" s="1"/>
  <c r="CW35" i="58"/>
  <c r="W35" i="58" s="1"/>
  <c r="CW32" i="58"/>
  <c r="W32" i="58" s="1"/>
  <c r="CW26" i="58"/>
  <c r="W26" i="58" s="1"/>
  <c r="DI35" i="58"/>
  <c r="AI35" i="58" s="1"/>
  <c r="CW14" i="58"/>
  <c r="W14" i="58" s="1"/>
  <c r="DG32" i="58"/>
  <c r="AG32" i="58" s="1"/>
  <c r="DG23" i="58"/>
  <c r="AG23" i="58" s="1"/>
  <c r="DC35" i="58"/>
  <c r="AC35" i="58" s="1"/>
  <c r="CW38" i="58"/>
  <c r="W38" i="58" s="1"/>
  <c r="DC38" i="58"/>
  <c r="AC38" i="58" s="1"/>
  <c r="DC14" i="58"/>
  <c r="AC14" i="58" s="1"/>
  <c r="DA29" i="58"/>
  <c r="AA29" i="58" s="1"/>
  <c r="DI38" i="58"/>
  <c r="AI38" i="58" s="1"/>
  <c r="DE38" i="58"/>
  <c r="AE38" i="58" s="1"/>
  <c r="DG38" i="58"/>
  <c r="AG38" i="58" s="1"/>
  <c r="DE35" i="58"/>
  <c r="AE35" i="58" s="1"/>
  <c r="DG35" i="58"/>
  <c r="AG35" i="58" s="1"/>
  <c r="DI29" i="58"/>
  <c r="AI29" i="58" s="1"/>
  <c r="DI32" i="58"/>
  <c r="AI32" i="58" s="1"/>
  <c r="DE29" i="58"/>
  <c r="AE29" i="58" s="1"/>
  <c r="DG29" i="58"/>
  <c r="AG29" i="58" s="1"/>
  <c r="DG17" i="58"/>
  <c r="AG17" i="58" s="1"/>
  <c r="DG20" i="58"/>
  <c r="AG20" i="58" s="1"/>
  <c r="DI20" i="58"/>
  <c r="AI20" i="58" s="1"/>
  <c r="DI17" i="58"/>
  <c r="AI17" i="58" s="1"/>
  <c r="DI26" i="58"/>
  <c r="AI26" i="58" s="1"/>
  <c r="DI23" i="58"/>
  <c r="AI23" i="58" s="1"/>
  <c r="DE26" i="58"/>
  <c r="AE26" i="58" s="1"/>
  <c r="DG26" i="58"/>
  <c r="AG26" i="58" s="1"/>
  <c r="DE14" i="58"/>
  <c r="AE14" i="58" s="1"/>
  <c r="DG14" i="58"/>
  <c r="AG14" i="58" s="1"/>
  <c r="DE32" i="58"/>
  <c r="AE32" i="58" s="1"/>
  <c r="DE23" i="58"/>
  <c r="AE23" i="58" s="1"/>
  <c r="DE17" i="58"/>
  <c r="AE17" i="58" s="1"/>
  <c r="DE20" i="58"/>
  <c r="AE20" i="58" s="1"/>
  <c r="CI11" i="58"/>
  <c r="I11" i="58" s="1"/>
  <c r="CY38" i="58"/>
  <c r="Y38" i="58" s="1"/>
  <c r="DA38" i="58"/>
  <c r="AA38" i="58" s="1"/>
  <c r="CY35" i="58"/>
  <c r="Y35" i="58" s="1"/>
  <c r="DA35" i="58"/>
  <c r="AA35" i="58" s="1"/>
  <c r="DC32" i="58"/>
  <c r="AC32" i="58" s="1"/>
  <c r="DC29" i="58"/>
  <c r="AC29" i="58" s="1"/>
  <c r="CY32" i="58"/>
  <c r="Y32" i="58" s="1"/>
  <c r="DA32" i="58"/>
  <c r="AA32" i="58" s="1"/>
  <c r="CY14" i="58"/>
  <c r="Y14" i="58" s="1"/>
  <c r="DA14" i="58"/>
  <c r="AA14" i="58" s="1"/>
  <c r="CY29" i="58"/>
  <c r="Y29" i="58" s="1"/>
  <c r="CS38" i="58"/>
  <c r="S38" i="58" s="1"/>
  <c r="CU38" i="58"/>
  <c r="U38" i="58" s="1"/>
  <c r="CS35" i="58"/>
  <c r="S35" i="58" s="1"/>
  <c r="CU35" i="58"/>
  <c r="U35" i="58" s="1"/>
  <c r="CS32" i="58"/>
  <c r="S32" i="58" s="1"/>
  <c r="CU32" i="58"/>
  <c r="U32" i="58" s="1"/>
  <c r="CU29" i="58"/>
  <c r="U29" i="58" s="1"/>
  <c r="CW29" i="58"/>
  <c r="W29" i="58" s="1"/>
  <c r="CS29" i="58"/>
  <c r="S29" i="58" s="1"/>
  <c r="CW23" i="58"/>
  <c r="W23" i="58" s="1"/>
  <c r="CU26" i="58"/>
  <c r="U26" i="58" s="1"/>
  <c r="CW20" i="58"/>
  <c r="W20" i="58" s="1"/>
  <c r="CU23" i="58"/>
  <c r="U23" i="58" s="1"/>
  <c r="CW17" i="58"/>
  <c r="W17" i="58" s="1"/>
  <c r="CU20" i="58"/>
  <c r="U20" i="58" s="1"/>
  <c r="CS17" i="58"/>
  <c r="S17" i="58" s="1"/>
  <c r="CU17" i="58"/>
  <c r="U17" i="58" s="1"/>
  <c r="CS14" i="58"/>
  <c r="S14" i="58" s="1"/>
  <c r="CU14" i="58"/>
  <c r="U14" i="58" s="1"/>
  <c r="CS23" i="58"/>
  <c r="S23" i="58" s="1"/>
  <c r="CS26" i="58"/>
  <c r="S26" i="58" s="1"/>
  <c r="CS20" i="58"/>
  <c r="S20" i="58" s="1"/>
  <c r="CO32" i="58"/>
  <c r="O32" i="58" s="1"/>
  <c r="CQ32" i="58"/>
  <c r="Q32" i="58" s="1"/>
  <c r="CQ29" i="58"/>
  <c r="Q29" i="58" s="1"/>
  <c r="CM32" i="58"/>
  <c r="M32" i="58" s="1"/>
  <c r="CM29" i="58"/>
  <c r="M29" i="58" s="1"/>
  <c r="CO29" i="58"/>
  <c r="O29" i="58" s="1"/>
  <c r="CO26" i="58"/>
  <c r="O26" i="58" s="1"/>
  <c r="CQ26" i="58"/>
  <c r="Q26" i="58" s="1"/>
  <c r="CQ23" i="58"/>
  <c r="Q23" i="58" s="1"/>
  <c r="CM26" i="58"/>
  <c r="M26" i="58" s="1"/>
  <c r="CM23" i="58"/>
  <c r="M23" i="58" s="1"/>
  <c r="CO23" i="58"/>
  <c r="O23" i="58" s="1"/>
  <c r="CO20" i="58"/>
  <c r="O20" i="58" s="1"/>
  <c r="CQ20" i="58"/>
  <c r="Q20" i="58" s="1"/>
  <c r="CQ17" i="58"/>
  <c r="Q17" i="58" s="1"/>
  <c r="CM20" i="58"/>
  <c r="M20" i="58" s="1"/>
  <c r="CM17" i="58"/>
  <c r="M17" i="58" s="1"/>
  <c r="CO17" i="58"/>
  <c r="O17" i="58" s="1"/>
  <c r="CI26" i="58"/>
  <c r="I26" i="58" s="1"/>
  <c r="CK26" i="58"/>
  <c r="K26" i="58" s="1"/>
  <c r="CI23" i="58"/>
  <c r="I23" i="58" s="1"/>
  <c r="CK23" i="58"/>
  <c r="K23" i="58" s="1"/>
  <c r="CI20" i="58"/>
  <c r="I20" i="58" s="1"/>
  <c r="CK20" i="58"/>
  <c r="K20" i="58" s="1"/>
  <c r="CI17" i="58"/>
  <c r="I17" i="58" s="1"/>
  <c r="CK17" i="58"/>
  <c r="K17" i="58" s="1"/>
  <c r="CI32" i="58"/>
  <c r="I32" i="58" s="1"/>
  <c r="CK32" i="58"/>
  <c r="K32" i="58" s="1"/>
  <c r="CI29" i="58"/>
  <c r="I29" i="58" s="1"/>
  <c r="CK29" i="58"/>
  <c r="K29" i="58" s="1"/>
  <c r="CQ35" i="58"/>
  <c r="Q35" i="58" s="1"/>
  <c r="CG32" i="58"/>
  <c r="G32" i="58" s="1"/>
  <c r="CG20" i="58"/>
  <c r="G20" i="58" s="1"/>
  <c r="CG23" i="58"/>
  <c r="G23" i="58" s="1"/>
  <c r="CQ14" i="58"/>
  <c r="Q14" i="58" s="1"/>
  <c r="CG17" i="58"/>
  <c r="G17" i="58" s="1"/>
  <c r="CM14" i="58"/>
  <c r="M14" i="58" s="1"/>
  <c r="CO14" i="58"/>
  <c r="O14" i="58" s="1"/>
  <c r="CI14" i="58"/>
  <c r="I14" i="58" s="1"/>
  <c r="CK14" i="58"/>
  <c r="K14" i="58" s="1"/>
  <c r="CM35" i="58"/>
  <c r="M35" i="58" s="1"/>
  <c r="CO35" i="58"/>
  <c r="O35" i="58" s="1"/>
  <c r="CI35" i="58"/>
  <c r="I35" i="58" s="1"/>
  <c r="CK35" i="58"/>
  <c r="K35" i="58" s="1"/>
  <c r="CG14" i="58"/>
  <c r="G14" i="58" s="1"/>
  <c r="CE35" i="58"/>
  <c r="E35" i="58" s="1"/>
  <c r="CG38" i="58"/>
  <c r="G38" i="58" s="1"/>
  <c r="CE32" i="58"/>
  <c r="E32" i="58" s="1"/>
  <c r="CE29" i="58"/>
  <c r="E29" i="58" s="1"/>
  <c r="CE23" i="58"/>
  <c r="E23" i="58" s="1"/>
  <c r="CM11" i="58"/>
  <c r="M11" i="58" s="1"/>
  <c r="CO11" i="58"/>
  <c r="O11" i="58" s="1"/>
  <c r="CM38" i="58"/>
  <c r="M38" i="58" s="1"/>
  <c r="CO38" i="58"/>
  <c r="O38" i="58" s="1"/>
  <c r="CI38" i="58"/>
  <c r="I38" i="58" s="1"/>
  <c r="CE17" i="58"/>
  <c r="E17" i="58" s="1"/>
  <c r="CE20" i="58"/>
  <c r="E20" i="58" s="1"/>
  <c r="CE26" i="58"/>
  <c r="E26" i="58" s="1"/>
  <c r="F89" i="26"/>
  <c r="F53" i="26"/>
  <c r="F69" i="26"/>
  <c r="AR85" i="58" s="1"/>
  <c r="F67" i="26"/>
  <c r="F88" i="26"/>
  <c r="F78" i="26"/>
  <c r="AR122" i="58" s="1"/>
  <c r="F90" i="26"/>
  <c r="F61" i="26"/>
  <c r="F82" i="26"/>
  <c r="F80" i="26"/>
  <c r="F62" i="26"/>
  <c r="F83" i="26"/>
  <c r="F93" i="26"/>
  <c r="AR186" i="58" s="1"/>
  <c r="F72" i="26"/>
  <c r="F94" i="26"/>
  <c r="F92" i="26"/>
  <c r="F87" i="26"/>
  <c r="AR159" i="58" s="1"/>
  <c r="F74" i="26"/>
  <c r="F85" i="26"/>
  <c r="F81" i="26"/>
  <c r="F55" i="26"/>
  <c r="F84" i="26"/>
  <c r="AR149" i="58" s="1"/>
  <c r="F79" i="26"/>
  <c r="F70" i="26"/>
  <c r="F76" i="26"/>
  <c r="F64" i="26"/>
  <c r="F71" i="26"/>
  <c r="F73" i="26"/>
  <c r="F75" i="26"/>
  <c r="AR112" i="58" s="1"/>
  <c r="F63" i="26"/>
  <c r="F54" i="26"/>
  <c r="F60" i="26"/>
  <c r="AR48" i="58" s="1"/>
  <c r="F66" i="26"/>
  <c r="F65" i="26"/>
  <c r="F56" i="26"/>
  <c r="F52" i="26"/>
  <c r="F58" i="26"/>
  <c r="F57" i="26"/>
  <c r="AR38" i="58" s="1"/>
  <c r="V39" i="58" l="1"/>
  <c r="J39" i="58"/>
  <c r="D101" i="58"/>
  <c r="D98" i="58"/>
  <c r="D129" i="58"/>
  <c r="AD9" i="58"/>
  <c r="V120" i="58"/>
  <c r="AH9" i="58"/>
  <c r="T120" i="58"/>
  <c r="AF46" i="58"/>
  <c r="Z83" i="58"/>
  <c r="AB83" i="58"/>
  <c r="AF9" i="58"/>
  <c r="AH46" i="58"/>
  <c r="R120" i="58"/>
  <c r="N157" i="58"/>
  <c r="D95" i="58"/>
  <c r="D92" i="58"/>
  <c r="R9" i="58"/>
  <c r="T9" i="58"/>
  <c r="V46" i="58"/>
  <c r="T46" i="58"/>
  <c r="X9" i="58"/>
  <c r="V9" i="58"/>
  <c r="AB39" i="58"/>
  <c r="AD206" i="58"/>
  <c r="L224" i="58"/>
  <c r="AH230" i="58"/>
  <c r="H218" i="58"/>
  <c r="AF230" i="58"/>
  <c r="AB206" i="58"/>
  <c r="H230" i="58"/>
  <c r="P227" i="58"/>
  <c r="F221" i="58"/>
  <c r="N230" i="58"/>
  <c r="AF224" i="58"/>
  <c r="AD227" i="58"/>
  <c r="AB230" i="58"/>
  <c r="J212" i="58"/>
  <c r="Z206" i="58"/>
  <c r="AH203" i="58"/>
  <c r="L230" i="58"/>
  <c r="AF200" i="58"/>
  <c r="AD203" i="58"/>
  <c r="AF206" i="58"/>
  <c r="AD209" i="58"/>
  <c r="AD215" i="58"/>
  <c r="J218" i="58"/>
  <c r="P215" i="58"/>
  <c r="J224" i="58"/>
  <c r="P221" i="58"/>
  <c r="Z221" i="58"/>
  <c r="AD230" i="58"/>
  <c r="AD221" i="58"/>
  <c r="L209" i="58"/>
  <c r="L212" i="58"/>
  <c r="Z227" i="58"/>
  <c r="AD212" i="58"/>
  <c r="X218" i="58"/>
  <c r="X194" i="58"/>
  <c r="V194" i="58"/>
  <c r="AH194" i="58"/>
  <c r="AH197" i="58"/>
  <c r="V206" i="58"/>
  <c r="X203" i="58"/>
  <c r="J230" i="58"/>
  <c r="Z224" i="58"/>
  <c r="AB221" i="58"/>
  <c r="AH221" i="58"/>
  <c r="AF227" i="58"/>
  <c r="Z230" i="58"/>
  <c r="AF212" i="58"/>
  <c r="AH215" i="58"/>
  <c r="Z215" i="58"/>
  <c r="V215" i="58"/>
  <c r="X212" i="58"/>
  <c r="J203" i="58"/>
  <c r="AB200" i="58"/>
  <c r="AB203" i="58"/>
  <c r="AF197" i="58"/>
  <c r="AF194" i="58"/>
  <c r="Z200" i="58"/>
  <c r="J92" i="58"/>
  <c r="AB224" i="58"/>
  <c r="AH227" i="58"/>
  <c r="AB212" i="58"/>
  <c r="AH218" i="58"/>
  <c r="AF218" i="58"/>
  <c r="Z218" i="58"/>
  <c r="V218" i="58"/>
  <c r="X215" i="58"/>
  <c r="J215" i="58"/>
  <c r="AD200" i="58"/>
  <c r="Z203" i="58"/>
  <c r="Z194" i="58"/>
  <c r="Z197" i="58"/>
  <c r="AD197" i="58"/>
  <c r="AD194" i="58"/>
  <c r="AH206" i="58"/>
  <c r="AH224" i="58"/>
  <c r="AB209" i="58"/>
  <c r="AD218" i="58"/>
  <c r="AF215" i="58"/>
  <c r="AH212" i="58"/>
  <c r="Z209" i="58"/>
  <c r="V212" i="58"/>
  <c r="X209" i="58"/>
  <c r="X221" i="58"/>
  <c r="AH200" i="58"/>
  <c r="AB194" i="58"/>
  <c r="AB197" i="58"/>
  <c r="AF203" i="58"/>
  <c r="V203" i="58"/>
  <c r="X200" i="58"/>
  <c r="V200" i="58"/>
  <c r="X197" i="58"/>
  <c r="V197" i="58"/>
  <c r="L221" i="58"/>
  <c r="AB227" i="58"/>
  <c r="AD224" i="58"/>
  <c r="AF221" i="58"/>
  <c r="X224" i="58"/>
  <c r="AB218" i="58"/>
  <c r="AB215" i="58"/>
  <c r="AH209" i="58"/>
  <c r="AF209" i="58"/>
  <c r="Z212" i="58"/>
  <c r="V209" i="58"/>
  <c r="X206" i="58"/>
  <c r="V224" i="58"/>
  <c r="H215" i="58"/>
  <c r="P209" i="58"/>
  <c r="J209" i="58"/>
  <c r="D215" i="58"/>
  <c r="F212" i="58"/>
  <c r="N218" i="58"/>
  <c r="N209" i="58"/>
  <c r="D218" i="58"/>
  <c r="F215" i="58"/>
  <c r="P212" i="58"/>
  <c r="D212" i="58"/>
  <c r="F209" i="58"/>
  <c r="H212" i="58"/>
  <c r="H209" i="58"/>
  <c r="L215" i="58"/>
  <c r="L203" i="58"/>
  <c r="N215" i="58"/>
  <c r="P206" i="58"/>
  <c r="N212" i="58"/>
  <c r="F206" i="58"/>
  <c r="D209" i="58"/>
  <c r="N113" i="58"/>
  <c r="J227" i="58"/>
  <c r="N206" i="58"/>
  <c r="N200" i="58"/>
  <c r="H206" i="58"/>
  <c r="J221" i="58"/>
  <c r="N221" i="58"/>
  <c r="P218" i="58"/>
  <c r="H227" i="58"/>
  <c r="H224" i="58"/>
  <c r="F224" i="58"/>
  <c r="D224" i="58"/>
  <c r="J206" i="58"/>
  <c r="L218" i="58"/>
  <c r="N224" i="58"/>
  <c r="N227" i="58"/>
  <c r="L227" i="58"/>
  <c r="F218" i="58"/>
  <c r="P224" i="58"/>
  <c r="H221" i="58"/>
  <c r="P230" i="58"/>
  <c r="F194" i="58"/>
  <c r="D194" i="58"/>
  <c r="H194" i="58"/>
  <c r="H197" i="58"/>
  <c r="N197" i="58"/>
  <c r="N194" i="58"/>
  <c r="L206" i="58"/>
  <c r="J194" i="58"/>
  <c r="J197" i="58"/>
  <c r="D203" i="58"/>
  <c r="F200" i="58"/>
  <c r="H203" i="58"/>
  <c r="J200" i="58"/>
  <c r="H200" i="58"/>
  <c r="L197" i="58"/>
  <c r="L194" i="58"/>
  <c r="P203" i="58"/>
  <c r="D206" i="58"/>
  <c r="F203" i="58"/>
  <c r="P200" i="58"/>
  <c r="P194" i="58"/>
  <c r="P197" i="58"/>
  <c r="N203" i="58"/>
  <c r="L200" i="58"/>
  <c r="D200" i="58"/>
  <c r="F197" i="58"/>
  <c r="D197" i="58"/>
  <c r="T49" i="58"/>
  <c r="T126" i="58"/>
  <c r="L76" i="58"/>
  <c r="V129" i="58"/>
  <c r="L92" i="58"/>
  <c r="N104" i="58"/>
  <c r="P178" i="58"/>
  <c r="H166" i="58"/>
  <c r="N61" i="58"/>
  <c r="J113" i="58"/>
  <c r="J98" i="58"/>
  <c r="R95" i="58"/>
  <c r="H172" i="58"/>
  <c r="Z110" i="58"/>
  <c r="N187" i="58"/>
  <c r="L132" i="58"/>
  <c r="N150" i="58"/>
  <c r="L129" i="58"/>
  <c r="L135" i="58"/>
  <c r="AH76" i="58"/>
  <c r="AB52" i="58"/>
  <c r="Z76" i="58"/>
  <c r="AH61" i="58"/>
  <c r="AH64" i="58"/>
  <c r="V113" i="58"/>
  <c r="R132" i="58"/>
  <c r="T141" i="58"/>
  <c r="P76" i="58"/>
  <c r="L73" i="58"/>
  <c r="J55" i="58"/>
  <c r="L64" i="58"/>
  <c r="J67" i="58"/>
  <c r="N55" i="58"/>
  <c r="P58" i="58"/>
  <c r="L98" i="58"/>
  <c r="N166" i="58"/>
  <c r="N169" i="58"/>
  <c r="H104" i="58"/>
  <c r="H92" i="58"/>
  <c r="N89" i="58"/>
  <c r="P98" i="58"/>
  <c r="N178" i="58"/>
  <c r="P184" i="58"/>
  <c r="H144" i="58"/>
  <c r="H129" i="58"/>
  <c r="J129" i="58"/>
  <c r="J135" i="58"/>
  <c r="J141" i="58"/>
  <c r="J172" i="58"/>
  <c r="V67" i="58"/>
  <c r="AB89" i="58"/>
  <c r="V107" i="58"/>
  <c r="V89" i="58"/>
  <c r="V55" i="58"/>
  <c r="P113" i="58"/>
  <c r="J95" i="58"/>
  <c r="L95" i="58"/>
  <c r="H135" i="58"/>
  <c r="L89" i="58"/>
  <c r="H98" i="58"/>
  <c r="J104" i="58"/>
  <c r="H132" i="58"/>
  <c r="J132" i="58"/>
  <c r="J138" i="58"/>
  <c r="H178" i="58"/>
  <c r="AB95" i="58"/>
  <c r="T70" i="58"/>
  <c r="V126" i="58"/>
  <c r="T138" i="58"/>
  <c r="H95" i="58"/>
  <c r="P89" i="58"/>
  <c r="J101" i="58"/>
  <c r="L101" i="58"/>
  <c r="N92" i="58"/>
  <c r="R98" i="58"/>
  <c r="P160" i="58"/>
  <c r="J163" i="58"/>
  <c r="J166" i="58"/>
  <c r="V150" i="58"/>
  <c r="P92" i="58"/>
  <c r="P141" i="58"/>
  <c r="P175" i="58"/>
  <c r="N163" i="58"/>
  <c r="J184" i="58"/>
  <c r="J181" i="58"/>
  <c r="F166" i="58"/>
  <c r="D169" i="58"/>
  <c r="L166" i="58"/>
  <c r="L175" i="58"/>
  <c r="D178" i="58"/>
  <c r="F175" i="58"/>
  <c r="H184" i="58"/>
  <c r="R129" i="58"/>
  <c r="V144" i="58"/>
  <c r="J58" i="58"/>
  <c r="L67" i="58"/>
  <c r="L113" i="58"/>
  <c r="L104" i="58"/>
  <c r="P169" i="58"/>
  <c r="P172" i="58"/>
  <c r="N172" i="58"/>
  <c r="P181" i="58"/>
  <c r="P187" i="58"/>
  <c r="L187" i="58"/>
  <c r="F178" i="58"/>
  <c r="D181" i="58"/>
  <c r="L178" i="58"/>
  <c r="J160" i="58"/>
  <c r="J157" i="58"/>
  <c r="D166" i="58"/>
  <c r="F163" i="58"/>
  <c r="J175" i="58"/>
  <c r="H175" i="58"/>
  <c r="AB67" i="58"/>
  <c r="AH70" i="58"/>
  <c r="T58" i="58"/>
  <c r="T61" i="58"/>
  <c r="P163" i="58"/>
  <c r="J187" i="58"/>
  <c r="F181" i="58"/>
  <c r="J178" i="58"/>
  <c r="H157" i="58"/>
  <c r="H160" i="58"/>
  <c r="D175" i="58"/>
  <c r="F172" i="58"/>
  <c r="L169" i="58"/>
  <c r="F135" i="58"/>
  <c r="F126" i="58"/>
  <c r="L157" i="58"/>
  <c r="AB70" i="58"/>
  <c r="AH49" i="58"/>
  <c r="V123" i="58"/>
  <c r="P104" i="58"/>
  <c r="P166" i="58"/>
  <c r="N175" i="58"/>
  <c r="N181" i="58"/>
  <c r="N184" i="58"/>
  <c r="L184" i="58"/>
  <c r="H181" i="58"/>
  <c r="L181" i="58"/>
  <c r="L163" i="58"/>
  <c r="H169" i="58"/>
  <c r="D172" i="58"/>
  <c r="F169" i="58"/>
  <c r="J169" i="58"/>
  <c r="L172" i="58"/>
  <c r="H187" i="58"/>
  <c r="H163" i="58"/>
  <c r="N160" i="58"/>
  <c r="D163" i="58"/>
  <c r="L160" i="58"/>
  <c r="AB86" i="58"/>
  <c r="Z113" i="58"/>
  <c r="T150" i="58"/>
  <c r="V132" i="58"/>
  <c r="T135" i="58"/>
  <c r="T144" i="58"/>
  <c r="N141" i="58"/>
  <c r="N126" i="58"/>
  <c r="P150" i="58"/>
  <c r="H120" i="58"/>
  <c r="H123" i="58"/>
  <c r="H141" i="58"/>
  <c r="J150" i="58"/>
  <c r="L138" i="58"/>
  <c r="L144" i="58"/>
  <c r="H126" i="58"/>
  <c r="Z107" i="58"/>
  <c r="V147" i="58"/>
  <c r="N123" i="58"/>
  <c r="N120" i="58"/>
  <c r="N144" i="58"/>
  <c r="P126" i="58"/>
  <c r="R147" i="58"/>
  <c r="F141" i="58"/>
  <c r="D144" i="58"/>
  <c r="L147" i="58"/>
  <c r="L126" i="58"/>
  <c r="J144" i="58"/>
  <c r="H150" i="58"/>
  <c r="P138" i="58"/>
  <c r="N138" i="58"/>
  <c r="R135" i="58"/>
  <c r="AB76" i="58"/>
  <c r="X101" i="58"/>
  <c r="V135" i="58"/>
  <c r="T129" i="58"/>
  <c r="V141" i="58"/>
  <c r="T147" i="58"/>
  <c r="J76" i="58"/>
  <c r="H107" i="58"/>
  <c r="P123" i="58"/>
  <c r="P120" i="58"/>
  <c r="P144" i="58"/>
  <c r="R141" i="58"/>
  <c r="P147" i="58"/>
  <c r="F138" i="58"/>
  <c r="D141" i="58"/>
  <c r="J147" i="58"/>
  <c r="J126" i="58"/>
  <c r="L141" i="58"/>
  <c r="F144" i="58"/>
  <c r="R138" i="58"/>
  <c r="F132" i="58"/>
  <c r="Z98" i="58"/>
  <c r="T132" i="58"/>
  <c r="V138" i="58"/>
  <c r="L123" i="58"/>
  <c r="L120" i="58"/>
  <c r="R144" i="58"/>
  <c r="R126" i="58"/>
  <c r="R150" i="58"/>
  <c r="N147" i="58"/>
  <c r="J123" i="58"/>
  <c r="J120" i="58"/>
  <c r="L150" i="58"/>
  <c r="H138" i="58"/>
  <c r="H147" i="58"/>
  <c r="D126" i="58"/>
  <c r="D138" i="58"/>
  <c r="F129" i="58"/>
  <c r="R123" i="58"/>
  <c r="T123" i="58"/>
  <c r="AD73" i="58"/>
  <c r="V58" i="58"/>
  <c r="Z104" i="58"/>
  <c r="V104" i="58"/>
  <c r="T89" i="58"/>
  <c r="X113" i="58"/>
  <c r="AB101" i="58"/>
  <c r="Z95" i="58"/>
  <c r="J83" i="58"/>
  <c r="J86" i="58"/>
  <c r="L110" i="58"/>
  <c r="J89" i="58"/>
  <c r="H101" i="58"/>
  <c r="J107" i="58"/>
  <c r="R107" i="58"/>
  <c r="R92" i="58"/>
  <c r="N98" i="58"/>
  <c r="P101" i="58"/>
  <c r="V86" i="58"/>
  <c r="V83" i="58"/>
  <c r="H113" i="58"/>
  <c r="R110" i="58"/>
  <c r="F95" i="58"/>
  <c r="Z89" i="58"/>
  <c r="T107" i="58"/>
  <c r="X107" i="58"/>
  <c r="X89" i="58"/>
  <c r="X110" i="58"/>
  <c r="Z92" i="58"/>
  <c r="T83" i="58"/>
  <c r="T86" i="58"/>
  <c r="H86" i="58"/>
  <c r="H83" i="58"/>
  <c r="J110" i="58"/>
  <c r="P107" i="58"/>
  <c r="N95" i="58"/>
  <c r="R101" i="58"/>
  <c r="R89" i="58"/>
  <c r="D89" i="58"/>
  <c r="L86" i="58"/>
  <c r="N86" i="58"/>
  <c r="X95" i="58"/>
  <c r="F98" i="58"/>
  <c r="X98" i="58"/>
  <c r="T76" i="58"/>
  <c r="AD64" i="58"/>
  <c r="AB107" i="58"/>
  <c r="AB110" i="58"/>
  <c r="AB113" i="58"/>
  <c r="X104" i="58"/>
  <c r="T104" i="58"/>
  <c r="T113" i="58"/>
  <c r="V110" i="58"/>
  <c r="Z101" i="58"/>
  <c r="AB98" i="58"/>
  <c r="AD49" i="58"/>
  <c r="D107" i="58"/>
  <c r="F104" i="58"/>
  <c r="P110" i="58"/>
  <c r="N107" i="58"/>
  <c r="P95" i="58"/>
  <c r="H110" i="58"/>
  <c r="H89" i="58"/>
  <c r="L83" i="58"/>
  <c r="V101" i="58"/>
  <c r="F92" i="58"/>
  <c r="X92" i="58"/>
  <c r="P86" i="58"/>
  <c r="X83" i="58"/>
  <c r="Z73" i="58"/>
  <c r="X67" i="58"/>
  <c r="AF52" i="58"/>
  <c r="AB104" i="58"/>
  <c r="T110" i="58"/>
  <c r="AB92" i="58"/>
  <c r="R83" i="58"/>
  <c r="R86" i="58"/>
  <c r="R67" i="58"/>
  <c r="D104" i="58"/>
  <c r="F101" i="58"/>
  <c r="N110" i="58"/>
  <c r="L107" i="58"/>
  <c r="R104" i="58"/>
  <c r="H76" i="58"/>
  <c r="N101" i="58"/>
  <c r="R113" i="58"/>
  <c r="F107" i="58"/>
  <c r="H52" i="58"/>
  <c r="F89" i="58"/>
  <c r="T101" i="58"/>
  <c r="Z86" i="58"/>
  <c r="X86" i="58"/>
  <c r="T55" i="58"/>
  <c r="Z67" i="58"/>
  <c r="Z52" i="58"/>
  <c r="X76" i="58"/>
  <c r="X52" i="58"/>
  <c r="AF73" i="58"/>
  <c r="T64" i="58"/>
  <c r="T67" i="58"/>
  <c r="X73" i="58"/>
  <c r="X49" i="58"/>
  <c r="X46" i="58"/>
  <c r="F58" i="58"/>
  <c r="D61" i="58"/>
  <c r="L49" i="58"/>
  <c r="L46" i="58"/>
  <c r="N76" i="58"/>
  <c r="H70" i="58"/>
  <c r="J64" i="58"/>
  <c r="L55" i="58"/>
  <c r="L70" i="58"/>
  <c r="P67" i="58"/>
  <c r="R70" i="58"/>
  <c r="N58" i="58"/>
  <c r="P61" i="58"/>
  <c r="R64" i="58"/>
  <c r="H55" i="58"/>
  <c r="P52" i="58"/>
  <c r="AF67" i="58"/>
  <c r="F61" i="58"/>
  <c r="D64" i="58"/>
  <c r="N49" i="58"/>
  <c r="N46" i="58"/>
  <c r="H67" i="58"/>
  <c r="AF76" i="58"/>
  <c r="AD67" i="58"/>
  <c r="AD70" i="58"/>
  <c r="AD76" i="58"/>
  <c r="V76" i="58"/>
  <c r="AB73" i="58"/>
  <c r="AF61" i="58"/>
  <c r="AF58" i="58"/>
  <c r="AF55" i="58"/>
  <c r="AF70" i="58"/>
  <c r="V52" i="58"/>
  <c r="V64" i="58"/>
  <c r="V61" i="58"/>
  <c r="X55" i="58"/>
  <c r="X70" i="58"/>
  <c r="V73" i="58"/>
  <c r="AH52" i="58"/>
  <c r="F55" i="58"/>
  <c r="D58" i="58"/>
  <c r="J49" i="58"/>
  <c r="J46" i="58"/>
  <c r="H73" i="58"/>
  <c r="J61" i="58"/>
  <c r="L58" i="58"/>
  <c r="J70" i="58"/>
  <c r="N67" i="58"/>
  <c r="P70" i="58"/>
  <c r="R55" i="58"/>
  <c r="P64" i="58"/>
  <c r="R73" i="58"/>
  <c r="R76" i="58"/>
  <c r="D52" i="58"/>
  <c r="H58" i="58"/>
  <c r="N52" i="58"/>
  <c r="F64" i="58"/>
  <c r="AB64" i="58"/>
  <c r="AH73" i="58"/>
  <c r="Z70" i="58"/>
  <c r="AD52" i="58"/>
  <c r="AF64" i="58"/>
  <c r="AH58" i="58"/>
  <c r="AH55" i="58"/>
  <c r="AH67" i="58"/>
  <c r="T52" i="58"/>
  <c r="X64" i="58"/>
  <c r="X61" i="58"/>
  <c r="X58" i="58"/>
  <c r="V70" i="58"/>
  <c r="T73" i="58"/>
  <c r="Z49" i="58"/>
  <c r="Z46" i="58"/>
  <c r="AB49" i="58"/>
  <c r="AB46" i="58"/>
  <c r="F52" i="58"/>
  <c r="D55" i="58"/>
  <c r="H49" i="58"/>
  <c r="H46" i="58"/>
  <c r="J73" i="58"/>
  <c r="L61" i="58"/>
  <c r="P73" i="58"/>
  <c r="N70" i="58"/>
  <c r="P55" i="58"/>
  <c r="R58" i="58"/>
  <c r="N64" i="58"/>
  <c r="P49" i="58"/>
  <c r="P46" i="58"/>
  <c r="H61" i="58"/>
  <c r="L52" i="58"/>
  <c r="AD58" i="58"/>
  <c r="AD55" i="58"/>
  <c r="V49" i="58"/>
  <c r="AF49" i="58"/>
  <c r="R46" i="58"/>
  <c r="N73" i="58"/>
  <c r="R61" i="58"/>
  <c r="F70" i="58"/>
  <c r="H64" i="58"/>
  <c r="J52" i="58"/>
  <c r="AD61" i="58"/>
  <c r="F67" i="58"/>
  <c r="AD46" i="58"/>
  <c r="Z64" i="58"/>
  <c r="R52" i="58"/>
  <c r="R49" i="58"/>
  <c r="AB9" i="58"/>
  <c r="Z9" i="58"/>
  <c r="N9" i="58"/>
  <c r="L9" i="58"/>
  <c r="P9" i="58"/>
  <c r="H9" i="58"/>
  <c r="J9" i="58"/>
  <c r="D21" i="58"/>
  <c r="D30" i="58"/>
  <c r="D15" i="58"/>
  <c r="D27" i="58"/>
  <c r="D18" i="58"/>
  <c r="D24" i="58"/>
  <c r="D33" i="58"/>
  <c r="AH12" i="58"/>
  <c r="AF12" i="58"/>
  <c r="AB12" i="58"/>
  <c r="F24" i="58"/>
  <c r="AD12" i="58"/>
  <c r="Z12" i="58"/>
  <c r="V12" i="58"/>
  <c r="X12" i="58"/>
  <c r="T12" i="58"/>
  <c r="F15" i="58"/>
  <c r="R12" i="58"/>
  <c r="N12" i="58"/>
  <c r="P12" i="58"/>
  <c r="F18" i="58"/>
  <c r="L12" i="58"/>
  <c r="AB33" i="58"/>
  <c r="J12" i="58"/>
  <c r="H12" i="58"/>
  <c r="F21" i="58"/>
  <c r="F27" i="58"/>
  <c r="R36" i="58"/>
  <c r="F33" i="58"/>
  <c r="F30" i="58"/>
  <c r="X21" i="58"/>
  <c r="V36" i="58"/>
  <c r="AH39" i="58"/>
  <c r="N39" i="58"/>
  <c r="AH36" i="58"/>
  <c r="T27" i="58"/>
  <c r="T30" i="58"/>
  <c r="AB36" i="58"/>
  <c r="AF33" i="58"/>
  <c r="AH15" i="58"/>
  <c r="AH27" i="58"/>
  <c r="AH30" i="58"/>
  <c r="AH21" i="58"/>
  <c r="AH24" i="58"/>
  <c r="AH18" i="58"/>
  <c r="AH33" i="58"/>
  <c r="AB15" i="58"/>
  <c r="AD18" i="58"/>
  <c r="AF18" i="58"/>
  <c r="AF15" i="58"/>
  <c r="AF39" i="58"/>
  <c r="AD39" i="58"/>
  <c r="AD21" i="58"/>
  <c r="AF21" i="58"/>
  <c r="X18" i="58"/>
  <c r="X24" i="58"/>
  <c r="AD24" i="58"/>
  <c r="AF24" i="58"/>
  <c r="R15" i="58"/>
  <c r="R18" i="58"/>
  <c r="R30" i="58"/>
  <c r="V24" i="58"/>
  <c r="AD27" i="58"/>
  <c r="AF27" i="58"/>
  <c r="AF30" i="58"/>
  <c r="AF36" i="58"/>
  <c r="AD36" i="58"/>
  <c r="AD15" i="58"/>
  <c r="AD30" i="58"/>
  <c r="AD33" i="58"/>
  <c r="Z15" i="58"/>
  <c r="AB30" i="58"/>
  <c r="Z30" i="58"/>
  <c r="AB27" i="58"/>
  <c r="X33" i="58"/>
  <c r="Z39" i="58"/>
  <c r="T33" i="58"/>
  <c r="T39" i="58"/>
  <c r="Z27" i="58"/>
  <c r="Z33" i="58"/>
  <c r="Z36" i="58"/>
  <c r="P39" i="58"/>
  <c r="R21" i="58"/>
  <c r="X30" i="58"/>
  <c r="X27" i="58"/>
  <c r="V18" i="58"/>
  <c r="X39" i="58"/>
  <c r="X15" i="58"/>
  <c r="X36" i="58"/>
  <c r="V15" i="58"/>
  <c r="V21" i="58"/>
  <c r="V27" i="58"/>
  <c r="V30" i="58"/>
  <c r="V33" i="58"/>
  <c r="T24" i="58"/>
  <c r="R24" i="58"/>
  <c r="T36" i="58"/>
  <c r="T18" i="58"/>
  <c r="P24" i="58"/>
  <c r="R27" i="58"/>
  <c r="T21" i="58"/>
  <c r="T15" i="58"/>
  <c r="R33" i="58"/>
  <c r="R39" i="58"/>
  <c r="J21" i="58"/>
  <c r="P27" i="58"/>
  <c r="P36" i="58"/>
  <c r="P15" i="58"/>
  <c r="L18" i="58"/>
  <c r="P18" i="58"/>
  <c r="P30" i="58"/>
  <c r="N24" i="58"/>
  <c r="P21" i="58"/>
  <c r="P33" i="58"/>
  <c r="N36" i="58"/>
  <c r="N15" i="58"/>
  <c r="N18" i="58"/>
  <c r="N30" i="58"/>
  <c r="L24" i="58"/>
  <c r="N27" i="58"/>
  <c r="L36" i="58"/>
  <c r="L15" i="58"/>
  <c r="L21" i="58"/>
  <c r="N21" i="58"/>
  <c r="N33" i="58"/>
  <c r="J15" i="58"/>
  <c r="J27" i="58"/>
  <c r="L39" i="58"/>
  <c r="L30" i="58"/>
  <c r="L33" i="58"/>
  <c r="L27" i="58"/>
  <c r="J33" i="58"/>
  <c r="J30" i="58"/>
  <c r="J18" i="58"/>
  <c r="J24" i="58"/>
  <c r="J36" i="58"/>
  <c r="H39" i="58"/>
  <c r="H36" i="58"/>
  <c r="H24" i="58"/>
  <c r="H18" i="58"/>
  <c r="H33" i="58"/>
  <c r="H30" i="58"/>
  <c r="H27" i="58"/>
  <c r="H21" i="58"/>
  <c r="H15" i="58"/>
  <c r="AR229" i="58"/>
  <c r="BJ229" i="58"/>
  <c r="AR75" i="58"/>
  <c r="F11" i="35"/>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CE48" i="58" l="1"/>
  <c r="E48" i="58" s="1"/>
  <c r="CE149" i="58"/>
  <c r="E149" i="58" s="1"/>
  <c r="CE85" i="58"/>
  <c r="E85" i="58" s="1"/>
  <c r="CE186" i="58"/>
  <c r="E186" i="58" s="1"/>
  <c r="CE122" i="58"/>
  <c r="E122" i="58" s="1"/>
  <c r="CE112" i="58"/>
  <c r="E112" i="58" s="1"/>
  <c r="CE159" i="58"/>
  <c r="E159" i="58" s="1"/>
  <c r="CW229" i="58"/>
  <c r="W229" i="58" s="1"/>
  <c r="CE75" i="58"/>
  <c r="E75" i="58" s="1"/>
  <c r="CE229" i="58"/>
  <c r="E229" i="58" s="1"/>
  <c r="CE38" i="58"/>
  <c r="E38" i="58" s="1"/>
  <c r="F13" i="18"/>
  <c r="X230" i="58" l="1"/>
  <c r="V230" i="58"/>
  <c r="X227" i="58"/>
  <c r="V227" i="58"/>
  <c r="F230" i="58"/>
  <c r="D230" i="58"/>
  <c r="F227" i="58"/>
  <c r="D227" i="58"/>
  <c r="F187" i="58"/>
  <c r="F184" i="58"/>
  <c r="D187" i="58"/>
  <c r="D184" i="58"/>
  <c r="F157" i="58"/>
  <c r="D157" i="58"/>
  <c r="D160" i="58"/>
  <c r="F160" i="58"/>
  <c r="F150" i="58"/>
  <c r="F147" i="58"/>
  <c r="D150" i="58"/>
  <c r="D147" i="58"/>
  <c r="F120" i="58"/>
  <c r="D120" i="58"/>
  <c r="D123" i="58"/>
  <c r="F123" i="58"/>
  <c r="D113" i="58"/>
  <c r="F110" i="58"/>
  <c r="F113" i="58"/>
  <c r="D110" i="58"/>
  <c r="D83" i="58"/>
  <c r="F83" i="58"/>
  <c r="D86" i="58"/>
  <c r="F86" i="58"/>
  <c r="F76" i="58"/>
  <c r="F73" i="58"/>
  <c r="D76" i="58"/>
  <c r="D73" i="58"/>
  <c r="F46" i="58"/>
  <c r="D46" i="58"/>
  <c r="F49" i="58"/>
  <c r="D49" i="58"/>
  <c r="D39" i="58"/>
  <c r="D36" i="58"/>
  <c r="F39" i="58"/>
  <c r="F36" i="58"/>
  <c r="C22" i="4"/>
  <c r="O51" i="26" l="1"/>
  <c r="F51" i="26" s="1"/>
  <c r="AR11" i="58" l="1"/>
  <c r="E11" i="58" s="1"/>
  <c r="F9" i="58" s="1"/>
  <c r="BJ196" i="58"/>
  <c r="AR196" i="58"/>
  <c r="F12" i="58" l="1"/>
  <c r="D9" i="58"/>
  <c r="D12" i="58"/>
  <c r="AK87" i="51"/>
  <c r="BB74" i="51"/>
  <c r="BR120" i="35"/>
  <c r="AU103" i="35"/>
  <c r="BN101" i="35"/>
  <c r="BK70" i="51"/>
  <c r="AV101" i="57"/>
  <c r="BH87" i="51"/>
  <c r="AS116" i="57"/>
  <c r="AK75" i="51"/>
  <c r="AL73" i="51"/>
  <c r="AN69" i="51"/>
  <c r="AK118" i="57"/>
  <c r="BM120" i="57"/>
  <c r="BQ71" i="51"/>
  <c r="BG101" i="35"/>
  <c r="AL76" i="51"/>
  <c r="AY117" i="57"/>
  <c r="BS105" i="35"/>
  <c r="BC101" i="57"/>
  <c r="AM119" i="57"/>
  <c r="AQ120" i="35"/>
  <c r="AG121" i="57"/>
  <c r="BM87" i="51"/>
  <c r="BS74" i="51"/>
  <c r="BP102" i="35"/>
  <c r="BG72" i="51"/>
  <c r="BI86" i="51"/>
  <c r="BH122" i="35"/>
  <c r="AT102" i="35"/>
  <c r="BC115" i="35"/>
  <c r="AJ115" i="57"/>
  <c r="AU69" i="51"/>
  <c r="BK84" i="51"/>
  <c r="AS70" i="51"/>
  <c r="AT85" i="51"/>
  <c r="BQ107" i="57"/>
  <c r="BA116" i="35"/>
  <c r="AF117" i="57"/>
  <c r="AW86" i="51"/>
  <c r="AP120" i="57"/>
  <c r="AM70" i="51"/>
  <c r="AV118" i="57"/>
  <c r="AY107" i="35"/>
  <c r="AZ117" i="57"/>
  <c r="AU102" i="35"/>
  <c r="BJ75" i="51"/>
  <c r="AP122" i="35"/>
  <c r="AP106" i="35"/>
  <c r="BB105" i="57"/>
  <c r="AK116" i="57"/>
  <c r="AT105" i="35"/>
  <c r="BR74" i="51"/>
  <c r="AO83" i="51"/>
  <c r="AK83" i="51"/>
  <c r="BL121" i="57"/>
  <c r="BK76" i="51"/>
  <c r="BP102" i="57"/>
  <c r="BG122" i="57"/>
  <c r="AN117" i="35"/>
  <c r="AL118" i="57"/>
  <c r="AM121" i="57"/>
  <c r="AI105" i="35"/>
  <c r="BQ106" i="57"/>
  <c r="BF90" i="51"/>
  <c r="AF72" i="51"/>
  <c r="AT115" i="35"/>
  <c r="AR103" i="57"/>
  <c r="AY69" i="51"/>
  <c r="AL104" i="57"/>
  <c r="BN118" i="35"/>
  <c r="BN73" i="51"/>
  <c r="AN117" i="57"/>
  <c r="AQ71" i="51"/>
  <c r="BB88" i="51"/>
  <c r="BI104" i="35"/>
  <c r="BQ116" i="35"/>
  <c r="BK115" i="35"/>
  <c r="BP89" i="51"/>
  <c r="BG122" i="35"/>
  <c r="AL115" i="57"/>
  <c r="BK89" i="51"/>
  <c r="BE103" i="35"/>
  <c r="BB108" i="57"/>
  <c r="AH118" i="57"/>
  <c r="AT69" i="51"/>
  <c r="AT117" i="57"/>
  <c r="AN118" i="35"/>
  <c r="AX120" i="57"/>
  <c r="BQ121" i="35"/>
  <c r="AW90" i="51"/>
  <c r="AP103" i="57"/>
  <c r="AY118" i="57"/>
  <c r="AY122" i="35"/>
  <c r="BJ107" i="35"/>
  <c r="AH116" i="35"/>
  <c r="AG102" i="35"/>
  <c r="BK105" i="57"/>
  <c r="AU84" i="51"/>
  <c r="BO88" i="51"/>
  <c r="BO89" i="51"/>
  <c r="BR106" i="57"/>
  <c r="AP103" i="35"/>
  <c r="AZ84" i="51"/>
  <c r="AT86" i="51"/>
  <c r="AJ117" i="57"/>
  <c r="BK122" i="35"/>
  <c r="BA87" i="51"/>
  <c r="AK104" i="35"/>
  <c r="BB120" i="57"/>
  <c r="AZ116" i="35"/>
  <c r="BJ122" i="57"/>
  <c r="AR72" i="51"/>
  <c r="BH101" i="35"/>
  <c r="BI120" i="57"/>
  <c r="AL119" i="35"/>
  <c r="BQ103" i="35"/>
  <c r="AF101" i="35"/>
  <c r="AO70" i="51"/>
  <c r="AG72" i="51"/>
  <c r="AV121" i="35"/>
  <c r="AQ76" i="51"/>
  <c r="BH89" i="51"/>
  <c r="BO116" i="57"/>
  <c r="AU104" i="57"/>
  <c r="BB106" i="57"/>
  <c r="AJ105" i="35"/>
  <c r="AM105" i="57"/>
  <c r="AY75" i="51"/>
  <c r="BI76" i="51"/>
  <c r="AO101" i="35"/>
  <c r="AJ105" i="57"/>
  <c r="AM88" i="51"/>
  <c r="AJ90" i="51"/>
  <c r="AZ103" i="57"/>
  <c r="AQ116" i="35"/>
  <c r="BN119" i="35"/>
  <c r="AG117" i="35"/>
  <c r="AS121" i="57"/>
  <c r="BF103" i="57"/>
  <c r="BK101" i="57"/>
  <c r="AI107" i="35"/>
  <c r="AU117" i="35"/>
  <c r="BS104" i="35"/>
  <c r="BB107" i="35"/>
  <c r="AQ116" i="57"/>
  <c r="AS106" i="57"/>
  <c r="BO101" i="35"/>
  <c r="AK103" i="57"/>
  <c r="AQ90" i="51"/>
  <c r="AQ106" i="35"/>
  <c r="AH85" i="51"/>
  <c r="BL120" i="35"/>
  <c r="BM122" i="57"/>
  <c r="AL103" i="35"/>
  <c r="AZ122" i="35"/>
  <c r="AO119" i="57"/>
  <c r="BQ76" i="51"/>
  <c r="AU116" i="35"/>
  <c r="BD106" i="35"/>
  <c r="AF71" i="51"/>
  <c r="BL84" i="51"/>
  <c r="AQ118" i="35"/>
  <c r="BR105" i="57"/>
  <c r="AG121" i="35"/>
  <c r="BN71" i="51"/>
  <c r="BF104" i="35"/>
  <c r="BP104" i="35"/>
  <c r="BO120" i="57"/>
  <c r="BB101" i="57"/>
  <c r="BQ119" i="57"/>
  <c r="AW121" i="35"/>
  <c r="AR116" i="57"/>
  <c r="AM86" i="51"/>
  <c r="AU76" i="51"/>
  <c r="AW122" i="57"/>
  <c r="BI107" i="35"/>
  <c r="BQ117" i="35"/>
  <c r="BE121" i="35"/>
  <c r="BN118" i="57"/>
  <c r="AH121" i="35"/>
  <c r="AJ117" i="35"/>
  <c r="BH122" i="57"/>
  <c r="AI118" i="57"/>
  <c r="BA122" i="57"/>
  <c r="BM108" i="57"/>
  <c r="AZ102" i="35"/>
  <c r="AO69" i="51"/>
  <c r="AF106" i="57"/>
  <c r="AH69" i="51"/>
  <c r="AX86" i="51"/>
  <c r="AT74" i="51"/>
  <c r="BA122" i="35"/>
  <c r="AV72" i="51"/>
  <c r="BI108" i="35"/>
  <c r="AX107" i="35"/>
  <c r="AI71" i="51"/>
  <c r="BD120" i="35"/>
  <c r="AR105" i="35"/>
  <c r="BQ84" i="51"/>
  <c r="AT101" i="57"/>
  <c r="BA86" i="51"/>
  <c r="AU115" i="35"/>
  <c r="AP89" i="51"/>
  <c r="BR69" i="51"/>
  <c r="AY88" i="51"/>
  <c r="AV118" i="35"/>
  <c r="AR121" i="57"/>
  <c r="BG119" i="57"/>
  <c r="AG76" i="51"/>
  <c r="AN104" i="57"/>
  <c r="AN120" i="57"/>
  <c r="BA105" i="57"/>
  <c r="AN119" i="35"/>
  <c r="AL101" i="57"/>
  <c r="BP104" i="57"/>
  <c r="BH120" i="57"/>
  <c r="AW84" i="51"/>
  <c r="BH83" i="51"/>
  <c r="BF101" i="35"/>
  <c r="BA115" i="35"/>
  <c r="AW107" i="57"/>
  <c r="BI84" i="51"/>
  <c r="AI119" i="35"/>
  <c r="BN86" i="51"/>
  <c r="AY71" i="51"/>
  <c r="BG74" i="51"/>
  <c r="AH116" i="57"/>
  <c r="AT103" i="35"/>
  <c r="BQ74" i="51"/>
  <c r="BF105" i="57"/>
  <c r="BH90" i="51"/>
  <c r="BF71" i="51"/>
  <c r="AU121" i="35"/>
  <c r="AH102" i="35"/>
  <c r="AS84" i="51"/>
  <c r="AK102" i="57"/>
  <c r="AG85" i="51"/>
  <c r="AZ120" i="35"/>
  <c r="BS117" i="57"/>
  <c r="BC86" i="51"/>
  <c r="AM122" i="57"/>
  <c r="BK116" i="57"/>
  <c r="BD115" i="35"/>
  <c r="AT72" i="51"/>
  <c r="BK71" i="51"/>
  <c r="BS120" i="35"/>
  <c r="AZ105" i="57"/>
  <c r="AI88" i="51"/>
  <c r="AG103" i="35"/>
  <c r="AQ102" i="57"/>
  <c r="BD74" i="51"/>
  <c r="AO122" i="57"/>
  <c r="BF122" i="57"/>
  <c r="BJ101" i="35"/>
  <c r="BN108" i="57"/>
  <c r="BJ104" i="57"/>
  <c r="BS69" i="51"/>
  <c r="AF104" i="57"/>
  <c r="BA90" i="51"/>
  <c r="BC108" i="57"/>
  <c r="BO118" i="35"/>
  <c r="BO107" i="35"/>
  <c r="BH86" i="51"/>
  <c r="AL118" i="35"/>
  <c r="BD119" i="57"/>
  <c r="AS89" i="51"/>
  <c r="AQ84" i="51"/>
  <c r="AW119" i="35"/>
  <c r="BQ101" i="35"/>
  <c r="AV103" i="35"/>
  <c r="BD72" i="51"/>
  <c r="BO105" i="57"/>
  <c r="AT115" i="57"/>
  <c r="AJ83" i="51"/>
  <c r="AZ107" i="57"/>
  <c r="AH122" i="35"/>
  <c r="BR87" i="51"/>
  <c r="AN107" i="57"/>
  <c r="BN74" i="51"/>
  <c r="BF120" i="35"/>
  <c r="BQ102" i="57"/>
  <c r="AZ117" i="35"/>
  <c r="BE88" i="51"/>
  <c r="AS72" i="51"/>
  <c r="AM103" i="57"/>
  <c r="AT116" i="35"/>
  <c r="AW85" i="51"/>
  <c r="AS86" i="51"/>
  <c r="AU107" i="57"/>
  <c r="BI85" i="51"/>
  <c r="AM107" i="35"/>
  <c r="AP71" i="51"/>
  <c r="BM119" i="35"/>
  <c r="AO107" i="57"/>
  <c r="AF121" i="35"/>
  <c r="AV107" i="57"/>
  <c r="AM107" i="57"/>
  <c r="BK116" i="35"/>
  <c r="BH103" i="57"/>
  <c r="BS88" i="51"/>
  <c r="AG90" i="51"/>
  <c r="AZ122" i="57"/>
  <c r="BI115" i="35"/>
  <c r="AJ120" i="57"/>
  <c r="BM73" i="51"/>
  <c r="AV104" i="57"/>
  <c r="AF69" i="51"/>
  <c r="BJ117" i="35"/>
  <c r="BN104" i="35"/>
  <c r="BC104" i="57"/>
  <c r="AK122" i="35"/>
  <c r="BH115" i="35"/>
  <c r="BA119" i="57"/>
  <c r="AR76" i="51"/>
  <c r="BQ115" i="57"/>
  <c r="BH104" i="35"/>
  <c r="AU85" i="51"/>
  <c r="AM120" i="35"/>
  <c r="AJ71" i="51"/>
  <c r="AI106" i="35"/>
  <c r="AY87" i="51"/>
  <c r="AM120" i="57"/>
  <c r="AV120" i="57"/>
  <c r="AK72" i="51"/>
  <c r="BE105" i="57"/>
  <c r="AP102" i="57"/>
  <c r="BK75" i="51"/>
  <c r="AZ85" i="51"/>
  <c r="BA117" i="35"/>
  <c r="BD107" i="57"/>
  <c r="BD116" i="57"/>
  <c r="AR69" i="51"/>
  <c r="AJ74" i="51"/>
  <c r="AX106" i="35"/>
  <c r="BJ115" i="57"/>
  <c r="BN87" i="51"/>
  <c r="BF73" i="51"/>
  <c r="BK107" i="57"/>
  <c r="AF122" i="57"/>
  <c r="AF75" i="51"/>
  <c r="BF118" i="35"/>
  <c r="AL102" i="35"/>
  <c r="BN85" i="51"/>
  <c r="BD108" i="57"/>
  <c r="BL72" i="51"/>
  <c r="BH72" i="51"/>
  <c r="AY73" i="51"/>
  <c r="BF104" i="57"/>
  <c r="AQ122" i="57"/>
  <c r="AZ90" i="51"/>
  <c r="BF106" i="35"/>
  <c r="AI84" i="51"/>
  <c r="BM115" i="35"/>
  <c r="AO108" i="57"/>
  <c r="AW71" i="51"/>
  <c r="AS115" i="35"/>
  <c r="BE86" i="51"/>
  <c r="AG75" i="51"/>
  <c r="AH103" i="35"/>
  <c r="BP84" i="51"/>
  <c r="BA104" i="57"/>
  <c r="BM103" i="57"/>
  <c r="AT121" i="57"/>
  <c r="BF89" i="51"/>
  <c r="BH69" i="51"/>
  <c r="AI104" i="35"/>
  <c r="AX108" i="57"/>
  <c r="BL119" i="57"/>
  <c r="AN70" i="51"/>
  <c r="AF117" i="35"/>
  <c r="BP118" i="57"/>
  <c r="BA85" i="51"/>
  <c r="AG116" i="57"/>
  <c r="AL121" i="57"/>
  <c r="AV74" i="51"/>
  <c r="AS75" i="51"/>
  <c r="BM108" i="35"/>
  <c r="AQ88" i="51"/>
  <c r="BN106" i="35"/>
  <c r="AZ102" i="57"/>
  <c r="AZ108" i="57"/>
  <c r="AY102" i="35"/>
  <c r="AQ87" i="51"/>
  <c r="BA102" i="35"/>
  <c r="BF107" i="35"/>
  <c r="BQ118" i="35"/>
  <c r="BJ119" i="57"/>
  <c r="BR118" i="35"/>
  <c r="BI90" i="51"/>
  <c r="BH75" i="51"/>
  <c r="BO84" i="51"/>
  <c r="AF116" i="35"/>
  <c r="BM90" i="51"/>
  <c r="BL103" i="57"/>
  <c r="AR70" i="51"/>
  <c r="BM105" i="35"/>
  <c r="AJ118" i="35"/>
  <c r="AM76" i="51"/>
  <c r="AI73" i="51"/>
  <c r="AN89" i="51"/>
  <c r="AP121" i="57"/>
  <c r="BK107" i="35"/>
  <c r="BC102" i="57"/>
  <c r="BC70" i="51"/>
  <c r="AP107" i="57"/>
  <c r="BI119" i="57"/>
  <c r="BM106" i="57"/>
  <c r="BS83" i="51"/>
  <c r="BP120" i="57"/>
  <c r="BM101" i="35"/>
  <c r="BP119" i="35"/>
  <c r="AN72" i="51"/>
  <c r="BG105" i="57"/>
  <c r="BL104" i="57"/>
  <c r="BF116" i="35"/>
  <c r="BN107" i="35"/>
  <c r="AX75" i="51"/>
  <c r="BN69" i="51"/>
  <c r="AU88" i="51"/>
  <c r="BA121" i="35"/>
  <c r="BD88" i="51"/>
  <c r="AS71" i="51"/>
  <c r="BB86" i="51"/>
  <c r="AZ70" i="51"/>
  <c r="BF118" i="57"/>
  <c r="AX83" i="51"/>
  <c r="AK101" i="57"/>
  <c r="AP104" i="57"/>
  <c r="BB101" i="35"/>
  <c r="BP86" i="51"/>
  <c r="AO105" i="35"/>
  <c r="BL83" i="51"/>
  <c r="AX71" i="51"/>
  <c r="AG115" i="35"/>
  <c r="AL101" i="35"/>
  <c r="BO103" i="57"/>
  <c r="BC122" i="57"/>
  <c r="AH115" i="35"/>
  <c r="AG84" i="51"/>
  <c r="AO107" i="35"/>
  <c r="AM121" i="35"/>
  <c r="BK72" i="51"/>
  <c r="AV84" i="51"/>
  <c r="AN115" i="35"/>
  <c r="AY84" i="51"/>
  <c r="AL102" i="57"/>
  <c r="BC107" i="35"/>
  <c r="BH103" i="35"/>
  <c r="BB73" i="51"/>
  <c r="AU108" i="35"/>
  <c r="BF74" i="51"/>
  <c r="AJ116" i="57"/>
  <c r="AP83" i="51"/>
  <c r="AH106" i="57"/>
  <c r="BP116" i="35"/>
  <c r="AM104" i="35"/>
  <c r="BH117" i="57"/>
  <c r="BE107" i="57"/>
  <c r="BM122" i="35"/>
  <c r="AH107" i="35"/>
  <c r="AR122" i="57"/>
  <c r="BH76" i="51"/>
  <c r="BC122" i="35"/>
  <c r="BI72" i="51"/>
  <c r="BD103" i="35"/>
  <c r="BQ107" i="35"/>
  <c r="AS90" i="51"/>
  <c r="AQ104" i="35"/>
  <c r="BH84" i="51"/>
  <c r="AL106" i="57"/>
  <c r="BI88" i="51"/>
  <c r="BI70" i="51"/>
  <c r="BK108" i="35"/>
  <c r="AV105" i="57"/>
  <c r="BM69" i="51"/>
  <c r="AL75" i="51"/>
  <c r="AK90" i="51"/>
  <c r="AU75" i="51"/>
  <c r="AG118" i="57"/>
  <c r="BK115" i="57"/>
  <c r="AJ119" i="35"/>
  <c r="AT105" i="57"/>
  <c r="AX103" i="35"/>
  <c r="AH104" i="57"/>
  <c r="BC76" i="51"/>
  <c r="BK102" i="57"/>
  <c r="AK117" i="35"/>
  <c r="BP88" i="51"/>
  <c r="AP118" i="35"/>
  <c r="BG104" i="57"/>
  <c r="BO101" i="57"/>
  <c r="BJ108" i="57"/>
  <c r="AM71" i="51"/>
  <c r="BR73" i="51"/>
  <c r="AS108" i="57"/>
  <c r="AS85" i="51"/>
  <c r="AP74" i="51"/>
  <c r="AG120" i="35"/>
  <c r="AG117" i="57"/>
  <c r="BJ108" i="35"/>
  <c r="AT84" i="51"/>
  <c r="BP106" i="57"/>
  <c r="BC101" i="35"/>
  <c r="AP115" i="57"/>
  <c r="BN105" i="57"/>
  <c r="BC89" i="51"/>
  <c r="AG86" i="51"/>
  <c r="AO102" i="35"/>
  <c r="AR71" i="51"/>
  <c r="BR117" i="57"/>
  <c r="BG86" i="51"/>
  <c r="BQ103" i="57"/>
  <c r="BQ117" i="57"/>
  <c r="AI72" i="51"/>
  <c r="BB103" i="57"/>
  <c r="BJ76" i="51"/>
  <c r="AN86" i="51"/>
  <c r="AH90" i="51"/>
  <c r="BJ121" i="35"/>
  <c r="AI116" i="57"/>
  <c r="AW83" i="51"/>
  <c r="BB116" i="57"/>
  <c r="BF108" i="57"/>
  <c r="AX116" i="35"/>
  <c r="AN104" i="35"/>
  <c r="BD121" i="35"/>
  <c r="BS122" i="35"/>
  <c r="AU86" i="51"/>
  <c r="AX106" i="57"/>
  <c r="AV116" i="35"/>
  <c r="BC120" i="57"/>
  <c r="AJ122" i="35"/>
  <c r="BN103" i="57"/>
  <c r="BF88" i="51"/>
  <c r="BR101" i="35"/>
  <c r="BR122" i="35"/>
  <c r="BH85" i="51"/>
  <c r="AY121" i="57"/>
  <c r="AF102" i="57"/>
  <c r="BO87" i="51"/>
  <c r="AK106" i="57"/>
  <c r="BA89" i="51"/>
  <c r="AN116" i="35"/>
  <c r="BL107" i="57"/>
  <c r="BI74" i="51"/>
  <c r="BK88" i="51"/>
  <c r="AY90" i="51"/>
  <c r="AY85" i="51"/>
  <c r="BO70" i="51"/>
  <c r="BL118" i="35"/>
  <c r="AU70" i="51"/>
  <c r="BD102" i="35"/>
  <c r="BK120" i="57"/>
  <c r="AF83" i="51"/>
  <c r="AH115" i="57"/>
  <c r="AT73" i="51"/>
  <c r="AY104" i="57"/>
  <c r="BB104" i="35"/>
  <c r="AY103" i="35"/>
  <c r="AW102" i="57"/>
  <c r="AM101" i="57"/>
  <c r="BP107" i="57"/>
  <c r="AP115" i="35"/>
  <c r="AW106" i="35"/>
  <c r="BO108" i="57"/>
  <c r="AG107" i="35"/>
  <c r="BP90" i="51"/>
  <c r="AP116" i="57"/>
  <c r="BH74" i="51"/>
  <c r="AH73" i="51"/>
  <c r="BR116" i="35"/>
  <c r="BQ87" i="51"/>
  <c r="AM102" i="35"/>
  <c r="AS122" i="57"/>
  <c r="BI103" i="57"/>
  <c r="BC116" i="57"/>
  <c r="BB76" i="51"/>
  <c r="AR103" i="35"/>
  <c r="AR108" i="35"/>
  <c r="BS122" i="57"/>
  <c r="BM101" i="57"/>
  <c r="AJ119" i="57"/>
  <c r="BI101" i="35"/>
  <c r="BA72" i="51"/>
  <c r="AW118" i="57"/>
  <c r="AY106" i="35"/>
  <c r="AM116" i="57"/>
  <c r="BE115" i="35"/>
  <c r="AI76" i="51"/>
  <c r="BG87" i="51"/>
  <c r="BA120" i="35"/>
  <c r="AU83" i="51"/>
  <c r="BD90" i="51"/>
  <c r="AY83" i="51"/>
  <c r="BS118" i="57"/>
  <c r="AW106" i="57"/>
  <c r="BH116" i="35"/>
  <c r="AP119" i="57"/>
  <c r="BI104" i="57"/>
  <c r="BA115" i="57"/>
  <c r="BQ120" i="57"/>
  <c r="BB87" i="51"/>
  <c r="BM102" i="57"/>
  <c r="AF120" i="35"/>
  <c r="BO102" i="35"/>
  <c r="AL69" i="51"/>
  <c r="AM83" i="51"/>
  <c r="AJ108" i="57"/>
  <c r="BG84" i="51"/>
  <c r="AK119" i="35"/>
  <c r="AO88" i="51"/>
  <c r="AV102" i="35"/>
  <c r="AT120" i="35"/>
  <c r="AV107" i="35"/>
  <c r="AQ70" i="51"/>
  <c r="BF85" i="51"/>
  <c r="AS106" i="35"/>
  <c r="BQ122" i="57"/>
  <c r="BQ119" i="35"/>
  <c r="BQ120" i="35"/>
  <c r="AQ120" i="57"/>
  <c r="BO122" i="35"/>
  <c r="BD84" i="51"/>
  <c r="AN102" i="35"/>
  <c r="BK117" i="57"/>
  <c r="BP108" i="35"/>
  <c r="AT75" i="51"/>
  <c r="AK115" i="35"/>
  <c r="AN85" i="51"/>
  <c r="AU118" i="57"/>
  <c r="BD122" i="57"/>
  <c r="BC115" i="57"/>
  <c r="AM118" i="57"/>
  <c r="AN118" i="57"/>
  <c r="BN122" i="35"/>
  <c r="AI118" i="35"/>
  <c r="BE70" i="51"/>
  <c r="AN106" i="35"/>
  <c r="BS108" i="57"/>
  <c r="AQ104" i="57"/>
  <c r="BI102" i="35"/>
  <c r="BN75" i="51"/>
  <c r="AU106" i="57"/>
  <c r="BK121" i="35"/>
  <c r="AK70" i="51"/>
  <c r="BG120" i="57"/>
  <c r="BR75" i="51"/>
  <c r="BN105" i="35"/>
  <c r="BE74" i="51"/>
  <c r="AG118" i="35"/>
  <c r="AQ101" i="57"/>
  <c r="BJ120" i="57"/>
  <c r="BG73" i="51"/>
  <c r="AX90" i="51"/>
  <c r="AS118" i="35"/>
  <c r="BF117" i="35"/>
  <c r="AJ102" i="35"/>
  <c r="AT71" i="51"/>
  <c r="BP108" i="57"/>
  <c r="AP106" i="57"/>
  <c r="AJ121" i="35"/>
  <c r="AQ121" i="57"/>
  <c r="AF116" i="57"/>
  <c r="BC85" i="51"/>
  <c r="AR118" i="35"/>
  <c r="AW70" i="51"/>
  <c r="AZ89" i="51"/>
  <c r="BB121" i="57"/>
  <c r="BL105" i="35"/>
  <c r="BF119" i="35"/>
  <c r="BO102" i="57"/>
  <c r="BM74" i="51"/>
  <c r="BD117" i="35"/>
  <c r="BG71" i="51"/>
  <c r="AR74" i="51"/>
  <c r="AL116" i="57"/>
  <c r="BA101" i="57"/>
  <c r="AU120" i="35"/>
  <c r="BE121" i="57"/>
  <c r="BR122" i="57"/>
  <c r="AH86" i="51"/>
  <c r="AW74" i="51"/>
  <c r="BJ103" i="57"/>
  <c r="BE118" i="57"/>
  <c r="BA105" i="35"/>
  <c r="BB115" i="35"/>
  <c r="AV71" i="51"/>
  <c r="BA108" i="35"/>
  <c r="AL116" i="35"/>
  <c r="BL115" i="57"/>
  <c r="AH122" i="57"/>
  <c r="BG105" i="35"/>
  <c r="AL83" i="51"/>
  <c r="BE120" i="35"/>
  <c r="BJ122" i="35"/>
  <c r="BP115" i="57"/>
  <c r="BL86" i="51"/>
  <c r="BH106" i="35"/>
  <c r="BG107" i="57"/>
  <c r="BD101" i="35"/>
  <c r="BF107" i="57"/>
  <c r="AQ107" i="35"/>
  <c r="AK120" i="57"/>
  <c r="BA104" i="35"/>
  <c r="AO75" i="51"/>
  <c r="BQ75" i="51"/>
  <c r="BG119" i="35"/>
  <c r="AT108" i="35"/>
  <c r="AW103" i="57"/>
  <c r="AY101" i="35"/>
  <c r="BK118" i="57"/>
  <c r="AH104" i="35"/>
  <c r="AT121" i="35"/>
  <c r="BE76" i="51"/>
  <c r="AO90" i="51"/>
  <c r="AZ115" i="57"/>
  <c r="AR117" i="57"/>
  <c r="BO119" i="57"/>
  <c r="BI121" i="57"/>
  <c r="BA107" i="57"/>
  <c r="AJ103" i="57"/>
  <c r="BM103" i="35"/>
  <c r="BJ90" i="51"/>
  <c r="AH89" i="51"/>
  <c r="BQ104" i="57"/>
  <c r="AF101" i="57"/>
  <c r="AP118" i="57"/>
  <c r="AR119" i="57"/>
  <c r="AH83" i="51"/>
  <c r="BN89" i="51"/>
  <c r="AK84" i="51"/>
  <c r="AL108" i="57"/>
  <c r="BN117" i="57"/>
  <c r="AJ89" i="51"/>
  <c r="AS101" i="35"/>
  <c r="AH120" i="35"/>
  <c r="AJ86" i="51"/>
  <c r="BS87" i="51"/>
  <c r="BR121" i="35"/>
  <c r="AR118" i="57"/>
  <c r="AF89" i="51"/>
  <c r="AS119" i="35"/>
  <c r="AF70" i="51"/>
  <c r="AR121" i="35"/>
  <c r="BK83" i="51"/>
  <c r="BS103" i="35"/>
  <c r="BJ72" i="51"/>
  <c r="AY107" i="57"/>
  <c r="AW76" i="51"/>
  <c r="BE108" i="35"/>
  <c r="AX89" i="51"/>
  <c r="AH118" i="35"/>
  <c r="BN120" i="57"/>
  <c r="AK69" i="51"/>
  <c r="BH105" i="57"/>
  <c r="AS119" i="57"/>
  <c r="AU90" i="51"/>
  <c r="AR83" i="51"/>
  <c r="AG103" i="57"/>
  <c r="BF108" i="35"/>
  <c r="BA118" i="57"/>
  <c r="AI75" i="51"/>
  <c r="BQ86" i="51"/>
  <c r="AS101" i="57"/>
  <c r="AX104" i="35"/>
  <c r="AZ73" i="51"/>
  <c r="AI104" i="57"/>
  <c r="AU103" i="57"/>
  <c r="AW88" i="51"/>
  <c r="BN121" i="35"/>
  <c r="BF121" i="35"/>
  <c r="BK119" i="35"/>
  <c r="AQ102" i="35"/>
  <c r="BM104" i="35"/>
  <c r="AS116" i="35"/>
  <c r="AF90" i="51"/>
  <c r="AT106" i="57"/>
  <c r="AZ120" i="57"/>
  <c r="AM104" i="57"/>
  <c r="AT107" i="35"/>
  <c r="BE103" i="57"/>
  <c r="BG103" i="35"/>
  <c r="AS107" i="57"/>
  <c r="AI89" i="51"/>
  <c r="BS86" i="51"/>
  <c r="AT117" i="35"/>
  <c r="AW87" i="51"/>
  <c r="BR84" i="51"/>
  <c r="BL76" i="51"/>
  <c r="BS119" i="57"/>
  <c r="AJ85" i="51"/>
  <c r="BM118" i="35"/>
  <c r="AW115" i="35"/>
  <c r="BG69" i="51"/>
  <c r="AI74" i="51"/>
  <c r="AI122" i="35"/>
  <c r="AM122" i="35"/>
  <c r="BK118" i="35"/>
  <c r="AK88" i="51"/>
  <c r="BD116" i="35"/>
  <c r="BH107" i="35"/>
  <c r="AG88" i="51"/>
  <c r="BL89" i="51"/>
  <c r="BS73" i="51"/>
  <c r="BK103" i="35"/>
  <c r="AO86" i="51"/>
  <c r="BP72" i="51"/>
  <c r="BN121" i="57"/>
  <c r="AO84" i="51"/>
  <c r="AI106" i="57"/>
  <c r="BB106" i="35"/>
  <c r="BF116" i="57"/>
  <c r="BF122" i="35"/>
  <c r="AU104" i="35"/>
  <c r="AU117" i="57"/>
  <c r="BM116" i="35"/>
  <c r="AM115" i="35"/>
  <c r="AO89" i="51"/>
  <c r="AV117" i="57"/>
  <c r="BI121" i="35"/>
  <c r="BI117" i="57"/>
  <c r="BP116" i="57"/>
  <c r="AM74" i="51"/>
  <c r="AP76" i="51"/>
  <c r="AU116" i="57"/>
  <c r="AM105" i="35"/>
  <c r="AL90" i="51"/>
  <c r="AH121" i="57"/>
  <c r="BC120" i="35"/>
  <c r="BL117" i="57"/>
  <c r="BR119" i="57"/>
  <c r="AS108" i="35"/>
  <c r="BR121" i="57"/>
  <c r="BK108" i="57"/>
  <c r="BN117" i="35"/>
  <c r="AH88" i="51"/>
  <c r="BE122" i="35"/>
  <c r="AW72" i="51"/>
  <c r="BQ102" i="35"/>
  <c r="BC117" i="57"/>
  <c r="AJ104" i="57"/>
  <c r="AN87" i="51"/>
  <c r="AT101" i="35"/>
  <c r="BE117" i="57"/>
  <c r="BF83" i="51"/>
  <c r="AX102" i="35"/>
  <c r="BE71" i="51"/>
  <c r="BK106" i="57"/>
  <c r="AF120" i="57"/>
  <c r="AS76" i="51"/>
  <c r="AI122" i="57"/>
  <c r="BM102" i="35"/>
  <c r="AN75" i="51"/>
  <c r="AF108" i="35"/>
  <c r="AR115" i="35"/>
  <c r="AW107" i="35"/>
  <c r="AO104" i="35"/>
  <c r="AM102" i="57"/>
  <c r="BG107" i="35"/>
  <c r="BQ90" i="51"/>
  <c r="AT89" i="51"/>
  <c r="BO74" i="51"/>
  <c r="AS88" i="51"/>
  <c r="BA83" i="51"/>
  <c r="AY89" i="51"/>
  <c r="BL105" i="57"/>
  <c r="AN108" i="57"/>
  <c r="BK105" i="35"/>
  <c r="AV117" i="35"/>
  <c r="BS121" i="57"/>
  <c r="AL88" i="51"/>
  <c r="AI90" i="51"/>
  <c r="AQ86" i="51"/>
  <c r="BL101" i="35"/>
  <c r="AI115" i="57"/>
  <c r="AZ121" i="35"/>
  <c r="BS85" i="51"/>
  <c r="AJ108" i="35"/>
  <c r="AJ70" i="51"/>
  <c r="AL104" i="35"/>
  <c r="AX76" i="51"/>
  <c r="BR115" i="35"/>
  <c r="AG119" i="35"/>
  <c r="AO118" i="57"/>
  <c r="AI107" i="57"/>
  <c r="AJ104" i="35"/>
  <c r="AX119" i="57"/>
  <c r="BF101" i="57"/>
  <c r="BE83" i="51"/>
  <c r="AF105" i="35"/>
  <c r="AG108" i="35"/>
  <c r="BR104" i="57"/>
  <c r="AN103" i="57"/>
  <c r="BE116" i="57"/>
  <c r="AY117" i="35"/>
  <c r="BR102" i="35"/>
  <c r="BR107" i="35"/>
  <c r="AY104" i="35"/>
  <c r="BC71" i="51"/>
  <c r="AW108" i="35"/>
  <c r="AH119" i="35"/>
  <c r="BM106" i="35"/>
  <c r="BN103" i="35"/>
  <c r="AU74" i="51"/>
  <c r="AR90" i="51"/>
  <c r="BD121" i="57"/>
  <c r="BP122" i="35"/>
  <c r="AY70" i="51"/>
  <c r="AU71" i="51"/>
  <c r="AX108" i="35"/>
  <c r="AZ76" i="51"/>
  <c r="BF119" i="57"/>
  <c r="AY122" i="57"/>
  <c r="AM72" i="51"/>
  <c r="BO73" i="51"/>
  <c r="BO121" i="35"/>
  <c r="AP87" i="51"/>
  <c r="BE118" i="35"/>
  <c r="AP108" i="35"/>
  <c r="AQ121" i="35"/>
  <c r="BJ105" i="57"/>
  <c r="AW119" i="57"/>
  <c r="AR102" i="35"/>
  <c r="BR119" i="35"/>
  <c r="BP107" i="35"/>
  <c r="BB85" i="51"/>
  <c r="BP85" i="51"/>
  <c r="AG122" i="57"/>
  <c r="BP73" i="51"/>
  <c r="BC106" i="57"/>
  <c r="AP105" i="57"/>
  <c r="BO76" i="51"/>
  <c r="AX84" i="51"/>
  <c r="AP108" i="57"/>
  <c r="AP86" i="51"/>
  <c r="AV119" i="57"/>
  <c r="AX73" i="51"/>
  <c r="BJ102" i="57"/>
  <c r="BG106" i="57"/>
  <c r="BP105" i="57"/>
  <c r="AF86" i="51"/>
  <c r="BQ108" i="35"/>
  <c r="AR88" i="51"/>
  <c r="BR88" i="51"/>
  <c r="AY120" i="35"/>
  <c r="BE87" i="51"/>
  <c r="AY103" i="57"/>
  <c r="BP121" i="35"/>
  <c r="AF85" i="51"/>
  <c r="BD87" i="51"/>
  <c r="BG106" i="35"/>
  <c r="AW120" i="35"/>
  <c r="BP115" i="35"/>
  <c r="BK106" i="35"/>
  <c r="AV121" i="57"/>
  <c r="AV75" i="51"/>
  <c r="BG83" i="51"/>
  <c r="AJ121" i="57"/>
  <c r="BR106" i="35"/>
  <c r="BN101" i="57"/>
  <c r="AR120" i="57"/>
  <c r="AL121" i="35"/>
  <c r="AJ69" i="51"/>
  <c r="BJ115" i="35"/>
  <c r="BD107" i="35"/>
  <c r="AM116" i="35"/>
  <c r="BF106" i="57"/>
  <c r="AN83" i="51"/>
  <c r="BN108" i="35"/>
  <c r="BH108" i="35"/>
  <c r="AK101" i="35"/>
  <c r="AG69" i="51"/>
  <c r="BK119" i="57"/>
  <c r="BL122" i="35"/>
  <c r="BH73" i="51"/>
  <c r="BG116" i="57"/>
  <c r="BL104" i="35"/>
  <c r="BM88" i="51"/>
  <c r="AZ83" i="51"/>
  <c r="BF115" i="57"/>
  <c r="AL117" i="35"/>
  <c r="AU105" i="35"/>
  <c r="AP117" i="35"/>
  <c r="BB105" i="35"/>
  <c r="AM90" i="51"/>
  <c r="BS101" i="35"/>
  <c r="BR76" i="51"/>
  <c r="AX117" i="57"/>
  <c r="BI89" i="51"/>
  <c r="AO108" i="35"/>
  <c r="BN83" i="51"/>
  <c r="BO90" i="51"/>
  <c r="BM70" i="51"/>
  <c r="BC73" i="51"/>
  <c r="AT122" i="57"/>
  <c r="BA120" i="57"/>
  <c r="BS90" i="51"/>
  <c r="AV83" i="51"/>
  <c r="BC117" i="35"/>
  <c r="AN121" i="57"/>
  <c r="AH101" i="35"/>
  <c r="AZ105" i="35"/>
  <c r="BB71" i="51"/>
  <c r="AO103" i="35"/>
  <c r="BP103" i="35"/>
  <c r="BJ102" i="35"/>
  <c r="AW118" i="35"/>
  <c r="BJ106" i="57"/>
  <c r="AH76" i="51"/>
  <c r="BS116" i="35"/>
  <c r="BI106" i="57"/>
  <c r="AL85" i="51"/>
  <c r="AL107" i="57"/>
  <c r="BS118" i="35"/>
  <c r="AZ106" i="57"/>
  <c r="BL118" i="57"/>
  <c r="BC83" i="51"/>
  <c r="BH71" i="51"/>
  <c r="BL102" i="57"/>
  <c r="AS69" i="51"/>
  <c r="BA103" i="57"/>
  <c r="AG104" i="57"/>
  <c r="AH107" i="57"/>
  <c r="BS103" i="57"/>
  <c r="BI118" i="57"/>
  <c r="BB117" i="57"/>
  <c r="BQ115" i="35"/>
  <c r="BE106" i="35"/>
  <c r="BC72" i="51"/>
  <c r="AR105" i="57"/>
  <c r="AO120" i="57"/>
  <c r="BF120" i="57"/>
  <c r="AK102" i="35"/>
  <c r="AI116" i="35"/>
  <c r="AI87" i="51"/>
  <c r="AZ118" i="57"/>
  <c r="BQ122" i="35"/>
  <c r="BG117" i="35"/>
  <c r="AJ106" i="35"/>
  <c r="AP105" i="35"/>
  <c r="BE122" i="57"/>
  <c r="BL87" i="51"/>
  <c r="BS121" i="35"/>
  <c r="BO85" i="51"/>
  <c r="BC107" i="57"/>
  <c r="AZ86" i="51"/>
  <c r="BR71" i="51"/>
  <c r="BM72" i="51"/>
  <c r="BQ69" i="51"/>
  <c r="AM108" i="57"/>
  <c r="BJ117" i="57"/>
  <c r="BQ73" i="51"/>
  <c r="AO118" i="35"/>
  <c r="AZ108" i="35"/>
  <c r="AW103" i="35"/>
  <c r="BK104" i="57"/>
  <c r="BL75" i="51"/>
  <c r="AU73" i="51"/>
  <c r="BJ86" i="51"/>
  <c r="BH70" i="51"/>
  <c r="AO104" i="57"/>
  <c r="AL87" i="51"/>
  <c r="AS105" i="35"/>
  <c r="BM118" i="57"/>
  <c r="AQ105" i="35"/>
  <c r="BL122" i="57"/>
  <c r="AV120" i="35"/>
  <c r="BH107" i="57"/>
  <c r="BK73" i="51"/>
  <c r="AG73" i="51"/>
  <c r="BN88" i="51"/>
  <c r="AO76" i="51"/>
  <c r="BN102" i="35"/>
  <c r="AS107" i="35"/>
  <c r="BE104" i="57"/>
  <c r="AQ107" i="57"/>
  <c r="BB70" i="51"/>
  <c r="AR117" i="35"/>
  <c r="AK122" i="57"/>
  <c r="BL108" i="35"/>
  <c r="BN115" i="35"/>
  <c r="BJ118" i="35"/>
  <c r="AJ102" i="57"/>
  <c r="BH121" i="57"/>
  <c r="AH102" i="57"/>
  <c r="BH119" i="57"/>
  <c r="AK121" i="57"/>
  <c r="AM106" i="57"/>
  <c r="BG103" i="57"/>
  <c r="AJ87" i="51"/>
  <c r="AQ73" i="51"/>
  <c r="AM117" i="35"/>
  <c r="AY121" i="35"/>
  <c r="AM117" i="57"/>
  <c r="AX121" i="35"/>
  <c r="BO120" i="35"/>
  <c r="BL88" i="51"/>
  <c r="BK117" i="35"/>
  <c r="BG75" i="51"/>
  <c r="BB102" i="57"/>
  <c r="AH108" i="57"/>
  <c r="BH105" i="35"/>
  <c r="AQ105" i="57"/>
  <c r="AS115" i="57"/>
  <c r="AK89" i="51"/>
  <c r="AQ85" i="51"/>
  <c r="BF105" i="35"/>
  <c r="BC103" i="35"/>
  <c r="BG116" i="35"/>
  <c r="BC119" i="57"/>
  <c r="AH120" i="57"/>
  <c r="BK122" i="57"/>
  <c r="AL84" i="51"/>
  <c r="AG108" i="57"/>
  <c r="AP117" i="57"/>
  <c r="AS121" i="35"/>
  <c r="BF87" i="51"/>
  <c r="AF106" i="35"/>
  <c r="BG104" i="35"/>
  <c r="AK74" i="51"/>
  <c r="BS102" i="35"/>
  <c r="AR106" i="35"/>
  <c r="AX118" i="57"/>
  <c r="BS89" i="51"/>
  <c r="AS74" i="51"/>
  <c r="AF118" i="57"/>
  <c r="BO122" i="57"/>
  <c r="AQ103" i="35"/>
  <c r="BH102" i="35"/>
  <c r="AX87" i="51"/>
  <c r="AW105" i="57"/>
  <c r="BD69" i="51"/>
  <c r="BI122" i="57"/>
  <c r="AZ71" i="51"/>
  <c r="AT104" i="35"/>
  <c r="BG108" i="57"/>
  <c r="BN107" i="57"/>
  <c r="BI73" i="51"/>
  <c r="AQ75" i="51"/>
  <c r="AQ69" i="51"/>
  <c r="BF86" i="51"/>
  <c r="BI71" i="51"/>
  <c r="BC108" i="35"/>
  <c r="AG105" i="35"/>
  <c r="AK120" i="35"/>
  <c r="AX120" i="35"/>
  <c r="BB108" i="35"/>
  <c r="AK103" i="35"/>
  <c r="AQ103" i="57"/>
  <c r="AT104" i="57"/>
  <c r="BE120" i="57"/>
  <c r="BP87" i="51"/>
  <c r="BQ101" i="57"/>
  <c r="AF104" i="35"/>
  <c r="BO106" i="35"/>
  <c r="AW101" i="57"/>
  <c r="BJ70" i="51"/>
  <c r="AP75" i="51"/>
  <c r="BQ108" i="57"/>
  <c r="AI105" i="57"/>
  <c r="BF121" i="57"/>
  <c r="AV115" i="57"/>
  <c r="BE119" i="57"/>
  <c r="AY74" i="51"/>
  <c r="BJ88" i="51"/>
  <c r="BQ85" i="51"/>
  <c r="AF103" i="35"/>
  <c r="BB116" i="35"/>
  <c r="AR122" i="35"/>
  <c r="AV89" i="51"/>
  <c r="AN122" i="35"/>
  <c r="BF102" i="57"/>
  <c r="BA119" i="35"/>
  <c r="AI120" i="35"/>
  <c r="BB119" i="35"/>
  <c r="AJ116" i="35"/>
  <c r="BG121" i="57"/>
  <c r="BJ83" i="51"/>
  <c r="BG101" i="57"/>
  <c r="AK116" i="35"/>
  <c r="AP85" i="51"/>
  <c r="BA107" i="35"/>
  <c r="BL70" i="51"/>
  <c r="BC106" i="35"/>
  <c r="BD104" i="57"/>
  <c r="AR115" i="57"/>
  <c r="BP119" i="57"/>
  <c r="AY118" i="35"/>
  <c r="AQ117" i="35"/>
  <c r="AT87" i="51"/>
  <c r="BM71" i="51"/>
  <c r="AW120" i="57"/>
  <c r="AT122" i="35"/>
  <c r="BA117" i="57"/>
  <c r="AH117" i="35"/>
  <c r="BS107" i="57"/>
  <c r="AU105" i="57"/>
  <c r="AH101" i="57"/>
  <c r="BG88" i="51"/>
  <c r="BS75" i="51"/>
  <c r="BA71" i="51"/>
  <c r="AQ115" i="57"/>
  <c r="AJ76" i="51"/>
  <c r="BS106" i="57"/>
  <c r="AV76" i="51"/>
  <c r="BE105" i="35"/>
  <c r="BM121" i="57"/>
  <c r="AI108" i="35"/>
  <c r="BR117" i="35"/>
  <c r="AJ84" i="51"/>
  <c r="BH106" i="57"/>
  <c r="BI106" i="35"/>
  <c r="BL103" i="35"/>
  <c r="BB69" i="51"/>
  <c r="AQ83" i="51"/>
  <c r="AN84" i="51"/>
  <c r="BJ85" i="51"/>
  <c r="AK85" i="51"/>
  <c r="BL90" i="51"/>
  <c r="AV85" i="51"/>
  <c r="AG83" i="51"/>
  <c r="BR72" i="51"/>
  <c r="BC118" i="57"/>
  <c r="BM116" i="57"/>
  <c r="BO116" i="35"/>
  <c r="BM117" i="57"/>
  <c r="AS73" i="51"/>
  <c r="AX107" i="57"/>
  <c r="AG71" i="51"/>
  <c r="AF115" i="57"/>
  <c r="AZ107" i="35"/>
  <c r="BC103" i="57"/>
  <c r="AZ119" i="57"/>
  <c r="BH119" i="35"/>
  <c r="BO83" i="51"/>
  <c r="AR102" i="57"/>
  <c r="BJ105" i="35"/>
  <c r="BH104" i="57"/>
  <c r="BP106" i="35"/>
  <c r="BR103" i="35"/>
  <c r="BR107" i="57"/>
  <c r="AS102" i="57"/>
  <c r="BB121" i="35"/>
  <c r="BB83" i="51"/>
  <c r="AV105" i="35"/>
  <c r="BM115" i="57"/>
  <c r="AW116" i="35"/>
  <c r="BN84" i="51"/>
  <c r="BR104" i="35"/>
  <c r="BS108" i="35"/>
  <c r="BM107" i="57"/>
  <c r="AP101" i="57"/>
  <c r="AU108" i="57"/>
  <c r="BK85" i="51"/>
  <c r="AR75" i="51"/>
  <c r="AU119" i="57"/>
  <c r="AP104" i="35"/>
  <c r="BP70" i="51"/>
  <c r="AL115" i="35"/>
  <c r="BS104" i="57"/>
  <c r="AP107" i="35"/>
  <c r="BD76" i="51"/>
  <c r="AO71" i="51"/>
  <c r="BB72" i="51"/>
  <c r="AZ69" i="51"/>
  <c r="AN76" i="51"/>
  <c r="AU119" i="35"/>
  <c r="BA108" i="57"/>
  <c r="AJ107" i="57"/>
  <c r="AK121" i="35"/>
  <c r="BG117" i="57"/>
  <c r="AT119" i="57"/>
  <c r="AG115" i="57"/>
  <c r="BG90" i="51"/>
  <c r="AL89" i="51"/>
  <c r="AF107" i="57"/>
  <c r="AF103" i="57"/>
  <c r="BF72" i="51"/>
  <c r="AG120" i="57"/>
  <c r="AW122" i="35"/>
  <c r="BP122" i="57"/>
  <c r="AH105" i="35"/>
  <c r="BR118" i="57"/>
  <c r="BJ107" i="57"/>
  <c r="AO119" i="35"/>
  <c r="AV122" i="35"/>
  <c r="AY108" i="57"/>
  <c r="AN107" i="35"/>
  <c r="AP119" i="35"/>
  <c r="BF69" i="51"/>
  <c r="BD106" i="57"/>
  <c r="BO108" i="35"/>
  <c r="AI119" i="57"/>
  <c r="AW102" i="35"/>
  <c r="BG85" i="51"/>
  <c r="AW108" i="57"/>
  <c r="AM85" i="51"/>
  <c r="AK115" i="57"/>
  <c r="AO116" i="35"/>
  <c r="BP103" i="57"/>
  <c r="AG116" i="35"/>
  <c r="AT118" i="57"/>
  <c r="AR107" i="35"/>
  <c r="BA118" i="35"/>
  <c r="BJ120" i="35"/>
  <c r="BC105" i="57"/>
  <c r="BD118" i="57"/>
  <c r="AZ103" i="35"/>
  <c r="BD105" i="35"/>
  <c r="AQ74" i="51"/>
  <c r="BB75" i="51"/>
  <c r="BQ72" i="51"/>
  <c r="BQ104" i="35"/>
  <c r="AL105" i="35"/>
  <c r="BQ121" i="57"/>
  <c r="BF76" i="51"/>
  <c r="BD85" i="51"/>
  <c r="AF74" i="51"/>
  <c r="AS118" i="57"/>
  <c r="AV106" i="57"/>
  <c r="BB102" i="35"/>
  <c r="AN120" i="35"/>
  <c r="AZ72" i="51"/>
  <c r="BP74" i="51"/>
  <c r="AF108" i="57"/>
  <c r="BJ101" i="57"/>
  <c r="AG107" i="57"/>
  <c r="BI117" i="35"/>
  <c r="AT70" i="51"/>
  <c r="BM86" i="51"/>
  <c r="BE106" i="57"/>
  <c r="AV104" i="35"/>
  <c r="AF84" i="51"/>
  <c r="BR83" i="51"/>
  <c r="AO74" i="51"/>
  <c r="BO107" i="57"/>
  <c r="BF103" i="35"/>
  <c r="BG121" i="35"/>
  <c r="AN71" i="51"/>
  <c r="BB122" i="35"/>
  <c r="BC74" i="51"/>
  <c r="AR84" i="51"/>
  <c r="BC75" i="51"/>
  <c r="AP116" i="35"/>
  <c r="BP101" i="57"/>
  <c r="BL117" i="35"/>
  <c r="BO117" i="57"/>
  <c r="AN105" i="35"/>
  <c r="AU102" i="57"/>
  <c r="BM89" i="51"/>
  <c r="BL85" i="51"/>
  <c r="BI87" i="51"/>
  <c r="AJ103" i="35"/>
  <c r="AT106" i="35"/>
  <c r="AR108" i="57"/>
  <c r="AR73" i="51"/>
  <c r="AM103" i="35"/>
  <c r="AK108" i="57"/>
  <c r="AP73" i="51"/>
  <c r="AM84" i="51"/>
  <c r="BD75" i="51"/>
  <c r="BM119" i="57"/>
  <c r="AX70" i="51"/>
  <c r="BD86" i="51"/>
  <c r="AW104" i="57"/>
  <c r="AI121" i="57"/>
  <c r="BC90" i="51"/>
  <c r="AS105" i="57"/>
  <c r="BI69" i="51"/>
  <c r="BD71" i="51"/>
  <c r="AH103" i="57"/>
  <c r="BD115" i="57"/>
  <c r="AK108" i="35"/>
  <c r="BM76" i="51"/>
  <c r="AY105" i="57"/>
  <c r="AI117" i="57"/>
  <c r="AV103" i="57"/>
  <c r="BC118" i="35"/>
  <c r="BN120" i="35"/>
  <c r="BA121" i="57"/>
  <c r="BE90" i="51"/>
  <c r="BQ105" i="57"/>
  <c r="BF115" i="35"/>
  <c r="BO119" i="35"/>
  <c r="AO122" i="35"/>
  <c r="BJ84" i="51"/>
  <c r="BP117" i="57"/>
  <c r="AN73" i="51"/>
  <c r="AL106" i="35"/>
  <c r="BA103" i="35"/>
  <c r="AU72" i="51"/>
  <c r="AS87" i="51"/>
  <c r="AG119" i="57"/>
  <c r="BS117" i="35"/>
  <c r="BK90" i="51"/>
  <c r="BQ118" i="57"/>
  <c r="BN116" i="57"/>
  <c r="BL121" i="35"/>
  <c r="AN119" i="57"/>
  <c r="BR120" i="57"/>
  <c r="AF102" i="35"/>
  <c r="AO85" i="51"/>
  <c r="BA88" i="51"/>
  <c r="BP120" i="35"/>
  <c r="BA116" i="57"/>
  <c r="BS105" i="57"/>
  <c r="AU122" i="57"/>
  <c r="AT116" i="57"/>
  <c r="AW117" i="35"/>
  <c r="AZ104" i="35"/>
  <c r="AV119" i="35"/>
  <c r="AU115" i="57"/>
  <c r="AO115" i="35"/>
  <c r="AK105" i="35"/>
  <c r="AZ121" i="57"/>
  <c r="BL69" i="51"/>
  <c r="BL107" i="35"/>
  <c r="BK120" i="35"/>
  <c r="AL72" i="51"/>
  <c r="BG102" i="35"/>
  <c r="BO75" i="51"/>
  <c r="AX101" i="35"/>
  <c r="AJ118" i="57"/>
  <c r="BJ116" i="57"/>
  <c r="BK101" i="35"/>
  <c r="AK71" i="51"/>
  <c r="AW104" i="35"/>
  <c r="BI83" i="51"/>
  <c r="BP105" i="35"/>
  <c r="AQ106" i="57"/>
  <c r="BE84" i="51"/>
  <c r="BI107" i="57"/>
  <c r="BO86" i="51"/>
  <c r="AX122" i="35"/>
  <c r="BR89" i="51"/>
  <c r="BB90" i="51"/>
  <c r="BK69" i="51"/>
  <c r="BD89" i="51"/>
  <c r="BC121" i="57"/>
  <c r="AM87" i="51"/>
  <c r="BR70" i="51"/>
  <c r="AT119" i="35"/>
  <c r="AF118" i="35"/>
  <c r="BJ89" i="51"/>
  <c r="AS103" i="57"/>
  <c r="AV115" i="35"/>
  <c r="BB103" i="35"/>
  <c r="AH75" i="51"/>
  <c r="AU87" i="51"/>
  <c r="AF119" i="35"/>
  <c r="BS72" i="51"/>
  <c r="BE102" i="57"/>
  <c r="AV116" i="57"/>
  <c r="AQ101" i="35"/>
  <c r="AN88" i="51"/>
  <c r="AM101" i="35"/>
  <c r="BD70" i="51"/>
  <c r="AF87" i="51"/>
  <c r="BI116" i="35"/>
  <c r="BA69" i="51"/>
  <c r="AO121" i="35"/>
  <c r="BQ70" i="51"/>
  <c r="BF70" i="51"/>
  <c r="BD122" i="35"/>
  <c r="AW75" i="51"/>
  <c r="AV102" i="57"/>
  <c r="BD102" i="57"/>
  <c r="AO117" i="57"/>
  <c r="AZ74" i="51"/>
  <c r="BL119" i="35"/>
  <c r="BM120" i="35"/>
  <c r="AX118" i="35"/>
  <c r="AV122" i="57"/>
  <c r="AV69" i="51"/>
  <c r="AO72" i="51"/>
  <c r="AV101" i="35"/>
  <c r="AI115" i="35"/>
  <c r="AK106" i="35"/>
  <c r="BA70" i="51"/>
  <c r="BH88" i="51"/>
  <c r="AW89" i="51"/>
  <c r="AM69" i="51"/>
  <c r="AR106" i="57"/>
  <c r="BP101" i="35"/>
  <c r="BM84" i="51"/>
  <c r="BO115" i="57"/>
  <c r="AS120" i="57"/>
  <c r="AY119" i="35"/>
  <c r="BG115" i="35"/>
  <c r="BM75" i="51"/>
  <c r="BI105" i="57"/>
  <c r="BB84" i="51"/>
  <c r="AJ122" i="57"/>
  <c r="AL71" i="51"/>
  <c r="AS117" i="57"/>
  <c r="BL73" i="51"/>
  <c r="AF122" i="35"/>
  <c r="AX88" i="51"/>
  <c r="BM105" i="57"/>
  <c r="BN122" i="57"/>
  <c r="BE108" i="57"/>
  <c r="AG87" i="51"/>
  <c r="AZ101" i="57"/>
  <c r="AQ119" i="57"/>
  <c r="AI103" i="57"/>
  <c r="AH117" i="57"/>
  <c r="AR85" i="51"/>
  <c r="AX119" i="35"/>
  <c r="BH118" i="35"/>
  <c r="AU101" i="57"/>
  <c r="BS70" i="51"/>
  <c r="AL117" i="57"/>
  <c r="BG115" i="57"/>
  <c r="BB118" i="57"/>
  <c r="AY120" i="57"/>
  <c r="AG70" i="51"/>
  <c r="BD108" i="35"/>
  <c r="BS107" i="35"/>
  <c r="BN76" i="51"/>
  <c r="AY86" i="51"/>
  <c r="BN72" i="51"/>
  <c r="BG118" i="57"/>
  <c r="AT90" i="51"/>
  <c r="AX104" i="57"/>
  <c r="BE72" i="51"/>
  <c r="AT103" i="57"/>
  <c r="BC87" i="51"/>
  <c r="AQ72" i="51"/>
  <c r="BR105" i="35"/>
  <c r="BB117" i="35"/>
  <c r="BA106" i="35"/>
  <c r="AI120" i="57"/>
  <c r="AT88" i="51"/>
  <c r="BJ74" i="51"/>
  <c r="BC104" i="35"/>
  <c r="AR101" i="35"/>
  <c r="AK76" i="51"/>
  <c r="BC69" i="51"/>
  <c r="AF107" i="35"/>
  <c r="BS106" i="35"/>
  <c r="AF121" i="57"/>
  <c r="BC121" i="35"/>
  <c r="AN101" i="35"/>
  <c r="AG105" i="57"/>
  <c r="AZ101" i="35"/>
  <c r="BN116" i="35"/>
  <c r="BL120" i="57"/>
  <c r="BS71" i="51"/>
  <c r="AL103" i="57"/>
  <c r="AI102" i="57"/>
  <c r="AU120" i="57"/>
  <c r="AK119" i="57"/>
  <c r="AY108" i="35"/>
  <c r="AO117" i="35"/>
  <c r="BJ87" i="51"/>
  <c r="AK118" i="35"/>
  <c r="AO121" i="57"/>
  <c r="AV108" i="57"/>
  <c r="BD103" i="57"/>
  <c r="AH105" i="57"/>
  <c r="BO103" i="35"/>
  <c r="AQ108" i="57"/>
  <c r="AF76" i="51"/>
  <c r="AM75" i="51"/>
  <c r="BP71" i="51"/>
  <c r="AY76" i="51"/>
  <c r="AX105" i="35"/>
  <c r="AI103" i="35"/>
  <c r="BI118" i="35"/>
  <c r="AO120" i="35"/>
  <c r="BJ119" i="35"/>
  <c r="AP102" i="35"/>
  <c r="AT76" i="51"/>
  <c r="BB118" i="35"/>
  <c r="AW101" i="35"/>
  <c r="AW115" i="57"/>
  <c r="AT108" i="57"/>
  <c r="AT120" i="57"/>
  <c r="AI101" i="35"/>
  <c r="AG104" i="35"/>
  <c r="AY106" i="57"/>
  <c r="BO117" i="35"/>
  <c r="BI120" i="35"/>
  <c r="BO71" i="51"/>
  <c r="AP101" i="35"/>
  <c r="BP118" i="35"/>
  <c r="AU107" i="35"/>
  <c r="AH84" i="51"/>
  <c r="BC84" i="51"/>
  <c r="BC88" i="51"/>
  <c r="BN90" i="51"/>
  <c r="BD118" i="35"/>
  <c r="BR108" i="57"/>
  <c r="BJ104" i="35"/>
  <c r="AX122" i="57"/>
  <c r="AH72" i="51"/>
  <c r="AT118" i="35"/>
  <c r="BP121" i="57"/>
  <c r="AZ87" i="51"/>
  <c r="BA76" i="51"/>
  <c r="AI83" i="51"/>
  <c r="AO105" i="57"/>
  <c r="AJ88" i="51"/>
  <c r="BA74" i="51"/>
  <c r="BG70" i="51"/>
  <c r="AO106" i="57"/>
  <c r="AU121" i="57"/>
  <c r="BP69" i="51"/>
  <c r="BL115" i="35"/>
  <c r="BM117" i="35"/>
  <c r="AX115" i="35"/>
  <c r="AH74" i="51"/>
  <c r="AM119" i="35"/>
  <c r="BD117" i="57"/>
  <c r="BJ103" i="35"/>
  <c r="AW116" i="57"/>
  <c r="AH71" i="51"/>
  <c r="AN105" i="57"/>
  <c r="AV87" i="51"/>
  <c r="AZ116" i="57"/>
  <c r="AR104" i="35"/>
  <c r="AJ101" i="57"/>
  <c r="BS119" i="35"/>
  <c r="BR86" i="51"/>
  <c r="AG106" i="35"/>
  <c r="AY72" i="51"/>
  <c r="BD73" i="51"/>
  <c r="BK103" i="57"/>
  <c r="BA101" i="35"/>
  <c r="BR108" i="35"/>
  <c r="BO115" i="35"/>
  <c r="BG120" i="35"/>
  <c r="AL119" i="57"/>
  <c r="AS83" i="51"/>
  <c r="AJ106" i="57"/>
  <c r="AQ108" i="35"/>
  <c r="BO121" i="57"/>
  <c r="AK117" i="57"/>
  <c r="AH108" i="35"/>
  <c r="BE101" i="35"/>
  <c r="AY119" i="57"/>
  <c r="AH106" i="35"/>
  <c r="BM107" i="35"/>
  <c r="AN108" i="35"/>
  <c r="BK102" i="35"/>
  <c r="BS84" i="51"/>
  <c r="BL108" i="57"/>
  <c r="AM73" i="51"/>
  <c r="BE73" i="51"/>
  <c r="AR89" i="51"/>
  <c r="BN70" i="51"/>
  <c r="BI75" i="51"/>
  <c r="AL74" i="51"/>
  <c r="AJ72" i="51"/>
  <c r="BP75" i="51"/>
  <c r="BA75" i="51"/>
  <c r="AZ119" i="35"/>
  <c r="BA73" i="51"/>
  <c r="BS115" i="35"/>
  <c r="AX72" i="51"/>
  <c r="AQ118" i="57"/>
  <c r="BP76" i="51"/>
  <c r="AF88" i="51"/>
  <c r="BQ105" i="35"/>
  <c r="BO69" i="51"/>
  <c r="AG102" i="57"/>
  <c r="AV73" i="51"/>
  <c r="AM108" i="35"/>
  <c r="AR116" i="35"/>
  <c r="BS76" i="51"/>
  <c r="BO106" i="57"/>
  <c r="BR85" i="51"/>
  <c r="AU122" i="35"/>
  <c r="AI117" i="35"/>
  <c r="AY116" i="35"/>
  <c r="AR87" i="51"/>
  <c r="AH119" i="57"/>
  <c r="BL101" i="57"/>
  <c r="AO106" i="35"/>
  <c r="BE104" i="35"/>
  <c r="AG74" i="51"/>
  <c r="BN106" i="57"/>
  <c r="BE69" i="51"/>
  <c r="AW69" i="51"/>
  <c r="BG118" i="35"/>
  <c r="BR90" i="51"/>
  <c r="BK86" i="51"/>
  <c r="BE101" i="57"/>
  <c r="AH87" i="51"/>
  <c r="BJ71" i="51"/>
  <c r="AV90" i="51"/>
  <c r="BH118" i="57"/>
  <c r="BK74" i="51"/>
  <c r="AZ118" i="35"/>
  <c r="AK107" i="35"/>
  <c r="BG89" i="51"/>
  <c r="AP122" i="57"/>
  <c r="BL116" i="35"/>
  <c r="AO73" i="51"/>
  <c r="AX121" i="57"/>
  <c r="BD104" i="35"/>
  <c r="BE115" i="57"/>
  <c r="BF102" i="35"/>
  <c r="AN74" i="51"/>
  <c r="AQ122" i="35"/>
  <c r="AV106" i="35"/>
  <c r="AH70" i="51"/>
  <c r="AP72" i="51"/>
  <c r="AS117" i="35"/>
  <c r="AR119" i="35"/>
  <c r="AG89" i="51"/>
  <c r="BJ121" i="57"/>
  <c r="AJ101" i="35"/>
  <c r="BL106" i="35"/>
  <c r="AX74" i="51"/>
  <c r="AR86" i="51"/>
  <c r="AS103" i="35"/>
  <c r="BB119" i="57"/>
  <c r="BA106" i="57"/>
  <c r="AP88" i="51"/>
  <c r="AJ73" i="51"/>
  <c r="AR107" i="57"/>
  <c r="AX69" i="51"/>
  <c r="AM115" i="57"/>
  <c r="AN106" i="57"/>
  <c r="BN104" i="57"/>
  <c r="BI108" i="57"/>
  <c r="BE116" i="35"/>
  <c r="AZ75" i="51"/>
  <c r="AS104" i="57"/>
  <c r="AJ120" i="35"/>
  <c r="AO87" i="51"/>
  <c r="AQ119" i="35"/>
  <c r="AQ115" i="35"/>
  <c r="AQ89" i="51"/>
  <c r="BF117" i="57"/>
  <c r="BH117" i="35"/>
  <c r="AG101" i="57"/>
  <c r="AF119" i="57"/>
  <c r="AL120" i="57"/>
  <c r="BD83" i="51"/>
  <c r="BE102" i="35"/>
  <c r="BQ88" i="51"/>
  <c r="AJ75" i="51"/>
  <c r="AL108" i="35"/>
  <c r="BM83" i="51"/>
  <c r="BD119" i="35"/>
  <c r="BE85" i="51"/>
  <c r="BO104" i="35"/>
  <c r="AM106" i="35"/>
  <c r="AV108" i="35"/>
  <c r="AF73" i="51"/>
  <c r="AI102" i="35"/>
  <c r="AM118" i="35"/>
  <c r="BK87" i="51"/>
  <c r="BM121" i="35"/>
  <c r="BG76" i="51"/>
  <c r="AL70" i="51"/>
  <c r="BB89" i="51"/>
  <c r="BI119" i="35"/>
  <c r="AN103" i="35"/>
  <c r="BG102" i="57"/>
  <c r="BL74" i="51"/>
  <c r="BL71" i="51"/>
  <c r="AI101" i="57"/>
  <c r="AU101" i="35"/>
  <c r="AU89" i="51"/>
  <c r="AW117" i="57"/>
  <c r="BE117" i="35"/>
  <c r="BG108" i="35"/>
  <c r="BB115" i="57"/>
  <c r="AN90" i="51"/>
  <c r="AK73" i="51"/>
  <c r="AL107" i="35"/>
  <c r="AL120" i="35"/>
  <c r="AF105" i="57"/>
  <c r="AW73" i="51"/>
  <c r="AX85" i="51"/>
  <c r="AP121" i="35"/>
  <c r="AV86" i="51"/>
  <c r="BE75" i="51"/>
  <c r="AF115" i="35"/>
  <c r="BE107" i="35"/>
  <c r="BE119" i="35"/>
  <c r="AI108" i="57"/>
  <c r="AK86" i="51"/>
  <c r="BS120" i="57"/>
  <c r="BN115" i="57"/>
  <c r="BF75" i="51"/>
  <c r="BO72" i="51"/>
  <c r="BD101" i="57"/>
  <c r="AL122" i="57"/>
  <c r="BB104" i="57"/>
  <c r="AR101" i="57"/>
  <c r="AZ104" i="57"/>
  <c r="BB120" i="35"/>
  <c r="AR120" i="35"/>
  <c r="AW121" i="57"/>
  <c r="BC119" i="35"/>
  <c r="BJ73" i="51"/>
  <c r="AS104" i="35"/>
  <c r="AT107" i="57"/>
  <c r="BK104" i="35"/>
  <c r="AV88" i="51"/>
  <c r="BP83" i="51"/>
  <c r="BF84" i="51"/>
  <c r="BH120" i="35"/>
  <c r="AX105" i="57"/>
  <c r="AL86" i="51"/>
  <c r="BJ118" i="57"/>
  <c r="BN119" i="57"/>
  <c r="BP117" i="35"/>
  <c r="AN121" i="35"/>
  <c r="AU118" i="35"/>
  <c r="BL116" i="57"/>
  <c r="BL102" i="35"/>
  <c r="BI122" i="35"/>
  <c r="AG122" i="35"/>
  <c r="BO104" i="57"/>
  <c r="BJ69" i="51"/>
  <c r="BD105" i="57"/>
  <c r="BH121" i="35"/>
  <c r="AL122" i="35"/>
  <c r="AT102" i="57"/>
  <c r="BQ89" i="51"/>
  <c r="AI70" i="51"/>
  <c r="BR103" i="57"/>
  <c r="AK107" i="57"/>
  <c r="AI121" i="35"/>
  <c r="AI85" i="51"/>
  <c r="BQ106" i="35"/>
  <c r="BI105" i="35"/>
  <c r="AX117" i="35"/>
  <c r="BO118" i="57"/>
  <c r="AK104" i="57"/>
  <c r="BH108" i="57"/>
  <c r="AI86" i="51"/>
  <c r="AZ115" i="35"/>
  <c r="AY105" i="35"/>
  <c r="BM104" i="57"/>
  <c r="BQ83" i="51"/>
  <c r="AX103" i="57"/>
  <c r="BA102" i="57"/>
  <c r="AM89" i="51"/>
  <c r="AJ115" i="35"/>
  <c r="AJ107" i="35"/>
  <c r="BJ106" i="35"/>
  <c r="AP70" i="51"/>
  <c r="BI103" i="35"/>
  <c r="AY115" i="35"/>
  <c r="BK121" i="57"/>
  <c r="AO103" i="57"/>
  <c r="AS102" i="35"/>
  <c r="BB107" i="57"/>
  <c r="AQ117" i="57"/>
  <c r="AS122" i="35"/>
  <c r="AP69" i="51"/>
  <c r="AR104" i="57"/>
  <c r="AG106" i="57"/>
  <c r="BC102" i="35"/>
  <c r="AL105" i="57"/>
  <c r="AG101" i="35"/>
  <c r="BO105" i="35"/>
  <c r="BC105" i="35"/>
  <c r="BE89" i="51"/>
  <c r="AZ88" i="51"/>
  <c r="AW105" i="35"/>
  <c r="BL106" i="57"/>
  <c r="AN122" i="57"/>
  <c r="BA84" i="51"/>
  <c r="BD120" i="57"/>
  <c r="BB122" i="57"/>
  <c r="AI69" i="51"/>
  <c r="AK105" i="57"/>
  <c r="AP90" i="51"/>
  <c r="AT83" i="51"/>
  <c r="BJ116" i="35"/>
  <c r="AZ106" i="35"/>
  <c r="AS120" i="35"/>
  <c r="BM85" i="51"/>
  <c r="BN102" i="57"/>
  <c r="BQ116" i="57"/>
  <c r="AV70" i="51"/>
  <c r="AU106" i="35"/>
  <c r="BC116" i="35"/>
  <c r="AP120" i="35"/>
  <c r="AP84" i="51"/>
  <c r="I105" i="57" l="1"/>
  <c r="I54" i="57" s="1"/>
  <c r="I30" i="57" s="1"/>
  <c r="G69" i="51"/>
  <c r="G41" i="51" s="1"/>
  <c r="G26" i="51" s="1"/>
  <c r="AA130" i="26" s="1"/>
  <c r="L122" i="57"/>
  <c r="E101" i="35"/>
  <c r="E50" i="35" s="1"/>
  <c r="E26" i="35" s="1"/>
  <c r="J105" i="57"/>
  <c r="J54" i="57" s="1"/>
  <c r="J30" i="57" s="1"/>
  <c r="E106" i="57"/>
  <c r="E55" i="57" s="1"/>
  <c r="E31" i="57" s="1"/>
  <c r="M103" i="57"/>
  <c r="M52" i="57" s="1"/>
  <c r="M28" i="57" s="1"/>
  <c r="H107" i="35"/>
  <c r="H56" i="35" s="1"/>
  <c r="H32" i="35" s="1"/>
  <c r="H115" i="35"/>
  <c r="K89" i="51"/>
  <c r="G86" i="51"/>
  <c r="I104" i="57"/>
  <c r="I53" i="57" s="1"/>
  <c r="I29" i="57" s="1"/>
  <c r="G85" i="51"/>
  <c r="G121" i="35"/>
  <c r="I107" i="57"/>
  <c r="I56" i="57" s="1"/>
  <c r="I32" i="57" s="1"/>
  <c r="G70" i="51"/>
  <c r="G42" i="51" s="1"/>
  <c r="G27" i="51" s="1"/>
  <c r="AA131" i="26" s="1"/>
  <c r="J122" i="35"/>
  <c r="E122" i="35"/>
  <c r="L121" i="35"/>
  <c r="J86" i="51"/>
  <c r="J122" i="57"/>
  <c r="I86" i="51"/>
  <c r="G108" i="57"/>
  <c r="G57" i="57" s="1"/>
  <c r="G33" i="57" s="1"/>
  <c r="D115" i="35"/>
  <c r="D105" i="57"/>
  <c r="D54" i="57" s="1"/>
  <c r="D30" i="57" s="1"/>
  <c r="J120" i="35"/>
  <c r="J107" i="35"/>
  <c r="J56" i="35" s="1"/>
  <c r="J32" i="35" s="1"/>
  <c r="I73" i="51"/>
  <c r="I45" i="51" s="1"/>
  <c r="I30" i="51" s="1"/>
  <c r="Z107" i="26" s="1"/>
  <c r="L90" i="51"/>
  <c r="G101" i="57"/>
  <c r="G50" i="57" s="1"/>
  <c r="G26" i="57" s="1"/>
  <c r="L103" i="35"/>
  <c r="L52" i="35" s="1"/>
  <c r="L28" i="35" s="1"/>
  <c r="J70" i="51"/>
  <c r="J42" i="51" s="1"/>
  <c r="J27" i="51" s="1"/>
  <c r="Z113" i="26" s="1"/>
  <c r="K118" i="35"/>
  <c r="G102" i="35"/>
  <c r="G51" i="35" s="1"/>
  <c r="G27" i="35" s="1"/>
  <c r="D73" i="51"/>
  <c r="D45" i="51" s="1"/>
  <c r="D30" i="51" s="1"/>
  <c r="AA107" i="26" s="1"/>
  <c r="K106" i="35"/>
  <c r="K55" i="35" s="1"/>
  <c r="K31" i="35" s="1"/>
  <c r="J108" i="35"/>
  <c r="J57" i="35" s="1"/>
  <c r="J33" i="35" s="1"/>
  <c r="H75" i="51"/>
  <c r="H47" i="51" s="1"/>
  <c r="H32" i="51" s="1"/>
  <c r="AA145" i="26" s="1"/>
  <c r="J120" i="57"/>
  <c r="D119" i="57"/>
  <c r="D77" i="57" s="1"/>
  <c r="D63" i="57" s="1"/>
  <c r="D39" i="57" s="1"/>
  <c r="AA55" i="26" s="1"/>
  <c r="E101" i="57"/>
  <c r="E50" i="57" s="1"/>
  <c r="E26" i="57" s="1"/>
  <c r="M87" i="51"/>
  <c r="H120" i="35"/>
  <c r="L106" i="57"/>
  <c r="L55" i="57" s="1"/>
  <c r="L31" i="57" s="1"/>
  <c r="K115" i="57"/>
  <c r="H73" i="51"/>
  <c r="H45" i="51" s="1"/>
  <c r="H30" i="51" s="1"/>
  <c r="AA143" i="26" s="1"/>
  <c r="H101" i="35"/>
  <c r="H50" i="35" s="1"/>
  <c r="H26" i="35" s="1"/>
  <c r="E89" i="51"/>
  <c r="F70" i="51"/>
  <c r="F42" i="51" s="1"/>
  <c r="F27" i="51" s="1"/>
  <c r="AA122" i="26" s="1"/>
  <c r="L74" i="51"/>
  <c r="L46" i="51" s="1"/>
  <c r="L31" i="51" s="1"/>
  <c r="Z135" i="26" s="1"/>
  <c r="M73" i="51"/>
  <c r="M45" i="51" s="1"/>
  <c r="M30" i="51" s="1"/>
  <c r="Z143" i="26" s="1"/>
  <c r="L143" i="26" s="1"/>
  <c r="M143" i="26" s="1"/>
  <c r="I107" i="35"/>
  <c r="I56" i="35" s="1"/>
  <c r="I32" i="35" s="1"/>
  <c r="F87" i="51"/>
  <c r="E74" i="51"/>
  <c r="E46" i="51" s="1"/>
  <c r="E31" i="51" s="1"/>
  <c r="AA117" i="26" s="1"/>
  <c r="M106" i="35"/>
  <c r="M55" i="35" s="1"/>
  <c r="M31" i="35" s="1"/>
  <c r="F119" i="57"/>
  <c r="G117" i="35"/>
  <c r="K108" i="35"/>
  <c r="K57" i="35" s="1"/>
  <c r="K33" i="35" s="1"/>
  <c r="E102" i="57"/>
  <c r="E51" i="57" s="1"/>
  <c r="E27" i="57" s="1"/>
  <c r="D88" i="51"/>
  <c r="H72" i="51"/>
  <c r="H44" i="51" s="1"/>
  <c r="H29" i="51" s="1"/>
  <c r="AA142" i="26" s="1"/>
  <c r="J74" i="51"/>
  <c r="J46" i="51" s="1"/>
  <c r="J31" i="51" s="1"/>
  <c r="Z117" i="26" s="1"/>
  <c r="L117" i="26" s="1"/>
  <c r="M117" i="26" s="1"/>
  <c r="K73" i="51"/>
  <c r="K45" i="51" s="1"/>
  <c r="K30" i="51" s="1"/>
  <c r="Z125" i="26" s="1"/>
  <c r="L108" i="35"/>
  <c r="L57" i="35" s="1"/>
  <c r="L33" i="35" s="1"/>
  <c r="F106" i="35"/>
  <c r="F55" i="35" s="1"/>
  <c r="F31" i="35" s="1"/>
  <c r="F108" i="35"/>
  <c r="F57" i="35" s="1"/>
  <c r="F33" i="35" s="1"/>
  <c r="I117" i="57"/>
  <c r="H106" i="57"/>
  <c r="H55" i="57" s="1"/>
  <c r="H31" i="57" s="1"/>
  <c r="J119" i="57"/>
  <c r="J77" i="57" s="1"/>
  <c r="J63" i="57" s="1"/>
  <c r="J39" i="57" s="1"/>
  <c r="Z64" i="26" s="1"/>
  <c r="E106" i="35"/>
  <c r="E55" i="35" s="1"/>
  <c r="E31" i="35" s="1"/>
  <c r="H101" i="57"/>
  <c r="H50" i="57" s="1"/>
  <c r="H26" i="57" s="1"/>
  <c r="L105" i="57"/>
  <c r="L54" i="57" s="1"/>
  <c r="L30" i="57" s="1"/>
  <c r="F71" i="51"/>
  <c r="F43" i="51" s="1"/>
  <c r="F28" i="51" s="1"/>
  <c r="AA123" i="26" s="1"/>
  <c r="K119" i="35"/>
  <c r="F74" i="51"/>
  <c r="F46" i="51" s="1"/>
  <c r="F31" i="51" s="1"/>
  <c r="AA126" i="26" s="1"/>
  <c r="M106" i="57"/>
  <c r="M55" i="57" s="1"/>
  <c r="M31" i="57" s="1"/>
  <c r="H88" i="51"/>
  <c r="M105" i="57"/>
  <c r="M54" i="57" s="1"/>
  <c r="M30" i="57" s="1"/>
  <c r="G83" i="51"/>
  <c r="F72" i="51"/>
  <c r="F44" i="51" s="1"/>
  <c r="F29" i="51" s="1"/>
  <c r="AA124" i="26" s="1"/>
  <c r="F84" i="51"/>
  <c r="E104" i="35"/>
  <c r="E53" i="35" s="1"/>
  <c r="E29" i="35" s="1"/>
  <c r="G101" i="35"/>
  <c r="G50" i="35" s="1"/>
  <c r="G26" i="35" s="1"/>
  <c r="M120" i="35"/>
  <c r="M78" i="35" s="1"/>
  <c r="M64" i="35" s="1"/>
  <c r="M40" i="35" s="1"/>
  <c r="H92" i="36" s="1"/>
  <c r="G103" i="35"/>
  <c r="G52" i="35" s="1"/>
  <c r="G28" i="35" s="1"/>
  <c r="K75" i="51"/>
  <c r="K47" i="51" s="1"/>
  <c r="K32" i="51" s="1"/>
  <c r="Z127" i="26" s="1"/>
  <c r="D76" i="51"/>
  <c r="D48" i="51" s="1"/>
  <c r="D33" i="51" s="1"/>
  <c r="AA110" i="26" s="1"/>
  <c r="F105" i="57"/>
  <c r="F54" i="57" s="1"/>
  <c r="F30" i="57" s="1"/>
  <c r="M121" i="57"/>
  <c r="I118" i="35"/>
  <c r="M117" i="35"/>
  <c r="I119" i="57"/>
  <c r="I77" i="57" s="1"/>
  <c r="I63" i="57" s="1"/>
  <c r="I39" i="57" s="1"/>
  <c r="Z55" i="26" s="1"/>
  <c r="G102" i="57"/>
  <c r="G51" i="57" s="1"/>
  <c r="G27" i="57" s="1"/>
  <c r="J103" i="57"/>
  <c r="J52" i="57" s="1"/>
  <c r="J28" i="57" s="1"/>
  <c r="E105" i="57"/>
  <c r="E54" i="57" s="1"/>
  <c r="E30" i="57" s="1"/>
  <c r="L101" i="35"/>
  <c r="L50" i="35" s="1"/>
  <c r="L26" i="35" s="1"/>
  <c r="D121" i="57"/>
  <c r="D107" i="35"/>
  <c r="D56" i="35" s="1"/>
  <c r="D32" i="35" s="1"/>
  <c r="I76" i="51"/>
  <c r="I48" i="51" s="1"/>
  <c r="I33" i="51" s="1"/>
  <c r="Z110" i="26" s="1"/>
  <c r="L110" i="26" s="1"/>
  <c r="M110" i="26" s="1"/>
  <c r="G120" i="57"/>
  <c r="E70" i="51"/>
  <c r="E42" i="51" s="1"/>
  <c r="E27" i="51" s="1"/>
  <c r="AA113" i="26" s="1"/>
  <c r="J117" i="57"/>
  <c r="J75" i="57" s="1"/>
  <c r="J61" i="57" s="1"/>
  <c r="J37" i="57" s="1"/>
  <c r="Z62" i="26" s="1"/>
  <c r="F117" i="57"/>
  <c r="G103" i="57"/>
  <c r="G52" i="57" s="1"/>
  <c r="G28" i="57" s="1"/>
  <c r="E87" i="51"/>
  <c r="D122" i="35"/>
  <c r="J71" i="51"/>
  <c r="J43" i="51" s="1"/>
  <c r="J28" i="51" s="1"/>
  <c r="Z114" i="26" s="1"/>
  <c r="H122" i="57"/>
  <c r="K69" i="51"/>
  <c r="K41" i="51" s="1"/>
  <c r="K26" i="51" s="1"/>
  <c r="Z121" i="26" s="1"/>
  <c r="I106" i="35"/>
  <c r="I55" i="35" s="1"/>
  <c r="I31" i="35" s="1"/>
  <c r="G115" i="35"/>
  <c r="G73" i="35" s="1"/>
  <c r="G59" i="35" s="1"/>
  <c r="G35" i="35" s="1"/>
  <c r="I78" i="36" s="1"/>
  <c r="M72" i="51"/>
  <c r="M44" i="51" s="1"/>
  <c r="M29" i="51" s="1"/>
  <c r="Z142" i="26" s="1"/>
  <c r="L142" i="26" s="1"/>
  <c r="M142" i="26" s="1"/>
  <c r="M117" i="57"/>
  <c r="M75" i="57" s="1"/>
  <c r="M61" i="57" s="1"/>
  <c r="M37" i="57" s="1"/>
  <c r="Z89" i="26" s="1"/>
  <c r="M121" i="35"/>
  <c r="D87" i="51"/>
  <c r="K101" i="35"/>
  <c r="K50" i="35" s="1"/>
  <c r="K26" i="35" s="1"/>
  <c r="L88" i="51"/>
  <c r="D119" i="35"/>
  <c r="F75" i="51"/>
  <c r="F47" i="51" s="1"/>
  <c r="F32" i="51" s="1"/>
  <c r="AA127" i="26" s="1"/>
  <c r="D118" i="35"/>
  <c r="K87" i="51"/>
  <c r="I71" i="51"/>
  <c r="I43" i="51" s="1"/>
  <c r="I28" i="51" s="1"/>
  <c r="Z105" i="26" s="1"/>
  <c r="H118" i="57"/>
  <c r="J72" i="51"/>
  <c r="J44" i="51" s="1"/>
  <c r="J29" i="51" s="1"/>
  <c r="Z115" i="26" s="1"/>
  <c r="I105" i="35"/>
  <c r="I54" i="35" s="1"/>
  <c r="I30" i="35" s="1"/>
  <c r="M115" i="35"/>
  <c r="M85" i="51"/>
  <c r="D102" i="35"/>
  <c r="D51" i="35" s="1"/>
  <c r="D27" i="35" s="1"/>
  <c r="L119" i="57"/>
  <c r="L77" i="57" s="1"/>
  <c r="L63" i="57" s="1"/>
  <c r="L39" i="57" s="1"/>
  <c r="Z82" i="26" s="1"/>
  <c r="E119" i="57"/>
  <c r="E77" i="57" s="1"/>
  <c r="E63" i="57" s="1"/>
  <c r="E39" i="57" s="1"/>
  <c r="AA64" i="26" s="1"/>
  <c r="J106" i="35"/>
  <c r="J55" i="35" s="1"/>
  <c r="J31" i="35" s="1"/>
  <c r="L73" i="51"/>
  <c r="L45" i="51" s="1"/>
  <c r="L30" i="51" s="1"/>
  <c r="Z134" i="26" s="1"/>
  <c r="M122" i="35"/>
  <c r="G117" i="57"/>
  <c r="G75" i="57" s="1"/>
  <c r="G61" i="57" s="1"/>
  <c r="G37" i="57" s="1"/>
  <c r="AA80" i="26" s="1"/>
  <c r="I108" i="35"/>
  <c r="I57" i="35" s="1"/>
  <c r="I33" i="35" s="1"/>
  <c r="F103" i="57"/>
  <c r="F52" i="57" s="1"/>
  <c r="F28" i="57" s="1"/>
  <c r="G121" i="57"/>
  <c r="K84" i="51"/>
  <c r="I108" i="57"/>
  <c r="I57" i="57" s="1"/>
  <c r="I33" i="57" s="1"/>
  <c r="K103" i="35"/>
  <c r="K52" i="35" s="1"/>
  <c r="K28" i="35" s="1"/>
  <c r="H103" i="35"/>
  <c r="H52" i="35" s="1"/>
  <c r="H28" i="35" s="1"/>
  <c r="L105" i="35"/>
  <c r="L54" i="35" s="1"/>
  <c r="L30" i="35" s="1"/>
  <c r="L71" i="51"/>
  <c r="L43" i="51" s="1"/>
  <c r="L28" i="51" s="1"/>
  <c r="Z132" i="26" s="1"/>
  <c r="M74" i="51"/>
  <c r="M46" i="51" s="1"/>
  <c r="M31" i="51" s="1"/>
  <c r="Z144" i="26" s="1"/>
  <c r="D84" i="51"/>
  <c r="E107" i="57"/>
  <c r="E56" i="57" s="1"/>
  <c r="E32" i="57" s="1"/>
  <c r="D108" i="57"/>
  <c r="D57" i="57" s="1"/>
  <c r="D33" i="57" s="1"/>
  <c r="L120" i="35"/>
  <c r="D74" i="51"/>
  <c r="D46" i="51" s="1"/>
  <c r="D31" i="51" s="1"/>
  <c r="AA108" i="26" s="1"/>
  <c r="J105" i="35"/>
  <c r="J54" i="35" s="1"/>
  <c r="J30" i="35" s="1"/>
  <c r="E116" i="35"/>
  <c r="M116" i="35"/>
  <c r="I115" i="57"/>
  <c r="K85" i="51"/>
  <c r="G119" i="57"/>
  <c r="L107" i="35"/>
  <c r="L56" i="35" s="1"/>
  <c r="L32" i="35" s="1"/>
  <c r="M119" i="35"/>
  <c r="F105" i="35"/>
  <c r="F54" i="35" s="1"/>
  <c r="F30" i="35" s="1"/>
  <c r="E120" i="57"/>
  <c r="E78" i="57" s="1"/>
  <c r="E64" i="57" s="1"/>
  <c r="E40" i="57" s="1"/>
  <c r="AA65" i="26" s="1"/>
  <c r="D103" i="57"/>
  <c r="D52" i="57" s="1"/>
  <c r="D28" i="57" s="1"/>
  <c r="D107" i="57"/>
  <c r="D56" i="57" s="1"/>
  <c r="D32" i="57" s="1"/>
  <c r="J89" i="51"/>
  <c r="E115" i="57"/>
  <c r="E73" i="57" s="1"/>
  <c r="E59" i="57" s="1"/>
  <c r="E35" i="57" s="1"/>
  <c r="AA60" i="26" s="1"/>
  <c r="I121" i="35"/>
  <c r="I79" i="35" s="1"/>
  <c r="I65" i="35" s="1"/>
  <c r="I41" i="35" s="1"/>
  <c r="H57" i="36" s="1"/>
  <c r="H107" i="57"/>
  <c r="H56" i="57" s="1"/>
  <c r="H32" i="57" s="1"/>
  <c r="L76" i="51"/>
  <c r="L48" i="51" s="1"/>
  <c r="L33" i="51" s="1"/>
  <c r="Z137" i="26" s="1"/>
  <c r="M71" i="51"/>
  <c r="M43" i="51" s="1"/>
  <c r="M28" i="51" s="1"/>
  <c r="Z141" i="26" s="1"/>
  <c r="J115" i="35"/>
  <c r="D115" i="57"/>
  <c r="E71" i="51"/>
  <c r="E43" i="51" s="1"/>
  <c r="E28" i="51" s="1"/>
  <c r="AA114" i="26" s="1"/>
  <c r="E83" i="51"/>
  <c r="I85" i="51"/>
  <c r="L84" i="51"/>
  <c r="H84" i="51"/>
  <c r="G108" i="35"/>
  <c r="G57" i="35" s="1"/>
  <c r="G33" i="35" s="1"/>
  <c r="H76" i="51"/>
  <c r="H48" i="51" s="1"/>
  <c r="H33" i="51" s="1"/>
  <c r="AA146" i="26" s="1"/>
  <c r="F101" i="57"/>
  <c r="F50" i="57" s="1"/>
  <c r="F26" i="57" s="1"/>
  <c r="F117" i="35"/>
  <c r="I116" i="35"/>
  <c r="H116" i="35"/>
  <c r="G120" i="35"/>
  <c r="L122" i="35"/>
  <c r="L80" i="35" s="1"/>
  <c r="L66" i="35" s="1"/>
  <c r="L42" i="35" s="1"/>
  <c r="H85" i="36" s="1"/>
  <c r="D103" i="35"/>
  <c r="D52" i="35" s="1"/>
  <c r="D28" i="35" s="1"/>
  <c r="G105" i="57"/>
  <c r="G54" i="57" s="1"/>
  <c r="G30" i="57" s="1"/>
  <c r="D104" i="35"/>
  <c r="D53" i="35" s="1"/>
  <c r="D29" i="35" s="1"/>
  <c r="I103" i="35"/>
  <c r="I52" i="35" s="1"/>
  <c r="I28" i="35" s="1"/>
  <c r="I120" i="35"/>
  <c r="I78" i="35" s="1"/>
  <c r="I64" i="35" s="1"/>
  <c r="I40" i="35" s="1"/>
  <c r="H56" i="36" s="1"/>
  <c r="E105" i="35"/>
  <c r="E54" i="35" s="1"/>
  <c r="E30" i="35" s="1"/>
  <c r="D118" i="57"/>
  <c r="I74" i="51"/>
  <c r="I46" i="51" s="1"/>
  <c r="I31" i="51" s="1"/>
  <c r="Z108" i="26" s="1"/>
  <c r="L108" i="26" s="1"/>
  <c r="M108" i="26" s="1"/>
  <c r="D106" i="35"/>
  <c r="D55" i="35" s="1"/>
  <c r="D31" i="35" s="1"/>
  <c r="E108" i="57"/>
  <c r="E57" i="57" s="1"/>
  <c r="E33" i="57" s="1"/>
  <c r="J84" i="51"/>
  <c r="F120" i="57"/>
  <c r="I89" i="51"/>
  <c r="F108" i="57"/>
  <c r="F57" i="57" s="1"/>
  <c r="F33" i="57" s="1"/>
  <c r="K117" i="57"/>
  <c r="K117" i="35"/>
  <c r="K75" i="35" s="1"/>
  <c r="K61" i="35" s="1"/>
  <c r="K37" i="35" s="1"/>
  <c r="H71" i="36" s="1"/>
  <c r="H87" i="51"/>
  <c r="K106" i="57"/>
  <c r="K55" i="57" s="1"/>
  <c r="K31" i="57" s="1"/>
  <c r="I121" i="57"/>
  <c r="I79" i="57" s="1"/>
  <c r="I65" i="57" s="1"/>
  <c r="I41" i="57" s="1"/>
  <c r="Z57" i="26" s="1"/>
  <c r="F102" i="57"/>
  <c r="F51" i="57" s="1"/>
  <c r="F27" i="57" s="1"/>
  <c r="H102" i="57"/>
  <c r="H51" i="57" s="1"/>
  <c r="H27" i="57" s="1"/>
  <c r="I122" i="57"/>
  <c r="I80" i="57" s="1"/>
  <c r="I66" i="57" s="1"/>
  <c r="I42" i="57" s="1"/>
  <c r="Z58" i="26" s="1"/>
  <c r="M76" i="51"/>
  <c r="M48" i="51" s="1"/>
  <c r="M33" i="51" s="1"/>
  <c r="Z146" i="26" s="1"/>
  <c r="E73" i="51"/>
  <c r="E45" i="51" s="1"/>
  <c r="E30" i="51" s="1"/>
  <c r="AA116" i="26" s="1"/>
  <c r="J87" i="51"/>
  <c r="M104" i="57"/>
  <c r="M53" i="57" s="1"/>
  <c r="M29" i="57" s="1"/>
  <c r="M118" i="35"/>
  <c r="K108" i="57"/>
  <c r="K57" i="57" s="1"/>
  <c r="K33" i="57" s="1"/>
  <c r="H106" i="35"/>
  <c r="H55" i="35" s="1"/>
  <c r="H31" i="35" s="1"/>
  <c r="G87" i="51"/>
  <c r="G116" i="35"/>
  <c r="G74" i="35" s="1"/>
  <c r="G60" i="35" s="1"/>
  <c r="G36" i="35" s="1"/>
  <c r="I79" i="36" s="1"/>
  <c r="I102" i="35"/>
  <c r="I51" i="35" s="1"/>
  <c r="I27" i="35" s="1"/>
  <c r="M120" i="57"/>
  <c r="M78" i="57" s="1"/>
  <c r="M64" i="57" s="1"/>
  <c r="M40" i="57" s="1"/>
  <c r="Z92" i="26" s="1"/>
  <c r="F107" i="57"/>
  <c r="F56" i="57" s="1"/>
  <c r="F32" i="57" s="1"/>
  <c r="E104" i="57"/>
  <c r="E53" i="57" s="1"/>
  <c r="E29" i="57" s="1"/>
  <c r="J107" i="57"/>
  <c r="J56" i="57" s="1"/>
  <c r="J32" i="57" s="1"/>
  <c r="J85" i="51"/>
  <c r="F76" i="51"/>
  <c r="F48" i="51" s="1"/>
  <c r="F33" i="51" s="1"/>
  <c r="AA128" i="26" s="1"/>
  <c r="M103" i="35"/>
  <c r="M52" i="35" s="1"/>
  <c r="M28" i="35" s="1"/>
  <c r="F101" i="35"/>
  <c r="F50" i="35" s="1"/>
  <c r="F26" i="35" s="1"/>
  <c r="L121" i="57"/>
  <c r="M108" i="35"/>
  <c r="M57" i="35" s="1"/>
  <c r="M33" i="35" s="1"/>
  <c r="K90" i="51"/>
  <c r="J117" i="35"/>
  <c r="E69" i="51"/>
  <c r="E41" i="51" s="1"/>
  <c r="E26" i="51" s="1"/>
  <c r="AA112" i="26" s="1"/>
  <c r="I101" i="35"/>
  <c r="I50" i="35" s="1"/>
  <c r="I26" i="35" s="1"/>
  <c r="L83" i="51"/>
  <c r="K116" i="35"/>
  <c r="H69" i="51"/>
  <c r="H41" i="51" s="1"/>
  <c r="H26" i="51" s="1"/>
  <c r="AA139" i="26" s="1"/>
  <c r="J121" i="35"/>
  <c r="J79" i="35" s="1"/>
  <c r="J65" i="35" s="1"/>
  <c r="J41" i="35" s="1"/>
  <c r="H66" i="36" s="1"/>
  <c r="H121" i="57"/>
  <c r="H79" i="57" s="1"/>
  <c r="H65" i="57" s="1"/>
  <c r="H41" i="57" s="1"/>
  <c r="AA93" i="26" s="1"/>
  <c r="D85" i="51"/>
  <c r="D86" i="51"/>
  <c r="E122" i="57"/>
  <c r="E80" i="57" s="1"/>
  <c r="E66" i="57" s="1"/>
  <c r="E42" i="57" s="1"/>
  <c r="AA67" i="26" s="1"/>
  <c r="K72" i="51"/>
  <c r="K44" i="51" s="1"/>
  <c r="K29" i="51" s="1"/>
  <c r="Z124" i="26" s="1"/>
  <c r="L124" i="26" s="1"/>
  <c r="M124" i="26" s="1"/>
  <c r="F119" i="35"/>
  <c r="F77" i="35" s="1"/>
  <c r="F63" i="35" s="1"/>
  <c r="F39" i="35" s="1"/>
  <c r="I73" i="36" s="1"/>
  <c r="L103" i="57"/>
  <c r="L52" i="57" s="1"/>
  <c r="L28" i="57" s="1"/>
  <c r="E108" i="35"/>
  <c r="E57" i="35" s="1"/>
  <c r="E33" i="35" s="1"/>
  <c r="D105" i="35"/>
  <c r="D54" i="35" s="1"/>
  <c r="D30" i="35" s="1"/>
  <c r="H104" i="35"/>
  <c r="H53" i="35" s="1"/>
  <c r="H29" i="35" s="1"/>
  <c r="G107" i="57"/>
  <c r="G56" i="57" s="1"/>
  <c r="G32" i="57" s="1"/>
  <c r="M118" i="57"/>
  <c r="M76" i="57" s="1"/>
  <c r="M62" i="57" s="1"/>
  <c r="M38" i="57" s="1"/>
  <c r="Z90" i="26" s="1"/>
  <c r="E119" i="35"/>
  <c r="E77" i="35" s="1"/>
  <c r="E63" i="35" s="1"/>
  <c r="E39" i="35" s="1"/>
  <c r="I64" i="36" s="1"/>
  <c r="J104" i="35"/>
  <c r="J53" i="35" s="1"/>
  <c r="J29" i="35" s="1"/>
  <c r="H70" i="51"/>
  <c r="H42" i="51" s="1"/>
  <c r="H27" i="51" s="1"/>
  <c r="AA140" i="26" s="1"/>
  <c r="H108" i="35"/>
  <c r="H57" i="35" s="1"/>
  <c r="H33" i="35" s="1"/>
  <c r="G115" i="57"/>
  <c r="G73" i="57" s="1"/>
  <c r="G59" i="57" s="1"/>
  <c r="G35" i="57" s="1"/>
  <c r="AA78" i="26" s="1"/>
  <c r="L78" i="26" s="1"/>
  <c r="M78" i="26" s="1"/>
  <c r="G90" i="51"/>
  <c r="J88" i="51"/>
  <c r="L108" i="57"/>
  <c r="L57" i="57" s="1"/>
  <c r="L33" i="57" s="1"/>
  <c r="K102" i="57"/>
  <c r="K51" i="57" s="1"/>
  <c r="K27" i="57" s="1"/>
  <c r="M104" i="35"/>
  <c r="M53" i="35" s="1"/>
  <c r="M29" i="35" s="1"/>
  <c r="D108" i="35"/>
  <c r="D57" i="35" s="1"/>
  <c r="D33" i="35" s="1"/>
  <c r="L75" i="51"/>
  <c r="L47" i="51" s="1"/>
  <c r="L32" i="51" s="1"/>
  <c r="Z136" i="26" s="1"/>
  <c r="G122" i="57"/>
  <c r="G80" i="57" s="1"/>
  <c r="G66" i="57" s="1"/>
  <c r="G42" i="57" s="1"/>
  <c r="AA85" i="26" s="1"/>
  <c r="D120" i="57"/>
  <c r="L87" i="51"/>
  <c r="H104" i="57"/>
  <c r="H53" i="57" s="1"/>
  <c r="H29" i="57" s="1"/>
  <c r="F88" i="51"/>
  <c r="F121" i="57"/>
  <c r="F79" i="57" s="1"/>
  <c r="F65" i="57" s="1"/>
  <c r="F41" i="57" s="1"/>
  <c r="AA75" i="26" s="1"/>
  <c r="J90" i="51"/>
  <c r="K105" i="35"/>
  <c r="K54" i="35" s="1"/>
  <c r="K30" i="35" s="1"/>
  <c r="K74" i="51"/>
  <c r="K46" i="51" s="1"/>
  <c r="K31" i="51" s="1"/>
  <c r="Z126" i="26" s="1"/>
  <c r="L126" i="26" s="1"/>
  <c r="M126" i="26" s="1"/>
  <c r="M89" i="51"/>
  <c r="K115" i="35"/>
  <c r="K73" i="35" s="1"/>
  <c r="K59" i="35" s="1"/>
  <c r="K35" i="35" s="1"/>
  <c r="H69" i="36" s="1"/>
  <c r="G106" i="57"/>
  <c r="G55" i="57" s="1"/>
  <c r="G31" i="57" s="1"/>
  <c r="M84" i="51"/>
  <c r="M86" i="51"/>
  <c r="E88" i="51"/>
  <c r="I88" i="51"/>
  <c r="K122" i="35"/>
  <c r="K80" i="35" s="1"/>
  <c r="K66" i="35" s="1"/>
  <c r="K42" i="35" s="1"/>
  <c r="H76" i="36" s="1"/>
  <c r="G122" i="35"/>
  <c r="G80" i="35" s="1"/>
  <c r="G66" i="35" s="1"/>
  <c r="G42" i="35" s="1"/>
  <c r="I85" i="36" s="1"/>
  <c r="G74" i="51"/>
  <c r="G46" i="51" s="1"/>
  <c r="G31" i="51" s="1"/>
  <c r="AA135" i="26" s="1"/>
  <c r="H85" i="51"/>
  <c r="G89" i="51"/>
  <c r="K104" i="57"/>
  <c r="K53" i="57" s="1"/>
  <c r="K29" i="57" s="1"/>
  <c r="D90" i="51"/>
  <c r="G104" i="57"/>
  <c r="G53" i="57" s="1"/>
  <c r="G29" i="57" s="1"/>
  <c r="G75" i="51"/>
  <c r="G47" i="51" s="1"/>
  <c r="G32" i="51" s="1"/>
  <c r="AA136" i="26" s="1"/>
  <c r="E103" i="57"/>
  <c r="E52" i="57" s="1"/>
  <c r="E28" i="57" s="1"/>
  <c r="I69" i="51"/>
  <c r="I41" i="51" s="1"/>
  <c r="I26" i="51" s="1"/>
  <c r="Z103" i="26" s="1"/>
  <c r="F118" i="35"/>
  <c r="D70" i="51"/>
  <c r="D42" i="51" s="1"/>
  <c r="D27" i="51" s="1"/>
  <c r="AA104" i="26" s="1"/>
  <c r="D89" i="51"/>
  <c r="H86" i="51"/>
  <c r="F120" i="35"/>
  <c r="F78" i="35" s="1"/>
  <c r="F64" i="35" s="1"/>
  <c r="F40" i="35" s="1"/>
  <c r="I74" i="36" s="1"/>
  <c r="H89" i="51"/>
  <c r="J108" i="57"/>
  <c r="J57" i="57" s="1"/>
  <c r="J33" i="57" s="1"/>
  <c r="I84" i="51"/>
  <c r="F83" i="51"/>
  <c r="D101" i="57"/>
  <c r="D50" i="57" s="1"/>
  <c r="D26" i="57" s="1"/>
  <c r="F89" i="51"/>
  <c r="H103" i="57"/>
  <c r="H52" i="57" s="1"/>
  <c r="H28" i="57" s="1"/>
  <c r="M90" i="51"/>
  <c r="F104" i="35"/>
  <c r="F53" i="35" s="1"/>
  <c r="F29" i="35" s="1"/>
  <c r="M75" i="51"/>
  <c r="M47" i="51" s="1"/>
  <c r="M32" i="51" s="1"/>
  <c r="Z145" i="26" s="1"/>
  <c r="L145" i="26" s="1"/>
  <c r="M145" i="26" s="1"/>
  <c r="I120" i="57"/>
  <c r="J83" i="51"/>
  <c r="F122" i="57"/>
  <c r="F80" i="57" s="1"/>
  <c r="F66" i="57" s="1"/>
  <c r="F42" i="57" s="1"/>
  <c r="AA76" i="26" s="1"/>
  <c r="J116" i="35"/>
  <c r="F86" i="51"/>
  <c r="J116" i="57"/>
  <c r="D116" i="57"/>
  <c r="H121" i="35"/>
  <c r="H79" i="35" s="1"/>
  <c r="H65" i="35" s="1"/>
  <c r="H41" i="35" s="1"/>
  <c r="I93" i="36" s="1"/>
  <c r="H102" i="35"/>
  <c r="H51" i="35" s="1"/>
  <c r="H27" i="35" s="1"/>
  <c r="E118" i="35"/>
  <c r="E76" i="35" s="1"/>
  <c r="E62" i="35" s="1"/>
  <c r="E38" i="35" s="1"/>
  <c r="I63" i="36" s="1"/>
  <c r="I70" i="51"/>
  <c r="I42" i="51" s="1"/>
  <c r="I27" i="51" s="1"/>
  <c r="Z104" i="26" s="1"/>
  <c r="L104" i="26" s="1"/>
  <c r="M104" i="26" s="1"/>
  <c r="L106" i="35"/>
  <c r="L55" i="35" s="1"/>
  <c r="L31" i="35" s="1"/>
  <c r="G118" i="35"/>
  <c r="L118" i="57"/>
  <c r="K118" i="57"/>
  <c r="L85" i="51"/>
  <c r="I115" i="35"/>
  <c r="I73" i="35" s="1"/>
  <c r="I59" i="35" s="1"/>
  <c r="I35" i="35" s="1"/>
  <c r="H51" i="36" s="1"/>
  <c r="L102" i="35"/>
  <c r="L51" i="35" s="1"/>
  <c r="L27" i="35" s="1"/>
  <c r="M88" i="51"/>
  <c r="I119" i="35"/>
  <c r="I77" i="35" s="1"/>
  <c r="I63" i="35" s="1"/>
  <c r="I39" i="35" s="1"/>
  <c r="H55" i="36" s="1"/>
  <c r="H108" i="57"/>
  <c r="H57" i="57" s="1"/>
  <c r="H33" i="57" s="1"/>
  <c r="K83" i="51"/>
  <c r="J69" i="51"/>
  <c r="J41" i="51" s="1"/>
  <c r="J26" i="51" s="1"/>
  <c r="Z112" i="26" s="1"/>
  <c r="L112" i="26" s="1"/>
  <c r="M112" i="26" s="1"/>
  <c r="D120" i="35"/>
  <c r="D78" i="35" s="1"/>
  <c r="D64" i="35" s="1"/>
  <c r="D40" i="35" s="1"/>
  <c r="I56" i="36" s="1"/>
  <c r="G76" i="51"/>
  <c r="G48" i="51" s="1"/>
  <c r="G33" i="51" s="1"/>
  <c r="AA137" i="26" s="1"/>
  <c r="K116" i="57"/>
  <c r="K74" i="57" s="1"/>
  <c r="K60" i="57" s="1"/>
  <c r="K36" i="57" s="1"/>
  <c r="Z70" i="26" s="1"/>
  <c r="H119" i="57"/>
  <c r="K102" i="35"/>
  <c r="K51" i="35" s="1"/>
  <c r="K27" i="35" s="1"/>
  <c r="F73" i="51"/>
  <c r="F45" i="51" s="1"/>
  <c r="F30" i="51" s="1"/>
  <c r="AA125" i="26" s="1"/>
  <c r="E107" i="35"/>
  <c r="E56" i="35" s="1"/>
  <c r="E32" i="35" s="1"/>
  <c r="K101" i="57"/>
  <c r="K50" i="57" s="1"/>
  <c r="K26" i="57" s="1"/>
  <c r="F115" i="57"/>
  <c r="F73" i="57" s="1"/>
  <c r="F59" i="57" s="1"/>
  <c r="F35" i="57" s="1"/>
  <c r="AA69" i="26" s="1"/>
  <c r="D83" i="51"/>
  <c r="L116" i="35"/>
  <c r="L74" i="35" s="1"/>
  <c r="L60" i="35" s="1"/>
  <c r="L36" i="35" s="1"/>
  <c r="H79" i="36" s="1"/>
  <c r="J79" i="36" s="1"/>
  <c r="K79" i="36" s="1"/>
  <c r="I106" i="57"/>
  <c r="I55" i="57" s="1"/>
  <c r="I31" i="57" s="1"/>
  <c r="D102" i="57"/>
  <c r="D51" i="57" s="1"/>
  <c r="D27" i="57" s="1"/>
  <c r="H122" i="35"/>
  <c r="H80" i="35" s="1"/>
  <c r="H66" i="35" s="1"/>
  <c r="H42" i="35" s="1"/>
  <c r="I94" i="36" s="1"/>
  <c r="L104" i="35"/>
  <c r="L53" i="35" s="1"/>
  <c r="L29" i="35" s="1"/>
  <c r="G116" i="57"/>
  <c r="G74" i="57" s="1"/>
  <c r="G60" i="57" s="1"/>
  <c r="G36" i="57" s="1"/>
  <c r="AA79" i="26" s="1"/>
  <c r="L79" i="26" s="1"/>
  <c r="M79" i="26" s="1"/>
  <c r="F90" i="51"/>
  <c r="L86" i="51"/>
  <c r="G72" i="51"/>
  <c r="G44" i="51" s="1"/>
  <c r="G29" i="51" s="1"/>
  <c r="AA133" i="26" s="1"/>
  <c r="M102" i="35"/>
  <c r="M51" i="35" s="1"/>
  <c r="M27" i="35" s="1"/>
  <c r="E86" i="51"/>
  <c r="E117" i="57"/>
  <c r="E75" i="57" s="1"/>
  <c r="E61" i="57" s="1"/>
  <c r="E37" i="57" s="1"/>
  <c r="AA62" i="26" s="1"/>
  <c r="E120" i="35"/>
  <c r="E78" i="35" s="1"/>
  <c r="E64" i="35" s="1"/>
  <c r="E40" i="35" s="1"/>
  <c r="I65" i="36" s="1"/>
  <c r="K71" i="51"/>
  <c r="K43" i="51" s="1"/>
  <c r="K28" i="51" s="1"/>
  <c r="Z123" i="26" s="1"/>
  <c r="L123" i="26" s="1"/>
  <c r="M123" i="26" s="1"/>
  <c r="I117" i="35"/>
  <c r="I75" i="35" s="1"/>
  <c r="I61" i="35" s="1"/>
  <c r="I37" i="35" s="1"/>
  <c r="H53" i="36" s="1"/>
  <c r="F104" i="57"/>
  <c r="F53" i="57" s="1"/>
  <c r="F29" i="57" s="1"/>
  <c r="H119" i="35"/>
  <c r="E118" i="57"/>
  <c r="E76" i="57" s="1"/>
  <c r="E62" i="57" s="1"/>
  <c r="E38" i="57" s="1"/>
  <c r="AA63" i="26" s="1"/>
  <c r="I90" i="51"/>
  <c r="J75" i="51"/>
  <c r="J47" i="51" s="1"/>
  <c r="J32" i="51" s="1"/>
  <c r="Z118" i="26" s="1"/>
  <c r="J106" i="57"/>
  <c r="J55" i="57" s="1"/>
  <c r="J31" i="57" s="1"/>
  <c r="F107" i="35"/>
  <c r="F56" i="35" s="1"/>
  <c r="F32" i="35" s="1"/>
  <c r="K104" i="35"/>
  <c r="K53" i="35" s="1"/>
  <c r="K29" i="35" s="1"/>
  <c r="F106" i="57"/>
  <c r="F55" i="57" s="1"/>
  <c r="F31" i="57" s="1"/>
  <c r="H116" i="57"/>
  <c r="H74" i="57" s="1"/>
  <c r="H60" i="57" s="1"/>
  <c r="H36" i="57" s="1"/>
  <c r="AA88" i="26" s="1"/>
  <c r="L88" i="26" s="1"/>
  <c r="M88" i="26" s="1"/>
  <c r="J102" i="57"/>
  <c r="J51" i="57" s="1"/>
  <c r="J27" i="57" s="1"/>
  <c r="L115" i="35"/>
  <c r="L73" i="35" s="1"/>
  <c r="L59" i="35" s="1"/>
  <c r="L35" i="35" s="1"/>
  <c r="H78" i="36" s="1"/>
  <c r="K121" i="35"/>
  <c r="M107" i="35"/>
  <c r="M56" i="35" s="1"/>
  <c r="M32" i="35" s="1"/>
  <c r="E84" i="51"/>
  <c r="F115" i="35"/>
  <c r="F73" i="35" s="1"/>
  <c r="F59" i="35" s="1"/>
  <c r="F35" i="35" s="1"/>
  <c r="I69" i="36" s="1"/>
  <c r="J101" i="35"/>
  <c r="J50" i="35" s="1"/>
  <c r="J26" i="35" s="1"/>
  <c r="E115" i="35"/>
  <c r="E73" i="35" s="1"/>
  <c r="E59" i="35" s="1"/>
  <c r="E35" i="35" s="1"/>
  <c r="I60" i="36" s="1"/>
  <c r="M105" i="35"/>
  <c r="M54" i="35" s="1"/>
  <c r="M30" i="35" s="1"/>
  <c r="I101" i="57"/>
  <c r="I50" i="57" s="1"/>
  <c r="I26" i="57" s="1"/>
  <c r="L72" i="51"/>
  <c r="L44" i="51" s="1"/>
  <c r="L29" i="51" s="1"/>
  <c r="Z133" i="26" s="1"/>
  <c r="L133" i="26" s="1"/>
  <c r="M133" i="26" s="1"/>
  <c r="L89" i="51"/>
  <c r="G73" i="51"/>
  <c r="G45" i="51" s="1"/>
  <c r="G30" i="51" s="1"/>
  <c r="AA134" i="26" s="1"/>
  <c r="K76" i="51"/>
  <c r="K48" i="51" s="1"/>
  <c r="K33" i="51" s="1"/>
  <c r="Z128" i="26" s="1"/>
  <c r="L128" i="26" s="1"/>
  <c r="M128" i="26" s="1"/>
  <c r="H118" i="35"/>
  <c r="H76" i="35" s="1"/>
  <c r="H62" i="35" s="1"/>
  <c r="H38" i="35" s="1"/>
  <c r="I90" i="36" s="1"/>
  <c r="D116" i="35"/>
  <c r="D74" i="35" s="1"/>
  <c r="D60" i="35" s="1"/>
  <c r="D36" i="35" s="1"/>
  <c r="I52" i="36" s="1"/>
  <c r="J121" i="57"/>
  <c r="J79" i="57" s="1"/>
  <c r="J65" i="57" s="1"/>
  <c r="J41" i="57" s="1"/>
  <c r="Z66" i="26" s="1"/>
  <c r="E116" i="57"/>
  <c r="E74" i="57" s="1"/>
  <c r="E60" i="57" s="1"/>
  <c r="E36" i="57" s="1"/>
  <c r="AA61" i="26" s="1"/>
  <c r="D117" i="35"/>
  <c r="D75" i="35" s="1"/>
  <c r="D61" i="35" s="1"/>
  <c r="D37" i="35" s="1"/>
  <c r="I53" i="36" s="1"/>
  <c r="L70" i="51"/>
  <c r="L42" i="51" s="1"/>
  <c r="L27" i="51" s="1"/>
  <c r="Z131" i="26" s="1"/>
  <c r="L131" i="26" s="1"/>
  <c r="M131" i="26" s="1"/>
  <c r="G104" i="35"/>
  <c r="G53" i="35" s="1"/>
  <c r="G29" i="35" s="1"/>
  <c r="F103" i="35"/>
  <c r="F52" i="35" s="1"/>
  <c r="F28" i="35" s="1"/>
  <c r="E75" i="51"/>
  <c r="E47" i="51" s="1"/>
  <c r="E32" i="51" s="1"/>
  <c r="AA118" i="26" s="1"/>
  <c r="M108" i="57"/>
  <c r="M57" i="57" s="1"/>
  <c r="M33" i="57" s="1"/>
  <c r="G84" i="51"/>
  <c r="J102" i="35"/>
  <c r="J51" i="35" s="1"/>
  <c r="J27" i="35" s="1"/>
  <c r="D75" i="51"/>
  <c r="D47" i="51" s="1"/>
  <c r="D32" i="51" s="1"/>
  <c r="AA109" i="26" s="1"/>
  <c r="D122" i="57"/>
  <c r="D80" i="57" s="1"/>
  <c r="D66" i="57" s="1"/>
  <c r="D42" i="57" s="1"/>
  <c r="AA58" i="26" s="1"/>
  <c r="H74" i="51"/>
  <c r="H46" i="51" s="1"/>
  <c r="H31" i="51" s="1"/>
  <c r="AA144" i="26" s="1"/>
  <c r="I72" i="51"/>
  <c r="I44" i="51" s="1"/>
  <c r="I29" i="51" s="1"/>
  <c r="Z106" i="26" s="1"/>
  <c r="K120" i="57"/>
  <c r="K78" i="57" s="1"/>
  <c r="K64" i="57" s="1"/>
  <c r="K40" i="57" s="1"/>
  <c r="Z74" i="26" s="1"/>
  <c r="G106" i="35"/>
  <c r="G55" i="35" s="1"/>
  <c r="G31" i="35" s="1"/>
  <c r="H71" i="51"/>
  <c r="H43" i="51" s="1"/>
  <c r="H28" i="51" s="1"/>
  <c r="AA141" i="26" s="1"/>
  <c r="K120" i="35"/>
  <c r="K78" i="35" s="1"/>
  <c r="K64" i="35" s="1"/>
  <c r="K40" i="35" s="1"/>
  <c r="H74" i="36" s="1"/>
  <c r="J74" i="36" s="1"/>
  <c r="K74" i="36" s="1"/>
  <c r="I122" i="35"/>
  <c r="I80" i="35" s="1"/>
  <c r="I66" i="35" s="1"/>
  <c r="I42" i="35" s="1"/>
  <c r="H58" i="36" s="1"/>
  <c r="D69" i="51"/>
  <c r="D41" i="51" s="1"/>
  <c r="D26" i="51" s="1"/>
  <c r="AA103" i="26" s="1"/>
  <c r="H120" i="57"/>
  <c r="H78" i="57" s="1"/>
  <c r="H64" i="57" s="1"/>
  <c r="H40" i="57" s="1"/>
  <c r="AA92" i="26" s="1"/>
  <c r="E90" i="51"/>
  <c r="K107" i="57"/>
  <c r="K56" i="57" s="1"/>
  <c r="K32" i="57" s="1"/>
  <c r="D121" i="35"/>
  <c r="D79" i="35" s="1"/>
  <c r="D65" i="35" s="1"/>
  <c r="D41" i="35" s="1"/>
  <c r="I57" i="36" s="1"/>
  <c r="M107" i="57"/>
  <c r="M56" i="57" s="1"/>
  <c r="M32" i="57" s="1"/>
  <c r="K107" i="35"/>
  <c r="K56" i="35" s="1"/>
  <c r="K32" i="35" s="1"/>
  <c r="K103" i="57"/>
  <c r="K52" i="57" s="1"/>
  <c r="K28" i="57" s="1"/>
  <c r="L107" i="57"/>
  <c r="L56" i="57" s="1"/>
  <c r="L32" i="57" s="1"/>
  <c r="F122" i="35"/>
  <c r="F80" i="35" s="1"/>
  <c r="F66" i="35" s="1"/>
  <c r="F42" i="35" s="1"/>
  <c r="I76" i="36" s="1"/>
  <c r="H83" i="51"/>
  <c r="J118" i="35"/>
  <c r="J76" i="35" s="1"/>
  <c r="J62" i="35" s="1"/>
  <c r="J38" i="35" s="1"/>
  <c r="H63" i="36" s="1"/>
  <c r="J63" i="36" s="1"/>
  <c r="K63" i="36" s="1"/>
  <c r="D104" i="57"/>
  <c r="D53" i="57" s="1"/>
  <c r="D29" i="57" s="1"/>
  <c r="M122" i="57"/>
  <c r="E103" i="35"/>
  <c r="E52" i="35" s="1"/>
  <c r="E28" i="35" s="1"/>
  <c r="G88" i="51"/>
  <c r="K122" i="57"/>
  <c r="K80" i="57" s="1"/>
  <c r="K66" i="57" s="1"/>
  <c r="K42" i="57" s="1"/>
  <c r="Z76" i="26" s="1"/>
  <c r="L76" i="26" s="1"/>
  <c r="M76" i="26" s="1"/>
  <c r="E85" i="51"/>
  <c r="I102" i="57"/>
  <c r="I51" i="57" s="1"/>
  <c r="I27" i="57" s="1"/>
  <c r="F102" i="35"/>
  <c r="F51" i="35" s="1"/>
  <c r="F27" i="35" s="1"/>
  <c r="F116" i="57"/>
  <c r="F74" i="57" s="1"/>
  <c r="F60" i="57" s="1"/>
  <c r="F36" i="57" s="1"/>
  <c r="AA70" i="26" s="1"/>
  <c r="G119" i="35"/>
  <c r="J101" i="57"/>
  <c r="J50" i="57" s="1"/>
  <c r="J26" i="57" s="1"/>
  <c r="L119" i="35"/>
  <c r="L77" i="35" s="1"/>
  <c r="L63" i="35" s="1"/>
  <c r="L39" i="35" s="1"/>
  <c r="H82" i="36" s="1"/>
  <c r="L120" i="57"/>
  <c r="L78" i="57" s="1"/>
  <c r="L64" i="57" s="1"/>
  <c r="L40" i="57" s="1"/>
  <c r="Z83" i="26" s="1"/>
  <c r="L104" i="57"/>
  <c r="L53" i="57" s="1"/>
  <c r="L29" i="57" s="1"/>
  <c r="E76" i="51"/>
  <c r="E48" i="51" s="1"/>
  <c r="E33" i="51" s="1"/>
  <c r="AA119" i="26" s="1"/>
  <c r="G71" i="51"/>
  <c r="G43" i="51" s="1"/>
  <c r="G28" i="51" s="1"/>
  <c r="AA132" i="26" s="1"/>
  <c r="F69" i="51"/>
  <c r="F41" i="51" s="1"/>
  <c r="F26" i="51" s="1"/>
  <c r="AA121" i="26" s="1"/>
  <c r="D106" i="57"/>
  <c r="D55" i="57" s="1"/>
  <c r="D31" i="57" s="1"/>
  <c r="M69" i="51"/>
  <c r="M41" i="51" s="1"/>
  <c r="M26" i="51" s="1"/>
  <c r="Z139" i="26" s="1"/>
  <c r="L139" i="26" s="1"/>
  <c r="M139" i="26" s="1"/>
  <c r="G118" i="57"/>
  <c r="G76" i="57" s="1"/>
  <c r="G62" i="57" s="1"/>
  <c r="G38" i="57" s="1"/>
  <c r="AA81" i="26" s="1"/>
  <c r="H117" i="35"/>
  <c r="H75" i="35" s="1"/>
  <c r="H61" i="35" s="1"/>
  <c r="H37" i="35" s="1"/>
  <c r="I89" i="36" s="1"/>
  <c r="F121" i="35"/>
  <c r="F79" i="35" s="1"/>
  <c r="F65" i="35" s="1"/>
  <c r="F41" i="35" s="1"/>
  <c r="I75" i="36" s="1"/>
  <c r="K86" i="51"/>
  <c r="E121" i="35"/>
  <c r="E79" i="35" s="1"/>
  <c r="E65" i="35" s="1"/>
  <c r="E41" i="35" s="1"/>
  <c r="I66" i="36" s="1"/>
  <c r="D71" i="51"/>
  <c r="D43" i="51" s="1"/>
  <c r="D28" i="51" s="1"/>
  <c r="AA105" i="26" s="1"/>
  <c r="M119" i="57"/>
  <c r="M77" i="57" s="1"/>
  <c r="M63" i="57" s="1"/>
  <c r="M39" i="57" s="1"/>
  <c r="Z91" i="26" s="1"/>
  <c r="J103" i="35"/>
  <c r="J52" i="35" s="1"/>
  <c r="J28" i="35" s="1"/>
  <c r="F85" i="51"/>
  <c r="I103" i="57"/>
  <c r="I52" i="57" s="1"/>
  <c r="I28" i="57" s="1"/>
  <c r="G107" i="35"/>
  <c r="G56" i="35" s="1"/>
  <c r="G32" i="35" s="1"/>
  <c r="E117" i="35"/>
  <c r="H90" i="51"/>
  <c r="K88" i="51"/>
  <c r="H105" i="57"/>
  <c r="H54" i="57" s="1"/>
  <c r="H30" i="57" s="1"/>
  <c r="M101" i="35"/>
  <c r="M50" i="35" s="1"/>
  <c r="M26" i="35" s="1"/>
  <c r="K105" i="57"/>
  <c r="K54" i="57" s="1"/>
  <c r="K30" i="57" s="1"/>
  <c r="H105" i="35"/>
  <c r="H54" i="35" s="1"/>
  <c r="H30" i="35" s="1"/>
  <c r="E72" i="51"/>
  <c r="E44" i="51" s="1"/>
  <c r="E29" i="51" s="1"/>
  <c r="AA115" i="26" s="1"/>
  <c r="M70" i="51"/>
  <c r="M42" i="51" s="1"/>
  <c r="M27" i="51" s="1"/>
  <c r="Z140" i="26" s="1"/>
  <c r="L140" i="26" s="1"/>
  <c r="M140" i="26" s="1"/>
  <c r="D101" i="35"/>
  <c r="D50" i="35" s="1"/>
  <c r="D26" i="35" s="1"/>
  <c r="J119" i="35"/>
  <c r="J77" i="35" s="1"/>
  <c r="J63" i="35" s="1"/>
  <c r="J39" i="35" s="1"/>
  <c r="H64" i="36" s="1"/>
  <c r="J64" i="36" s="1"/>
  <c r="K64" i="36" s="1"/>
  <c r="I104" i="35"/>
  <c r="I53" i="35" s="1"/>
  <c r="I29" i="35" s="1"/>
  <c r="H117" i="57"/>
  <c r="H75" i="57" s="1"/>
  <c r="H61" i="57" s="1"/>
  <c r="H37" i="57" s="1"/>
  <c r="AA89" i="26" s="1"/>
  <c r="L89" i="26" s="1"/>
  <c r="M89" i="26" s="1"/>
  <c r="E102" i="35"/>
  <c r="E51" i="35" s="1"/>
  <c r="E27" i="35" s="1"/>
  <c r="F116" i="35"/>
  <c r="F74" i="35" s="1"/>
  <c r="F60" i="35" s="1"/>
  <c r="F36" i="35" s="1"/>
  <c r="I70" i="36" s="1"/>
  <c r="L118" i="35"/>
  <c r="L76" i="35" s="1"/>
  <c r="L62" i="35" s="1"/>
  <c r="L38" i="35" s="1"/>
  <c r="H81" i="36" s="1"/>
  <c r="F118" i="57"/>
  <c r="F76" i="57" s="1"/>
  <c r="F62" i="57" s="1"/>
  <c r="F38" i="57" s="1"/>
  <c r="AA72" i="26" s="1"/>
  <c r="J115" i="57"/>
  <c r="J73" i="57" s="1"/>
  <c r="J59" i="57" s="1"/>
  <c r="J35" i="57" s="1"/>
  <c r="Z60" i="26" s="1"/>
  <c r="L60" i="26" s="1"/>
  <c r="M60" i="26" s="1"/>
  <c r="L117" i="57"/>
  <c r="L75" i="57" s="1"/>
  <c r="L61" i="57" s="1"/>
  <c r="L37" i="57" s="1"/>
  <c r="Z80" i="26" s="1"/>
  <c r="J104" i="57"/>
  <c r="J53" i="57" s="1"/>
  <c r="J29" i="57" s="1"/>
  <c r="D72" i="51"/>
  <c r="D44" i="51" s="1"/>
  <c r="D29" i="51" s="1"/>
  <c r="AA106" i="26" s="1"/>
  <c r="G105" i="35"/>
  <c r="G54" i="35" s="1"/>
  <c r="G30" i="35" s="1"/>
  <c r="K121" i="57"/>
  <c r="K79" i="57" s="1"/>
  <c r="K65" i="57" s="1"/>
  <c r="K41" i="57" s="1"/>
  <c r="Z75" i="26" s="1"/>
  <c r="L75" i="26" s="1"/>
  <c r="M75" i="26" s="1"/>
  <c r="J118" i="57"/>
  <c r="J76" i="57" s="1"/>
  <c r="J62" i="57" s="1"/>
  <c r="J38" i="57" s="1"/>
  <c r="Z63" i="26" s="1"/>
  <c r="L63" i="26" s="1"/>
  <c r="M63" i="26" s="1"/>
  <c r="L117" i="35"/>
  <c r="L75" i="35" s="1"/>
  <c r="L61" i="35" s="1"/>
  <c r="L37" i="35" s="1"/>
  <c r="H80" i="36" s="1"/>
  <c r="I83" i="51"/>
  <c r="M83" i="51"/>
  <c r="I116" i="57"/>
  <c r="I74" i="57" s="1"/>
  <c r="I60" i="57" s="1"/>
  <c r="I36" i="57" s="1"/>
  <c r="Z52" i="26" s="1"/>
  <c r="K70" i="51"/>
  <c r="K42" i="51" s="1"/>
  <c r="K27" i="51" s="1"/>
  <c r="Z122" i="26" s="1"/>
  <c r="L122" i="26" s="1"/>
  <c r="M122" i="26" s="1"/>
  <c r="D117" i="57"/>
  <c r="D75" i="57" s="1"/>
  <c r="D61" i="57" s="1"/>
  <c r="D37" i="57" s="1"/>
  <c r="AA53" i="26" s="1"/>
  <c r="H115" i="57"/>
  <c r="H73" i="57" s="1"/>
  <c r="H59" i="57" s="1"/>
  <c r="H35" i="57" s="1"/>
  <c r="AA87" i="26" s="1"/>
  <c r="L87" i="26" s="1"/>
  <c r="M87" i="26" s="1"/>
  <c r="E121" i="57"/>
  <c r="E79" i="57" s="1"/>
  <c r="E65" i="57" s="1"/>
  <c r="E41" i="57" s="1"/>
  <c r="AA66" i="26" s="1"/>
  <c r="K119" i="57"/>
  <c r="K77" i="57" s="1"/>
  <c r="K63" i="57" s="1"/>
  <c r="K39" i="57" s="1"/>
  <c r="Z73" i="26" s="1"/>
  <c r="J76" i="51"/>
  <c r="J48" i="51" s="1"/>
  <c r="J33" i="51" s="1"/>
  <c r="Z119" i="26" s="1"/>
  <c r="L119" i="26" s="1"/>
  <c r="M119" i="26" s="1"/>
  <c r="I118" i="57"/>
  <c r="I76" i="57" s="1"/>
  <c r="I62" i="57" s="1"/>
  <c r="I38" i="57" s="1"/>
  <c r="Z54" i="26" s="1"/>
  <c r="L69" i="51"/>
  <c r="L41" i="51" s="1"/>
  <c r="L26" i="51" s="1"/>
  <c r="Z130" i="26" s="1"/>
  <c r="L130" i="26" s="1"/>
  <c r="M130" i="26" s="1"/>
  <c r="J73" i="51"/>
  <c r="J45" i="51" s="1"/>
  <c r="J30" i="51" s="1"/>
  <c r="Z116" i="26" s="1"/>
  <c r="L116" i="26" s="1"/>
  <c r="M116" i="26" s="1"/>
  <c r="I75" i="51"/>
  <c r="I47" i="51" s="1"/>
  <c r="I32" i="51" s="1"/>
  <c r="Z109" i="26" s="1"/>
  <c r="L109" i="26" s="1"/>
  <c r="M109" i="26" s="1"/>
  <c r="I87" i="51"/>
  <c r="K76" i="57" l="1"/>
  <c r="K62" i="57" s="1"/>
  <c r="K38" i="57" s="1"/>
  <c r="Z72" i="26" s="1"/>
  <c r="L76" i="57"/>
  <c r="L62" i="57" s="1"/>
  <c r="L38" i="57" s="1"/>
  <c r="Z81" i="26" s="1"/>
  <c r="J74" i="57"/>
  <c r="J60" i="57" s="1"/>
  <c r="J36" i="57" s="1"/>
  <c r="Z61" i="26" s="1"/>
  <c r="L61" i="26" s="1"/>
  <c r="M61" i="26" s="1"/>
  <c r="L136" i="26"/>
  <c r="M136" i="26" s="1"/>
  <c r="J66" i="36"/>
  <c r="K66" i="36" s="1"/>
  <c r="J73" i="35"/>
  <c r="J59" i="35" s="1"/>
  <c r="J35" i="35" s="1"/>
  <c r="H60" i="36" s="1"/>
  <c r="J60" i="36" s="1"/>
  <c r="K60" i="36" s="1"/>
  <c r="M74" i="35"/>
  <c r="M60" i="35" s="1"/>
  <c r="M36" i="35" s="1"/>
  <c r="H88" i="36" s="1"/>
  <c r="L144" i="26"/>
  <c r="M144" i="26" s="1"/>
  <c r="D76" i="35"/>
  <c r="D62" i="35" s="1"/>
  <c r="D38" i="35" s="1"/>
  <c r="I54" i="36" s="1"/>
  <c r="F77" i="57"/>
  <c r="F63" i="57" s="1"/>
  <c r="F39" i="57" s="1"/>
  <c r="AA73" i="26" s="1"/>
  <c r="L73" i="26" s="1"/>
  <c r="M73" i="26" s="1"/>
  <c r="L55" i="26"/>
  <c r="M55" i="26" s="1"/>
  <c r="L113" i="26"/>
  <c r="M113" i="26" s="1"/>
  <c r="D73" i="35"/>
  <c r="D59" i="35" s="1"/>
  <c r="D35" i="35" s="1"/>
  <c r="I51" i="36" s="1"/>
  <c r="J51" i="36" s="1"/>
  <c r="K51" i="36" s="1"/>
  <c r="L81" i="26"/>
  <c r="M81" i="26" s="1"/>
  <c r="K79" i="35"/>
  <c r="K65" i="35" s="1"/>
  <c r="K41" i="35" s="1"/>
  <c r="H75" i="36" s="1"/>
  <c r="J75" i="36" s="1"/>
  <c r="K75" i="36" s="1"/>
  <c r="L118" i="26"/>
  <c r="M118" i="26" s="1"/>
  <c r="G76" i="35"/>
  <c r="G62" i="35" s="1"/>
  <c r="G38" i="35" s="1"/>
  <c r="I81" i="36" s="1"/>
  <c r="J81" i="36" s="1"/>
  <c r="K81" i="36" s="1"/>
  <c r="L79" i="57"/>
  <c r="L65" i="57" s="1"/>
  <c r="L41" i="57" s="1"/>
  <c r="Z84" i="26" s="1"/>
  <c r="L92" i="26"/>
  <c r="M92" i="26" s="1"/>
  <c r="L141" i="26"/>
  <c r="M141" i="26" s="1"/>
  <c r="E74" i="35"/>
  <c r="E60" i="35" s="1"/>
  <c r="E36" i="35" s="1"/>
  <c r="I61" i="36" s="1"/>
  <c r="L132" i="26"/>
  <c r="M132" i="26" s="1"/>
  <c r="J78" i="36"/>
  <c r="K78" i="36" s="1"/>
  <c r="F75" i="57"/>
  <c r="F61" i="57" s="1"/>
  <c r="F37" i="57" s="1"/>
  <c r="AA71" i="26" s="1"/>
  <c r="L125" i="26"/>
  <c r="M125" i="26" s="1"/>
  <c r="J78" i="57"/>
  <c r="J64" i="57" s="1"/>
  <c r="J40" i="57" s="1"/>
  <c r="Z65" i="26" s="1"/>
  <c r="L65" i="26" s="1"/>
  <c r="M65" i="26" s="1"/>
  <c r="J74" i="35"/>
  <c r="J60" i="35" s="1"/>
  <c r="J36" i="35" s="1"/>
  <c r="H61" i="36" s="1"/>
  <c r="K74" i="35"/>
  <c r="K60" i="35" s="1"/>
  <c r="K36" i="35" s="1"/>
  <c r="H70" i="36" s="1"/>
  <c r="J70" i="36" s="1"/>
  <c r="K70" i="36" s="1"/>
  <c r="J85" i="36"/>
  <c r="K85" i="36" s="1"/>
  <c r="L137" i="26"/>
  <c r="M137" i="26" s="1"/>
  <c r="L80" i="26"/>
  <c r="M80" i="26" s="1"/>
  <c r="M73" i="35"/>
  <c r="M59" i="35" s="1"/>
  <c r="M35" i="35" s="1"/>
  <c r="H87" i="36" s="1"/>
  <c r="D77" i="35"/>
  <c r="D63" i="35" s="1"/>
  <c r="D39" i="35" s="1"/>
  <c r="I55" i="36" s="1"/>
  <c r="J55" i="36" s="1"/>
  <c r="K55" i="36" s="1"/>
  <c r="L62" i="26"/>
  <c r="M62" i="26" s="1"/>
  <c r="L127" i="26"/>
  <c r="M127" i="26" s="1"/>
  <c r="G79" i="35"/>
  <c r="G65" i="35" s="1"/>
  <c r="G41" i="35" s="1"/>
  <c r="I84" i="36" s="1"/>
  <c r="G77" i="35"/>
  <c r="G63" i="35" s="1"/>
  <c r="G39" i="35" s="1"/>
  <c r="I82" i="36" s="1"/>
  <c r="J82" i="36" s="1"/>
  <c r="K82" i="36" s="1"/>
  <c r="M80" i="57"/>
  <c r="M66" i="57" s="1"/>
  <c r="M42" i="57" s="1"/>
  <c r="Z94" i="26" s="1"/>
  <c r="L66" i="26"/>
  <c r="M66" i="26" s="1"/>
  <c r="H77" i="57"/>
  <c r="H63" i="57" s="1"/>
  <c r="H39" i="57" s="1"/>
  <c r="AA91" i="26" s="1"/>
  <c r="L91" i="26" s="1"/>
  <c r="M91" i="26" s="1"/>
  <c r="L146" i="26"/>
  <c r="M146" i="26" s="1"/>
  <c r="K75" i="57"/>
  <c r="K61" i="57" s="1"/>
  <c r="K37" i="57" s="1"/>
  <c r="Z71" i="26" s="1"/>
  <c r="L71" i="26" s="1"/>
  <c r="M71" i="26" s="1"/>
  <c r="D76" i="57"/>
  <c r="D62" i="57" s="1"/>
  <c r="D38" i="57" s="1"/>
  <c r="AA54" i="26" s="1"/>
  <c r="L54" i="26" s="1"/>
  <c r="M54" i="26" s="1"/>
  <c r="G78" i="35"/>
  <c r="G64" i="35" s="1"/>
  <c r="G40" i="35" s="1"/>
  <c r="I83" i="36" s="1"/>
  <c r="M77" i="35"/>
  <c r="M63" i="35" s="1"/>
  <c r="M39" i="35" s="1"/>
  <c r="H91" i="36" s="1"/>
  <c r="M80" i="35"/>
  <c r="M66" i="35" s="1"/>
  <c r="M42" i="35" s="1"/>
  <c r="H94" i="36" s="1"/>
  <c r="J94" i="36" s="1"/>
  <c r="K94" i="36" s="1"/>
  <c r="L121" i="26"/>
  <c r="M121" i="26" s="1"/>
  <c r="L64" i="26"/>
  <c r="M64" i="26" s="1"/>
  <c r="K73" i="57"/>
  <c r="K59" i="57" s="1"/>
  <c r="K35" i="57" s="1"/>
  <c r="Z69" i="26" s="1"/>
  <c r="L69" i="26" s="1"/>
  <c r="M69" i="26" s="1"/>
  <c r="J80" i="57"/>
  <c r="J66" i="57" s="1"/>
  <c r="J42" i="57" s="1"/>
  <c r="Z67" i="26" s="1"/>
  <c r="L67" i="26" s="1"/>
  <c r="M67" i="26" s="1"/>
  <c r="H77" i="35"/>
  <c r="H63" i="35" s="1"/>
  <c r="H39" i="35" s="1"/>
  <c r="I91" i="36" s="1"/>
  <c r="L70" i="26"/>
  <c r="M70" i="26" s="1"/>
  <c r="F76" i="35"/>
  <c r="F62" i="35" s="1"/>
  <c r="F38" i="35" s="1"/>
  <c r="I72" i="36" s="1"/>
  <c r="L58" i="26"/>
  <c r="M58" i="26" s="1"/>
  <c r="H74" i="35"/>
  <c r="H60" i="35" s="1"/>
  <c r="H36" i="35" s="1"/>
  <c r="I88" i="36" s="1"/>
  <c r="J57" i="36"/>
  <c r="K57" i="36" s="1"/>
  <c r="L78" i="35"/>
  <c r="L64" i="35" s="1"/>
  <c r="L40" i="35" s="1"/>
  <c r="H83" i="36" s="1"/>
  <c r="L134" i="26"/>
  <c r="M134" i="26" s="1"/>
  <c r="L115" i="26"/>
  <c r="M115" i="26" s="1"/>
  <c r="H80" i="57"/>
  <c r="H66" i="57" s="1"/>
  <c r="H42" i="57" s="1"/>
  <c r="AA94" i="26" s="1"/>
  <c r="G78" i="57"/>
  <c r="G64" i="57" s="1"/>
  <c r="G40" i="57" s="1"/>
  <c r="AA83" i="26" s="1"/>
  <c r="L83" i="26" s="1"/>
  <c r="M83" i="26" s="1"/>
  <c r="L107" i="26"/>
  <c r="M107" i="26" s="1"/>
  <c r="I78" i="57"/>
  <c r="I64" i="57" s="1"/>
  <c r="I40" i="57" s="1"/>
  <c r="Z56" i="26" s="1"/>
  <c r="L103" i="26"/>
  <c r="M103" i="26" s="1"/>
  <c r="J69" i="36"/>
  <c r="K69" i="36" s="1"/>
  <c r="J56" i="36"/>
  <c r="K56" i="36" s="1"/>
  <c r="I74" i="35"/>
  <c r="I60" i="35" s="1"/>
  <c r="I36" i="35" s="1"/>
  <c r="H52" i="36" s="1"/>
  <c r="J52" i="36" s="1"/>
  <c r="K52" i="36" s="1"/>
  <c r="G77" i="57"/>
  <c r="G63" i="57" s="1"/>
  <c r="G39" i="57" s="1"/>
  <c r="AA82" i="26" s="1"/>
  <c r="H76" i="57"/>
  <c r="H62" i="57" s="1"/>
  <c r="H38" i="57" s="1"/>
  <c r="AA90" i="26" s="1"/>
  <c r="L90" i="26" s="1"/>
  <c r="M90" i="26" s="1"/>
  <c r="L114" i="26"/>
  <c r="M114" i="26" s="1"/>
  <c r="M75" i="35"/>
  <c r="M61" i="35" s="1"/>
  <c r="M37" i="35" s="1"/>
  <c r="H89" i="36" s="1"/>
  <c r="J89" i="36" s="1"/>
  <c r="K89" i="36" s="1"/>
  <c r="I75" i="57"/>
  <c r="I61" i="57" s="1"/>
  <c r="I37" i="57" s="1"/>
  <c r="Z53" i="26" s="1"/>
  <c r="L53" i="26" s="1"/>
  <c r="M53" i="26" s="1"/>
  <c r="H78" i="35"/>
  <c r="H64" i="35" s="1"/>
  <c r="H40" i="35" s="1"/>
  <c r="I92" i="36" s="1"/>
  <c r="J92" i="36" s="1"/>
  <c r="K92" i="36" s="1"/>
  <c r="L79" i="35"/>
  <c r="L65" i="35" s="1"/>
  <c r="L41" i="35" s="1"/>
  <c r="H84" i="36" s="1"/>
  <c r="L80" i="57"/>
  <c r="L66" i="57" s="1"/>
  <c r="L42" i="57" s="1"/>
  <c r="Z85" i="26" s="1"/>
  <c r="L85" i="26" s="1"/>
  <c r="M85" i="26" s="1"/>
  <c r="E75" i="35"/>
  <c r="E61" i="35" s="1"/>
  <c r="E37" i="35" s="1"/>
  <c r="I62" i="36" s="1"/>
  <c r="L106" i="26"/>
  <c r="M106" i="26" s="1"/>
  <c r="J53" i="36"/>
  <c r="K53" i="36" s="1"/>
  <c r="D78" i="57"/>
  <c r="D64" i="57" s="1"/>
  <c r="D40" i="57" s="1"/>
  <c r="AA56" i="26" s="1"/>
  <c r="J75" i="35"/>
  <c r="J61" i="35" s="1"/>
  <c r="J37" i="35" s="1"/>
  <c r="H62" i="36" s="1"/>
  <c r="F78" i="57"/>
  <c r="F64" i="57" s="1"/>
  <c r="F40" i="57" s="1"/>
  <c r="AA74" i="26" s="1"/>
  <c r="L74" i="26" s="1"/>
  <c r="M74" i="26" s="1"/>
  <c r="F75" i="35"/>
  <c r="F61" i="35" s="1"/>
  <c r="F37" i="35" s="1"/>
  <c r="I71" i="36" s="1"/>
  <c r="J71" i="36" s="1"/>
  <c r="K71" i="36" s="1"/>
  <c r="L105" i="26"/>
  <c r="M105" i="26" s="1"/>
  <c r="M79" i="35"/>
  <c r="M65" i="35" s="1"/>
  <c r="M41" i="35" s="1"/>
  <c r="H93" i="36" s="1"/>
  <c r="J93" i="36" s="1"/>
  <c r="K93" i="36" s="1"/>
  <c r="D80" i="35"/>
  <c r="D66" i="35" s="1"/>
  <c r="D42" i="35" s="1"/>
  <c r="I58" i="36" s="1"/>
  <c r="J58" i="36" s="1"/>
  <c r="K58" i="36" s="1"/>
  <c r="I76" i="35"/>
  <c r="I62" i="35" s="1"/>
  <c r="I38" i="35" s="1"/>
  <c r="H54" i="36" s="1"/>
  <c r="K77" i="35"/>
  <c r="K63" i="35" s="1"/>
  <c r="K39" i="35" s="1"/>
  <c r="H73" i="36" s="1"/>
  <c r="J73" i="36" s="1"/>
  <c r="K73" i="36" s="1"/>
  <c r="L135" i="26"/>
  <c r="M135" i="26" s="1"/>
  <c r="J78" i="35"/>
  <c r="J64" i="35" s="1"/>
  <c r="J40" i="35" s="1"/>
  <c r="H65" i="36" s="1"/>
  <c r="J65" i="36" s="1"/>
  <c r="K65" i="36" s="1"/>
  <c r="E80" i="35"/>
  <c r="E66" i="35" s="1"/>
  <c r="E42" i="35" s="1"/>
  <c r="I67" i="36" s="1"/>
  <c r="L72" i="26"/>
  <c r="M72" i="26" s="1"/>
  <c r="D74" i="57"/>
  <c r="D60" i="57" s="1"/>
  <c r="D36" i="57" s="1"/>
  <c r="AA52" i="26" s="1"/>
  <c r="L52" i="26" s="1"/>
  <c r="M52" i="26" s="1"/>
  <c r="J76" i="36"/>
  <c r="K76" i="36" s="1"/>
  <c r="M76" i="35"/>
  <c r="M62" i="35" s="1"/>
  <c r="M38" i="35" s="1"/>
  <c r="H90" i="36" s="1"/>
  <c r="J90" i="36" s="1"/>
  <c r="K90" i="36" s="1"/>
  <c r="D73" i="57"/>
  <c r="D59" i="57" s="1"/>
  <c r="D35" i="57" s="1"/>
  <c r="AA51" i="26" s="1"/>
  <c r="I73" i="57"/>
  <c r="I59" i="57" s="1"/>
  <c r="I35" i="57" s="1"/>
  <c r="Z51" i="26" s="1"/>
  <c r="L51" i="26" s="1"/>
  <c r="M51" i="26" s="1"/>
  <c r="G79" i="57"/>
  <c r="G65" i="57" s="1"/>
  <c r="G41" i="57" s="1"/>
  <c r="AA84" i="26" s="1"/>
  <c r="L82" i="26"/>
  <c r="M82" i="26" s="1"/>
  <c r="D79" i="57"/>
  <c r="D65" i="57" s="1"/>
  <c r="D41" i="57" s="1"/>
  <c r="AA57" i="26" s="1"/>
  <c r="L57" i="26" s="1"/>
  <c r="M57" i="26" s="1"/>
  <c r="M79" i="57"/>
  <c r="M65" i="57" s="1"/>
  <c r="M41" i="57" s="1"/>
  <c r="Z93" i="26" s="1"/>
  <c r="L93" i="26" s="1"/>
  <c r="M93" i="26" s="1"/>
  <c r="G75" i="35"/>
  <c r="G61" i="35" s="1"/>
  <c r="G37" i="35" s="1"/>
  <c r="I80" i="36" s="1"/>
  <c r="J80" i="36" s="1"/>
  <c r="K80" i="36" s="1"/>
  <c r="K76" i="35"/>
  <c r="K62" i="35" s="1"/>
  <c r="K38" i="35" s="1"/>
  <c r="H72" i="36" s="1"/>
  <c r="J72" i="36" s="1"/>
  <c r="K72" i="36" s="1"/>
  <c r="J80" i="35"/>
  <c r="J66" i="35" s="1"/>
  <c r="J42" i="35" s="1"/>
  <c r="H67" i="36" s="1"/>
  <c r="H73" i="35"/>
  <c r="H59" i="35" s="1"/>
  <c r="H35" i="35" s="1"/>
  <c r="I87" i="36" s="1"/>
  <c r="J88" i="36" l="1"/>
  <c r="K88" i="36" s="1"/>
  <c r="J61" i="36"/>
  <c r="K61" i="36" s="1"/>
  <c r="L94" i="26"/>
  <c r="M94" i="26" s="1"/>
  <c r="J91" i="36"/>
  <c r="K91" i="36" s="1"/>
  <c r="J84" i="36"/>
  <c r="K84" i="36" s="1"/>
  <c r="J67" i="36"/>
  <c r="K67" i="36" s="1"/>
  <c r="J62" i="36"/>
  <c r="K62" i="36" s="1"/>
  <c r="J83" i="36"/>
  <c r="K83" i="36" s="1"/>
  <c r="J54" i="36"/>
  <c r="K54" i="36" s="1"/>
  <c r="L56" i="26"/>
  <c r="M56" i="26" s="1"/>
  <c r="J87" i="36"/>
  <c r="K87" i="36" s="1"/>
  <c r="L84" i="26"/>
  <c r="M84" i="26" s="1"/>
</calcChain>
</file>

<file path=xl/sharedStrings.xml><?xml version="1.0" encoding="utf-8"?>
<sst xmlns="http://schemas.openxmlformats.org/spreadsheetml/2006/main" count="2028" uniqueCount="615">
  <si>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</si>
  <si>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</si>
  <si>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</si>
  <si>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</si>
  <si>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</si>
  <si>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</si>
  <si>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</si>
  <si>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</si>
  <si>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</si>
  <si>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</si>
  <si>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</si>
  <si>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</si>
  <si>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</si>
  <si>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</si>
  <si>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</si>
  <si>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</si>
  <si>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</si>
  <si>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</si>
  <si>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</si>
  <si>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</si>
  <si>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</si>
  <si>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</si>
  <si>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</si>
  <si>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</si>
  <si>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</si>
  <si>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</si>
  <si>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</si>
  <si>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</si>
  <si>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</si>
  <si>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</si>
  <si>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</si>
  <si>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</si>
  <si>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</si>
  <si>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</si>
  <si>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</si>
  <si>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</si>
  <si>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</si>
  <si>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</si>
  <si>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</si>
  <si>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</si>
  <si>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</si>
  <si>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</si>
  <si>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</si>
  <si>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</si>
  <si>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</si>
  <si>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</si>
  <si>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</si>
  <si>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</si>
  <si>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</si>
  <si>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</si>
  <si>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</si>
  <si>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</si>
  <si>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</si>
  <si>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</si>
  <si>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</si>
  <si>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</si>
  <si>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</si>
  <si>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</si>
  <si>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</si>
  <si>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</si>
  <si>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</si>
  <si>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</si>
  <si>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</si>
  <si>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</si>
  <si>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</si>
  <si>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</si>
  <si>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</si>
  <si>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</si>
  <si>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</si>
  <si>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</si>
  <si>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</si>
  <si>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</si>
  <si>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</si>
  <si>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</si>
  <si>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</si>
  <si>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</si>
  <si>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</si>
  <si>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</si>
  <si>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</si>
  <si>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</si>
  <si>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</si>
  <si>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</si>
  <si>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</si>
  <si>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</si>
  <si>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</si>
  <si>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</si>
  <si>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</si>
  <si>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</si>
  <si>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</si>
  <si>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</si>
  <si>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</si>
  <si>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</si>
  <si>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</si>
  <si>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</si>
  <si>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</si>
  <si>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</si>
  <si>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</si>
  <si>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</si>
  <si>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</si>
  <si>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</si>
  <si>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</si>
  <si>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</si>
  <si>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</si>
  <si>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</si>
  <si>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</si>
  <si>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</si>
  <si>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</si>
  <si>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</si>
  <si>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</si>
  <si>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</si>
  <si>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</si>
  <si>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</si>
  <si>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</si>
  <si>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</si>
  <si>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</si>
  <si>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</si>
  <si>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</si>
  <si>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</si>
  <si>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</si>
  <si>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</si>
  <si>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</si>
  <si>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</si>
  <si>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</si>
  <si>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</si>
  <si>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</si>
  <si>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</si>
  <si>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</si>
  <si>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</si>
  <si>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</si>
  <si>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</si>
  <si>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</si>
  <si>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</si>
  <si>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</si>
  <si>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</si>
  <si>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</si>
  <si>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</si>
  <si>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</si>
  <si>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</si>
  <si>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</si>
  <si>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</si>
  <si>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</si>
  <si>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</si>
  <si>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</si>
  <si>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</si>
  <si>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</si>
  <si>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</si>
  <si>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</si>
  <si>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</si>
  <si>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</si>
  <si>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</si>
  <si>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</si>
  <si>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</si>
  <si>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</si>
  <si>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North</t>
  </si>
  <si>
    <t>West</t>
  </si>
  <si>
    <t>ND</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</si>
  <si>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</si>
  <si>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</si>
  <si>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</si>
  <si>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</si>
  <si>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</si>
  <si>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</si>
  <si>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</si>
  <si>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</si>
  <si>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</si>
  <si>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</si>
  <si>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</si>
  <si>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</si>
  <si>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</si>
  <si>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</si>
  <si>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</si>
  <si>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</si>
  <si>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</si>
  <si>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</si>
  <si>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</si>
  <si>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</si>
  <si>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</si>
  <si>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</si>
  <si>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</si>
  <si>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</si>
  <si>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</si>
  <si>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</si>
  <si>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</si>
  <si>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</si>
  <si>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</si>
  <si>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</si>
  <si>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</si>
  <si>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</si>
  <si>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</si>
  <si>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</si>
  <si>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</si>
  <si>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</si>
  <si>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</si>
  <si>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</si>
  <si>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</si>
  <si>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</si>
  <si>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</si>
  <si>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</si>
  <si>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</si>
  <si>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</si>
  <si>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</si>
  <si>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</si>
  <si>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</si>
  <si>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</si>
  <si>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</si>
  <si>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</si>
  <si>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</si>
  <si>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</si>
  <si>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</si>
  <si>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</si>
  <si>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</si>
  <si>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</si>
  <si>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</si>
  <si>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</si>
  <si>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</si>
  <si>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</si>
  <si>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</si>
  <si>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</si>
  <si>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</si>
  <si>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</si>
  <si>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</si>
  <si>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</si>
  <si>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</si>
  <si>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</si>
  <si>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</si>
  <si>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</si>
  <si>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</si>
  <si>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</si>
  <si>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</si>
  <si>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</si>
  <si>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</si>
  <si>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</si>
  <si>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</si>
  <si>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</si>
  <si>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</si>
  <si>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</si>
  <si>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</si>
  <si>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</si>
  <si>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</si>
  <si>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</si>
  <si>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</si>
  <si>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</si>
  <si>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</si>
  <si>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</si>
  <si>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</si>
  <si>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</si>
  <si>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</si>
  <si>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</si>
  <si>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Ballast Layout (Under Development)</t>
  </si>
  <si>
    <t>Cell Rounding Color Code</t>
  </si>
  <si>
    <t>7+</t>
  </si>
  <si>
    <t>STEP 1)</t>
  </si>
  <si>
    <t xml:space="preserve">Define northwest corner of combined array area and block weight: </t>
  </si>
  <si>
    <t>Tab name:</t>
  </si>
  <si>
    <t>Column:</t>
  </si>
  <si>
    <t>Row:</t>
  </si>
  <si>
    <t>Base Cell Name:</t>
  </si>
  <si>
    <t>'3x3 mass hand'!</t>
  </si>
  <si>
    <t>Block Weight (LBS):</t>
  </si>
  <si>
    <t>Primary Cells:</t>
  </si>
  <si>
    <t xml:space="preserve"> </t>
  </si>
  <si>
    <t xml:space="preserve">Northwest Corner Definition: </t>
  </si>
  <si>
    <t>Northeast Corner Definition:</t>
  </si>
  <si>
    <t>Northwest First In from Corner Definition:</t>
  </si>
  <si>
    <t>Northeast First In from Corner Definition:</t>
  </si>
  <si>
    <t>North Edge Definition:</t>
  </si>
  <si>
    <t>West Edge First in from corner Definition:</t>
  </si>
  <si>
    <t>East Edge First in from corner Definition:</t>
  </si>
  <si>
    <t xml:space="preserve">Southwest Corner Definition: </t>
  </si>
  <si>
    <t>southeast Corner Definition:</t>
  </si>
  <si>
    <t>Southwest First In from Corner Definition:</t>
  </si>
  <si>
    <t>Southeast First In from Corner Definition:</t>
  </si>
  <si>
    <t>South Edge Definition</t>
  </si>
  <si>
    <t>West Edge Definition:</t>
  </si>
  <si>
    <t>East Edge Definition:</t>
  </si>
  <si>
    <t>Northwest, One row, one column in from edge</t>
  </si>
  <si>
    <t>Northeast, One row, one column in from edge</t>
  </si>
  <si>
    <t>One row In from North</t>
  </si>
  <si>
    <t>One row In from West</t>
  </si>
  <si>
    <t>Interior Definition</t>
  </si>
  <si>
    <t>End Cap</t>
  </si>
  <si>
    <t>)))))))))))))))))))</t>
  </si>
  <si>
    <t>Step 2)</t>
  </si>
  <si>
    <t>Copy the "Final text" from below, and then "Paste Values" in the indicated cell in column "L".</t>
  </si>
  <si>
    <t>↓↓</t>
  </si>
  <si>
    <t>→</t>
  </si>
  <si>
    <t>Final Text:</t>
  </si>
  <si>
    <t>Step 3)</t>
  </si>
  <si>
    <t>Place an "=" sign in front of pasted text in column "L"</t>
  </si>
  <si>
    <t>Step 4)</t>
  </si>
  <si>
    <t>Drag and copy the text across to the right  as many cells as the "combined array" is wide.</t>
  </si>
  <si>
    <t>Step 5)</t>
  </si>
  <si>
    <t>Drag the row created in Step 4 downward as many cells as the "combined array" is tall.</t>
  </si>
  <si>
    <t xml:space="preserve">Step 6) </t>
  </si>
  <si>
    <t>Apply ballast amounts to array on a per-foot basis walking across rows and down columns.</t>
  </si>
  <si>
    <t xml:space="preserve">  ↓↓ PASTE "FINAL TEXT" HERE</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</si>
  <si>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</si>
  <si>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</si>
  <si>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</si>
  <si>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</si>
  <si>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</si>
  <si>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</si>
  <si>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</si>
  <si>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</si>
  <si>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</si>
  <si>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</si>
  <si>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</si>
  <si>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</si>
  <si>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</si>
  <si>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</si>
  <si>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</si>
  <si>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</si>
  <si>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</si>
  <si>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</si>
  <si>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</si>
  <si>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</si>
  <si>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</si>
  <si>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</si>
  <si>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</si>
  <si>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</si>
  <si>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</si>
  <si>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</si>
  <si>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</si>
  <si>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</si>
  <si>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</si>
  <si>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</si>
  <si>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</si>
  <si>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</si>
  <si>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</si>
  <si>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</si>
  <si>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</si>
  <si>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</si>
  <si>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</si>
  <si>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</si>
  <si>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</si>
  <si>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</si>
  <si>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</si>
  <si>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</si>
  <si>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</si>
  <si>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</si>
  <si>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</si>
  <si>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</si>
  <si>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</si>
  <si>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</si>
  <si>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</si>
  <si>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</si>
  <si>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</si>
  <si>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</si>
  <si>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</si>
  <si>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</si>
  <si>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</si>
  <si>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</si>
  <si>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</si>
  <si>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</si>
  <si>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</si>
  <si>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Ballast Rounding Color Code</t>
  </si>
  <si>
    <t>LOAD SHARING ASSUMPTIONS:</t>
  </si>
  <si>
    <t>CORNER</t>
  </si>
  <si>
    <t>EDGE</t>
  </si>
  <si>
    <t>FIELD</t>
  </si>
  <si>
    <t>3x3</t>
  </si>
  <si>
    <t>UPLIFT</t>
  </si>
  <si>
    <t>SLIDING</t>
  </si>
  <si>
    <t>East Winds - No Deflector</t>
  </si>
  <si>
    <t>East Winds - With Deflector</t>
  </si>
  <si>
    <t>L1</t>
  </si>
  <si>
    <t>L4</t>
  </si>
  <si>
    <t>L3</t>
  </si>
  <si>
    <t>L4 (1)</t>
  </si>
  <si>
    <t>West Winds - No Deflector</t>
  </si>
  <si>
    <t>West Winds - With Deflector</t>
  </si>
  <si>
    <t>Combined Winds - No Deflector</t>
  </si>
  <si>
    <t>Combined Winds - With Deflector</t>
  </si>
  <si>
    <t>Block Count:</t>
  </si>
  <si>
    <t>Base Count:</t>
  </si>
  <si>
    <t>PV Mod count:</t>
  </si>
  <si>
    <t>Block mass (lb.):</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</si>
  <si>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</si>
  <si>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</si>
  <si>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</si>
  <si>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</si>
  <si>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</si>
  <si>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</si>
  <si>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</si>
  <si>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</si>
  <si>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</si>
  <si>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</si>
  <si>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</si>
  <si>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</si>
  <si>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</si>
  <si>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</si>
  <si>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</si>
  <si>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</si>
  <si>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</si>
  <si>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</si>
  <si>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</si>
  <si>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</si>
  <si>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</si>
  <si>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</si>
  <si>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</si>
  <si>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</si>
  <si>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</si>
  <si>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</si>
  <si>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</si>
  <si>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</si>
  <si>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</si>
  <si>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</si>
  <si>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</si>
  <si>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</si>
  <si>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</si>
  <si>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</si>
  <si>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</si>
  <si>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</si>
  <si>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</si>
  <si>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</si>
  <si>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</si>
  <si>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</si>
  <si>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</si>
  <si>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</si>
  <si>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</si>
  <si>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</si>
  <si>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</si>
  <si>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</si>
  <si>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</si>
  <si>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</si>
  <si>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</si>
  <si>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</si>
  <si>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</si>
  <si>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</si>
  <si>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</si>
  <si>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</si>
  <si>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</si>
  <si>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</si>
  <si>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</si>
  <si>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</si>
  <si>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</si>
  <si>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</si>
  <si>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</si>
  <si>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</si>
  <si>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</si>
  <si>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</si>
  <si>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</si>
  <si>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</si>
  <si>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</si>
  <si>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</si>
  <si>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</si>
  <si>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</si>
  <si>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</si>
  <si>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</si>
  <si>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</si>
  <si>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</si>
  <si>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</si>
  <si>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</si>
  <si>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</si>
  <si>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</si>
  <si>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</si>
  <si>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</si>
  <si>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</si>
  <si>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</si>
  <si>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</si>
  <si>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</si>
  <si>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</si>
  <si>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</si>
  <si>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</si>
  <si>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</si>
  <si>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</si>
  <si>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</si>
  <si>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</si>
  <si>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</si>
  <si>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</si>
  <si>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</si>
  <si>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</si>
  <si>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</si>
  <si>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</si>
  <si>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</si>
  <si>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</si>
  <si>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</si>
  <si>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</si>
  <si>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</si>
  <si>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</si>
  <si>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</si>
  <si>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</si>
  <si>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</si>
  <si>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</si>
  <si>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</si>
  <si>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</si>
  <si>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</si>
  <si>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</si>
  <si>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</si>
  <si>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</si>
  <si>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</si>
  <si>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</si>
  <si>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</si>
  <si>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</si>
  <si>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</si>
  <si>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</si>
  <si>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</si>
  <si>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</si>
  <si>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</si>
  <si>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</si>
  <si>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</si>
  <si>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</si>
  <si>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</si>
  <si>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</si>
  <si>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</si>
  <si>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</si>
  <si>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</si>
  <si>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</si>
  <si>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</si>
  <si>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</si>
  <si>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</si>
  <si>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</si>
  <si>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</si>
  <si>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</si>
  <si>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</si>
  <si>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</si>
  <si>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</si>
  <si>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</si>
  <si>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</si>
  <si>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</si>
  <si>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</si>
  <si>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</si>
  <si>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</si>
  <si>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</si>
  <si>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</si>
  <si>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</si>
  <si>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</si>
  <si>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</si>
  <si>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</si>
  <si>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</si>
  <si>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</si>
  <si>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</si>
  <si>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</si>
  <si>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</si>
  <si>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</si>
  <si>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</si>
  <si>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</si>
  <si>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</si>
  <si>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</si>
  <si>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</si>
  <si>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</si>
  <si>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</si>
  <si>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</si>
  <si>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</si>
  <si>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</si>
  <si>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</si>
  <si>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</si>
  <si>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</si>
  <si>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</si>
  <si>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</si>
  <si>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</si>
  <si>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</si>
  <si>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</si>
  <si>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</si>
  <si>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</si>
  <si>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</si>
  <si>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</si>
  <si>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</si>
  <si>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</si>
  <si>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</si>
  <si>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</si>
  <si>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</si>
  <si>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</si>
  <si>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</si>
  <si>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</si>
  <si>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</si>
  <si>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</si>
  <si>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North Row</t>
  </si>
  <si>
    <t>South Row</t>
  </si>
  <si>
    <t>Inner rows, 7th row on</t>
  </si>
  <si>
    <t>Array continues</t>
  </si>
  <si>
    <t>to the right…</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</si>
  <si>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</si>
  <si>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</si>
  <si>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</si>
  <si>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</si>
  <si>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</si>
  <si>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</si>
  <si>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</si>
  <si>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</si>
  <si>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</si>
  <si>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</si>
  <si>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</si>
  <si>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</si>
  <si>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</si>
  <si>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</si>
  <si>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</si>
  <si>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</si>
  <si>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</si>
  <si>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</si>
  <si>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</si>
  <si>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</si>
  <si>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</si>
  <si>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</si>
  <si>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</si>
  <si>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</si>
  <si>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</si>
  <si>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</si>
  <si>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</si>
  <si>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</si>
  <si>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</si>
  <si>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</si>
  <si>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</si>
  <si>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</si>
  <si>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</si>
  <si>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</si>
  <si>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</si>
  <si>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</si>
  <si>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Nate Randall</t>
  </si>
  <si>
    <t>Borrego Solar</t>
  </si>
  <si>
    <t>10850 Via Frontera</t>
  </si>
  <si>
    <t xml:space="preserve">Yingli </t>
  </si>
  <si>
    <t>YL305P-35b</t>
  </si>
  <si>
    <t>9</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</si>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</sst>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 numFmtId="182" formatCode="0;\-0;;@"/>
    <numFmt numFmtId="183" formatCode="0.00;[Red]0.00"/>
  </numFmts>
  <fonts count="87"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b/>
      <sz val="11"/>
      <color theme="1"/>
      <name val="Calibri"/>
      <family val="2"/>
      <scheme val="minor"/>
    </font>
    <font>
      <sz val="10"/>
      <color rgb="FF000000"/>
      <name val="Arial"/>
      <family val="2"/>
    </font>
    <font>
      <b/>
      <i/>
      <sz val="10"/>
      <name val="Arial"/>
      <family val="2"/>
    </font>
    <font>
      <b/>
      <sz val="12"/>
      <color theme="1"/>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11"/>
      <color theme="1" tint="0.499984740745262"/>
      <name val="Calibri"/>
      <family val="2"/>
      <scheme val="minor"/>
    </font>
    <font>
      <sz val="14"/>
      <color theme="1"/>
      <name val="Arial"/>
      <family val="2"/>
    </font>
    <font>
      <sz val="14"/>
      <color theme="1"/>
      <name val="Calibri"/>
      <family val="2"/>
    </font>
    <font>
      <sz val="14"/>
      <color theme="1"/>
      <name val="Calibri"/>
      <family val="2"/>
      <scheme val="minor"/>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sz val="12"/>
      <color theme="1"/>
      <name val="Arial"/>
      <family val="2"/>
    </font>
    <font>
      <b/>
      <sz val="12"/>
      <color theme="1"/>
      <name val="Calibri"/>
      <family val="2"/>
      <scheme val="minor"/>
    </font>
    <font>
      <sz val="12"/>
      <color rgb="FF000000"/>
      <name val="Arial"/>
      <family val="2"/>
    </font>
    <font>
      <i/>
      <sz val="10"/>
      <color theme="1" tint="0.34998626667073579"/>
      <name val="Arial"/>
      <family val="2"/>
    </font>
    <font>
      <b/>
      <i/>
      <sz val="10"/>
      <color theme="1" tint="0.34998626667073579"/>
      <name val="Arial"/>
      <family val="2"/>
    </font>
  </fonts>
  <fills count="63">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lightDown">
        <fgColor theme="0" tint="-0.14996795556505021"/>
        <bgColor theme="0"/>
      </patternFill>
    </fill>
    <fill>
      <patternFill patternType="solid">
        <fgColor rgb="FF0070C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
      <gradientFill degree="270">
        <stop position="0">
          <color rgb="FFFFCC00"/>
        </stop>
        <stop position="1">
          <color theme="3" tint="0.40000610370189521"/>
        </stop>
      </gradientFill>
    </fill>
  </fills>
  <borders count="17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medium">
        <color indexed="64"/>
      </left>
      <right/>
      <top style="thin">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2108">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0" fillId="0" borderId="0" xfId="0" applyBorder="1" applyAlignment="1"/>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6" fillId="45" borderId="83" xfId="0" applyNumberFormat="1" applyFont="1" applyFill="1" applyBorder="1" applyAlignment="1">
      <alignment vertical="center" wrapText="1"/>
    </xf>
    <xf numFmtId="0" fontId="65"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60" fillId="0" borderId="0" xfId="0" applyFont="1"/>
    <xf numFmtId="2" fontId="0" fillId="47" borderId="56" xfId="0" applyNumberFormat="1" applyFill="1" applyBorder="1"/>
    <xf numFmtId="2" fontId="0" fillId="47" borderId="0" xfId="0" applyNumberFormat="1" applyFill="1" applyBorder="1"/>
    <xf numFmtId="0" fontId="0" fillId="47" borderId="0" xfId="0" applyFill="1" applyBorder="1"/>
    <xf numFmtId="0" fontId="0" fillId="0" borderId="4" xfId="0" applyBorder="1"/>
    <xf numFmtId="0" fontId="0" fillId="0" borderId="65" xfId="0" applyBorder="1"/>
    <xf numFmtId="2" fontId="34" fillId="47" borderId="0" xfId="0" applyNumberFormat="1" applyFont="1" applyFill="1" applyBorder="1" applyAlignment="1">
      <alignment vertical="center"/>
    </xf>
    <xf numFmtId="0" fontId="60" fillId="0" borderId="0" xfId="0" applyFont="1" applyAlignment="1">
      <alignment horizontal="left"/>
    </xf>
    <xf numFmtId="0" fontId="68" fillId="0" borderId="0" xfId="0" applyFont="1"/>
    <xf numFmtId="0" fontId="0" fillId="0" borderId="0" xfId="0" quotePrefix="1"/>
    <xf numFmtId="0" fontId="0" fillId="0" borderId="0" xfId="0" applyAlignment="1">
      <alignment horizontal="left"/>
    </xf>
    <xf numFmtId="0" fontId="0" fillId="0" borderId="0" xfId="0" applyBorder="1"/>
    <xf numFmtId="2" fontId="0" fillId="47" borderId="117" xfId="0" applyNumberFormat="1" applyFill="1" applyBorder="1"/>
    <xf numFmtId="2" fontId="34" fillId="47" borderId="4" xfId="0" applyNumberFormat="1" applyFont="1" applyFill="1" applyBorder="1" applyAlignment="1">
      <alignment vertical="center"/>
    </xf>
    <xf numFmtId="2" fontId="0" fillId="47" borderId="4" xfId="0" applyNumberFormat="1" applyFill="1" applyBorder="1"/>
    <xf numFmtId="0" fontId="0" fillId="47" borderId="4" xfId="0" applyFill="1" applyBorder="1"/>
    <xf numFmtId="0" fontId="0" fillId="0" borderId="0" xfId="0" applyBorder="1" applyAlignment="1">
      <alignment vertical="top" wrapText="1"/>
    </xf>
    <xf numFmtId="0" fontId="0" fillId="0" borderId="57" xfId="0" applyBorder="1" applyAlignment="1">
      <alignment vertical="top" wrapText="1"/>
    </xf>
    <xf numFmtId="2" fontId="0" fillId="0" borderId="56" xfId="0" applyNumberFormat="1" applyBorder="1"/>
    <xf numFmtId="2" fontId="34" fillId="0" borderId="0" xfId="0" applyNumberFormat="1" applyFont="1" applyFill="1" applyBorder="1" applyAlignment="1">
      <alignment vertical="center"/>
    </xf>
    <xf numFmtId="2" fontId="34" fillId="0" borderId="0" xfId="0" applyNumberFormat="1" applyFont="1" applyBorder="1" applyAlignment="1">
      <alignment vertical="center"/>
    </xf>
    <xf numFmtId="2" fontId="0" fillId="0" borderId="0" xfId="0" applyNumberFormat="1"/>
    <xf numFmtId="0" fontId="0" fillId="0" borderId="106" xfId="0" applyBorder="1"/>
    <xf numFmtId="0" fontId="0" fillId="0" borderId="8" xfId="0" applyBorder="1"/>
    <xf numFmtId="0" fontId="0" fillId="0" borderId="106" xfId="0" applyBorder="1" applyAlignment="1"/>
    <xf numFmtId="0" fontId="0" fillId="0" borderId="8" xfId="0" applyBorder="1" applyAlignment="1"/>
    <xf numFmtId="0" fontId="0" fillId="0" borderId="3" xfId="0" applyBorder="1"/>
    <xf numFmtId="0" fontId="0" fillId="0" borderId="1" xfId="0" applyBorder="1"/>
    <xf numFmtId="0" fontId="0" fillId="0" borderId="3" xfId="0" applyBorder="1" applyAlignment="1"/>
    <xf numFmtId="0" fontId="0" fillId="0" borderId="1" xfId="0" applyBorder="1" applyAlignment="1"/>
    <xf numFmtId="2" fontId="0" fillId="0" borderId="56" xfId="0" applyNumberFormat="1" applyFill="1" applyBorder="1"/>
    <xf numFmtId="0" fontId="0" fillId="0" borderId="4" xfId="0" applyBorder="1" applyAlignment="1"/>
    <xf numFmtId="2" fontId="0" fillId="0" borderId="0" xfId="0" applyNumberFormat="1" applyBorder="1"/>
    <xf numFmtId="0" fontId="0" fillId="0" borderId="57" xfId="0" applyBorder="1" applyAlignment="1"/>
    <xf numFmtId="2" fontId="71" fillId="0" borderId="0" xfId="0" applyNumberFormat="1" applyFont="1" applyAlignment="1">
      <alignment horizontal="center"/>
    </xf>
    <xf numFmtId="2" fontId="70" fillId="0" borderId="56" xfId="0" applyNumberFormat="1" applyFont="1" applyBorder="1" applyAlignment="1">
      <alignment horizontal="right" vertical="center"/>
    </xf>
    <xf numFmtId="2" fontId="70" fillId="0" borderId="0" xfId="0" applyNumberFormat="1" applyFont="1" applyBorder="1" applyAlignment="1">
      <alignment horizontal="right" vertical="center"/>
    </xf>
    <xf numFmtId="0" fontId="0" fillId="0" borderId="7" xfId="0" applyBorder="1"/>
    <xf numFmtId="2" fontId="69" fillId="47" borderId="4" xfId="0" applyNumberFormat="1" applyFont="1" applyFill="1" applyBorder="1" applyAlignment="1">
      <alignment horizontal="left" vertical="top"/>
    </xf>
    <xf numFmtId="0" fontId="0" fillId="32" borderId="7" xfId="0" applyFill="1" applyBorder="1" applyAlignment="1">
      <alignment horizontal="center"/>
    </xf>
    <xf numFmtId="0" fontId="60" fillId="0" borderId="0" xfId="0" applyFont="1" applyBorder="1" applyAlignment="1">
      <alignment vertical="center"/>
    </xf>
    <xf numFmtId="0" fontId="0" fillId="21" borderId="7" xfId="0" applyFill="1" applyBorder="1" applyAlignment="1">
      <alignment horizontal="center" vertical="center"/>
    </xf>
    <xf numFmtId="2" fontId="0" fillId="47" borderId="56" xfId="0" applyNumberFormat="1" applyFill="1" applyBorder="1" applyAlignment="1">
      <alignment vertical="center"/>
    </xf>
    <xf numFmtId="2" fontId="69" fillId="47" borderId="0" xfId="0" applyNumberFormat="1" applyFont="1" applyFill="1" applyBorder="1" applyAlignment="1">
      <alignment horizontal="left" vertical="center"/>
    </xf>
    <xf numFmtId="2" fontId="0" fillId="47" borderId="0" xfId="0" applyNumberFormat="1" applyFill="1" applyBorder="1" applyAlignment="1">
      <alignment vertical="center"/>
    </xf>
    <xf numFmtId="0" fontId="0" fillId="47" borderId="0" xfId="0" applyFill="1" applyBorder="1" applyAlignment="1">
      <alignment vertical="center"/>
    </xf>
    <xf numFmtId="1" fontId="67" fillId="49" borderId="7" xfId="0" applyNumberFormat="1" applyFont="1" applyFill="1" applyBorder="1" applyAlignment="1">
      <alignment horizontal="center" vertical="center" wrapText="1"/>
    </xf>
    <xf numFmtId="164" fontId="67" fillId="50" borderId="7" xfId="0" applyNumberFormat="1" applyFont="1" applyFill="1" applyBorder="1" applyAlignment="1">
      <alignment horizontal="center" vertical="center" wrapText="1"/>
    </xf>
    <xf numFmtId="164" fontId="67" fillId="51" borderId="7" xfId="0" applyNumberFormat="1" applyFont="1" applyFill="1" applyBorder="1" applyAlignment="1">
      <alignment horizontal="center" vertical="center" wrapText="1"/>
    </xf>
    <xf numFmtId="1" fontId="67" fillId="52" borderId="7" xfId="0" applyNumberFormat="1" applyFont="1" applyFill="1" applyBorder="1" applyAlignment="1">
      <alignment horizontal="center" vertical="center" wrapText="1"/>
    </xf>
    <xf numFmtId="164" fontId="67" fillId="53" borderId="7" xfId="0" applyNumberFormat="1" applyFont="1" applyFill="1" applyBorder="1" applyAlignment="1">
      <alignment horizontal="center" vertical="center" wrapText="1"/>
    </xf>
    <xf numFmtId="1" fontId="67" fillId="26" borderId="7" xfId="0" applyNumberFormat="1" applyFont="1" applyFill="1" applyBorder="1" applyAlignment="1">
      <alignment horizontal="center" vertical="center" wrapText="1"/>
    </xf>
    <xf numFmtId="164" fontId="67" fillId="48" borderId="7" xfId="0" applyNumberFormat="1" applyFont="1" applyFill="1" applyBorder="1" applyAlignment="1">
      <alignment horizontal="center" vertical="center" wrapText="1"/>
    </xf>
    <xf numFmtId="1" fontId="67" fillId="54" borderId="7" xfId="0" applyNumberFormat="1" applyFont="1" applyFill="1" applyBorder="1" applyAlignment="1">
      <alignment horizontal="center" vertical="center" wrapText="1"/>
    </xf>
    <xf numFmtId="1" fontId="67" fillId="55" borderId="7" xfId="0" applyNumberFormat="1" applyFont="1" applyFill="1" applyBorder="1" applyAlignment="1">
      <alignment horizontal="center" vertical="center" wrapText="1"/>
    </xf>
    <xf numFmtId="164" fontId="67" fillId="56" borderId="7" xfId="0" applyNumberFormat="1" applyFont="1" applyFill="1" applyBorder="1" applyAlignment="1">
      <alignment horizontal="center" vertical="center" wrapText="1"/>
    </xf>
    <xf numFmtId="164" fontId="67" fillId="57" borderId="7" xfId="0" applyNumberFormat="1" applyFont="1" applyFill="1" applyBorder="1" applyAlignment="1">
      <alignment horizontal="center" vertical="center" wrapText="1"/>
    </xf>
    <xf numFmtId="1" fontId="67" fillId="58" borderId="7" xfId="0" applyNumberFormat="1" applyFont="1" applyFill="1" applyBorder="1" applyAlignment="1">
      <alignment horizontal="center" vertical="center" wrapText="1"/>
    </xf>
    <xf numFmtId="1" fontId="67" fillId="22" borderId="7" xfId="0" applyNumberFormat="1" applyFont="1" applyFill="1" applyBorder="1" applyAlignment="1">
      <alignment horizontal="center" vertical="center" wrapText="1"/>
    </xf>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2" fillId="46" borderId="99" xfId="0" applyNumberFormat="1" applyFont="1" applyFill="1" applyBorder="1" applyAlignment="1">
      <alignment horizontal="center" vertical="center" wrapText="1"/>
    </xf>
    <xf numFmtId="0" fontId="62" fillId="46" borderId="66" xfId="0" applyNumberFormat="1" applyFont="1" applyFill="1" applyBorder="1" applyAlignment="1">
      <alignment horizontal="center" vertical="center" wrapText="1"/>
    </xf>
    <xf numFmtId="0" fontId="62" fillId="46" borderId="110" xfId="0" applyNumberFormat="1" applyFont="1" applyFill="1" applyBorder="1" applyAlignment="1">
      <alignment horizontal="center" vertical="center" wrapText="1"/>
    </xf>
    <xf numFmtId="171" fontId="62" fillId="46" borderId="66" xfId="0" applyNumberFormat="1" applyFont="1" applyFill="1" applyBorder="1" applyAlignment="1">
      <alignment horizontal="center" vertical="center"/>
    </xf>
    <xf numFmtId="171" fontId="62" fillId="46" borderId="29" xfId="0" applyNumberFormat="1" applyFont="1" applyFill="1" applyBorder="1" applyAlignment="1">
      <alignment horizontal="center" vertical="center"/>
    </xf>
    <xf numFmtId="0" fontId="62" fillId="46" borderId="66" xfId="0" applyNumberFormat="1" applyFont="1" applyFill="1" applyBorder="1" applyAlignment="1">
      <alignment horizontal="center" vertical="center"/>
    </xf>
    <xf numFmtId="0" fontId="62"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2" fillId="46" borderId="99" xfId="0" applyNumberFormat="1" applyFont="1" applyFill="1" applyBorder="1" applyAlignment="1">
      <alignment horizontal="left" vertical="center"/>
    </xf>
    <xf numFmtId="0" fontId="61" fillId="0" borderId="4" xfId="0" applyNumberFormat="1" applyFont="1" applyFill="1" applyBorder="1" applyAlignment="1"/>
    <xf numFmtId="0" fontId="72"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75" fillId="0" borderId="0" xfId="0" applyNumberFormat="1" applyFont="1" applyFill="1" applyBorder="1" applyAlignment="1">
      <alignment horizontal="left"/>
    </xf>
    <xf numFmtId="0" fontId="76" fillId="0" borderId="0" xfId="0" applyFont="1" applyFill="1" applyBorder="1" applyAlignment="1">
      <alignment vertical="center"/>
    </xf>
    <xf numFmtId="0" fontId="75" fillId="0" borderId="0" xfId="0" applyNumberFormat="1" applyFont="1" applyFill="1" applyBorder="1" applyAlignment="1"/>
    <xf numFmtId="0" fontId="75" fillId="0" borderId="4" xfId="0" applyNumberFormat="1" applyFont="1" applyFill="1" applyBorder="1" applyAlignment="1"/>
    <xf numFmtId="0" fontId="61" fillId="0" borderId="4" xfId="0" applyNumberFormat="1" applyFont="1" applyFill="1" applyBorder="1" applyAlignment="1">
      <alignment wrapText="1"/>
    </xf>
    <xf numFmtId="0" fontId="77" fillId="59" borderId="7" xfId="0" applyNumberFormat="1" applyFont="1" applyFill="1" applyBorder="1" applyAlignment="1">
      <alignment horizontal="center" vertical="center"/>
    </xf>
    <xf numFmtId="0" fontId="61" fillId="0" borderId="18" xfId="0" applyNumberFormat="1" applyFont="1" applyFill="1" applyBorder="1" applyAlignment="1">
      <alignment wrapText="1"/>
    </xf>
    <xf numFmtId="0" fontId="75" fillId="0" borderId="7" xfId="0" applyNumberFormat="1" applyFont="1" applyFill="1" applyBorder="1" applyAlignment="1">
      <alignment horizontal="center" vertical="center"/>
    </xf>
    <xf numFmtId="180" fontId="75" fillId="0" borderId="29" xfId="0" applyNumberFormat="1" applyFont="1" applyFill="1" applyBorder="1" applyAlignment="1"/>
    <xf numFmtId="180" fontId="77" fillId="59" borderId="7" xfId="0" applyNumberFormat="1" applyFont="1" applyFill="1" applyBorder="1" applyAlignment="1">
      <alignment horizontal="center" vertical="center"/>
    </xf>
    <xf numFmtId="1" fontId="61" fillId="0" borderId="7" xfId="0" applyNumberFormat="1" applyFont="1" applyFill="1" applyBorder="1" applyAlignment="1">
      <alignment horizontal="center" vertical="center"/>
    </xf>
    <xf numFmtId="171" fontId="61" fillId="0" borderId="7" xfId="0" applyNumberFormat="1" applyFont="1" applyFill="1" applyBorder="1" applyAlignment="1">
      <alignment vertical="center"/>
    </xf>
    <xf numFmtId="0" fontId="78" fillId="59" borderId="0" xfId="0" applyNumberFormat="1" applyFont="1" applyFill="1" applyBorder="1" applyAlignment="1"/>
    <xf numFmtId="176" fontId="61" fillId="60" borderId="7" xfId="0" applyNumberFormat="1" applyFont="1" applyFill="1" applyBorder="1" applyAlignment="1">
      <alignment vertical="center"/>
    </xf>
    <xf numFmtId="4" fontId="61" fillId="0" borderId="7" xfId="0" applyNumberFormat="1" applyFont="1" applyFill="1" applyBorder="1" applyAlignment="1">
      <alignment vertical="center"/>
    </xf>
    <xf numFmtId="181" fontId="61" fillId="60" borderId="7" xfId="0" applyNumberFormat="1" applyFont="1" applyFill="1" applyBorder="1" applyAlignment="1">
      <alignment horizontal="center" vertical="center"/>
    </xf>
    <xf numFmtId="0" fontId="61" fillId="0" borderId="99" xfId="0" applyNumberFormat="1" applyFont="1" applyFill="1" applyBorder="1" applyAlignment="1">
      <alignment horizontal="left"/>
    </xf>
    <xf numFmtId="0" fontId="80" fillId="0" borderId="66" xfId="0" applyNumberFormat="1" applyFont="1" applyFill="1" applyBorder="1" applyAlignment="1">
      <alignment horizontal="center"/>
    </xf>
    <xf numFmtId="3" fontId="61" fillId="0" borderId="83" xfId="0" applyNumberFormat="1" applyFont="1" applyFill="1" applyBorder="1" applyAlignment="1">
      <alignment horizontal="right"/>
    </xf>
    <xf numFmtId="0" fontId="81" fillId="0" borderId="83" xfId="0" applyNumberFormat="1" applyFont="1" applyFill="1" applyBorder="1" applyAlignment="1">
      <alignment horizontal="right" wrapText="1"/>
    </xf>
    <xf numFmtId="0" fontId="61" fillId="0" borderId="18" xfId="0" applyNumberFormat="1" applyFont="1" applyFill="1" applyBorder="1" applyAlignment="1">
      <alignment horizontal="left"/>
    </xf>
    <xf numFmtId="0" fontId="61" fillId="0" borderId="0" xfId="0" applyNumberFormat="1" applyFont="1" applyFill="1" applyBorder="1" applyAlignment="1">
      <alignment wrapText="1"/>
    </xf>
    <xf numFmtId="0" fontId="61" fillId="0" borderId="33" xfId="0" applyNumberFormat="1" applyFont="1" applyFill="1" applyBorder="1" applyAlignment="1">
      <alignment horizontal="right"/>
    </xf>
    <xf numFmtId="0" fontId="81" fillId="0" borderId="33" xfId="0" applyNumberFormat="1" applyFont="1" applyFill="1" applyBorder="1" applyAlignment="1">
      <alignment horizontal="right" wrapText="1"/>
    </xf>
    <xf numFmtId="0" fontId="61" fillId="0" borderId="18" xfId="0" applyNumberFormat="1" applyFont="1" applyFill="1" applyBorder="1" applyAlignment="1"/>
    <xf numFmtId="0" fontId="61" fillId="0" borderId="0" xfId="0" applyNumberFormat="1" applyFont="1" applyFill="1" applyBorder="1" applyAlignment="1"/>
    <xf numFmtId="0" fontId="61" fillId="0" borderId="33" xfId="0" applyNumberFormat="1" applyFont="1" applyFill="1" applyBorder="1" applyAlignment="1"/>
    <xf numFmtId="2" fontId="61" fillId="0" borderId="33" xfId="0" applyNumberFormat="1" applyFont="1" applyFill="1" applyBorder="1" applyAlignment="1"/>
    <xf numFmtId="1" fontId="61" fillId="0" borderId="33" xfId="0" applyNumberFormat="1" applyFont="1" applyFill="1" applyBorder="1" applyAlignment="1">
      <alignment horizontal="right"/>
    </xf>
    <xf numFmtId="2" fontId="61" fillId="0" borderId="33" xfId="0" applyNumberFormat="1" applyFont="1" applyFill="1" applyBorder="1" applyAlignment="1">
      <alignment horizontal="right"/>
    </xf>
    <xf numFmtId="0" fontId="79" fillId="61" borderId="46" xfId="0" applyNumberFormat="1" applyFont="1" applyFill="1" applyBorder="1" applyAlignment="1">
      <alignment horizontal="left" vertical="center"/>
    </xf>
    <xf numFmtId="0" fontId="79" fillId="61" borderId="29" xfId="0" applyNumberFormat="1" applyFont="1" applyFill="1" applyBorder="1" applyAlignment="1">
      <alignment horizontal="left" vertical="center"/>
    </xf>
    <xf numFmtId="0" fontId="79" fillId="61" borderId="47" xfId="0" applyNumberFormat="1" applyFont="1" applyFill="1" applyBorder="1" applyAlignment="1">
      <alignment horizontal="left" vertical="center"/>
    </xf>
    <xf numFmtId="0" fontId="81" fillId="0" borderId="0" xfId="0" applyNumberFormat="1" applyFont="1" applyFill="1" applyBorder="1" applyAlignment="1">
      <alignment horizontal="right" wrapText="1"/>
    </xf>
    <xf numFmtId="0" fontId="61" fillId="0" borderId="46" xfId="0" applyNumberFormat="1" applyFont="1" applyFill="1" applyBorder="1" applyAlignment="1">
      <alignment horizontal="left"/>
    </xf>
    <xf numFmtId="0" fontId="61" fillId="0" borderId="29" xfId="0" applyNumberFormat="1" applyFont="1" applyFill="1" applyBorder="1" applyAlignment="1">
      <alignment vertical="center"/>
    </xf>
    <xf numFmtId="0" fontId="61" fillId="0" borderId="29" xfId="0" applyNumberFormat="1" applyFont="1" applyFill="1" applyBorder="1" applyAlignment="1">
      <alignment wrapText="1"/>
    </xf>
    <xf numFmtId="0" fontId="61" fillId="0" borderId="29" xfId="0" applyNumberFormat="1" applyFont="1" applyFill="1" applyBorder="1" applyAlignment="1">
      <alignment horizontal="center" vertical="center"/>
    </xf>
    <xf numFmtId="0" fontId="61" fillId="0" borderId="47" xfId="0" applyNumberFormat="1" applyFont="1" applyFill="1" applyBorder="1" applyAlignment="1"/>
    <xf numFmtId="0" fontId="67" fillId="0" borderId="0" xfId="0" applyNumberFormat="1" applyFont="1" applyFill="1" applyBorder="1" applyAlignment="1">
      <alignment vertical="justify" wrapText="1"/>
    </xf>
    <xf numFmtId="0" fontId="74" fillId="0" borderId="66" xfId="0" applyNumberFormat="1" applyFont="1" applyFill="1" applyBorder="1" applyAlignment="1"/>
    <xf numFmtId="0" fontId="61" fillId="0" borderId="66" xfId="0" applyNumberFormat="1" applyFont="1" applyFill="1" applyBorder="1" applyAlignment="1"/>
    <xf numFmtId="0" fontId="77" fillId="59" borderId="46" xfId="0" applyNumberFormat="1" applyFont="1" applyFill="1" applyBorder="1" applyAlignment="1">
      <alignment horizontal="center" vertical="center" wrapText="1"/>
    </xf>
    <xf numFmtId="0" fontId="75" fillId="0" borderId="46" xfId="0" applyNumberFormat="1" applyFont="1" applyFill="1" applyBorder="1" applyAlignment="1">
      <alignment horizontal="center" vertical="center"/>
    </xf>
    <xf numFmtId="180" fontId="77" fillId="59" borderId="46" xfId="0" applyNumberFormat="1" applyFont="1" applyFill="1" applyBorder="1" applyAlignment="1">
      <alignment horizontal="center" vertical="center"/>
    </xf>
    <xf numFmtId="0" fontId="61" fillId="0" borderId="7" xfId="0" applyNumberFormat="1" applyFont="1" applyFill="1" applyBorder="1" applyAlignment="1">
      <alignment horizontal="left" vertical="center"/>
    </xf>
    <xf numFmtId="0" fontId="61"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75" fillId="0" borderId="0" xfId="0" applyNumberFormat="1" applyFont="1" applyFill="1" applyBorder="1" applyAlignment="1">
      <alignment horizontal="left" vertical="top"/>
    </xf>
    <xf numFmtId="171" fontId="75" fillId="0" borderId="0" xfId="0" applyNumberFormat="1" applyFont="1" applyFill="1" applyBorder="1" applyAlignment="1">
      <alignment horizontal="right"/>
    </xf>
    <xf numFmtId="0" fontId="78" fillId="0" borderId="0" xfId="0" applyNumberFormat="1" applyFont="1" applyFill="1" applyBorder="1" applyAlignment="1">
      <alignment horizontal="center" vertical="center" wrapText="1"/>
    </xf>
    <xf numFmtId="0" fontId="61" fillId="0" borderId="29" xfId="0" applyNumberFormat="1" applyFont="1" applyFill="1" applyBorder="1" applyAlignment="1">
      <alignment horizontal="left" vertical="center"/>
    </xf>
    <xf numFmtId="171" fontId="61"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1" fillId="60" borderId="7" xfId="0" applyNumberFormat="1" applyFont="1" applyFill="1" applyBorder="1" applyAlignment="1">
      <alignment horizontal="right" vertical="center"/>
    </xf>
    <xf numFmtId="0" fontId="78" fillId="59" borderId="0" xfId="0" applyNumberFormat="1" applyFont="1" applyFill="1" applyBorder="1" applyAlignment="1">
      <alignment horizontal="right"/>
    </xf>
    <xf numFmtId="0" fontId="82" fillId="0" borderId="0" xfId="0" applyFont="1" applyAlignment="1">
      <alignment vertical="center"/>
    </xf>
    <xf numFmtId="182" fontId="83" fillId="47" borderId="0" xfId="0" applyNumberFormat="1" applyFont="1" applyFill="1" applyBorder="1"/>
    <xf numFmtId="182" fontId="46" fillId="47" borderId="0" xfId="0" applyNumberFormat="1" applyFont="1" applyFill="1" applyBorder="1"/>
    <xf numFmtId="0" fontId="63" fillId="0" borderId="0" xfId="0" applyFont="1" applyAlignment="1">
      <alignment vertical="center"/>
    </xf>
    <xf numFmtId="182" fontId="84" fillId="36" borderId="7" xfId="0" applyNumberFormat="1" applyFont="1" applyFill="1" applyBorder="1" applyAlignment="1">
      <alignment horizontal="center" vertical="center" wrapText="1"/>
    </xf>
    <xf numFmtId="0" fontId="82" fillId="0" borderId="5" xfId="0" applyFont="1" applyBorder="1" applyAlignment="1">
      <alignment vertical="center"/>
    </xf>
    <xf numFmtId="0" fontId="82" fillId="0" borderId="0" xfId="0" applyFont="1" applyBorder="1" applyAlignment="1">
      <alignment vertical="center"/>
    </xf>
    <xf numFmtId="0" fontId="82" fillId="0" borderId="6" xfId="0" applyFont="1" applyBorder="1" applyAlignment="1">
      <alignment vertical="center"/>
    </xf>
    <xf numFmtId="0" fontId="82" fillId="0" borderId="7" xfId="0" applyFont="1" applyBorder="1" applyAlignment="1">
      <alignment vertical="center"/>
    </xf>
    <xf numFmtId="182" fontId="84" fillId="36" borderId="18" xfId="0" applyNumberFormat="1" applyFont="1" applyFill="1" applyBorder="1" applyAlignment="1">
      <alignment vertical="center" wrapText="1"/>
    </xf>
    <xf numFmtId="0" fontId="82" fillId="0" borderId="148" xfId="0" applyFont="1" applyBorder="1" applyAlignment="1">
      <alignment vertical="center"/>
    </xf>
    <xf numFmtId="0" fontId="82" fillId="0" borderId="66" xfId="0" applyFont="1" applyBorder="1" applyAlignment="1">
      <alignment vertical="center"/>
    </xf>
    <xf numFmtId="0" fontId="82" fillId="0" borderId="7" xfId="0" quotePrefix="1" applyFont="1" applyBorder="1" applyAlignment="1">
      <alignment horizontal="center" vertical="center"/>
    </xf>
    <xf numFmtId="0" fontId="82" fillId="0" borderId="0" xfId="0" quotePrefix="1" applyFont="1" applyAlignment="1">
      <alignment vertical="center"/>
    </xf>
    <xf numFmtId="0" fontId="82" fillId="0" borderId="0" xfId="0" applyFont="1" applyAlignment="1">
      <alignment vertical="center" wrapText="1"/>
    </xf>
    <xf numFmtId="0" fontId="63" fillId="0" borderId="0" xfId="0" applyFont="1" applyBorder="1" applyAlignment="1">
      <alignment horizontal="center" vertical="center"/>
    </xf>
    <xf numFmtId="0" fontId="82" fillId="0" borderId="1" xfId="0" applyFont="1" applyBorder="1" applyAlignment="1">
      <alignment vertical="center"/>
    </xf>
    <xf numFmtId="0" fontId="82" fillId="0" borderId="2" xfId="0" applyFont="1" applyBorder="1" applyAlignment="1">
      <alignment vertical="center"/>
    </xf>
    <xf numFmtId="0" fontId="82" fillId="0" borderId="3" xfId="0" applyFont="1" applyBorder="1" applyAlignment="1">
      <alignment vertical="center"/>
    </xf>
    <xf numFmtId="0" fontId="82" fillId="0" borderId="110" xfId="0" applyFont="1" applyBorder="1" applyAlignment="1">
      <alignment horizontal="center" vertical="center" textRotation="180"/>
    </xf>
    <xf numFmtId="2" fontId="82" fillId="0" borderId="19" xfId="0" applyNumberFormat="1" applyFont="1" applyBorder="1" applyAlignment="1">
      <alignment vertical="center"/>
    </xf>
    <xf numFmtId="0" fontId="82" fillId="0" borderId="110" xfId="0" applyFont="1" applyBorder="1" applyAlignment="1">
      <alignment vertical="center"/>
    </xf>
    <xf numFmtId="0" fontId="82" fillId="0" borderId="7" xfId="0" applyFont="1" applyFill="1" applyBorder="1" applyAlignment="1">
      <alignment horizontal="center" vertical="center"/>
    </xf>
    <xf numFmtId="0" fontId="82" fillId="0" borderId="19" xfId="0" applyFont="1" applyBorder="1" applyAlignment="1">
      <alignment horizontal="center" vertical="center" textRotation="180"/>
    </xf>
    <xf numFmtId="2" fontId="82" fillId="0" borderId="19" xfId="0" applyNumberFormat="1" applyFont="1" applyBorder="1" applyAlignment="1">
      <alignment vertical="center" textRotation="180"/>
    </xf>
    <xf numFmtId="0" fontId="82" fillId="0" borderId="19" xfId="0" applyFont="1" applyBorder="1" applyAlignment="1">
      <alignment vertical="center"/>
    </xf>
    <xf numFmtId="0" fontId="46" fillId="0" borderId="7" xfId="0" applyFont="1" applyFill="1" applyBorder="1" applyAlignment="1">
      <alignment horizontal="center" vertical="center"/>
    </xf>
    <xf numFmtId="0" fontId="82" fillId="0" borderId="19" xfId="0" applyFont="1" applyBorder="1" applyAlignment="1">
      <alignment horizontal="right" vertical="center"/>
    </xf>
    <xf numFmtId="2" fontId="82" fillId="0" borderId="19" xfId="0" applyNumberFormat="1" applyFont="1" applyBorder="1" applyAlignment="1">
      <alignment horizontal="center" vertical="center" textRotation="180"/>
    </xf>
    <xf numFmtId="0" fontId="27" fillId="0" borderId="7" xfId="0" applyFont="1" applyFill="1" applyBorder="1" applyAlignment="1">
      <alignment horizontal="center" vertical="center"/>
    </xf>
    <xf numFmtId="0" fontId="8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82" fillId="0" borderId="8" xfId="0" applyFont="1" applyBorder="1" applyAlignment="1">
      <alignment vertical="center"/>
    </xf>
    <xf numFmtId="0" fontId="82" fillId="0" borderId="98" xfId="0" applyFont="1" applyBorder="1" applyAlignment="1">
      <alignment vertical="center"/>
    </xf>
    <xf numFmtId="0" fontId="82" fillId="0" borderId="106" xfId="0" applyFont="1" applyBorder="1" applyAlignment="1">
      <alignment vertical="center"/>
    </xf>
    <xf numFmtId="0" fontId="82" fillId="0" borderId="62" xfId="0" applyFont="1" applyBorder="1" applyAlignment="1">
      <alignment horizontal="center" vertical="center" textRotation="180"/>
    </xf>
    <xf numFmtId="0" fontId="82" fillId="0" borderId="62" xfId="0" applyFont="1" applyBorder="1" applyAlignment="1">
      <alignment vertical="center"/>
    </xf>
    <xf numFmtId="0" fontId="82" fillId="0" borderId="81" xfId="0" applyFont="1" applyBorder="1" applyAlignment="1">
      <alignment vertical="center"/>
    </xf>
    <xf numFmtId="0" fontId="82" fillId="0" borderId="4" xfId="0" applyFont="1" applyBorder="1" applyAlignment="1">
      <alignment vertical="center"/>
    </xf>
    <xf numFmtId="2" fontId="82" fillId="0" borderId="4" xfId="0" applyNumberFormat="1" applyFont="1" applyBorder="1" applyAlignment="1">
      <alignment vertical="center"/>
    </xf>
    <xf numFmtId="0" fontId="82" fillId="0" borderId="78" xfId="0" applyFont="1" applyBorder="1" applyAlignment="1">
      <alignment vertical="center"/>
    </xf>
    <xf numFmtId="183" fontId="82" fillId="0" borderId="4" xfId="0" applyNumberFormat="1" applyFont="1" applyBorder="1" applyAlignment="1">
      <alignment vertical="center"/>
    </xf>
    <xf numFmtId="2" fontId="82" fillId="0" borderId="0" xfId="0" applyNumberFormat="1" applyFont="1" applyBorder="1" applyAlignment="1">
      <alignment horizontal="center" vertical="center"/>
    </xf>
    <xf numFmtId="2" fontId="82" fillId="0" borderId="0" xfId="0" applyNumberFormat="1" applyFont="1" applyAlignment="1">
      <alignment vertical="center"/>
    </xf>
    <xf numFmtId="2" fontId="82" fillId="0" borderId="7" xfId="0" applyNumberFormat="1" applyFont="1" applyBorder="1" applyAlignment="1">
      <alignment vertical="center"/>
    </xf>
    <xf numFmtId="1" fontId="82" fillId="0" borderId="7" xfId="0" applyNumberFormat="1" applyFont="1" applyBorder="1" applyAlignment="1">
      <alignment horizontal="center" vertical="center"/>
    </xf>
    <xf numFmtId="1" fontId="82" fillId="0" borderId="0" xfId="0" applyNumberFormat="1" applyFont="1" applyAlignment="1">
      <alignment horizontal="center" vertical="center"/>
    </xf>
    <xf numFmtId="1" fontId="82" fillId="0" borderId="0" xfId="0" applyNumberFormat="1" applyFont="1" applyBorder="1" applyAlignment="1">
      <alignment horizontal="center" vertical="center"/>
    </xf>
    <xf numFmtId="1" fontId="82" fillId="0" borderId="0" xfId="0" applyNumberFormat="1" applyFont="1" applyAlignment="1">
      <alignment vertical="center"/>
    </xf>
    <xf numFmtId="0" fontId="63" fillId="0" borderId="77" xfId="0" applyFont="1" applyBorder="1" applyAlignment="1">
      <alignment horizontal="center" vertical="center"/>
    </xf>
    <xf numFmtId="0" fontId="63" fillId="0" borderId="60" xfId="0" applyFont="1" applyBorder="1" applyAlignment="1">
      <alignment horizontal="center" vertical="center"/>
    </xf>
    <xf numFmtId="0" fontId="63" fillId="0" borderId="85" xfId="0" applyFont="1" applyBorder="1" applyAlignment="1">
      <alignment horizontal="center" vertical="center"/>
    </xf>
    <xf numFmtId="0" fontId="82" fillId="0" borderId="98" xfId="0" applyFont="1" applyBorder="1" applyAlignment="1">
      <alignment horizontal="center" vertical="center"/>
    </xf>
    <xf numFmtId="0" fontId="46" fillId="0" borderId="98" xfId="0" applyFont="1" applyBorder="1" applyAlignment="1">
      <alignment horizontal="center" vertical="center"/>
    </xf>
    <xf numFmtId="0" fontId="82" fillId="0" borderId="0" xfId="0" applyFont="1" applyBorder="1" applyAlignment="1">
      <alignment horizontal="right" vertical="center" textRotation="90"/>
    </xf>
    <xf numFmtId="0" fontId="82" fillId="0" borderId="2" xfId="0" applyFont="1" applyBorder="1" applyAlignment="1">
      <alignment horizontal="center" vertical="center"/>
    </xf>
    <xf numFmtId="0" fontId="46" fillId="0" borderId="2" xfId="0" applyFont="1" applyBorder="1" applyAlignment="1">
      <alignment horizontal="center" vertical="center"/>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164" fontId="2" fillId="43" borderId="156"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3" xfId="1" applyNumberFormat="1" applyFont="1" applyFill="1" applyBorder="1" applyAlignment="1">
      <alignment horizontal="center" vertical="center"/>
    </xf>
    <xf numFmtId="164" fontId="2" fillId="21" borderId="166"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169"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169"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5" xfId="1" applyNumberFormat="1" applyFont="1" applyFill="1" applyBorder="1" applyAlignment="1">
      <alignment horizontal="center" vertical="center"/>
    </xf>
    <xf numFmtId="164" fontId="2" fillId="0" borderId="163" xfId="1" applyNumberFormat="1" applyFont="1" applyFill="1" applyBorder="1" applyAlignment="1">
      <alignment horizontal="center" vertical="center"/>
    </xf>
    <xf numFmtId="164" fontId="2" fillId="0" borderId="163" xfId="1" applyNumberFormat="1" applyFill="1" applyBorder="1" applyAlignment="1">
      <alignment horizontal="center" vertical="center"/>
    </xf>
    <xf numFmtId="2" fontId="34" fillId="36" borderId="7" xfId="0" applyNumberFormat="1" applyFont="1" applyFill="1" applyBorder="1" applyAlignment="1">
      <alignment horizontal="center" vertical="center"/>
    </xf>
    <xf numFmtId="2" fontId="34" fillId="36" borderId="20" xfId="0" applyNumberFormat="1" applyFont="1" applyFill="1" applyBorder="1" applyAlignment="1">
      <alignment horizontal="center" vertical="center"/>
    </xf>
    <xf numFmtId="2" fontId="34" fillId="36" borderId="0" xfId="0" applyNumberFormat="1" applyFont="1" applyFill="1" applyBorder="1" applyAlignment="1">
      <alignment horizontal="center" vertical="center"/>
    </xf>
    <xf numFmtId="2" fontId="34" fillId="36" borderId="24" xfId="0" applyNumberFormat="1" applyFont="1" applyFill="1" applyBorder="1" applyAlignment="1">
      <alignment horizontal="center" vertical="center"/>
    </xf>
    <xf numFmtId="0" fontId="2" fillId="31" borderId="83" xfId="1" applyNumberFormat="1" applyFont="1" applyFill="1" applyBorder="1" applyAlignment="1">
      <alignment horizontal="center" vertical="center"/>
    </xf>
    <xf numFmtId="0" fontId="2" fillId="31" borderId="81" xfId="1" applyNumberFormat="1" applyFont="1" applyFill="1" applyBorder="1" applyAlignment="1">
      <alignment horizontal="center" vertical="center"/>
    </xf>
    <xf numFmtId="1" fontId="67" fillId="36" borderId="7" xfId="0" applyNumberFormat="1" applyFont="1" applyFill="1" applyBorder="1" applyAlignment="1">
      <alignment horizontal="center" vertical="center" wrapText="1"/>
    </xf>
    <xf numFmtId="2" fontId="34" fillId="36" borderId="83" xfId="0" applyNumberFormat="1" applyFont="1" applyFill="1" applyBorder="1" applyAlignment="1">
      <alignment horizontal="center" vertical="center"/>
    </xf>
    <xf numFmtId="0" fontId="34" fillId="26" borderId="83" xfId="0" applyFont="1" applyFill="1" applyBorder="1" applyAlignment="1">
      <alignment horizontal="center" vertical="center"/>
    </xf>
    <xf numFmtId="0" fontId="34" fillId="25" borderId="83" xfId="0" applyFont="1" applyFill="1" applyBorder="1" applyAlignment="1">
      <alignment horizontal="center" vertical="center"/>
    </xf>
    <xf numFmtId="0" fontId="34" fillId="24" borderId="96" xfId="0" applyFont="1" applyFill="1" applyBorder="1" applyAlignment="1">
      <alignment horizontal="center" vertical="center"/>
    </xf>
    <xf numFmtId="0" fontId="34" fillId="24" borderId="83" xfId="0" applyFont="1" applyFill="1" applyBorder="1" applyAlignment="1">
      <alignment horizontal="center" vertical="center"/>
    </xf>
    <xf numFmtId="0" fontId="34" fillId="34" borderId="96" xfId="0" applyFont="1" applyFill="1" applyBorder="1" applyAlignment="1">
      <alignment horizontal="center" vertical="center"/>
    </xf>
    <xf numFmtId="0" fontId="34" fillId="34" borderId="83" xfId="0" applyFont="1" applyFill="1" applyBorder="1" applyAlignment="1">
      <alignment horizontal="center" vertical="center"/>
    </xf>
    <xf numFmtId="0" fontId="34" fillId="27" borderId="96" xfId="0" applyFont="1" applyFill="1" applyBorder="1" applyAlignment="1">
      <alignment horizontal="center" vertical="center"/>
    </xf>
    <xf numFmtId="0" fontId="34" fillId="27" borderId="83" xfId="0" applyFont="1" applyFill="1" applyBorder="1" applyAlignment="1">
      <alignment horizontal="center" vertical="center"/>
    </xf>
    <xf numFmtId="0" fontId="34" fillId="26" borderId="81" xfId="0" applyFont="1" applyFill="1" applyBorder="1" applyAlignment="1">
      <alignment horizontal="center" vertical="center"/>
    </xf>
    <xf numFmtId="0" fontId="34" fillId="25" borderId="81" xfId="0" applyFont="1" applyFill="1" applyBorder="1" applyAlignment="1">
      <alignment horizontal="center" vertical="center"/>
    </xf>
    <xf numFmtId="0" fontId="34" fillId="24" borderId="21" xfId="0" applyFont="1" applyFill="1" applyBorder="1" applyAlignment="1">
      <alignment horizontal="center" vertical="center"/>
    </xf>
    <xf numFmtId="0" fontId="34" fillId="24" borderId="81" xfId="0" applyFont="1" applyFill="1" applyBorder="1" applyAlignment="1">
      <alignment horizontal="center" vertical="center"/>
    </xf>
    <xf numFmtId="0" fontId="34" fillId="34" borderId="21" xfId="0" applyFont="1" applyFill="1" applyBorder="1" applyAlignment="1">
      <alignment horizontal="center" vertical="center"/>
    </xf>
    <xf numFmtId="0" fontId="34" fillId="34" borderId="81" xfId="0" applyFont="1" applyFill="1" applyBorder="1" applyAlignment="1">
      <alignment horizontal="center" vertical="center"/>
    </xf>
    <xf numFmtId="0" fontId="34" fillId="27" borderId="21" xfId="0" applyFont="1" applyFill="1" applyBorder="1" applyAlignment="1">
      <alignment horizontal="center" vertical="center"/>
    </xf>
    <xf numFmtId="0" fontId="34" fillId="27" borderId="81" xfId="0" applyFont="1" applyFill="1" applyBorder="1" applyAlignment="1">
      <alignment horizontal="center" vertical="center"/>
    </xf>
    <xf numFmtId="0" fontId="34" fillId="30" borderId="83" xfId="0" applyFont="1" applyFill="1" applyBorder="1" applyAlignment="1">
      <alignment horizontal="center" vertical="center"/>
    </xf>
    <xf numFmtId="0" fontId="34" fillId="30" borderId="81" xfId="0" applyFont="1" applyFill="1" applyBorder="1" applyAlignment="1">
      <alignment horizontal="center" vertical="center"/>
    </xf>
    <xf numFmtId="0" fontId="34" fillId="28" borderId="83" xfId="0" applyFont="1" applyFill="1" applyBorder="1" applyAlignment="1">
      <alignment horizontal="center" vertical="center"/>
    </xf>
    <xf numFmtId="0" fontId="34" fillId="36" borderId="0" xfId="0" applyFont="1" applyFill="1" applyBorder="1" applyAlignment="1">
      <alignment horizontal="center" vertical="center"/>
    </xf>
    <xf numFmtId="0" fontId="34" fillId="28" borderId="81" xfId="0" applyFont="1" applyFill="1" applyBorder="1" applyAlignment="1">
      <alignment horizontal="center" vertical="center"/>
    </xf>
    <xf numFmtId="0" fontId="34" fillId="33" borderId="83" xfId="0" applyFont="1" applyFill="1" applyBorder="1" applyAlignment="1">
      <alignment horizontal="center" vertical="center"/>
    </xf>
    <xf numFmtId="0" fontId="34" fillId="33" borderId="81" xfId="0" applyFont="1" applyFill="1" applyBorder="1" applyAlignment="1">
      <alignment horizontal="center" vertical="center"/>
    </xf>
    <xf numFmtId="0" fontId="34" fillId="23" borderId="83" xfId="0" applyFont="1" applyFill="1" applyBorder="1" applyAlignment="1">
      <alignment horizontal="center" vertical="center"/>
    </xf>
    <xf numFmtId="0" fontId="34" fillId="23" borderId="81" xfId="0" applyFont="1" applyFill="1" applyBorder="1" applyAlignment="1">
      <alignment horizontal="center" vertical="center"/>
    </xf>
    <xf numFmtId="0" fontId="34" fillId="36" borderId="0" xfId="0" applyFont="1" applyFill="1" applyAlignment="1">
      <alignment horizontal="center" vertical="center"/>
    </xf>
    <xf numFmtId="0" fontId="34" fillId="45" borderId="0" xfId="0" applyFont="1" applyFill="1" applyAlignment="1">
      <alignment horizontal="center" vertical="center"/>
    </xf>
    <xf numFmtId="0" fontId="34" fillId="36" borderId="6" xfId="0" applyFont="1" applyFill="1" applyBorder="1" applyAlignment="1">
      <alignment horizontal="center" vertical="center"/>
    </xf>
    <xf numFmtId="0" fontId="34" fillId="36" borderId="5" xfId="0" applyFont="1" applyFill="1" applyBorder="1" applyAlignment="1">
      <alignment horizontal="center" vertical="center"/>
    </xf>
    <xf numFmtId="0" fontId="34" fillId="36" borderId="47" xfId="0" applyFont="1" applyFill="1" applyBorder="1" applyAlignment="1">
      <alignment horizontal="center" vertical="center"/>
    </xf>
    <xf numFmtId="0" fontId="34" fillId="36" borderId="22" xfId="0" applyFont="1" applyFill="1" applyBorder="1" applyAlignment="1">
      <alignment horizontal="center" vertical="center"/>
    </xf>
    <xf numFmtId="0" fontId="34" fillId="36" borderId="49" xfId="0" applyFont="1" applyFill="1" applyBorder="1" applyAlignment="1">
      <alignment horizontal="center" vertical="center"/>
    </xf>
    <xf numFmtId="0" fontId="34" fillId="36" borderId="98" xfId="0" applyFont="1" applyFill="1" applyBorder="1" applyAlignment="1">
      <alignment horizontal="center" vertical="center"/>
    </xf>
    <xf numFmtId="0" fontId="34" fillId="36" borderId="110" xfId="0" applyFont="1" applyFill="1" applyBorder="1" applyAlignment="1">
      <alignment horizontal="center" vertical="center"/>
    </xf>
    <xf numFmtId="0" fontId="34" fillId="36" borderId="2" xfId="0" applyFont="1" applyFill="1" applyBorder="1" applyAlignment="1">
      <alignment horizontal="center" vertical="center"/>
    </xf>
    <xf numFmtId="0" fontId="34" fillId="36" borderId="4" xfId="0" applyFont="1" applyFill="1" applyBorder="1" applyAlignment="1">
      <alignment horizontal="center" vertical="center"/>
    </xf>
    <xf numFmtId="1" fontId="67" fillId="36" borderId="0" xfId="0" applyNumberFormat="1" applyFont="1" applyFill="1" applyBorder="1" applyAlignment="1">
      <alignment horizontal="center" vertical="center" wrapText="1"/>
    </xf>
    <xf numFmtId="164" fontId="67" fillId="36" borderId="0" xfId="0" applyNumberFormat="1" applyFont="1" applyFill="1" applyBorder="1" applyAlignment="1">
      <alignment horizontal="center" vertical="center" wrapText="1"/>
    </xf>
    <xf numFmtId="2" fontId="34" fillId="36" borderId="46" xfId="0" applyNumberFormat="1" applyFont="1" applyFill="1" applyBorder="1" applyAlignment="1">
      <alignment horizontal="center" vertical="center"/>
    </xf>
    <xf numFmtId="2" fontId="34" fillId="36" borderId="22" xfId="0" applyNumberFormat="1" applyFont="1" applyFill="1" applyBorder="1" applyAlignment="1">
      <alignment horizontal="center" vertical="center"/>
    </xf>
    <xf numFmtId="0" fontId="34" fillId="36" borderId="66" xfId="0" applyFont="1" applyFill="1" applyBorder="1" applyAlignment="1">
      <alignment horizontal="center" vertical="center"/>
    </xf>
    <xf numFmtId="0" fontId="75" fillId="0" borderId="47" xfId="0" applyNumberFormat="1" applyFont="1" applyFill="1" applyBorder="1" applyAlignment="1">
      <alignment horizontal="center" vertical="center"/>
    </xf>
    <xf numFmtId="0" fontId="77" fillId="59" borderId="47" xfId="0" applyNumberFormat="1" applyFont="1" applyFill="1" applyBorder="1" applyAlignment="1">
      <alignment horizontal="center" vertical="center"/>
    </xf>
    <xf numFmtId="0" fontId="75" fillId="0" borderId="0" xfId="0" applyNumberFormat="1" applyFont="1" applyFill="1" applyBorder="1" applyAlignment="1">
      <alignment horizontal="left"/>
    </xf>
    <xf numFmtId="0" fontId="61"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85" fillId="43" borderId="31" xfId="1" applyNumberFormat="1" applyFont="1" applyFill="1" applyBorder="1" applyAlignment="1">
      <alignment horizontal="center" vertical="center"/>
    </xf>
    <xf numFmtId="164" fontId="85" fillId="43" borderId="0" xfId="1" applyNumberFormat="1" applyFont="1" applyFill="1" applyBorder="1" applyAlignment="1">
      <alignment horizontal="center" vertical="center"/>
    </xf>
    <xf numFmtId="164" fontId="85" fillId="43" borderId="89" xfId="1" applyNumberFormat="1" applyFont="1" applyFill="1" applyBorder="1" applyAlignment="1">
      <alignment horizontal="center" vertical="center"/>
    </xf>
    <xf numFmtId="164" fontId="85" fillId="43" borderId="93" xfId="1" applyNumberFormat="1" applyFont="1" applyFill="1" applyBorder="1" applyAlignment="1">
      <alignment horizontal="center" vertical="center"/>
    </xf>
    <xf numFmtId="164" fontId="85"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85" fillId="43" borderId="2" xfId="1" applyNumberFormat="1" applyFont="1" applyFill="1" applyBorder="1" applyAlignment="1">
      <alignment horizontal="center" vertical="center"/>
    </xf>
    <xf numFmtId="164" fontId="85" fillId="43" borderId="3" xfId="1" applyNumberFormat="1" applyFont="1" applyFill="1" applyBorder="1" applyAlignment="1">
      <alignment horizontal="center" vertical="center"/>
    </xf>
    <xf numFmtId="164" fontId="85" fillId="43" borderId="87" xfId="1" applyNumberFormat="1" applyFont="1" applyFill="1" applyBorder="1" applyAlignment="1">
      <alignment horizontal="center" vertical="center"/>
    </xf>
    <xf numFmtId="164" fontId="85"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4"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9"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 fillId="41" borderId="0" xfId="0" applyFont="1" applyFill="1" applyBorder="1" applyAlignment="1" applyProtection="1">
      <alignment vertical="center"/>
    </xf>
    <xf numFmtId="0" fontId="8" fillId="35" borderId="0" xfId="0" applyFont="1" applyFill="1" applyBorder="1" applyAlignment="1" applyProtection="1">
      <alignment vertical="center" wrapText="1"/>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0" fillId="40" borderId="0" xfId="0" applyFill="1" applyBorder="1" applyAlignment="1" applyProtection="1">
      <alignment vertical="center"/>
    </xf>
    <xf numFmtId="0" fontId="64" fillId="44" borderId="46" xfId="0" applyNumberFormat="1" applyFont="1" applyFill="1" applyBorder="1" applyAlignment="1">
      <alignment horizontal="center"/>
    </xf>
    <xf numFmtId="0" fontId="64" fillId="44" borderId="29" xfId="0" applyNumberFormat="1" applyFont="1" applyFill="1" applyBorder="1" applyAlignment="1">
      <alignment horizontal="center"/>
    </xf>
    <xf numFmtId="0" fontId="64" fillId="44" borderId="47" xfId="0" applyNumberFormat="1" applyFont="1" applyFill="1" applyBorder="1" applyAlignment="1">
      <alignment horizontal="center"/>
    </xf>
    <xf numFmtId="0" fontId="65" fillId="45" borderId="78" xfId="0" applyNumberFormat="1" applyFont="1" applyFill="1" applyBorder="1" applyAlignment="1">
      <alignment horizontal="left" vertical="center"/>
    </xf>
    <xf numFmtId="0" fontId="65" fillId="45" borderId="4" xfId="0" applyNumberFormat="1" applyFont="1" applyFill="1" applyBorder="1" applyAlignment="1">
      <alignment horizontal="left" vertical="center"/>
    </xf>
    <xf numFmtId="0" fontId="65" fillId="45" borderId="62" xfId="0" applyNumberFormat="1" applyFont="1" applyFill="1" applyBorder="1" applyAlignment="1">
      <alignment horizontal="left" vertical="center"/>
    </xf>
    <xf numFmtId="0" fontId="66" fillId="45" borderId="46" xfId="0" applyNumberFormat="1" applyFont="1" applyFill="1" applyBorder="1" applyAlignment="1">
      <alignment horizontal="left" vertical="center"/>
    </xf>
    <xf numFmtId="0" fontId="66" fillId="45" borderId="29" xfId="0" applyNumberFormat="1" applyFont="1" applyFill="1" applyBorder="1" applyAlignment="1">
      <alignment horizontal="left" vertical="center"/>
    </xf>
    <xf numFmtId="0" fontId="66" fillId="45" borderId="47" xfId="0" applyNumberFormat="1" applyFont="1" applyFill="1" applyBorder="1" applyAlignment="1">
      <alignment horizontal="left" vertical="center"/>
    </xf>
    <xf numFmtId="0" fontId="66" fillId="45" borderId="78" xfId="0" applyNumberFormat="1" applyFont="1" applyFill="1" applyBorder="1" applyAlignment="1">
      <alignment horizontal="left" vertical="center"/>
    </xf>
    <xf numFmtId="0" fontId="66" fillId="45" borderId="4" xfId="0" applyNumberFormat="1" applyFont="1" applyFill="1" applyBorder="1" applyAlignment="1">
      <alignment horizontal="left" vertical="center"/>
    </xf>
    <xf numFmtId="0" fontId="73" fillId="0" borderId="4" xfId="0" applyNumberFormat="1" applyFont="1" applyFill="1" applyBorder="1" applyAlignment="1">
      <alignment horizontal="right"/>
    </xf>
    <xf numFmtId="179" fontId="75" fillId="0" borderId="0" xfId="0" applyNumberFormat="1" applyFont="1" applyFill="1" applyBorder="1" applyAlignment="1">
      <alignment horizontal="left"/>
    </xf>
    <xf numFmtId="0" fontId="67" fillId="0" borderId="0" xfId="0" applyNumberFormat="1" applyFont="1" applyFill="1" applyBorder="1" applyAlignment="1">
      <alignment horizontal="left" vertical="justify" wrapText="1"/>
    </xf>
    <xf numFmtId="0" fontId="77" fillId="59" borderId="46" xfId="0" applyNumberFormat="1" applyFont="1" applyFill="1" applyBorder="1" applyAlignment="1">
      <alignment horizontal="center" vertical="center" wrapText="1"/>
    </xf>
    <xf numFmtId="0" fontId="77" fillId="59" borderId="29" xfId="0" applyNumberFormat="1" applyFont="1" applyFill="1" applyBorder="1" applyAlignment="1">
      <alignment horizontal="center" vertical="center" wrapText="1"/>
    </xf>
    <xf numFmtId="0" fontId="77" fillId="59" borderId="47" xfId="0" applyNumberFormat="1" applyFont="1" applyFill="1" applyBorder="1" applyAlignment="1">
      <alignment horizontal="center" vertical="center" wrapText="1"/>
    </xf>
    <xf numFmtId="0" fontId="75" fillId="0" borderId="46" xfId="0" applyNumberFormat="1" applyFont="1" applyFill="1" applyBorder="1" applyAlignment="1">
      <alignment horizontal="center" vertical="center"/>
    </xf>
    <xf numFmtId="0" fontId="75" fillId="0" borderId="29" xfId="0" applyNumberFormat="1" applyFont="1" applyFill="1" applyBorder="1" applyAlignment="1">
      <alignment horizontal="center" vertical="center"/>
    </xf>
    <xf numFmtId="0" fontId="75" fillId="0" borderId="47" xfId="0" applyNumberFormat="1" applyFont="1" applyFill="1" applyBorder="1" applyAlignment="1">
      <alignment horizontal="center" vertical="center"/>
    </xf>
    <xf numFmtId="0" fontId="77" fillId="59" borderId="66" xfId="0" applyNumberFormat="1" applyFont="1" applyFill="1" applyBorder="1" applyAlignment="1">
      <alignment horizontal="center" vertical="center"/>
    </xf>
    <xf numFmtId="0" fontId="77" fillId="59" borderId="47" xfId="0" applyNumberFormat="1" applyFont="1" applyFill="1" applyBorder="1" applyAlignment="1">
      <alignment horizontal="center" vertical="center"/>
    </xf>
    <xf numFmtId="0" fontId="75" fillId="0" borderId="0" xfId="0" applyNumberFormat="1" applyFont="1" applyFill="1" applyBorder="1" applyAlignment="1">
      <alignment horizontal="left"/>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167" fontId="2" fillId="4" borderId="107" xfId="1" applyNumberFormat="1" applyFill="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2" fillId="0" borderId="165" xfId="1" applyFont="1" applyFill="1" applyBorder="1" applyAlignment="1">
      <alignment horizontal="center" vertical="center" wrapText="1"/>
    </xf>
    <xf numFmtId="0" fontId="2" fillId="0" borderId="172" xfId="1" applyFont="1" applyFill="1" applyBorder="1" applyAlignment="1">
      <alignment horizontal="center" vertical="center" wrapText="1"/>
    </xf>
    <xf numFmtId="0" fontId="0" fillId="0" borderId="72" xfId="0" applyBorder="1" applyAlignment="1">
      <alignment horizontal="center" wrapText="1"/>
    </xf>
    <xf numFmtId="0" fontId="0" fillId="0" borderId="142" xfId="0" applyBorder="1" applyAlignment="1">
      <alignment horizontal="center" wrapText="1"/>
    </xf>
    <xf numFmtId="164" fontId="6" fillId="0" borderId="71" xfId="1" applyNumberFormat="1" applyFont="1" applyFill="1" applyBorder="1" applyAlignment="1">
      <alignment horizontal="center" vertical="center"/>
    </xf>
    <xf numFmtId="164" fontId="6" fillId="0" borderId="113" xfId="1" applyNumberFormat="1" applyFont="1" applyFill="1" applyBorder="1" applyAlignment="1">
      <alignment horizontal="center" vertical="center"/>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1" fontId="2" fillId="27" borderId="135"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1" fontId="2" fillId="27" borderId="171" xfId="1" applyNumberFormat="1" applyFont="1" applyFill="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70" xfId="1" applyFont="1" applyFill="1" applyBorder="1" applyAlignment="1">
      <alignment horizontal="center" vertical="center"/>
    </xf>
    <xf numFmtId="0" fontId="6" fillId="0" borderId="171" xfId="1" applyFont="1" applyFill="1" applyBorder="1" applyAlignment="1">
      <alignment horizontal="center" vertical="center"/>
    </xf>
    <xf numFmtId="1" fontId="2" fillId="33" borderId="138"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33" borderId="171" xfId="1"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0" fontId="0" fillId="0" borderId="53" xfId="0" applyBorder="1" applyAlignment="1">
      <alignment horizontal="center" wrapText="1"/>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70" xfId="66" applyFont="1" applyFill="1" applyBorder="1" applyAlignment="1">
      <alignment horizontal="center" vertical="center" wrapText="1"/>
    </xf>
    <xf numFmtId="0" fontId="6" fillId="0" borderId="171" xfId="66" applyFont="1" applyFill="1" applyBorder="1" applyAlignment="1">
      <alignment horizontal="center" vertical="center" wrapText="1"/>
    </xf>
    <xf numFmtId="164" fontId="6" fillId="0" borderId="162" xfId="1" applyNumberFormat="1"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0" fontId="0" fillId="0" borderId="51" xfId="0" applyBorder="1" applyAlignment="1">
      <alignment horizontal="center" wrapText="1"/>
    </xf>
    <xf numFmtId="1" fontId="2" fillId="24" borderId="138"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 fontId="2" fillId="24" borderId="171"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164" fontId="6" fillId="0" borderId="150" xfId="1" applyNumberFormat="1" applyFont="1" applyFill="1" applyBorder="1" applyAlignment="1">
      <alignment horizontal="center" vertical="center" wrapText="1"/>
    </xf>
    <xf numFmtId="0" fontId="2" fillId="0" borderId="163" xfId="1" applyFont="1" applyFill="1" applyBorder="1" applyAlignment="1">
      <alignment horizontal="center" vertical="center" wrapText="1"/>
    </xf>
    <xf numFmtId="0" fontId="2" fillId="0" borderId="164" xfId="1" applyFont="1" applyFill="1" applyBorder="1" applyAlignment="1">
      <alignment horizontal="center" vertical="center" wrapText="1"/>
    </xf>
    <xf numFmtId="164" fontId="86" fillId="0" borderId="151" xfId="1" applyNumberFormat="1" applyFont="1" applyFill="1" applyBorder="1" applyAlignment="1">
      <alignment horizontal="center" vertical="center" wrapText="1"/>
    </xf>
    <xf numFmtId="164" fontId="86" fillId="0" borderId="152" xfId="1" applyNumberFormat="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4" xfId="1" applyFont="1" applyFill="1" applyBorder="1" applyAlignment="1">
      <alignment horizontal="center" vertical="center" wrapText="1"/>
    </xf>
    <xf numFmtId="0" fontId="2" fillId="0" borderId="161"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6" fillId="0" borderId="160" xfId="1" applyFont="1" applyFill="1" applyBorder="1" applyAlignment="1">
      <alignment horizontal="center" vertical="center" wrapText="1"/>
    </xf>
    <xf numFmtId="0" fontId="0" fillId="0" borderId="52"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164" fontId="6" fillId="0" borderId="152" xfId="1" applyNumberFormat="1" applyFont="1" applyFill="1" applyBorder="1" applyAlignment="1">
      <alignment horizontal="center" vertical="center" wrapText="1"/>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70" xfId="1" applyFont="1" applyFill="1" applyBorder="1" applyAlignment="1">
      <alignment horizontal="center" vertical="center"/>
    </xf>
    <xf numFmtId="0" fontId="5" fillId="2" borderId="157" xfId="1" applyFont="1" applyFill="1" applyBorder="1" applyAlignment="1">
      <alignment horizontal="center" vertical="center"/>
    </xf>
    <xf numFmtId="0" fontId="85" fillId="0" borderId="31" xfId="1" applyFont="1" applyFill="1" applyBorder="1" applyAlignment="1">
      <alignment horizontal="center" vertical="center" wrapText="1"/>
    </xf>
    <xf numFmtId="0" fontId="85" fillId="0" borderId="104" xfId="1" applyFont="1" applyFill="1" applyBorder="1" applyAlignment="1">
      <alignment horizontal="center" vertical="center" wrapText="1"/>
    </xf>
    <xf numFmtId="0" fontId="85" fillId="0" borderId="152" xfId="1" applyFont="1" applyFill="1" applyBorder="1" applyAlignment="1">
      <alignment horizontal="center" vertical="center" wrapText="1"/>
    </xf>
    <xf numFmtId="0" fontId="2" fillId="0" borderId="166" xfId="1" applyFont="1" applyFill="1" applyBorder="1" applyAlignment="1">
      <alignment horizontal="center" vertical="center" wrapText="1"/>
    </xf>
    <xf numFmtId="0" fontId="2" fillId="0" borderId="101" xfId="1" applyFont="1" applyFill="1" applyBorder="1" applyAlignment="1">
      <alignment horizontal="center" vertical="center" wrapText="1"/>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98" xfId="66" applyNumberFormat="1" applyFont="1" applyFill="1" applyBorder="1" applyAlignment="1">
      <alignment horizontal="center" vertical="center" wrapText="1"/>
    </xf>
    <xf numFmtId="2" fontId="6" fillId="0" borderId="173" xfId="66"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2" xfId="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5" fillId="0" borderId="33" xfId="1" applyFont="1" applyBorder="1" applyAlignment="1">
      <alignment horizontal="center" vertical="center"/>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0" fontId="39" fillId="0" borderId="0" xfId="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2" fillId="28" borderId="138"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1" fontId="2" fillId="28" borderId="171" xfId="0"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34" borderId="138"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2" fillId="34" borderId="171" xfId="1"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1" fontId="2" fillId="23" borderId="171"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34" fillId="28" borderId="171" xfId="0"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1" fontId="2" fillId="30" borderId="171" xfId="1" applyNumberFormat="1" applyFont="1" applyFill="1" applyBorder="1" applyAlignment="1">
      <alignment horizontal="center" vertical="center" wrapText="1"/>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71" xfId="1"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0" fontId="6" fillId="0" borderId="79" xfId="0" applyFont="1" applyBorder="1" applyAlignment="1">
      <alignment horizontal="center" vertical="center"/>
    </xf>
    <xf numFmtId="0" fontId="6" fillId="0" borderId="17" xfId="0" applyFont="1" applyBorder="1" applyAlignment="1">
      <alignment horizontal="center" vertical="center"/>
    </xf>
    <xf numFmtId="0" fontId="6" fillId="0" borderId="23" xfId="0" applyFon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3" borderId="122"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3" borderId="7"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4" xfId="1" applyNumberFormat="1" applyFont="1" applyFill="1" applyBorder="1" applyAlignment="1">
      <alignment horizontal="center" vertical="center" wrapText="1"/>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0" xfId="0" applyAlignment="1">
      <alignment horizontal="center" vertical="top"/>
    </xf>
    <xf numFmtId="0" fontId="0" fillId="0" borderId="19" xfId="0" applyBorder="1" applyAlignment="1">
      <alignment horizontal="center" vertical="top"/>
    </xf>
    <xf numFmtId="0" fontId="0" fillId="0" borderId="66" xfId="0" applyBorder="1" applyAlignment="1">
      <alignment horizontal="center" vertical="center"/>
    </xf>
    <xf numFmtId="0" fontId="0" fillId="0" borderId="110" xfId="0" applyBorder="1" applyAlignment="1">
      <alignment horizontal="center" vertical="center"/>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0" fillId="0" borderId="66" xfId="0" applyBorder="1" applyAlignment="1">
      <alignment horizontal="center"/>
    </xf>
    <xf numFmtId="0" fontId="0" fillId="0" borderId="110" xfId="0" applyBorder="1" applyAlignment="1">
      <alignment horizontal="center"/>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xf numFmtId="164" fontId="34" fillId="36" borderId="83" xfId="0" applyNumberFormat="1" applyFont="1" applyFill="1" applyBorder="1" applyAlignment="1">
      <alignment horizontal="center" vertical="center"/>
    </xf>
    <xf numFmtId="164" fontId="34" fillId="36" borderId="81" xfId="0" applyNumberFormat="1" applyFont="1" applyFill="1" applyBorder="1" applyAlignment="1">
      <alignment horizontal="center" vertical="center"/>
    </xf>
    <xf numFmtId="0" fontId="2" fillId="31" borderId="31" xfId="1" applyNumberFormat="1" applyFont="1" applyFill="1" applyBorder="1" applyAlignment="1">
      <alignment horizontal="center" vertical="center" textRotation="150"/>
    </xf>
    <xf numFmtId="0" fontId="2" fillId="31" borderId="104" xfId="1" applyNumberFormat="1" applyFont="1" applyFill="1" applyBorder="1" applyAlignment="1">
      <alignment horizontal="center" vertical="center" textRotation="150"/>
    </xf>
    <xf numFmtId="0" fontId="2" fillId="31" borderId="105" xfId="1" applyNumberFormat="1" applyFont="1" applyFill="1" applyBorder="1" applyAlignment="1">
      <alignment horizontal="center" vertical="center" textRotation="150"/>
    </xf>
    <xf numFmtId="0" fontId="34" fillId="26" borderId="31" xfId="0" applyFont="1" applyFill="1" applyBorder="1" applyAlignment="1">
      <alignment horizontal="center" vertical="center" textRotation="150"/>
    </xf>
    <xf numFmtId="0" fontId="34" fillId="26" borderId="104" xfId="0" applyFont="1" applyFill="1" applyBorder="1" applyAlignment="1">
      <alignment horizontal="center" vertical="center" textRotation="150"/>
    </xf>
    <xf numFmtId="0" fontId="34" fillId="26" borderId="105" xfId="0" applyFont="1" applyFill="1" applyBorder="1" applyAlignment="1">
      <alignment horizontal="center" vertical="center" textRotation="150"/>
    </xf>
    <xf numFmtId="0" fontId="2" fillId="31" borderId="83" xfId="1" applyNumberFormat="1" applyFont="1" applyFill="1" applyBorder="1" applyAlignment="1">
      <alignment horizontal="center" vertical="center"/>
    </xf>
    <xf numFmtId="0" fontId="2" fillId="31" borderId="81" xfId="1" applyNumberFormat="1" applyFont="1" applyFill="1" applyBorder="1" applyAlignment="1">
      <alignment horizontal="center" vertical="center"/>
    </xf>
    <xf numFmtId="0" fontId="34" fillId="30" borderId="83" xfId="0" applyFont="1" applyFill="1" applyBorder="1" applyAlignment="1">
      <alignment horizontal="center" vertical="center"/>
    </xf>
    <xf numFmtId="0" fontId="34" fillId="30" borderId="81" xfId="0" applyFont="1" applyFill="1" applyBorder="1" applyAlignment="1">
      <alignment horizontal="center" vertical="center"/>
    </xf>
    <xf numFmtId="0" fontId="34" fillId="26" borderId="83" xfId="0" applyFont="1" applyFill="1" applyBorder="1" applyAlignment="1">
      <alignment horizontal="center" vertical="center"/>
    </xf>
    <xf numFmtId="0" fontId="34" fillId="26" borderId="81" xfId="0" applyFont="1" applyFill="1" applyBorder="1" applyAlignment="1">
      <alignment horizontal="center" vertical="center"/>
    </xf>
    <xf numFmtId="0" fontId="34" fillId="25" borderId="83" xfId="0" applyFont="1" applyFill="1" applyBorder="1" applyAlignment="1">
      <alignment horizontal="center" vertical="center"/>
    </xf>
    <xf numFmtId="0" fontId="34" fillId="25" borderId="81" xfId="0" applyFont="1" applyFill="1" applyBorder="1" applyAlignment="1">
      <alignment horizontal="center" vertical="center"/>
    </xf>
    <xf numFmtId="0" fontId="34" fillId="27" borderId="83" xfId="0" applyFont="1" applyFill="1" applyBorder="1" applyAlignment="1">
      <alignment horizontal="center" vertical="center"/>
    </xf>
    <xf numFmtId="0" fontId="34" fillId="27" borderId="81" xfId="0" applyFont="1" applyFill="1" applyBorder="1" applyAlignment="1">
      <alignment horizontal="center" vertical="center"/>
    </xf>
    <xf numFmtId="0" fontId="34" fillId="23" borderId="83" xfId="0" applyFont="1" applyFill="1" applyBorder="1" applyAlignment="1">
      <alignment horizontal="center" vertical="center"/>
    </xf>
    <xf numFmtId="0" fontId="34" fillId="23" borderId="81" xfId="0" applyFont="1" applyFill="1" applyBorder="1" applyAlignment="1">
      <alignment horizontal="center" vertical="center"/>
    </xf>
    <xf numFmtId="0" fontId="34" fillId="27" borderId="96" xfId="0" applyFont="1" applyFill="1" applyBorder="1" applyAlignment="1">
      <alignment horizontal="center" vertical="center"/>
    </xf>
    <xf numFmtId="0" fontId="34" fillId="27" borderId="21" xfId="0" applyFont="1" applyFill="1" applyBorder="1" applyAlignment="1">
      <alignment horizontal="center" vertical="center"/>
    </xf>
    <xf numFmtId="0" fontId="34" fillId="33" borderId="83" xfId="0" applyFont="1" applyFill="1" applyBorder="1" applyAlignment="1">
      <alignment horizontal="center" vertical="center"/>
    </xf>
    <xf numFmtId="0" fontId="34" fillId="33" borderId="81" xfId="0" applyFont="1" applyFill="1" applyBorder="1" applyAlignment="1">
      <alignment horizontal="center" vertical="center"/>
    </xf>
    <xf numFmtId="0" fontId="34" fillId="34" borderId="83" xfId="0" applyFont="1" applyFill="1" applyBorder="1" applyAlignment="1">
      <alignment horizontal="center" vertical="center"/>
    </xf>
    <xf numFmtId="0" fontId="34" fillId="34" borderId="81" xfId="0" applyFont="1" applyFill="1" applyBorder="1" applyAlignment="1">
      <alignment horizontal="center" vertical="center"/>
    </xf>
    <xf numFmtId="0" fontId="34" fillId="23" borderId="77" xfId="0" applyFont="1" applyFill="1" applyBorder="1" applyAlignment="1">
      <alignment horizontal="center" vertical="center"/>
    </xf>
    <xf numFmtId="0" fontId="34" fillId="23" borderId="60" xfId="0" applyFont="1" applyFill="1" applyBorder="1" applyAlignment="1">
      <alignment horizontal="center" vertical="center"/>
    </xf>
    <xf numFmtId="0" fontId="34" fillId="23" borderId="85" xfId="0" applyFont="1" applyFill="1" applyBorder="1" applyAlignment="1">
      <alignment horizontal="center" vertical="center"/>
    </xf>
    <xf numFmtId="164" fontId="34" fillId="36" borderId="96" xfId="0" applyNumberFormat="1" applyFont="1" applyFill="1" applyBorder="1" applyAlignment="1">
      <alignment horizontal="center" vertical="center"/>
    </xf>
    <xf numFmtId="164" fontId="34" fillId="36" borderId="21" xfId="0" applyNumberFormat="1" applyFont="1" applyFill="1" applyBorder="1" applyAlignment="1">
      <alignment horizontal="center" vertical="center"/>
    </xf>
    <xf numFmtId="0" fontId="34" fillId="36" borderId="0" xfId="0" applyFont="1" applyFill="1" applyBorder="1" applyAlignment="1">
      <alignment horizontal="center" vertical="center"/>
    </xf>
    <xf numFmtId="0" fontId="34" fillId="28" borderId="83" xfId="0" applyFont="1" applyFill="1" applyBorder="1" applyAlignment="1">
      <alignment horizontal="center" vertical="center"/>
    </xf>
    <xf numFmtId="0" fontId="34" fillId="28" borderId="81" xfId="0" applyFont="1" applyFill="1" applyBorder="1" applyAlignment="1">
      <alignment horizontal="center" vertical="center"/>
    </xf>
    <xf numFmtId="0" fontId="34" fillId="24" borderId="83" xfId="0" applyFont="1" applyFill="1" applyBorder="1" applyAlignment="1">
      <alignment horizontal="center" vertical="center"/>
    </xf>
    <xf numFmtId="0" fontId="34" fillId="24" borderId="81" xfId="0" applyFont="1" applyFill="1" applyBorder="1" applyAlignment="1">
      <alignment horizontal="center" vertical="center"/>
    </xf>
    <xf numFmtId="0" fontId="34" fillId="34" borderId="96" xfId="0" applyFont="1" applyFill="1" applyBorder="1" applyAlignment="1">
      <alignment horizontal="center" vertical="center"/>
    </xf>
    <xf numFmtId="0" fontId="34" fillId="34" borderId="21" xfId="0" applyFont="1" applyFill="1" applyBorder="1" applyAlignment="1">
      <alignment horizontal="center" vertical="center"/>
    </xf>
    <xf numFmtId="0" fontId="34" fillId="36" borderId="96" xfId="0" applyFont="1" applyFill="1" applyBorder="1" applyAlignment="1">
      <alignment horizontal="center" vertical="center"/>
    </xf>
    <xf numFmtId="0" fontId="34" fillId="36" borderId="21" xfId="0" applyFont="1" applyFill="1" applyBorder="1" applyAlignment="1">
      <alignment horizontal="center" vertical="center"/>
    </xf>
    <xf numFmtId="0" fontId="34" fillId="28" borderId="77" xfId="0" applyFont="1" applyFill="1" applyBorder="1" applyAlignment="1">
      <alignment horizontal="center" vertical="center"/>
    </xf>
    <xf numFmtId="0" fontId="34" fillId="28" borderId="60" xfId="0" applyFont="1" applyFill="1" applyBorder="1" applyAlignment="1">
      <alignment horizontal="center" vertical="center"/>
    </xf>
    <xf numFmtId="0" fontId="34" fillId="28" borderId="85" xfId="0" applyFont="1" applyFill="1" applyBorder="1" applyAlignment="1">
      <alignment horizontal="center" vertical="center"/>
    </xf>
    <xf numFmtId="0" fontId="34" fillId="33" borderId="77" xfId="0" applyFont="1" applyFill="1" applyBorder="1" applyAlignment="1">
      <alignment horizontal="center" vertical="center"/>
    </xf>
    <xf numFmtId="0" fontId="34" fillId="33" borderId="60" xfId="0" applyFont="1" applyFill="1" applyBorder="1" applyAlignment="1">
      <alignment horizontal="center" vertical="center"/>
    </xf>
    <xf numFmtId="0" fontId="34" fillId="33" borderId="85" xfId="0" applyFont="1" applyFill="1" applyBorder="1" applyAlignment="1">
      <alignment horizontal="center" vertical="center"/>
    </xf>
    <xf numFmtId="0" fontId="34" fillId="24" borderId="96" xfId="0" applyFont="1" applyFill="1" applyBorder="1" applyAlignment="1">
      <alignment horizontal="center" vertical="center"/>
    </xf>
    <xf numFmtId="0" fontId="34" fillId="24" borderId="21" xfId="0" applyFont="1" applyFill="1" applyBorder="1" applyAlignment="1">
      <alignment horizontal="center" vertical="center"/>
    </xf>
    <xf numFmtId="0" fontId="2" fillId="31" borderId="77" xfId="1" applyNumberFormat="1" applyFont="1" applyFill="1" applyBorder="1" applyAlignment="1">
      <alignment horizontal="center" vertical="center"/>
    </xf>
    <xf numFmtId="0" fontId="2" fillId="31" borderId="60" xfId="1" applyNumberFormat="1" applyFont="1" applyFill="1" applyBorder="1" applyAlignment="1">
      <alignment horizontal="center" vertical="center"/>
    </xf>
    <xf numFmtId="0" fontId="2" fillId="31" borderId="85" xfId="1" applyNumberFormat="1" applyFont="1" applyFill="1" applyBorder="1" applyAlignment="1">
      <alignment horizontal="center" vertical="center"/>
    </xf>
    <xf numFmtId="0" fontId="34" fillId="26" borderId="77" xfId="0" applyFont="1" applyFill="1" applyBorder="1" applyAlignment="1">
      <alignment horizontal="center" vertical="center"/>
    </xf>
    <xf numFmtId="0" fontId="34" fillId="26" borderId="60" xfId="0" applyFont="1" applyFill="1" applyBorder="1" applyAlignment="1">
      <alignment horizontal="center" vertical="center"/>
    </xf>
    <xf numFmtId="0" fontId="34" fillId="26" borderId="85" xfId="0" applyFont="1" applyFill="1" applyBorder="1" applyAlignment="1">
      <alignment horizontal="center" vertical="center"/>
    </xf>
    <xf numFmtId="0" fontId="34" fillId="26" borderId="31" xfId="0" applyFont="1" applyFill="1" applyBorder="1" applyAlignment="1">
      <alignment horizontal="center" vertical="center" textRotation="90"/>
    </xf>
    <xf numFmtId="0" fontId="34" fillId="26" borderId="104" xfId="0" applyFont="1" applyFill="1" applyBorder="1" applyAlignment="1">
      <alignment horizontal="center" vertical="center" textRotation="90"/>
    </xf>
    <xf numFmtId="0" fontId="34" fillId="26" borderId="105" xfId="0" applyFont="1" applyFill="1" applyBorder="1" applyAlignment="1">
      <alignment horizontal="center" vertical="center" textRotation="90"/>
    </xf>
    <xf numFmtId="0" fontId="2" fillId="31" borderId="31" xfId="1" applyNumberFormat="1" applyFont="1" applyFill="1" applyBorder="1" applyAlignment="1">
      <alignment horizontal="center" vertical="center" textRotation="90"/>
    </xf>
    <xf numFmtId="0" fontId="2" fillId="31" borderId="104" xfId="1" applyNumberFormat="1" applyFont="1" applyFill="1" applyBorder="1" applyAlignment="1">
      <alignment horizontal="center" vertical="center" textRotation="90"/>
    </xf>
    <xf numFmtId="0" fontId="2" fillId="31" borderId="105" xfId="1" applyNumberFormat="1" applyFont="1" applyFill="1" applyBorder="1" applyAlignment="1">
      <alignment horizontal="center" vertical="center" textRotation="90"/>
    </xf>
    <xf numFmtId="0" fontId="2" fillId="28" borderId="31" xfId="1" applyNumberFormat="1" applyFont="1" applyFill="1" applyBorder="1" applyAlignment="1">
      <alignment horizontal="center" vertical="center" textRotation="90"/>
    </xf>
    <xf numFmtId="0" fontId="2" fillId="28" borderId="104" xfId="1" applyNumberFormat="1" applyFont="1" applyFill="1" applyBorder="1" applyAlignment="1">
      <alignment horizontal="center" vertical="center" textRotation="90"/>
    </xf>
    <xf numFmtId="0" fontId="2" fillId="28" borderId="105" xfId="1" applyNumberFormat="1" applyFont="1" applyFill="1" applyBorder="1" applyAlignment="1">
      <alignment horizontal="center" vertical="center" textRotation="90"/>
    </xf>
    <xf numFmtId="0" fontId="2" fillId="33" borderId="31" xfId="1" applyNumberFormat="1" applyFont="1" applyFill="1" applyBorder="1" applyAlignment="1">
      <alignment horizontal="center" vertical="center" textRotation="90"/>
    </xf>
    <xf numFmtId="0" fontId="2" fillId="33" borderId="104" xfId="1" applyNumberFormat="1" applyFont="1" applyFill="1" applyBorder="1" applyAlignment="1">
      <alignment horizontal="center" vertical="center" textRotation="90"/>
    </xf>
    <xf numFmtId="0" fontId="2" fillId="33" borderId="105" xfId="1" applyNumberFormat="1" applyFont="1" applyFill="1" applyBorder="1" applyAlignment="1">
      <alignment horizontal="center" vertical="center" textRotation="90"/>
    </xf>
    <xf numFmtId="0" fontId="2" fillId="23" borderId="31" xfId="1" applyNumberFormat="1" applyFont="1" applyFill="1" applyBorder="1" applyAlignment="1">
      <alignment horizontal="center" vertical="center" textRotation="90"/>
    </xf>
    <xf numFmtId="0" fontId="2" fillId="23" borderId="104" xfId="1" applyNumberFormat="1" applyFont="1" applyFill="1" applyBorder="1" applyAlignment="1">
      <alignment horizontal="center" vertical="center" textRotation="90"/>
    </xf>
    <xf numFmtId="0" fontId="2" fillId="23" borderId="105" xfId="1" applyNumberFormat="1" applyFont="1" applyFill="1" applyBorder="1" applyAlignment="1">
      <alignment horizontal="center" vertical="center" textRotation="90"/>
    </xf>
    <xf numFmtId="0" fontId="2" fillId="26" borderId="31" xfId="1" applyNumberFormat="1" applyFont="1" applyFill="1" applyBorder="1" applyAlignment="1">
      <alignment horizontal="center" vertical="center" textRotation="90"/>
    </xf>
    <xf numFmtId="0" fontId="2" fillId="26" borderId="104" xfId="1" applyNumberFormat="1" applyFont="1" applyFill="1" applyBorder="1" applyAlignment="1">
      <alignment horizontal="center" vertical="center" textRotation="90"/>
    </xf>
    <xf numFmtId="0" fontId="2" fillId="26" borderId="105" xfId="1" applyNumberFormat="1" applyFont="1" applyFill="1" applyBorder="1" applyAlignment="1">
      <alignment horizontal="center" vertical="center" textRotation="90"/>
    </xf>
    <xf numFmtId="0" fontId="2" fillId="62" borderId="31" xfId="1" applyNumberFormat="1" applyFont="1" applyFill="1" applyBorder="1" applyAlignment="1">
      <alignment horizontal="center" vertical="center" textRotation="90"/>
    </xf>
    <xf numFmtId="0" fontId="2" fillId="62" borderId="104" xfId="1" applyNumberFormat="1" applyFont="1" applyFill="1" applyBorder="1" applyAlignment="1">
      <alignment horizontal="center" vertical="center" textRotation="90"/>
    </xf>
    <xf numFmtId="0" fontId="2" fillId="62" borderId="105" xfId="1" applyNumberFormat="1" applyFont="1" applyFill="1" applyBorder="1" applyAlignment="1">
      <alignment horizontal="center" vertical="center" textRotation="90"/>
    </xf>
    <xf numFmtId="164" fontId="34" fillId="36" borderId="45" xfId="0" applyNumberFormat="1" applyFont="1" applyFill="1" applyBorder="1" applyAlignment="1">
      <alignment horizontal="center" vertical="center"/>
    </xf>
    <xf numFmtId="0" fontId="82" fillId="0" borderId="48" xfId="0" applyFont="1" applyBorder="1" applyAlignment="1">
      <alignment horizontal="center" vertical="center"/>
    </xf>
    <xf numFmtId="0" fontId="82" fillId="0" borderId="87" xfId="0" applyFont="1" applyBorder="1" applyAlignment="1">
      <alignment horizontal="center" vertical="center"/>
    </xf>
    <xf numFmtId="0" fontId="63" fillId="0" borderId="1" xfId="0" applyFont="1" applyBorder="1" applyAlignment="1">
      <alignment horizontal="center" vertical="center"/>
    </xf>
    <xf numFmtId="0" fontId="63" fillId="0" borderId="2" xfId="0" applyFont="1" applyBorder="1" applyAlignment="1">
      <alignment horizontal="center" vertical="center"/>
    </xf>
    <xf numFmtId="0" fontId="63" fillId="0" borderId="3" xfId="0" applyFont="1" applyBorder="1" applyAlignment="1">
      <alignment horizontal="center" vertical="center"/>
    </xf>
    <xf numFmtId="0" fontId="63" fillId="0" borderId="46" xfId="0" applyFont="1" applyBorder="1" applyAlignment="1">
      <alignment horizontal="center" vertical="center"/>
    </xf>
    <xf numFmtId="0" fontId="63" fillId="0" borderId="47" xfId="0" applyFont="1" applyBorder="1" applyAlignment="1">
      <alignment horizontal="center" vertical="center"/>
    </xf>
    <xf numFmtId="0" fontId="63" fillId="0" borderId="82" xfId="0" applyFont="1" applyBorder="1" applyAlignment="1">
      <alignment horizontal="center" vertical="center"/>
    </xf>
    <xf numFmtId="0" fontId="82" fillId="0" borderId="46" xfId="0" applyFont="1" applyBorder="1" applyAlignment="1">
      <alignment horizontal="center" vertical="center"/>
    </xf>
    <xf numFmtId="0" fontId="82" fillId="0" borderId="47" xfId="0" applyFont="1" applyBorder="1" applyAlignment="1">
      <alignment horizontal="center" vertical="center"/>
    </xf>
    <xf numFmtId="0" fontId="82" fillId="0" borderId="82" xfId="0" applyFont="1" applyBorder="1" applyAlignment="1">
      <alignment horizontal="center" vertical="center"/>
    </xf>
    <xf numFmtId="0" fontId="63" fillId="0" borderId="92" xfId="0" applyFont="1" applyBorder="1" applyAlignment="1">
      <alignment vertical="center"/>
    </xf>
    <xf numFmtId="0" fontId="63" fillId="0" borderId="47" xfId="0" applyFont="1" applyBorder="1" applyAlignment="1">
      <alignment vertical="center"/>
    </xf>
    <xf numFmtId="0" fontId="63" fillId="0" borderId="94" xfId="0" applyFont="1" applyBorder="1" applyAlignment="1">
      <alignment vertical="center"/>
    </xf>
    <xf numFmtId="0" fontId="63" fillId="0" borderId="49" xfId="0" applyFont="1" applyBorder="1" applyAlignment="1">
      <alignment vertical="center"/>
    </xf>
    <xf numFmtId="0" fontId="82" fillId="0" borderId="49" xfId="0" applyFont="1" applyBorder="1" applyAlignment="1">
      <alignment horizontal="center" vertical="center"/>
    </xf>
    <xf numFmtId="0" fontId="60" fillId="0" borderId="0" xfId="0" applyFont="1"/>
    <xf numFmtId="0" fontId="0" fillId="32" borderId="46" xfId="0" quotePrefix="1" applyFill="1" applyBorder="1"/>
    <xf numFmtId="0" fontId="0" fillId="32" borderId="47" xfId="0" quotePrefix="1" applyFill="1" applyBorder="1"/>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114">
    <dxf>
      <fill>
        <patternFill>
          <bgColor rgb="FFFF0000"/>
        </patternFill>
      </fill>
      <border>
        <left style="thin">
          <color auto="1"/>
        </left>
        <right style="thin">
          <color auto="1"/>
        </right>
        <top style="thin">
          <color auto="1"/>
        </top>
        <bottom style="thin">
          <color auto="1"/>
        </bottom>
        <vertical/>
        <horizontal/>
      </border>
    </dxf>
    <dxf>
      <fill>
        <patternFill>
          <bgColor theme="5"/>
        </patternFill>
      </fill>
      <border>
        <left style="thin">
          <color auto="1"/>
        </left>
        <right style="thin">
          <color auto="1"/>
        </right>
        <top style="thin">
          <color auto="1"/>
        </top>
        <bottom style="thin">
          <color auto="1"/>
        </bottom>
        <vertical/>
        <horizontal/>
      </border>
    </dxf>
    <dxf>
      <fill>
        <patternFill>
          <bgColor theme="7"/>
        </patternFill>
      </fill>
      <border>
        <left style="thin">
          <color auto="1"/>
        </left>
        <right style="thin">
          <color auto="1"/>
        </right>
        <top style="thin">
          <color auto="1"/>
        </top>
        <bottom style="thin">
          <color auto="1"/>
        </bottom>
        <vertical/>
        <horizontal/>
      </border>
    </dxf>
    <dxf>
      <fill>
        <patternFill>
          <bgColor theme="6"/>
        </patternFill>
      </fill>
      <border>
        <left style="thin">
          <color auto="1"/>
        </left>
        <right style="thin">
          <color auto="1"/>
        </right>
        <top style="thin">
          <color auto="1"/>
        </top>
        <bottom style="thin">
          <color auto="1"/>
        </bottom>
        <vertical/>
        <horizontal/>
      </border>
    </dxf>
    <dxf>
      <fill>
        <patternFill>
          <bgColor theme="4"/>
        </patternFill>
      </fill>
      <border>
        <left style="thin">
          <color auto="1"/>
        </left>
        <right style="thin">
          <color auto="1"/>
        </right>
        <top style="thin">
          <color auto="1"/>
        </top>
        <bottom style="thin">
          <color auto="1"/>
        </bottom>
        <vertical/>
        <horizontal/>
      </border>
    </dxf>
    <dxf>
      <fill>
        <patternFill>
          <bgColor theme="9"/>
        </patternFill>
      </fill>
      <border>
        <left style="thin">
          <color auto="1"/>
        </left>
        <right style="thin">
          <color auto="1"/>
        </right>
        <top style="thin">
          <color auto="1"/>
        </top>
        <bottom style="thin">
          <color auto="1"/>
        </bottom>
      </border>
    </dxf>
    <dxf>
      <fill>
        <patternFill>
          <bgColor theme="8"/>
        </patternFill>
      </fill>
      <border>
        <left style="thin">
          <color auto="1"/>
        </left>
        <right style="thin">
          <color auto="1"/>
        </right>
        <top style="thin">
          <color auto="1"/>
        </top>
        <bottom style="thin">
          <color auto="1"/>
        </bottom>
      </border>
    </dxf>
    <dxf>
      <font>
        <color theme="0"/>
      </font>
    </dxf>
    <dxf>
      <font>
        <color theme="0"/>
      </font>
    </dxf>
    <dxf>
      <font>
        <color theme="1"/>
      </font>
      <border>
        <left style="thin">
          <color auto="1"/>
        </left>
        <right style="thin">
          <color auto="1"/>
        </right>
        <top style="thin">
          <color auto="1"/>
        </top>
        <bottom style="thin">
          <color auto="1"/>
        </bottom>
      </border>
    </dxf>
    <dxf>
      <fill>
        <patternFill>
          <bgColor theme="8"/>
        </patternFill>
      </fill>
    </dxf>
    <dxf>
      <fill>
        <patternFill>
          <bgColor theme="8" tint="-0.24994659260841701"/>
        </patternFill>
      </fill>
    </dxf>
    <dxf>
      <fill>
        <patternFill>
          <bgColor theme="9"/>
        </patternFill>
      </fill>
    </dxf>
    <dxf>
      <fill>
        <patternFill>
          <bgColor theme="9" tint="-0.24994659260841701"/>
        </patternFill>
      </fill>
    </dxf>
    <dxf>
      <fill>
        <patternFill>
          <bgColor theme="4"/>
        </patternFill>
      </fill>
    </dxf>
    <dxf>
      <fill>
        <patternFill>
          <bgColor theme="4" tint="-0.24994659260841701"/>
        </patternFill>
      </fill>
    </dxf>
    <dxf>
      <fill>
        <patternFill>
          <bgColor theme="6"/>
        </patternFill>
      </fill>
    </dxf>
    <dxf>
      <fill>
        <patternFill>
          <bgColor theme="6" tint="-0.24994659260841701"/>
        </patternFill>
      </fill>
    </dxf>
    <dxf>
      <fill>
        <patternFill>
          <bgColor theme="7"/>
        </patternFill>
      </fill>
    </dxf>
    <dxf>
      <fill>
        <patternFill>
          <bgColor theme="7" tint="-0.24994659260841701"/>
        </patternFill>
      </fill>
    </dxf>
    <dxf>
      <fill>
        <patternFill>
          <bgColor theme="5"/>
        </patternFill>
      </fill>
    </dxf>
    <dxf>
      <fill>
        <patternFill>
          <bgColor theme="5" tint="-0.24994659260841701"/>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ill>
        <patternFill>
          <bgColor theme="8"/>
        </patternFill>
      </fill>
    </dxf>
    <dxf>
      <fill>
        <patternFill>
          <bgColor theme="9"/>
        </patternFill>
      </fill>
    </dxf>
    <dxf>
      <fill>
        <patternFill>
          <bgColor theme="4"/>
        </patternFill>
      </fill>
    </dxf>
    <dxf>
      <fill>
        <patternFill>
          <bgColor theme="6"/>
        </patternFill>
      </fill>
    </dxf>
    <dxf>
      <fill>
        <patternFill>
          <bgColor theme="7"/>
        </patternFill>
      </fill>
    </dxf>
    <dxf>
      <fill>
        <patternFill>
          <bgColor theme="5"/>
        </patternFill>
      </fill>
    </dxf>
    <dxf>
      <fill>
        <patternFill>
          <bgColor rgb="FFFF0000"/>
        </patternFill>
      </fill>
    </dxf>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pane ySplit="1" topLeftCell="A2" activePane="bottomLeft" state="frozen"/>
      <selection pane="bottomLeft" activeCell="C9" sqref="C9"/>
    </sheetView>
  </sheetViews>
  <sheetFormatPr defaultColWidth="8.875" defaultRowHeight="12.75" x14ac:dyDescent="0.25"/>
  <cols>
    <col min="1" max="1" width="11.625" style="1118" bestFit="1" customWidth="1"/>
    <col min="2" max="2" width="9.125" style="1118" customWidth="1"/>
    <col min="3" max="3" width="107.75" style="1075" bestFit="1" customWidth="1"/>
    <col min="4" max="16384" width="8.875" style="1118"/>
  </cols>
  <sheetData>
    <row r="1" spans="1:3" x14ac:dyDescent="0.25">
      <c r="A1" s="748" t="s">
        <v>187</v>
      </c>
      <c r="B1" s="749" t="s">
        <v>188</v>
      </c>
      <c r="C1" s="750" t="s">
        <v>189</v>
      </c>
    </row>
    <row r="2" spans="1:3" x14ac:dyDescent="0.25">
      <c r="A2" s="1119">
        <v>42557</v>
      </c>
      <c r="B2" s="1120" t="s">
        <v>190</v>
      </c>
      <c r="C2" s="751" t="s">
        <v>191</v>
      </c>
    </row>
    <row r="3" spans="1:3" ht="25.5" x14ac:dyDescent="0.25">
      <c r="A3" s="1119">
        <v>42573</v>
      </c>
      <c r="B3" s="1118" t="s">
        <v>192</v>
      </c>
      <c r="C3" s="1075" t="s">
        <v>193</v>
      </c>
    </row>
    <row r="4" spans="1:3" ht="25.5" x14ac:dyDescent="0.25">
      <c r="A4" s="1119">
        <v>42584</v>
      </c>
      <c r="B4" s="1118" t="s">
        <v>353</v>
      </c>
      <c r="C4" s="1075" t="s">
        <v>354</v>
      </c>
    </row>
    <row r="5" spans="1:3" ht="51" x14ac:dyDescent="0.25">
      <c r="A5" s="1119">
        <v>42586</v>
      </c>
      <c r="B5" s="1118" t="s">
        <v>382</v>
      </c>
      <c r="C5" s="1075" t="s">
        <v>572</v>
      </c>
    </row>
    <row r="6" spans="1:3" x14ac:dyDescent="0.25">
      <c r="A6" s="1119">
        <v>42598</v>
      </c>
      <c r="B6" s="1118" t="s">
        <v>573</v>
      </c>
      <c r="C6" s="1075" t="s">
        <v>574</v>
      </c>
    </row>
    <row r="7" spans="1:3" x14ac:dyDescent="0.25">
      <c r="A7" s="1119">
        <v>42607</v>
      </c>
      <c r="B7" s="1118" t="s">
        <v>594</v>
      </c>
      <c r="C7" s="1075" t="s">
        <v>595</v>
      </c>
    </row>
    <row r="8" spans="1:3" ht="38.25" x14ac:dyDescent="0.25">
      <c r="A8" s="1119">
        <v>42621</v>
      </c>
      <c r="B8" s="1118" t="s">
        <v>604</v>
      </c>
      <c r="C8" s="1075" t="s">
        <v>605</v>
      </c>
    </row>
    <row r="9" spans="1:3" x14ac:dyDescent="0.25">
      <c r="A9" s="1248">
        <v>42628</v>
      </c>
      <c r="B9" s="1118" t="s">
        <v>606</v>
      </c>
      <c r="C9" s="1075" t="s">
        <v>607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471</v>
      </c>
      <c r="C4" s="128"/>
      <c r="D4" s="128"/>
      <c r="E4" s="128"/>
      <c r="F4" s="128"/>
      <c r="G4" s="128"/>
      <c r="H4" s="128"/>
      <c r="I4" s="128"/>
      <c r="J4" s="128"/>
      <c r="K4" s="128"/>
      <c r="L4" s="128"/>
      <c r="M4" s="128"/>
      <c r="N4" s="128"/>
      <c r="O4" s="128"/>
      <c r="P4" s="128"/>
      <c r="Q4" s="131"/>
    </row>
    <row r="5" spans="1:17" ht="15" customHeight="1" thickBot="1" x14ac:dyDescent="0.3">
      <c r="B5" s="1896" t="s">
        <v>531</v>
      </c>
      <c r="C5" s="1897"/>
      <c r="D5" s="1897"/>
      <c r="E5" s="1897"/>
      <c r="F5" s="1897"/>
      <c r="G5" s="1897"/>
      <c r="H5" s="1897"/>
      <c r="I5" s="1897"/>
      <c r="J5" s="1897"/>
      <c r="K5" s="1897"/>
      <c r="L5" s="1897"/>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98" t="str">
        <f>'building data'!C9</f>
        <v>10850 Via Frontera</v>
      </c>
      <c r="D9" s="1898"/>
      <c r="E9" s="134" t="s">
        <v>392</v>
      </c>
      <c r="F9" s="135" t="str">
        <f>'building data'!H9</f>
        <v>English</v>
      </c>
    </row>
    <row r="10" spans="1:17" ht="15" customHeight="1" x14ac:dyDescent="0.25">
      <c r="B10" s="136" t="s">
        <v>384</v>
      </c>
      <c r="C10" s="1899">
        <f>'building data'!C10</f>
        <v>92127</v>
      </c>
      <c r="D10" s="1899"/>
      <c r="E10" s="137" t="s">
        <v>393</v>
      </c>
      <c r="F10" s="138" t="str">
        <f>'building data'!H10</f>
        <v>10850 Via Frontera</v>
      </c>
      <c r="G10" s="331"/>
      <c r="H10" s="331"/>
      <c r="I10" s="331"/>
      <c r="J10" s="331"/>
    </row>
    <row r="11" spans="1:17" ht="15" customHeight="1" x14ac:dyDescent="0.25">
      <c r="B11" s="136" t="s">
        <v>385</v>
      </c>
      <c r="C11" s="1899" t="str">
        <f>'building data'!C11</f>
        <v>Nate Randall</v>
      </c>
      <c r="D11" s="1899"/>
      <c r="E11" s="139" t="s">
        <v>394</v>
      </c>
      <c r="F11" s="138" t="str">
        <f>'building data'!H12</f>
        <v>ASCE/SEI 7-10</v>
      </c>
      <c r="G11" s="331"/>
      <c r="H11" s="331"/>
      <c r="I11" s="331"/>
      <c r="J11" s="331"/>
    </row>
    <row r="12" spans="1:17" ht="15" customHeight="1" thickBot="1" x14ac:dyDescent="0.3">
      <c r="B12" s="140" t="s">
        <v>386</v>
      </c>
      <c r="C12" s="1900">
        <f ca="1">'building data'!C12</f>
        <v>42654</v>
      </c>
      <c r="D12" s="1900"/>
      <c r="E12" s="141" t="s">
        <v>395</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91.44</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91.44</v>
      </c>
      <c r="H15" s="212" t="s">
        <v>0</v>
      </c>
    </row>
    <row r="16" spans="1:17" ht="15" customHeight="1" x14ac:dyDescent="0.25">
      <c r="A16" s="341"/>
      <c r="B16" s="209" t="str">
        <f>'wind load calc_10d'!B40</f>
        <v>Applied number of modules which share loads:</v>
      </c>
      <c r="C16" s="358" t="str">
        <f>'wind load calc_10d'!C39</f>
        <v>9</v>
      </c>
      <c r="D16" s="446">
        <f>(G17*G18*C16)</f>
        <v>17.552700000000002</v>
      </c>
      <c r="E16" s="357"/>
      <c r="F16" s="213" t="str">
        <f>'building data'!B16</f>
        <v>Roof height:</v>
      </c>
      <c r="G16" s="424">
        <f>'building data'!C16</f>
        <v>9.1440000000000001</v>
      </c>
      <c r="H16" s="212" t="s">
        <v>0</v>
      </c>
    </row>
    <row r="17" spans="1:18" ht="15" customHeight="1" x14ac:dyDescent="0.25">
      <c r="A17" s="341"/>
      <c r="C17" s="215"/>
      <c r="D17" s="215"/>
      <c r="E17" s="215"/>
      <c r="F17" s="213" t="str">
        <f>'wind load calc_10d'!E20</f>
        <v>Module's length:</v>
      </c>
      <c r="G17" s="424">
        <f>'wind load calc_10d'!F20</f>
        <v>1.97</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0.9900000000000001</v>
      </c>
      <c r="H18" s="212" t="s">
        <v>0</v>
      </c>
      <c r="K18" s="455"/>
    </row>
    <row r="19" spans="1:18" ht="15" customHeight="1" x14ac:dyDescent="0.25">
      <c r="A19" s="341"/>
      <c r="B19" s="209" t="str">
        <f>'wind load calc_10d'!F40</f>
        <v>Applied number of modules which share loads:</v>
      </c>
      <c r="C19" s="358" t="str">
        <f>'wind load calc_10d'!G40</f>
        <v>21</v>
      </c>
      <c r="D19" s="446">
        <f>(G17*G18*C19)</f>
        <v>40.956300000000006</v>
      </c>
      <c r="E19" s="357"/>
      <c r="F19" s="213" t="s">
        <v>45</v>
      </c>
      <c r="G19" s="424">
        <f>MIN('building data'!C18/'building data'!C16,0.2)</f>
        <v>3.3333333333333326E-2</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8" t="s">
        <v>533</v>
      </c>
      <c r="C26" s="182" t="s">
        <v>534</v>
      </c>
      <c r="D26" s="460">
        <f ca="1">D41</f>
        <v>-0.16805842388451508</v>
      </c>
      <c r="E26" s="480">
        <f t="shared" ref="E26:M33" ca="1" si="0">E41</f>
        <v>-0.26199059813634257</v>
      </c>
      <c r="F26" s="463">
        <f t="shared" ca="1" si="0"/>
        <v>-0.17513903621223942</v>
      </c>
      <c r="G26" s="542">
        <f t="shared" ca="1" si="0"/>
        <v>-0.18355621567318209</v>
      </c>
      <c r="H26" s="468">
        <f t="shared" ca="1" si="0"/>
        <v>-0.1817808139667835</v>
      </c>
      <c r="I26" s="460">
        <f t="shared" ca="1" si="0"/>
        <v>-0.25572328451672888</v>
      </c>
      <c r="J26" s="480">
        <f t="shared" ca="1" si="0"/>
        <v>-0.33130259784009869</v>
      </c>
      <c r="K26" s="463">
        <f t="shared" ca="1" si="0"/>
        <v>-0.24716761609149235</v>
      </c>
      <c r="L26" s="542">
        <f t="shared" ca="1" si="0"/>
        <v>-0.256895242237279</v>
      </c>
      <c r="M26" s="469">
        <f t="shared" ca="1" si="0"/>
        <v>-0.26204601424103535</v>
      </c>
      <c r="R26"/>
    </row>
    <row r="27" spans="1:18" ht="15" customHeight="1" thickBot="1" x14ac:dyDescent="0.3">
      <c r="B27" s="1890"/>
      <c r="C27" s="275" t="s">
        <v>535</v>
      </c>
      <c r="D27" s="461">
        <f t="shared" ref="D27:H33" ca="1" si="1">D42</f>
        <v>-0.14972503572941123</v>
      </c>
      <c r="E27" s="482">
        <f t="shared" ca="1" si="1"/>
        <v>-0.2947942028430805</v>
      </c>
      <c r="F27" s="466">
        <f t="shared" ca="1" si="1"/>
        <v>-0.14438014527440934</v>
      </c>
      <c r="G27" s="543">
        <f t="shared" ca="1" si="1"/>
        <v>-0.17324635765798152</v>
      </c>
      <c r="H27" s="464">
        <f t="shared" ca="1" si="1"/>
        <v>-0.18433881333479032</v>
      </c>
      <c r="I27" s="461">
        <f t="shared" ca="1" si="0"/>
        <v>-0.16499678650741409</v>
      </c>
      <c r="J27" s="482">
        <f t="shared" ca="1" si="0"/>
        <v>-0.40832596354804473</v>
      </c>
      <c r="K27" s="466">
        <f t="shared" ca="1" si="0"/>
        <v>-0.20653171432218159</v>
      </c>
      <c r="L27" s="543">
        <f t="shared" ca="1" si="0"/>
        <v>-0.24817078313213883</v>
      </c>
      <c r="M27" s="471">
        <f t="shared" ca="1" si="0"/>
        <v>-0.26711460651727448</v>
      </c>
      <c r="R27"/>
    </row>
    <row r="28" spans="1:18" ht="15" customHeight="1" x14ac:dyDescent="0.25">
      <c r="B28" s="1888" t="s">
        <v>536</v>
      </c>
      <c r="C28" s="241" t="s">
        <v>534</v>
      </c>
      <c r="D28" s="460">
        <f t="shared" ca="1" si="1"/>
        <v>-0.16784238744795699</v>
      </c>
      <c r="E28" s="480">
        <f t="shared" ca="1" si="1"/>
        <v>-0.18495466365508004</v>
      </c>
      <c r="F28" s="463">
        <f t="shared" ca="1" si="1"/>
        <v>-0.11288474557396698</v>
      </c>
      <c r="G28" s="542">
        <f t="shared" ca="1" si="1"/>
        <v>-0.11312339662952245</v>
      </c>
      <c r="H28" s="468">
        <f t="shared" ca="1" si="1"/>
        <v>-0.1</v>
      </c>
      <c r="I28" s="460">
        <f t="shared" ca="1" si="0"/>
        <v>-0.23914295821261516</v>
      </c>
      <c r="J28" s="480">
        <f t="shared" ca="1" si="0"/>
        <v>-0.19587737189425583</v>
      </c>
      <c r="K28" s="463">
        <f t="shared" ca="1" si="0"/>
        <v>-0.15191443646082556</v>
      </c>
      <c r="L28" s="542">
        <f t="shared" ca="1" si="0"/>
        <v>-0.11343290172481431</v>
      </c>
      <c r="M28" s="469">
        <f t="shared" ca="1" si="0"/>
        <v>-0.1</v>
      </c>
      <c r="R28"/>
    </row>
    <row r="29" spans="1:18" ht="15" customHeight="1" thickBot="1" x14ac:dyDescent="0.3">
      <c r="B29" s="1890"/>
      <c r="C29" s="276" t="s">
        <v>535</v>
      </c>
      <c r="D29" s="462">
        <f t="shared" ca="1" si="1"/>
        <v>-0.14000000000000001</v>
      </c>
      <c r="E29" s="483">
        <f t="shared" ca="1" si="1"/>
        <v>-0.17743222069462902</v>
      </c>
      <c r="F29" s="467">
        <f t="shared" ca="1" si="1"/>
        <v>-0.11</v>
      </c>
      <c r="G29" s="544">
        <f t="shared" ca="1" si="1"/>
        <v>-0.11</v>
      </c>
      <c r="H29" s="465">
        <f t="shared" ca="1" si="1"/>
        <v>-0.1</v>
      </c>
      <c r="I29" s="462">
        <f t="shared" ca="1" si="0"/>
        <v>-0.14904721989446973</v>
      </c>
      <c r="J29" s="483">
        <f t="shared" ca="1" si="0"/>
        <v>-0.19318905032817144</v>
      </c>
      <c r="K29" s="467">
        <f t="shared" ca="1" si="0"/>
        <v>-0.1</v>
      </c>
      <c r="L29" s="544">
        <f t="shared" ca="1" si="0"/>
        <v>-0.10671645086240715</v>
      </c>
      <c r="M29" s="470">
        <f t="shared" ca="1" si="0"/>
        <v>-0.1</v>
      </c>
      <c r="R29"/>
    </row>
    <row r="30" spans="1:18" ht="15" customHeight="1" x14ac:dyDescent="0.25">
      <c r="B30" s="1888" t="s">
        <v>537</v>
      </c>
      <c r="C30" s="241" t="s">
        <v>534</v>
      </c>
      <c r="D30" s="460">
        <f t="shared" ca="1" si="1"/>
        <v>-0.21497934242713979</v>
      </c>
      <c r="E30" s="480">
        <f t="shared" ca="1" si="1"/>
        <v>-0.1740272341593283</v>
      </c>
      <c r="F30" s="463">
        <f t="shared" ca="1" si="1"/>
        <v>-0.14250248862089304</v>
      </c>
      <c r="G30" s="542">
        <f t="shared" ca="1" si="1"/>
        <v>-0.11192547138029485</v>
      </c>
      <c r="H30" s="468">
        <f t="shared" ca="1" si="1"/>
        <v>-0.11277334401717014</v>
      </c>
      <c r="I30" s="460">
        <f t="shared" ca="1" si="0"/>
        <v>-0.31480014149766122</v>
      </c>
      <c r="J30" s="480">
        <f t="shared" ca="1" si="0"/>
        <v>-0.19573487675331436</v>
      </c>
      <c r="K30" s="463">
        <f t="shared" ca="1" si="0"/>
        <v>-0.1961140540884625</v>
      </c>
      <c r="L30" s="542">
        <f t="shared" ca="1" si="0"/>
        <v>-0.13775369799427778</v>
      </c>
      <c r="M30" s="469">
        <f t="shared" ca="1" si="0"/>
        <v>-0.13738111346850362</v>
      </c>
      <c r="R30"/>
    </row>
    <row r="31" spans="1:18" ht="15" customHeight="1" thickBot="1" x14ac:dyDescent="0.3">
      <c r="B31" s="1890"/>
      <c r="C31" s="276" t="s">
        <v>535</v>
      </c>
      <c r="D31" s="462">
        <f t="shared" ca="1" si="1"/>
        <v>-0.17787554057488453</v>
      </c>
      <c r="E31" s="483">
        <f t="shared" ca="1" si="1"/>
        <v>-0.20349795416136451</v>
      </c>
      <c r="F31" s="467">
        <f t="shared" ca="1" si="1"/>
        <v>-0.11347154190385172</v>
      </c>
      <c r="G31" s="544">
        <f t="shared" ca="1" si="1"/>
        <v>-0.11570114807502845</v>
      </c>
      <c r="H31" s="465">
        <f t="shared" ca="1" si="1"/>
        <v>-0.11277334401717014</v>
      </c>
      <c r="I31" s="462">
        <f t="shared" ca="1" si="0"/>
        <v>-0.23430532742570157</v>
      </c>
      <c r="J31" s="483">
        <f t="shared" ca="1" si="0"/>
        <v>-0.25978916250379225</v>
      </c>
      <c r="K31" s="467">
        <f t="shared" ca="1" si="0"/>
        <v>-0.13624537222940733</v>
      </c>
      <c r="L31" s="544">
        <f t="shared" ca="1" si="0"/>
        <v>-0.13341396424663537</v>
      </c>
      <c r="M31" s="470">
        <f t="shared" ca="1" si="0"/>
        <v>-0.13738111346850362</v>
      </c>
      <c r="R31"/>
    </row>
    <row r="32" spans="1:18" ht="15" customHeight="1" x14ac:dyDescent="0.25">
      <c r="B32" s="1888" t="s">
        <v>538</v>
      </c>
      <c r="C32" s="241" t="s">
        <v>534</v>
      </c>
      <c r="D32" s="460">
        <f t="shared" ca="1" si="1"/>
        <v>-0.16435031466038977</v>
      </c>
      <c r="E32" s="480">
        <f t="shared" ca="1" si="1"/>
        <v>-0.16</v>
      </c>
      <c r="F32" s="463">
        <f t="shared" ca="1" si="1"/>
        <v>-0.11627617036891467</v>
      </c>
      <c r="G32" s="542">
        <f t="shared" ca="1" si="1"/>
        <v>-0.11</v>
      </c>
      <c r="H32" s="468">
        <f t="shared" ca="1" si="1"/>
        <v>-0.1</v>
      </c>
      <c r="I32" s="460">
        <f t="shared" ca="1" si="0"/>
        <v>-0.22803542667014071</v>
      </c>
      <c r="J32" s="480">
        <f t="shared" ca="1" si="0"/>
        <v>-0.16</v>
      </c>
      <c r="K32" s="463">
        <f t="shared" ca="1" si="0"/>
        <v>-0.15045727099773884</v>
      </c>
      <c r="L32" s="542">
        <f t="shared" ca="1" si="0"/>
        <v>-0.1</v>
      </c>
      <c r="M32" s="469">
        <f t="shared" ca="1" si="0"/>
        <v>-0.1</v>
      </c>
      <c r="R32"/>
    </row>
    <row r="33" spans="2:18" ht="15" customHeight="1" thickBot="1" x14ac:dyDescent="0.3">
      <c r="B33" s="1890"/>
      <c r="C33" s="276" t="s">
        <v>535</v>
      </c>
      <c r="D33" s="462">
        <f t="shared" ca="1" si="1"/>
        <v>-0.17155194463112575</v>
      </c>
      <c r="E33" s="483">
        <f t="shared" ca="1" si="1"/>
        <v>-0.16494305699291781</v>
      </c>
      <c r="F33" s="467">
        <f t="shared" ca="1" si="1"/>
        <v>-0.11</v>
      </c>
      <c r="G33" s="544">
        <f t="shared" ca="1" si="1"/>
        <v>-0.11</v>
      </c>
      <c r="H33" s="465">
        <f t="shared" ca="1" si="1"/>
        <v>-0.1</v>
      </c>
      <c r="I33" s="462">
        <f t="shared" ca="1" si="0"/>
        <v>-0.20859727729731564</v>
      </c>
      <c r="J33" s="483">
        <f t="shared" ca="1" si="0"/>
        <v>-0.1707617097443318</v>
      </c>
      <c r="K33" s="467">
        <f t="shared" ca="1" si="0"/>
        <v>-0.11757560554896002</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539</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888" t="str">
        <f>$B$26</f>
        <v>North row</v>
      </c>
      <c r="C41" s="183" t="str">
        <f>$C$26</f>
        <v>1st-4th module</v>
      </c>
      <c r="D41" s="189">
        <f ca="1">D69</f>
        <v>-0.16805842388451508</v>
      </c>
      <c r="E41" s="190">
        <f ca="1">E69</f>
        <v>-0.26199059813634257</v>
      </c>
      <c r="F41" s="190">
        <f t="shared" ref="F41:M41" ca="1" si="2">F69</f>
        <v>-0.17513903621223942</v>
      </c>
      <c r="G41" s="573">
        <f t="shared" ca="1" si="2"/>
        <v>-0.18355621567318209</v>
      </c>
      <c r="H41" s="573">
        <f t="shared" ca="1" si="2"/>
        <v>-0.1817808139667835</v>
      </c>
      <c r="I41" s="189">
        <f t="shared" ca="1" si="2"/>
        <v>-0.25572328451672888</v>
      </c>
      <c r="J41" s="190">
        <f t="shared" ca="1" si="2"/>
        <v>-0.33130259784009869</v>
      </c>
      <c r="K41" s="190">
        <f t="shared" ca="1" si="2"/>
        <v>-0.24716761609149235</v>
      </c>
      <c r="L41" s="190">
        <f t="shared" ca="1" si="2"/>
        <v>-0.256895242237279</v>
      </c>
      <c r="M41" s="191">
        <f t="shared" ca="1" si="2"/>
        <v>-0.26204601424103535</v>
      </c>
      <c r="R41"/>
    </row>
    <row r="42" spans="2:18" ht="15" customHeight="1" thickBot="1" x14ac:dyDescent="0.3">
      <c r="B42" s="1890"/>
      <c r="C42" s="277" t="str">
        <f>$C$27</f>
        <v>Interior modules</v>
      </c>
      <c r="D42" s="578">
        <f t="shared" ref="D42:M48" ca="1" si="3">D70</f>
        <v>-0.14972503572941123</v>
      </c>
      <c r="E42" s="579">
        <f t="shared" ca="1" si="3"/>
        <v>-0.2947942028430805</v>
      </c>
      <c r="F42" s="579">
        <f t="shared" ca="1" si="3"/>
        <v>-0.14438014527440934</v>
      </c>
      <c r="G42" s="580">
        <f t="shared" ca="1" si="3"/>
        <v>-0.17324635765798152</v>
      </c>
      <c r="H42" s="580">
        <f t="shared" ca="1" si="3"/>
        <v>-0.18433881333479032</v>
      </c>
      <c r="I42" s="578">
        <f t="shared" ca="1" si="3"/>
        <v>-0.16499678650741409</v>
      </c>
      <c r="J42" s="579">
        <f t="shared" ca="1" si="3"/>
        <v>-0.40832596354804473</v>
      </c>
      <c r="K42" s="579">
        <f t="shared" ca="1" si="3"/>
        <v>-0.20653171432218159</v>
      </c>
      <c r="L42" s="579">
        <f t="shared" ca="1" si="3"/>
        <v>-0.24817078313213883</v>
      </c>
      <c r="M42" s="581">
        <f t="shared" ca="1" si="3"/>
        <v>-0.26711460651727448</v>
      </c>
      <c r="R42"/>
    </row>
    <row r="43" spans="2:18" ht="15" customHeight="1" x14ac:dyDescent="0.25">
      <c r="B43" s="1888" t="str">
        <f>$B$28</f>
        <v>Inner rows, 2nd to 6th row from north</v>
      </c>
      <c r="C43" s="183" t="str">
        <f>$C$26</f>
        <v>1st-4th module</v>
      </c>
      <c r="D43" s="189">
        <f t="shared" ca="1" si="3"/>
        <v>-0.16784238744795699</v>
      </c>
      <c r="E43" s="190">
        <f t="shared" ca="1" si="3"/>
        <v>-0.18495466365508004</v>
      </c>
      <c r="F43" s="190">
        <f t="shared" ca="1" si="3"/>
        <v>-0.11288474557396698</v>
      </c>
      <c r="G43" s="573">
        <f t="shared" ca="1" si="3"/>
        <v>-0.11312339662952245</v>
      </c>
      <c r="H43" s="573">
        <f t="shared" ca="1" si="3"/>
        <v>-0.1</v>
      </c>
      <c r="I43" s="189">
        <f t="shared" ca="1" si="3"/>
        <v>-0.23914295821261516</v>
      </c>
      <c r="J43" s="190">
        <f t="shared" ca="1" si="3"/>
        <v>-0.19587737189425583</v>
      </c>
      <c r="K43" s="190">
        <f t="shared" ca="1" si="3"/>
        <v>-0.15191443646082556</v>
      </c>
      <c r="L43" s="190">
        <f t="shared" ca="1" si="3"/>
        <v>-0.11343290172481431</v>
      </c>
      <c r="M43" s="191">
        <f t="shared" ca="1" si="3"/>
        <v>-0.1</v>
      </c>
      <c r="R43"/>
    </row>
    <row r="44" spans="2:18" ht="15" customHeight="1" thickBot="1" x14ac:dyDescent="0.3">
      <c r="B44" s="1890"/>
      <c r="C44" s="277" t="str">
        <f>$C$27</f>
        <v>Interior modules</v>
      </c>
      <c r="D44" s="578">
        <f t="shared" ca="1" si="3"/>
        <v>-0.14000000000000001</v>
      </c>
      <c r="E44" s="579">
        <f t="shared" ca="1" si="3"/>
        <v>-0.17743222069462902</v>
      </c>
      <c r="F44" s="579">
        <f t="shared" ca="1" si="3"/>
        <v>-0.11</v>
      </c>
      <c r="G44" s="580">
        <f t="shared" ca="1" si="3"/>
        <v>-0.11</v>
      </c>
      <c r="H44" s="580">
        <f t="shared" ca="1" si="3"/>
        <v>-0.1</v>
      </c>
      <c r="I44" s="578">
        <f t="shared" ca="1" si="3"/>
        <v>-0.14904721989446973</v>
      </c>
      <c r="J44" s="579">
        <f t="shared" ca="1" si="3"/>
        <v>-0.19318905032817144</v>
      </c>
      <c r="K44" s="579">
        <f t="shared" ca="1" si="3"/>
        <v>-0.1</v>
      </c>
      <c r="L44" s="579">
        <f t="shared" ca="1" si="3"/>
        <v>-0.10671645086240715</v>
      </c>
      <c r="M44" s="581">
        <f t="shared" ca="1" si="3"/>
        <v>-0.1</v>
      </c>
      <c r="R44"/>
    </row>
    <row r="45" spans="2:18" ht="15" customHeight="1" x14ac:dyDescent="0.25">
      <c r="B45" s="1888" t="str">
        <f>$B$30</f>
        <v>Inner rows, from 7th row from north</v>
      </c>
      <c r="C45" s="183" t="str">
        <f>$C$26</f>
        <v>1st-4th module</v>
      </c>
      <c r="D45" s="189">
        <f t="shared" ca="1" si="3"/>
        <v>-0.21497934242713979</v>
      </c>
      <c r="E45" s="190">
        <f t="shared" ca="1" si="3"/>
        <v>-0.1740272341593283</v>
      </c>
      <c r="F45" s="190">
        <f t="shared" ca="1" si="3"/>
        <v>-0.14250248862089304</v>
      </c>
      <c r="G45" s="573">
        <f t="shared" ca="1" si="3"/>
        <v>-0.11192547138029485</v>
      </c>
      <c r="H45" s="573">
        <f t="shared" ca="1" si="3"/>
        <v>-0.11277334401717014</v>
      </c>
      <c r="I45" s="189">
        <f t="shared" ca="1" si="3"/>
        <v>-0.31480014149766122</v>
      </c>
      <c r="J45" s="190">
        <f t="shared" ca="1" si="3"/>
        <v>-0.19573487675331436</v>
      </c>
      <c r="K45" s="190">
        <f t="shared" ca="1" si="3"/>
        <v>-0.1961140540884625</v>
      </c>
      <c r="L45" s="190">
        <f t="shared" ca="1" si="3"/>
        <v>-0.13775369799427778</v>
      </c>
      <c r="M45" s="191">
        <f t="shared" ca="1" si="3"/>
        <v>-0.13738111346850362</v>
      </c>
      <c r="R45"/>
    </row>
    <row r="46" spans="2:18" ht="15" customHeight="1" thickBot="1" x14ac:dyDescent="0.3">
      <c r="B46" s="1890"/>
      <c r="C46" s="277" t="str">
        <f>$C$27</f>
        <v>Interior modules</v>
      </c>
      <c r="D46" s="582">
        <f t="shared" ca="1" si="3"/>
        <v>-0.17787554057488453</v>
      </c>
      <c r="E46" s="583">
        <f t="shared" ca="1" si="3"/>
        <v>-0.20349795416136451</v>
      </c>
      <c r="F46" s="583">
        <f t="shared" ca="1" si="3"/>
        <v>-0.11347154190385172</v>
      </c>
      <c r="G46" s="584">
        <f t="shared" ca="1" si="3"/>
        <v>-0.11570114807502845</v>
      </c>
      <c r="H46" s="584">
        <f t="shared" ca="1" si="3"/>
        <v>-0.11277334401717014</v>
      </c>
      <c r="I46" s="582">
        <f t="shared" ca="1" si="3"/>
        <v>-0.23430532742570157</v>
      </c>
      <c r="J46" s="583">
        <f t="shared" ca="1" si="3"/>
        <v>-0.25978916250379225</v>
      </c>
      <c r="K46" s="583">
        <f t="shared" ca="1" si="3"/>
        <v>-0.13624537222940733</v>
      </c>
      <c r="L46" s="583">
        <f t="shared" ca="1" si="3"/>
        <v>-0.13341396424663537</v>
      </c>
      <c r="M46" s="585">
        <f t="shared" ca="1" si="3"/>
        <v>-0.13738111346850362</v>
      </c>
      <c r="R46"/>
    </row>
    <row r="47" spans="2:18" ht="15" customHeight="1" x14ac:dyDescent="0.25">
      <c r="B47" s="1888" t="str">
        <f>$B$32</f>
        <v>South row</v>
      </c>
      <c r="C47" s="183" t="str">
        <f>$C$26</f>
        <v>1st-4th module</v>
      </c>
      <c r="D47" s="189">
        <f t="shared" ca="1" si="3"/>
        <v>-0.16435031466038977</v>
      </c>
      <c r="E47" s="190">
        <f t="shared" ca="1" si="3"/>
        <v>-0.16</v>
      </c>
      <c r="F47" s="190">
        <f t="shared" ca="1" si="3"/>
        <v>-0.11627617036891467</v>
      </c>
      <c r="G47" s="573">
        <f t="shared" ca="1" si="3"/>
        <v>-0.11</v>
      </c>
      <c r="H47" s="573">
        <f t="shared" ca="1" si="3"/>
        <v>-0.1</v>
      </c>
      <c r="I47" s="189">
        <f t="shared" ca="1" si="3"/>
        <v>-0.22803542667014071</v>
      </c>
      <c r="J47" s="190">
        <f t="shared" ca="1" si="3"/>
        <v>-0.16</v>
      </c>
      <c r="K47" s="190">
        <f t="shared" ca="1" si="3"/>
        <v>-0.15045727099773884</v>
      </c>
      <c r="L47" s="190">
        <f t="shared" ca="1" si="3"/>
        <v>-0.1</v>
      </c>
      <c r="M47" s="191">
        <f t="shared" ca="1" si="3"/>
        <v>-0.1</v>
      </c>
      <c r="R47"/>
    </row>
    <row r="48" spans="2:18" ht="15" customHeight="1" thickBot="1" x14ac:dyDescent="0.3">
      <c r="B48" s="1890"/>
      <c r="C48" s="277" t="str">
        <f>$C$27</f>
        <v>Interior modules</v>
      </c>
      <c r="D48" s="578">
        <f t="shared" ca="1" si="3"/>
        <v>-0.17155194463112575</v>
      </c>
      <c r="E48" s="579">
        <f t="shared" ca="1" si="3"/>
        <v>-0.16494305699291781</v>
      </c>
      <c r="F48" s="579">
        <f t="shared" ca="1" si="3"/>
        <v>-0.11</v>
      </c>
      <c r="G48" s="580">
        <f t="shared" ca="1" si="3"/>
        <v>-0.11</v>
      </c>
      <c r="H48" s="580">
        <f t="shared" ca="1" si="3"/>
        <v>-0.1</v>
      </c>
      <c r="I48" s="578">
        <f t="shared" ca="1" si="3"/>
        <v>-0.20859727729731564</v>
      </c>
      <c r="J48" s="579">
        <f t="shared" ca="1" si="3"/>
        <v>-0.1707617097443318</v>
      </c>
      <c r="K48" s="579">
        <f t="shared" ca="1" si="3"/>
        <v>-0.11757560554896002</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540</v>
      </c>
      <c r="M51" s="121"/>
    </row>
    <row r="52" spans="2:31" ht="15" customHeight="1" thickBot="1" x14ac:dyDescent="0.3">
      <c r="D52" s="591"/>
      <c r="E52" s="592"/>
      <c r="F52" s="592" t="str">
        <f>$F$23</f>
        <v>Sliding</v>
      </c>
      <c r="G52" s="592"/>
      <c r="H52" s="592"/>
      <c r="I52" s="591"/>
      <c r="J52" s="592"/>
      <c r="K52" s="592" t="str">
        <f>$K$23</f>
        <v>Uplift</v>
      </c>
      <c r="L52" s="592"/>
      <c r="M52" s="592"/>
      <c r="N52" s="1069"/>
      <c r="O52" s="1073"/>
      <c r="P52" s="1073" t="s">
        <v>62</v>
      </c>
      <c r="Q52" s="1073"/>
      <c r="R52" s="1074"/>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888" t="str">
        <f>$B$26</f>
        <v>North row</v>
      </c>
      <c r="C55" s="183" t="str">
        <f>$C$26</f>
        <v>1st-4th module</v>
      </c>
      <c r="D55" s="189">
        <f>IF(N55=-2,1000*($G$17*$G$18*$C$19)/625,1000*($G$17*$G$18*$C$19)/(MAX(150,MIN($G$16*MAX($G$14:$G$15),4*$G$16^2,4*(MIN($G$14:$G$15))^2))*(MAX(6.12,$G$16)/12.5)^N55))</f>
        <v>96.863006015396834</v>
      </c>
      <c r="E55" s="190">
        <f t="shared" ref="E55:H62" si="4">IF(O55=-2,1000*($G$17*$G$18*$C$19)/625,1000*($G$17*$G$18*$C$19)/(MAX(150,MIN($G$16*MAX($G$14:$G$15),4*$G$16^2,4*(MIN($G$14:$G$15))^2))*(MAX(6.12,$G$16)/12.5)^O55))</f>
        <v>82.845904689414326</v>
      </c>
      <c r="F55" s="190">
        <f t="shared" si="4"/>
        <v>70.857226160383107</v>
      </c>
      <c r="G55" s="190">
        <f t="shared" si="4"/>
        <v>70.857226160383107</v>
      </c>
      <c r="H55" s="573">
        <f t="shared" si="4"/>
        <v>70.857226160383107</v>
      </c>
      <c r="I55" s="189">
        <f>IF(N55=-2,1000*($G$17*$G$18*$C$16)/625,1000*($G$17*$G$18*$C$16)/(MAX(150,MIN($G$16*MAX($G$14:$G$15),4*$G$16^2,4*(MIN($G$14:$G$15))^2))*(MAX(6.12,$G$16)/12.5)^N55))</f>
        <v>41.512716863741502</v>
      </c>
      <c r="J55" s="190">
        <f t="shared" ref="J55:M62" si="5">IF(O55=-2,1000*($G$17*$G$18*$C$16)/625,1000*($G$17*$G$18*$C$16)/(MAX(150,MIN($G$16*MAX($G$14:$G$15),4*$G$16^2,4*(MIN($G$14:$G$15))^2))*(MAX(6.12,$G$16)/12.5)^O55))</f>
        <v>35.505387724034705</v>
      </c>
      <c r="K55" s="190">
        <f t="shared" si="5"/>
        <v>30.367382640164184</v>
      </c>
      <c r="L55" s="190">
        <f t="shared" si="5"/>
        <v>30.367382640164184</v>
      </c>
      <c r="M55" s="573">
        <f>IF(R55=-2,1000*($G$17*$G$18*$C$16)/625,1000*($G$17*$G$18*$C$16)/(MAX(150,MIN($G$16*MAX($G$14:$G$15),4*$G$16^2,4*(MIN($G$14:$G$15))^2))*(MAX(6.12,$G$16)/12.5)^R55))</f>
        <v>30.367382640164184</v>
      </c>
      <c r="N55" s="189">
        <v>-0.75</v>
      </c>
      <c r="O55" s="190">
        <v>-1.25</v>
      </c>
      <c r="P55" s="190">
        <v>-1.75</v>
      </c>
      <c r="Q55" s="190">
        <v>-1.75</v>
      </c>
      <c r="R55" s="191">
        <v>-1.75</v>
      </c>
    </row>
    <row r="56" spans="2:31" ht="15" customHeight="1" thickBot="1" x14ac:dyDescent="0.25">
      <c r="B56" s="1890"/>
      <c r="C56" s="277" t="str">
        <f>$C$27</f>
        <v>Interior modules</v>
      </c>
      <c r="D56" s="574">
        <f t="shared" ref="D56:D62" si="6">IF(N56=-2,1000*($G$17*$G$18*$C$19)/625,1000*($G$17*$G$18*$C$19)/(MAX(150,MIN($G$16*MAX($G$14:$G$15),4*$G$16^2,4*(MIN($G$14:$G$15))^2))*(MAX(6.12,$G$16)/12.5)^N56))</f>
        <v>96.863006015396834</v>
      </c>
      <c r="E56" s="575">
        <f t="shared" si="4"/>
        <v>82.845904689414326</v>
      </c>
      <c r="F56" s="575">
        <f t="shared" si="4"/>
        <v>70.857226160383107</v>
      </c>
      <c r="G56" s="575">
        <f t="shared" si="4"/>
        <v>70.857226160383107</v>
      </c>
      <c r="H56" s="576">
        <f t="shared" si="4"/>
        <v>70.857226160383107</v>
      </c>
      <c r="I56" s="574">
        <f t="shared" ref="I56:I62" si="7">IF(N56=-2,1000*($G$17*$G$18*$C$16)/625,1000*($G$17*$G$18*$C$16)/(MAX(150,MIN($G$16*MAX($G$14:$G$15),4*$G$16^2,4*(MIN($G$14:$G$15))^2))*(MAX(6.12,$G$16)/12.5)^N56))</f>
        <v>41.512716863741502</v>
      </c>
      <c r="J56" s="575">
        <f t="shared" si="5"/>
        <v>35.505387724034705</v>
      </c>
      <c r="K56" s="575">
        <f t="shared" si="5"/>
        <v>30.367382640164184</v>
      </c>
      <c r="L56" s="575">
        <f t="shared" si="5"/>
        <v>30.367382640164184</v>
      </c>
      <c r="M56" s="576">
        <f t="shared" si="5"/>
        <v>30.367382640164184</v>
      </c>
      <c r="N56" s="574">
        <v>-0.75</v>
      </c>
      <c r="O56" s="575">
        <v>-1.25</v>
      </c>
      <c r="P56" s="575">
        <v>-1.75</v>
      </c>
      <c r="Q56" s="575">
        <v>-1.75</v>
      </c>
      <c r="R56" s="577">
        <v>-1.75</v>
      </c>
    </row>
    <row r="57" spans="2:31" ht="15" customHeight="1" x14ac:dyDescent="0.2">
      <c r="B57" s="1888" t="str">
        <f>$B$28</f>
        <v>Inner rows, 2nd to 6th row from north</v>
      </c>
      <c r="C57" s="241" t="str">
        <f>$C$26</f>
        <v>1st-4th module</v>
      </c>
      <c r="D57" s="190">
        <f t="shared" si="6"/>
        <v>113.25172885145221</v>
      </c>
      <c r="E57" s="190">
        <f t="shared" si="4"/>
        <v>89.580708661417347</v>
      </c>
      <c r="F57" s="190">
        <f t="shared" si="4"/>
        <v>89.580708661417347</v>
      </c>
      <c r="G57" s="190">
        <f t="shared" si="4"/>
        <v>70.857226160383107</v>
      </c>
      <c r="H57" s="573">
        <f t="shared" si="4"/>
        <v>70.857226160383107</v>
      </c>
      <c r="I57" s="189">
        <f t="shared" si="7"/>
        <v>48.536455222050947</v>
      </c>
      <c r="J57" s="190">
        <f t="shared" si="5"/>
        <v>38.391732283464577</v>
      </c>
      <c r="K57" s="190">
        <f t="shared" si="5"/>
        <v>38.391732283464577</v>
      </c>
      <c r="L57" s="190">
        <f t="shared" si="5"/>
        <v>30.367382640164184</v>
      </c>
      <c r="M57" s="573">
        <f t="shared" si="5"/>
        <v>30.367382640164184</v>
      </c>
      <c r="N57" s="189">
        <v>-0.25</v>
      </c>
      <c r="O57" s="190">
        <v>-1</v>
      </c>
      <c r="P57" s="190">
        <v>-1</v>
      </c>
      <c r="Q57" s="190">
        <v>-1.75</v>
      </c>
      <c r="R57" s="191">
        <v>-1.75</v>
      </c>
    </row>
    <row r="58" spans="2:31" ht="15" customHeight="1" thickBot="1" x14ac:dyDescent="0.25">
      <c r="B58" s="1890"/>
      <c r="C58" s="524" t="str">
        <f>$C$27</f>
        <v>Interior modules</v>
      </c>
      <c r="D58" s="578">
        <f t="shared" si="6"/>
        <v>113.25172885145221</v>
      </c>
      <c r="E58" s="579">
        <f t="shared" si="4"/>
        <v>89.580708661417347</v>
      </c>
      <c r="F58" s="579">
        <f t="shared" si="4"/>
        <v>89.580708661417347</v>
      </c>
      <c r="G58" s="579">
        <f t="shared" si="4"/>
        <v>70.857226160383107</v>
      </c>
      <c r="H58" s="580">
        <f t="shared" si="4"/>
        <v>70.857226160383107</v>
      </c>
      <c r="I58" s="578">
        <f t="shared" si="7"/>
        <v>48.536455222050947</v>
      </c>
      <c r="J58" s="579">
        <f t="shared" si="5"/>
        <v>38.391732283464577</v>
      </c>
      <c r="K58" s="579">
        <f t="shared" si="5"/>
        <v>38.391732283464577</v>
      </c>
      <c r="L58" s="579">
        <f t="shared" si="5"/>
        <v>30.367382640164184</v>
      </c>
      <c r="M58" s="580">
        <f t="shared" si="5"/>
        <v>30.367382640164184</v>
      </c>
      <c r="N58" s="578">
        <v>-0.25</v>
      </c>
      <c r="O58" s="579">
        <v>-1</v>
      </c>
      <c r="P58" s="579">
        <v>-1</v>
      </c>
      <c r="Q58" s="579">
        <v>-1.75</v>
      </c>
      <c r="R58" s="581">
        <v>-1.75</v>
      </c>
    </row>
    <row r="59" spans="2:31" ht="15" customHeight="1" x14ac:dyDescent="0.2">
      <c r="B59" s="1888" t="str">
        <f>$B$30</f>
        <v>Inner rows, from 7th row from north</v>
      </c>
      <c r="C59" s="183" t="str">
        <f>$C$26</f>
        <v>1st-4th module</v>
      </c>
      <c r="D59" s="189">
        <f t="shared" si="6"/>
        <v>113.25172885145221</v>
      </c>
      <c r="E59" s="190">
        <f t="shared" si="4"/>
        <v>89.580708661417347</v>
      </c>
      <c r="F59" s="190">
        <f t="shared" si="4"/>
        <v>89.580708661417347</v>
      </c>
      <c r="G59" s="190">
        <f t="shared" si="4"/>
        <v>70.857226160383107</v>
      </c>
      <c r="H59" s="573">
        <f t="shared" si="4"/>
        <v>70.857226160383107</v>
      </c>
      <c r="I59" s="189">
        <f t="shared" si="7"/>
        <v>48.536455222050947</v>
      </c>
      <c r="J59" s="190">
        <f t="shared" si="5"/>
        <v>38.391732283464577</v>
      </c>
      <c r="K59" s="190">
        <f t="shared" si="5"/>
        <v>38.391732283464577</v>
      </c>
      <c r="L59" s="190">
        <f t="shared" si="5"/>
        <v>30.367382640164184</v>
      </c>
      <c r="M59" s="573">
        <f t="shared" si="5"/>
        <v>30.367382640164184</v>
      </c>
      <c r="N59" s="189">
        <v>-0.25</v>
      </c>
      <c r="O59" s="190">
        <v>-1</v>
      </c>
      <c r="P59" s="190">
        <v>-1</v>
      </c>
      <c r="Q59" s="190">
        <v>-1.75</v>
      </c>
      <c r="R59" s="191">
        <v>-1.75</v>
      </c>
    </row>
    <row r="60" spans="2:31" ht="15" customHeight="1" thickBot="1" x14ac:dyDescent="0.25">
      <c r="B60" s="1890"/>
      <c r="C60" s="277" t="str">
        <f>$C$27</f>
        <v>Interior modules</v>
      </c>
      <c r="D60" s="582">
        <f t="shared" si="6"/>
        <v>113.25172885145221</v>
      </c>
      <c r="E60" s="583">
        <f t="shared" si="4"/>
        <v>89.580708661417347</v>
      </c>
      <c r="F60" s="583">
        <f t="shared" si="4"/>
        <v>89.580708661417347</v>
      </c>
      <c r="G60" s="583">
        <f t="shared" si="4"/>
        <v>70.857226160383107</v>
      </c>
      <c r="H60" s="584">
        <f t="shared" si="4"/>
        <v>70.857226160383107</v>
      </c>
      <c r="I60" s="582">
        <f t="shared" si="7"/>
        <v>48.536455222050947</v>
      </c>
      <c r="J60" s="583">
        <f t="shared" si="5"/>
        <v>38.391732283464577</v>
      </c>
      <c r="K60" s="583">
        <f t="shared" si="5"/>
        <v>38.391732283464577</v>
      </c>
      <c r="L60" s="583">
        <f t="shared" si="5"/>
        <v>30.367382640164184</v>
      </c>
      <c r="M60" s="584">
        <f t="shared" si="5"/>
        <v>30.367382640164184</v>
      </c>
      <c r="N60" s="582">
        <v>-0.25</v>
      </c>
      <c r="O60" s="583">
        <v>-1</v>
      </c>
      <c r="P60" s="583">
        <v>-1</v>
      </c>
      <c r="Q60" s="583">
        <v>-1.75</v>
      </c>
      <c r="R60" s="585">
        <v>-1.75</v>
      </c>
    </row>
    <row r="61" spans="2:31" ht="15" customHeight="1" x14ac:dyDescent="0.2">
      <c r="B61" s="1888" t="str">
        <f>$B$32</f>
        <v>South row</v>
      </c>
      <c r="C61" s="183" t="str">
        <f>$C$26</f>
        <v>1st-4th module</v>
      </c>
      <c r="D61" s="189">
        <f t="shared" si="6"/>
        <v>113.25172885145221</v>
      </c>
      <c r="E61" s="190">
        <f t="shared" si="4"/>
        <v>89.580708661417347</v>
      </c>
      <c r="F61" s="190">
        <f t="shared" si="4"/>
        <v>89.580708661417347</v>
      </c>
      <c r="G61" s="190">
        <f t="shared" si="4"/>
        <v>70.857226160383107</v>
      </c>
      <c r="H61" s="573">
        <f t="shared" si="4"/>
        <v>70.857226160383107</v>
      </c>
      <c r="I61" s="189">
        <f t="shared" si="7"/>
        <v>48.536455222050947</v>
      </c>
      <c r="J61" s="190">
        <f t="shared" si="5"/>
        <v>38.391732283464577</v>
      </c>
      <c r="K61" s="190">
        <f t="shared" si="5"/>
        <v>38.391732283464577</v>
      </c>
      <c r="L61" s="190">
        <f t="shared" si="5"/>
        <v>30.367382640164184</v>
      </c>
      <c r="M61" s="573">
        <f t="shared" si="5"/>
        <v>30.367382640164184</v>
      </c>
      <c r="N61" s="189">
        <v>-0.25</v>
      </c>
      <c r="O61" s="190">
        <v>-1</v>
      </c>
      <c r="P61" s="190">
        <v>-1</v>
      </c>
      <c r="Q61" s="190">
        <v>-1.75</v>
      </c>
      <c r="R61" s="191">
        <v>-1.75</v>
      </c>
    </row>
    <row r="62" spans="2:31" ht="15" customHeight="1" thickBot="1" x14ac:dyDescent="0.25">
      <c r="B62" s="1890"/>
      <c r="C62" s="277" t="str">
        <f>$C$27</f>
        <v>Interior modules</v>
      </c>
      <c r="D62" s="578">
        <f t="shared" si="6"/>
        <v>113.25172885145221</v>
      </c>
      <c r="E62" s="579">
        <f t="shared" si="4"/>
        <v>89.580708661417347</v>
      </c>
      <c r="F62" s="579">
        <f t="shared" si="4"/>
        <v>89.580708661417347</v>
      </c>
      <c r="G62" s="579">
        <f t="shared" si="4"/>
        <v>70.857226160383107</v>
      </c>
      <c r="H62" s="580">
        <f>IF(R62=-2,1000*($G$17*$G$18*$C$19)/625,1000*($G$17*$G$18*$C$19)/(MAX(150,MIN($G$16*MAX($G$14:$G$15),4*$G$16^2,4*(MIN($G$14:$G$15))^2))*(MAX(6.12,$G$16)/12.5)^R62))</f>
        <v>70.857226160383107</v>
      </c>
      <c r="I62" s="578">
        <f t="shared" si="7"/>
        <v>48.536455222050947</v>
      </c>
      <c r="J62" s="579">
        <f t="shared" si="5"/>
        <v>38.391732283464577</v>
      </c>
      <c r="K62" s="579">
        <f t="shared" si="5"/>
        <v>38.391732283464577</v>
      </c>
      <c r="L62" s="579">
        <f t="shared" si="5"/>
        <v>30.367382640164184</v>
      </c>
      <c r="M62" s="580">
        <f>IF(R62=-2,1000*($G$17*$G$18*$C$16)/625,1000*($G$17*$G$18*$C$16)/(MAX(150,MIN($G$16*MAX($G$14:$G$15),4*$G$16^2,4*(MIN($G$14:$G$15))^2))*(MAX(6.12,$G$16)/12.5)^R62))</f>
        <v>30.367382640164184</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541</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546</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888" t="str">
        <f>$B$26</f>
        <v>North row</v>
      </c>
      <c r="C69" s="183" t="str">
        <f>$C$26</f>
        <v>1st-4th module</v>
      </c>
      <c r="D69" s="189">
        <f ca="1">AF69+(AP69-AF69)/(LOG(BJ69)-LOG(AZ69))*(LOG(D55)-LOG(AZ69))</f>
        <v>-0.16805842388451508</v>
      </c>
      <c r="E69" s="190">
        <f t="shared" ref="E69:M69" ca="1" si="8">AG69+(AQ69-AG69)/(LOG(BK69)-LOG(BA69))*(LOG(E55)-LOG(BA69))</f>
        <v>-0.26199059813634257</v>
      </c>
      <c r="F69" s="190">
        <f t="shared" ca="1" si="8"/>
        <v>-0.17513903621223942</v>
      </c>
      <c r="G69" s="190">
        <f t="shared" ca="1" si="8"/>
        <v>-0.18355621567318209</v>
      </c>
      <c r="H69" s="573">
        <f t="shared" ca="1" si="8"/>
        <v>-0.1817808139667835</v>
      </c>
      <c r="I69" s="189">
        <f t="shared" ca="1" si="8"/>
        <v>-0.25572328451672888</v>
      </c>
      <c r="J69" s="190">
        <f t="shared" ca="1" si="8"/>
        <v>-0.33130259784009869</v>
      </c>
      <c r="K69" s="190">
        <f t="shared" ca="1" si="8"/>
        <v>-0.24716761609149235</v>
      </c>
      <c r="L69" s="190">
        <f t="shared" ca="1" si="8"/>
        <v>-0.256895242237279</v>
      </c>
      <c r="M69" s="191">
        <f t="shared" ca="1" si="8"/>
        <v>-0.26204601424103535</v>
      </c>
      <c r="S69">
        <v>0</v>
      </c>
      <c r="T69" s="1071"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-0.33</v>
      </c>
      <c r="AI69" s="190">
        <f t="shared" ca="1" si="10"/>
        <v>-0.33</v>
      </c>
      <c r="AJ69" s="573">
        <f t="shared" ca="1" si="10"/>
        <v>-0.35</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-0.17</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12.5</v>
      </c>
      <c r="BC69" s="642">
        <f t="shared" ca="1" si="12"/>
        <v>14</v>
      </c>
      <c r="BD69" s="643">
        <f t="shared" ca="1" si="12"/>
        <v>12</v>
      </c>
      <c r="BE69" s="641">
        <f t="shared" ca="1" si="12"/>
        <v>6</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147</v>
      </c>
      <c r="BM69" s="642">
        <f t="shared" ca="1" si="13"/>
        <v>160</v>
      </c>
      <c r="BN69" s="643">
        <f t="shared" ca="1" si="13"/>
        <v>168</v>
      </c>
      <c r="BO69" s="641">
        <f t="shared" ca="1" si="13"/>
        <v>90</v>
      </c>
      <c r="BP69" s="642">
        <f t="shared" ca="1" si="13"/>
        <v>470</v>
      </c>
      <c r="BQ69" s="642">
        <f t="shared" ca="1" si="13"/>
        <v>147</v>
      </c>
      <c r="BR69" s="642">
        <f t="shared" ca="1" si="13"/>
        <v>160</v>
      </c>
      <c r="BS69" s="644">
        <f t="shared" ca="1" si="13"/>
        <v>168</v>
      </c>
    </row>
    <row r="70" spans="2:71" ht="15" customHeight="1" thickBot="1" x14ac:dyDescent="0.3">
      <c r="B70" s="1890"/>
      <c r="C70" s="277" t="str">
        <f>$C$27</f>
        <v>Interior modules</v>
      </c>
      <c r="D70" s="574">
        <f t="shared" ref="D70:M76" ca="1" si="14">AF70+(AP70-AF70)/(LOG(BJ70)-LOG(AZ70))*(LOG(D56)-LOG(AZ70))</f>
        <v>-0.14972503572941123</v>
      </c>
      <c r="E70" s="575">
        <f t="shared" ca="1" si="14"/>
        <v>-0.2947942028430805</v>
      </c>
      <c r="F70" s="575">
        <f t="shared" ca="1" si="14"/>
        <v>-0.14438014527440934</v>
      </c>
      <c r="G70" s="575">
        <f t="shared" ca="1" si="14"/>
        <v>-0.17324635765798152</v>
      </c>
      <c r="H70" s="576">
        <f t="shared" ca="1" si="14"/>
        <v>-0.18433881333479032</v>
      </c>
      <c r="I70" s="574">
        <f t="shared" ca="1" si="14"/>
        <v>-0.16499678650741409</v>
      </c>
      <c r="J70" s="575">
        <f t="shared" ca="1" si="14"/>
        <v>-0.40832596354804473</v>
      </c>
      <c r="K70" s="575">
        <f t="shared" ca="1" si="14"/>
        <v>-0.20653171432218159</v>
      </c>
      <c r="L70" s="575">
        <f t="shared" ca="1" si="14"/>
        <v>-0.24817078313213883</v>
      </c>
      <c r="M70" s="577">
        <f t="shared" ca="1" si="14"/>
        <v>-0.26711460651727448</v>
      </c>
      <c r="S70">
        <v>7</v>
      </c>
      <c r="T70" s="1072"/>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-0.21</v>
      </c>
      <c r="AG70" s="575">
        <f t="shared" ca="1" si="15"/>
        <v>-0.37</v>
      </c>
      <c r="AH70" s="575">
        <f t="shared" ca="1" si="15"/>
        <v>-0.28000000000000003</v>
      </c>
      <c r="AI70" s="575">
        <f t="shared" ca="1" si="15"/>
        <v>-0.31</v>
      </c>
      <c r="AJ70" s="576">
        <f t="shared" ca="1" si="15"/>
        <v>-0.35</v>
      </c>
      <c r="AK70" s="574">
        <f t="shared" ca="1" si="15"/>
        <v>-0.2</v>
      </c>
      <c r="AL70" s="575">
        <f t="shared" ca="1" si="15"/>
        <v>-0.98</v>
      </c>
      <c r="AM70" s="575">
        <f t="shared" ca="1" si="15"/>
        <v>-0.28000000000000003</v>
      </c>
      <c r="AN70" s="575">
        <f t="shared" ca="1" si="15"/>
        <v>-0.32</v>
      </c>
      <c r="AO70" s="577">
        <f t="shared" ca="1" si="15"/>
        <v>-0.35</v>
      </c>
      <c r="AP70" s="574">
        <f t="shared" ref="AP70:AY76" ca="1" si="16">INDEX(OFFSET(INDIRECT(V70),0,1),MATCH(D56,INDIRECT(V70),1)+1)</f>
        <v>-0.14000000000000001</v>
      </c>
      <c r="AQ70" s="575">
        <f t="shared" ca="1" si="16"/>
        <v>-0.12</v>
      </c>
      <c r="AR70" s="575">
        <f t="shared" ca="1" si="16"/>
        <v>-0.11</v>
      </c>
      <c r="AS70" s="575">
        <f t="shared" ca="1" si="16"/>
        <v>-0.11</v>
      </c>
      <c r="AT70" s="576">
        <f t="shared" ca="1" si="16"/>
        <v>-0.1</v>
      </c>
      <c r="AU70" s="574">
        <f t="shared" ca="1" si="16"/>
        <v>-0.14000000000000001</v>
      </c>
      <c r="AV70" s="575">
        <f t="shared" ca="1" si="16"/>
        <v>-0.37</v>
      </c>
      <c r="AW70" s="575">
        <f t="shared" ca="1" si="16"/>
        <v>-0.1</v>
      </c>
      <c r="AX70" s="575">
        <f t="shared" ca="1" si="16"/>
        <v>-0.1</v>
      </c>
      <c r="AY70" s="577">
        <f t="shared" ca="1" si="16"/>
        <v>-0.1</v>
      </c>
      <c r="AZ70" s="645">
        <f t="shared" ref="AZ70:BI76" ca="1" si="17">INDEX(OFFSET(INDIRECT(V70),0,0),MATCH(D56,INDIRECT(V70),1))</f>
        <v>7</v>
      </c>
      <c r="BA70" s="646">
        <f t="shared" ca="1" si="17"/>
        <v>40</v>
      </c>
      <c r="BB70" s="646">
        <f t="shared" ca="1" si="17"/>
        <v>12.5</v>
      </c>
      <c r="BC70" s="646">
        <f t="shared" ca="1" si="17"/>
        <v>14</v>
      </c>
      <c r="BD70" s="647">
        <f t="shared" ca="1" si="17"/>
        <v>13</v>
      </c>
      <c r="BE70" s="645">
        <f t="shared" ca="1" si="17"/>
        <v>7</v>
      </c>
      <c r="BF70" s="646">
        <f t="shared" ca="1" si="17"/>
        <v>6</v>
      </c>
      <c r="BG70" s="646">
        <f t="shared" ca="1" si="17"/>
        <v>12.5</v>
      </c>
      <c r="BH70" s="646">
        <f t="shared" ca="1" si="17"/>
        <v>14</v>
      </c>
      <c r="BI70" s="648">
        <f t="shared" ca="1" si="17"/>
        <v>13</v>
      </c>
      <c r="BJ70" s="645">
        <f t="shared" ref="BJ70:BS76" ca="1" si="18">INDEX(OFFSET(INDIRECT(V70),0,0),MATCH(D56,INDIRECT(V70),1)+1)</f>
        <v>148</v>
      </c>
      <c r="BK70" s="646">
        <f t="shared" ca="1" si="18"/>
        <v>450</v>
      </c>
      <c r="BL70" s="646">
        <f t="shared" ca="1" si="18"/>
        <v>110</v>
      </c>
      <c r="BM70" s="646">
        <f t="shared" ca="1" si="18"/>
        <v>150</v>
      </c>
      <c r="BN70" s="647">
        <f t="shared" ca="1" si="18"/>
        <v>168</v>
      </c>
      <c r="BO70" s="645">
        <f t="shared" ca="1" si="18"/>
        <v>148</v>
      </c>
      <c r="BP70" s="646">
        <f t="shared" ca="1" si="18"/>
        <v>40</v>
      </c>
      <c r="BQ70" s="646">
        <f t="shared" ca="1" si="18"/>
        <v>110</v>
      </c>
      <c r="BR70" s="646">
        <f t="shared" ca="1" si="18"/>
        <v>150</v>
      </c>
      <c r="BS70" s="648">
        <f t="shared" ca="1" si="18"/>
        <v>168</v>
      </c>
    </row>
    <row r="71" spans="2:71" ht="15" customHeight="1" x14ac:dyDescent="0.25">
      <c r="B71" s="1888" t="str">
        <f>$B$28</f>
        <v>Inner rows, 2nd to 6th row from north</v>
      </c>
      <c r="C71" s="183" t="str">
        <f>$C$26</f>
        <v>1st-4th module</v>
      </c>
      <c r="D71" s="189">
        <f t="shared" ca="1" si="14"/>
        <v>-0.16784238744795699</v>
      </c>
      <c r="E71" s="190">
        <f t="shared" ca="1" si="14"/>
        <v>-0.18495466365508004</v>
      </c>
      <c r="F71" s="190">
        <f t="shared" ca="1" si="14"/>
        <v>-0.11288474557396698</v>
      </c>
      <c r="G71" s="190">
        <f t="shared" ca="1" si="14"/>
        <v>-0.11312339662952245</v>
      </c>
      <c r="H71" s="573">
        <f t="shared" ca="1" si="14"/>
        <v>-0.1</v>
      </c>
      <c r="I71" s="189">
        <f t="shared" ca="1" si="14"/>
        <v>-0.23914295821261516</v>
      </c>
      <c r="J71" s="190">
        <f t="shared" ca="1" si="14"/>
        <v>-0.19587737189425583</v>
      </c>
      <c r="K71" s="190">
        <f t="shared" ca="1" si="14"/>
        <v>-0.15191443646082556</v>
      </c>
      <c r="L71" s="190">
        <f t="shared" ca="1" si="14"/>
        <v>-0.11343290172481431</v>
      </c>
      <c r="M71" s="191">
        <f t="shared" ca="1" si="14"/>
        <v>-0.1</v>
      </c>
      <c r="S71">
        <v>14</v>
      </c>
      <c r="T71" s="1071"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-0.35</v>
      </c>
      <c r="AG71" s="190">
        <f t="shared" ca="1" si="15"/>
        <v>-0.24</v>
      </c>
      <c r="AH71" s="190">
        <f t="shared" ca="1" si="15"/>
        <v>-0.17</v>
      </c>
      <c r="AI71" s="190">
        <f t="shared" ca="1" si="15"/>
        <v>-0.12</v>
      </c>
      <c r="AJ71" s="573">
        <f t="shared" ca="1" si="15"/>
        <v>-0.1</v>
      </c>
      <c r="AK71" s="189">
        <f t="shared" ca="1" si="15"/>
        <v>-0.35</v>
      </c>
      <c r="AL71" s="190">
        <f t="shared" ca="1" si="15"/>
        <v>-0.22</v>
      </c>
      <c r="AM71" s="190">
        <f t="shared" ca="1" si="15"/>
        <v>-0.17</v>
      </c>
      <c r="AN71" s="190">
        <f t="shared" ca="1" si="15"/>
        <v>-0.12</v>
      </c>
      <c r="AO71" s="191">
        <f t="shared" ca="1" si="15"/>
        <v>-0.1</v>
      </c>
      <c r="AP71" s="189">
        <f t="shared" ca="1" si="16"/>
        <v>-0.15</v>
      </c>
      <c r="AQ71" s="190">
        <f t="shared" ca="1" si="16"/>
        <v>-0.12</v>
      </c>
      <c r="AR71" s="190">
        <f t="shared" ca="1" si="16"/>
        <v>-0.11</v>
      </c>
      <c r="AS71" s="190">
        <f t="shared" ca="1" si="16"/>
        <v>-0.11</v>
      </c>
      <c r="AT71" s="573">
        <f t="shared" ca="1" si="16"/>
        <v>-0.1</v>
      </c>
      <c r="AU71" s="189">
        <f t="shared" ca="1" si="16"/>
        <v>-0.15</v>
      </c>
      <c r="AV71" s="190">
        <f t="shared" ca="1" si="16"/>
        <v>-0.12</v>
      </c>
      <c r="AW71" s="190">
        <f t="shared" ca="1" si="16"/>
        <v>-0.1</v>
      </c>
      <c r="AX71" s="190">
        <f t="shared" ca="1" si="16"/>
        <v>-0.1</v>
      </c>
      <c r="AY71" s="191">
        <f t="shared" ca="1" si="16"/>
        <v>-0.1</v>
      </c>
      <c r="AZ71" s="641">
        <f t="shared" ca="1" si="17"/>
        <v>13</v>
      </c>
      <c r="BA71" s="642">
        <f t="shared" ca="1" si="17"/>
        <v>15</v>
      </c>
      <c r="BB71" s="642">
        <f t="shared" ca="1" si="17"/>
        <v>28</v>
      </c>
      <c r="BC71" s="642">
        <f t="shared" ca="1" si="17"/>
        <v>14</v>
      </c>
      <c r="BD71" s="643">
        <f t="shared" ca="1" si="17"/>
        <v>15</v>
      </c>
      <c r="BE71" s="641">
        <f t="shared" ca="1" si="17"/>
        <v>13</v>
      </c>
      <c r="BF71" s="642">
        <f t="shared" ca="1" si="17"/>
        <v>15</v>
      </c>
      <c r="BG71" s="642">
        <f t="shared" ca="1" si="17"/>
        <v>28</v>
      </c>
      <c r="BH71" s="642">
        <f t="shared" ca="1" si="17"/>
        <v>14</v>
      </c>
      <c r="BI71" s="644">
        <f t="shared" ca="1" si="17"/>
        <v>15</v>
      </c>
      <c r="BJ71" s="641">
        <f t="shared" ca="1" si="18"/>
        <v>140</v>
      </c>
      <c r="BK71" s="642">
        <f t="shared" ca="1" si="18"/>
        <v>738</v>
      </c>
      <c r="BL71" s="642">
        <f t="shared" ca="1" si="18"/>
        <v>95</v>
      </c>
      <c r="BM71" s="642">
        <f t="shared" ca="1" si="18"/>
        <v>148</v>
      </c>
      <c r="BN71" s="643">
        <f t="shared" ca="1" si="18"/>
        <v>10000</v>
      </c>
      <c r="BO71" s="641">
        <f t="shared" ca="1" si="18"/>
        <v>140</v>
      </c>
      <c r="BP71" s="642">
        <f t="shared" ca="1" si="18"/>
        <v>738</v>
      </c>
      <c r="BQ71" s="642">
        <f t="shared" ca="1" si="18"/>
        <v>95</v>
      </c>
      <c r="BR71" s="642">
        <f t="shared" ca="1" si="18"/>
        <v>148</v>
      </c>
      <c r="BS71" s="644">
        <f t="shared" ca="1" si="18"/>
        <v>10000</v>
      </c>
    </row>
    <row r="72" spans="2:71" ht="15" customHeight="1" thickBot="1" x14ac:dyDescent="0.3">
      <c r="B72" s="1890"/>
      <c r="C72" s="278" t="str">
        <f>$C$27</f>
        <v>Interior modules</v>
      </c>
      <c r="D72" s="578">
        <f t="shared" ca="1" si="14"/>
        <v>-0.14000000000000001</v>
      </c>
      <c r="E72" s="579">
        <f t="shared" ca="1" si="14"/>
        <v>-0.17743222069462902</v>
      </c>
      <c r="F72" s="579">
        <f t="shared" ca="1" si="14"/>
        <v>-0.11</v>
      </c>
      <c r="G72" s="579">
        <f t="shared" ca="1" si="14"/>
        <v>-0.11</v>
      </c>
      <c r="H72" s="580">
        <f t="shared" ca="1" si="14"/>
        <v>-0.1</v>
      </c>
      <c r="I72" s="578">
        <f t="shared" ca="1" si="14"/>
        <v>-0.14904721989446973</v>
      </c>
      <c r="J72" s="579">
        <f t="shared" ca="1" si="14"/>
        <v>-0.19318905032817144</v>
      </c>
      <c r="K72" s="579">
        <f t="shared" ca="1" si="14"/>
        <v>-0.1</v>
      </c>
      <c r="L72" s="579">
        <f t="shared" ca="1" si="14"/>
        <v>-0.10671645086240715</v>
      </c>
      <c r="M72" s="581">
        <f t="shared" ca="1" si="14"/>
        <v>-0.1</v>
      </c>
      <c r="S72">
        <v>21</v>
      </c>
      <c r="T72" s="1072"/>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-0.43</v>
      </c>
      <c r="AL72" s="579">
        <f t="shared" ca="1" si="15"/>
        <v>-0.22</v>
      </c>
      <c r="AM72" s="579">
        <f t="shared" ca="1" si="15"/>
        <v>-0.1</v>
      </c>
      <c r="AN72" s="579">
        <f t="shared" ca="1" si="15"/>
        <v>-0.11</v>
      </c>
      <c r="AO72" s="581">
        <f t="shared" ca="1" si="15"/>
        <v>-0.1</v>
      </c>
      <c r="AP72" s="578">
        <f t="shared" ca="1" si="16"/>
        <v>-0.14000000000000001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55</v>
      </c>
      <c r="BA72" s="650">
        <f t="shared" ca="1" si="17"/>
        <v>13</v>
      </c>
      <c r="BB72" s="650">
        <f t="shared" ca="1" si="17"/>
        <v>27</v>
      </c>
      <c r="BC72" s="650">
        <f t="shared" ca="1" si="17"/>
        <v>14</v>
      </c>
      <c r="BD72" s="651">
        <f t="shared" ca="1" si="17"/>
        <v>15</v>
      </c>
      <c r="BE72" s="649">
        <f t="shared" ca="1" si="17"/>
        <v>1</v>
      </c>
      <c r="BF72" s="650">
        <f t="shared" ca="1" si="17"/>
        <v>13</v>
      </c>
      <c r="BG72" s="650">
        <f t="shared" ca="1" si="17"/>
        <v>27</v>
      </c>
      <c r="BH72" s="650">
        <f t="shared" ca="1" si="17"/>
        <v>14</v>
      </c>
      <c r="BI72" s="652">
        <f t="shared" ca="1" si="17"/>
        <v>15</v>
      </c>
      <c r="BJ72" s="649">
        <f t="shared" ca="1" si="18"/>
        <v>218</v>
      </c>
      <c r="BK72" s="650">
        <f t="shared" ca="1" si="18"/>
        <v>738</v>
      </c>
      <c r="BL72" s="650">
        <f t="shared" ca="1" si="18"/>
        <v>10000</v>
      </c>
      <c r="BM72" s="650">
        <f t="shared" ca="1" si="18"/>
        <v>148</v>
      </c>
      <c r="BN72" s="651">
        <f t="shared" ca="1" si="18"/>
        <v>10000</v>
      </c>
      <c r="BO72" s="649">
        <f t="shared" ca="1" si="18"/>
        <v>55</v>
      </c>
      <c r="BP72" s="650">
        <f t="shared" ca="1" si="18"/>
        <v>738</v>
      </c>
      <c r="BQ72" s="650">
        <f t="shared" ca="1" si="18"/>
        <v>10000</v>
      </c>
      <c r="BR72" s="650">
        <f t="shared" ca="1" si="18"/>
        <v>148</v>
      </c>
      <c r="BS72" s="652">
        <f t="shared" ca="1" si="18"/>
        <v>10000</v>
      </c>
    </row>
    <row r="73" spans="2:71" ht="15" customHeight="1" x14ac:dyDescent="0.25">
      <c r="B73" s="1888" t="str">
        <f>$B$30</f>
        <v>Inner rows, from 7th row from north</v>
      </c>
      <c r="C73" s="183" t="str">
        <f>$C$26</f>
        <v>1st-4th module</v>
      </c>
      <c r="D73" s="189">
        <f t="shared" ca="1" si="14"/>
        <v>-0.21497934242713979</v>
      </c>
      <c r="E73" s="190">
        <f t="shared" ca="1" si="14"/>
        <v>-0.1740272341593283</v>
      </c>
      <c r="F73" s="190">
        <f t="shared" ca="1" si="14"/>
        <v>-0.14250248862089304</v>
      </c>
      <c r="G73" s="190">
        <f t="shared" ca="1" si="14"/>
        <v>-0.11192547138029485</v>
      </c>
      <c r="H73" s="190">
        <f t="shared" ca="1" si="14"/>
        <v>-0.11277334401717014</v>
      </c>
      <c r="I73" s="189">
        <f t="shared" ca="1" si="14"/>
        <v>-0.31480014149766122</v>
      </c>
      <c r="J73" s="190">
        <f t="shared" ca="1" si="14"/>
        <v>-0.19573487675331436</v>
      </c>
      <c r="K73" s="190">
        <f t="shared" ca="1" si="14"/>
        <v>-0.1961140540884625</v>
      </c>
      <c r="L73" s="190">
        <f t="shared" ca="1" si="14"/>
        <v>-0.13775369799427778</v>
      </c>
      <c r="M73" s="191">
        <f t="shared" ca="1" si="14"/>
        <v>-0.13738111346850362</v>
      </c>
      <c r="S73">
        <v>28</v>
      </c>
      <c r="T73" s="1071"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-0.47</v>
      </c>
      <c r="AG73" s="190">
        <f t="shared" ca="1" si="15"/>
        <v>-0.21</v>
      </c>
      <c r="AH73" s="190">
        <f t="shared" ca="1" si="15"/>
        <v>-0.22</v>
      </c>
      <c r="AI73" s="190">
        <f t="shared" ca="1" si="15"/>
        <v>-0.12</v>
      </c>
      <c r="AJ73" s="190">
        <f t="shared" ca="1" si="15"/>
        <v>-0.18</v>
      </c>
      <c r="AK73" s="189">
        <f t="shared" ca="1" si="15"/>
        <v>-0.47</v>
      </c>
      <c r="AL73" s="190">
        <f t="shared" ca="1" si="15"/>
        <v>-0.21</v>
      </c>
      <c r="AM73" s="190">
        <f t="shared" ca="1" si="15"/>
        <v>-0.22</v>
      </c>
      <c r="AN73" s="190">
        <f t="shared" ca="1" si="15"/>
        <v>-0.19</v>
      </c>
      <c r="AO73" s="191">
        <f t="shared" ca="1" si="15"/>
        <v>-0.18</v>
      </c>
      <c r="AP73" s="189">
        <f t="shared" ca="1" si="16"/>
        <v>-0.19</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41">
        <f t="shared" ca="1" si="17"/>
        <v>13</v>
      </c>
      <c r="BA73" s="642">
        <f t="shared" ca="1" si="17"/>
        <v>22</v>
      </c>
      <c r="BB73" s="642">
        <f t="shared" ca="1" si="17"/>
        <v>27.5</v>
      </c>
      <c r="BC73" s="642">
        <f t="shared" ca="1" si="17"/>
        <v>50</v>
      </c>
      <c r="BD73" s="642">
        <f t="shared" ca="1" si="17"/>
        <v>7</v>
      </c>
      <c r="BE73" s="641">
        <f t="shared" ca="1" si="17"/>
        <v>13</v>
      </c>
      <c r="BF73" s="642">
        <f t="shared" ca="1" si="17"/>
        <v>22</v>
      </c>
      <c r="BG73" s="642">
        <f t="shared" ca="1" si="17"/>
        <v>27.5</v>
      </c>
      <c r="BH73" s="642">
        <f t="shared" ca="1" si="17"/>
        <v>7</v>
      </c>
      <c r="BI73" s="644">
        <f t="shared" ca="1" si="17"/>
        <v>7</v>
      </c>
      <c r="BJ73" s="641">
        <f t="shared" ca="1" si="18"/>
        <v>140</v>
      </c>
      <c r="BK73" s="642">
        <f t="shared" ca="1" si="18"/>
        <v>738</v>
      </c>
      <c r="BL73" s="642">
        <f t="shared" ca="1" si="18"/>
        <v>147</v>
      </c>
      <c r="BM73" s="642">
        <f t="shared" ca="1" si="18"/>
        <v>77</v>
      </c>
      <c r="BN73" s="642">
        <f t="shared" ca="1" si="18"/>
        <v>110</v>
      </c>
      <c r="BO73" s="641">
        <f t="shared" ca="1" si="18"/>
        <v>140</v>
      </c>
      <c r="BP73" s="642">
        <f t="shared" ca="1" si="18"/>
        <v>738</v>
      </c>
      <c r="BQ73" s="642">
        <f t="shared" ca="1" si="18"/>
        <v>147</v>
      </c>
      <c r="BR73" s="642">
        <f t="shared" ca="1" si="18"/>
        <v>50</v>
      </c>
      <c r="BS73" s="644">
        <f t="shared" ca="1" si="18"/>
        <v>110</v>
      </c>
    </row>
    <row r="74" spans="2:71" ht="15" customHeight="1" thickBot="1" x14ac:dyDescent="0.3">
      <c r="B74" s="1890"/>
      <c r="C74" s="277" t="str">
        <f>$C$27</f>
        <v>Interior modules</v>
      </c>
      <c r="D74" s="582">
        <f t="shared" ca="1" si="14"/>
        <v>-0.17787554057488453</v>
      </c>
      <c r="E74" s="583">
        <f t="shared" ca="1" si="14"/>
        <v>-0.20349795416136451</v>
      </c>
      <c r="F74" s="583">
        <f t="shared" ca="1" si="14"/>
        <v>-0.11347154190385172</v>
      </c>
      <c r="G74" s="583">
        <f t="shared" ca="1" si="14"/>
        <v>-0.11570114807502845</v>
      </c>
      <c r="H74" s="583">
        <f t="shared" ca="1" si="14"/>
        <v>-0.11277334401717014</v>
      </c>
      <c r="I74" s="582">
        <f t="shared" ca="1" si="14"/>
        <v>-0.23430532742570157</v>
      </c>
      <c r="J74" s="583">
        <f t="shared" ca="1" si="14"/>
        <v>-0.25978916250379225</v>
      </c>
      <c r="K74" s="583">
        <f t="shared" ca="1" si="14"/>
        <v>-0.13624537222940733</v>
      </c>
      <c r="L74" s="583">
        <f t="shared" ca="1" si="14"/>
        <v>-0.13341396424663537</v>
      </c>
      <c r="M74" s="585">
        <f t="shared" ca="1" si="14"/>
        <v>-0.13738111346850362</v>
      </c>
      <c r="S74">
        <v>35</v>
      </c>
      <c r="T74" s="1072"/>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-0.26</v>
      </c>
      <c r="AG74" s="583">
        <f t="shared" ca="1" si="15"/>
        <v>-0.36</v>
      </c>
      <c r="AH74" s="583">
        <f t="shared" ca="1" si="15"/>
        <v>-0.16</v>
      </c>
      <c r="AI74" s="583">
        <f t="shared" ca="1" si="15"/>
        <v>-0.18</v>
      </c>
      <c r="AJ74" s="583">
        <f t="shared" ca="1" si="15"/>
        <v>-0.18</v>
      </c>
      <c r="AK74" s="582">
        <f t="shared" ca="1" si="15"/>
        <v>-0.26</v>
      </c>
      <c r="AL74" s="583">
        <f t="shared" ca="1" si="15"/>
        <v>-0.38</v>
      </c>
      <c r="AM74" s="583">
        <f t="shared" ca="1" si="15"/>
        <v>-0.16</v>
      </c>
      <c r="AN74" s="583">
        <f t="shared" ca="1" si="15"/>
        <v>-0.18</v>
      </c>
      <c r="AO74" s="585">
        <f t="shared" ca="1" si="15"/>
        <v>-0.18</v>
      </c>
      <c r="AP74" s="582">
        <f t="shared" ca="1" si="16"/>
        <v>-0.14000000000000001</v>
      </c>
      <c r="AQ74" s="583">
        <f t="shared" ca="1" si="16"/>
        <v>-0.18</v>
      </c>
      <c r="AR74" s="583">
        <f t="shared" ca="1" si="16"/>
        <v>-0.11</v>
      </c>
      <c r="AS74" s="583">
        <f t="shared" ca="1" si="16"/>
        <v>-0.11</v>
      </c>
      <c r="AT74" s="583">
        <f t="shared" ca="1" si="16"/>
        <v>-0.1</v>
      </c>
      <c r="AU74" s="582">
        <f t="shared" ca="1" si="16"/>
        <v>-0.14000000000000001</v>
      </c>
      <c r="AV74" s="583">
        <f t="shared" ca="1" si="16"/>
        <v>-0.17</v>
      </c>
      <c r="AW74" s="583">
        <f t="shared" ca="1" si="16"/>
        <v>-0.1</v>
      </c>
      <c r="AX74" s="583">
        <f t="shared" ca="1" si="16"/>
        <v>-0.1</v>
      </c>
      <c r="AY74" s="585">
        <f t="shared" ca="1" si="16"/>
        <v>-0.1</v>
      </c>
      <c r="AZ74" s="653">
        <f t="shared" ca="1" si="17"/>
        <v>33</v>
      </c>
      <c r="BA74" s="654">
        <f t="shared" ca="1" si="17"/>
        <v>7.5</v>
      </c>
      <c r="BB74" s="654">
        <f t="shared" ca="1" si="17"/>
        <v>20.5</v>
      </c>
      <c r="BC74" s="654">
        <f t="shared" ca="1" si="17"/>
        <v>7</v>
      </c>
      <c r="BD74" s="654">
        <f t="shared" ca="1" si="17"/>
        <v>7</v>
      </c>
      <c r="BE74" s="653">
        <f t="shared" ca="1" si="17"/>
        <v>33</v>
      </c>
      <c r="BF74" s="654">
        <f t="shared" ca="1" si="17"/>
        <v>7.5</v>
      </c>
      <c r="BG74" s="654">
        <f t="shared" ca="1" si="17"/>
        <v>20.5</v>
      </c>
      <c r="BH74" s="654">
        <f t="shared" ca="1" si="17"/>
        <v>7</v>
      </c>
      <c r="BI74" s="655">
        <f t="shared" ca="1" si="17"/>
        <v>7</v>
      </c>
      <c r="BJ74" s="653">
        <f t="shared" ca="1" si="18"/>
        <v>200</v>
      </c>
      <c r="BK74" s="654">
        <f t="shared" ca="1" si="18"/>
        <v>130</v>
      </c>
      <c r="BL74" s="654">
        <f t="shared" ca="1" si="18"/>
        <v>100</v>
      </c>
      <c r="BM74" s="654">
        <f t="shared" ca="1" si="18"/>
        <v>87</v>
      </c>
      <c r="BN74" s="654">
        <f t="shared" ca="1" si="18"/>
        <v>110</v>
      </c>
      <c r="BO74" s="653">
        <f t="shared" ca="1" si="18"/>
        <v>200</v>
      </c>
      <c r="BP74" s="654">
        <f t="shared" ca="1" si="18"/>
        <v>130</v>
      </c>
      <c r="BQ74" s="654">
        <f t="shared" ca="1" si="18"/>
        <v>100</v>
      </c>
      <c r="BR74" s="654">
        <f t="shared" ca="1" si="18"/>
        <v>87</v>
      </c>
      <c r="BS74" s="655">
        <f t="shared" ca="1" si="18"/>
        <v>110</v>
      </c>
    </row>
    <row r="75" spans="2:71" ht="15" customHeight="1" x14ac:dyDescent="0.25">
      <c r="B75" s="1888" t="str">
        <f>$B$32</f>
        <v>South row</v>
      </c>
      <c r="C75" s="183" t="str">
        <f>$C$26</f>
        <v>1st-4th module</v>
      </c>
      <c r="D75" s="189">
        <f t="shared" ca="1" si="14"/>
        <v>-0.16435031466038977</v>
      </c>
      <c r="E75" s="190">
        <f t="shared" ca="1" si="14"/>
        <v>-0.16</v>
      </c>
      <c r="F75" s="190">
        <f t="shared" ca="1" si="14"/>
        <v>-0.11627617036891467</v>
      </c>
      <c r="G75" s="190">
        <f t="shared" ca="1" si="14"/>
        <v>-0.11</v>
      </c>
      <c r="H75" s="573">
        <f t="shared" ca="1" si="14"/>
        <v>-0.1</v>
      </c>
      <c r="I75" s="189">
        <f t="shared" ca="1" si="14"/>
        <v>-0.22803542667014071</v>
      </c>
      <c r="J75" s="190">
        <f t="shared" ca="1" si="14"/>
        <v>-0.16</v>
      </c>
      <c r="K75" s="190">
        <f t="shared" ca="1" si="14"/>
        <v>-0.15045727099773884</v>
      </c>
      <c r="L75" s="190">
        <f t="shared" ca="1" si="14"/>
        <v>-0.1</v>
      </c>
      <c r="M75" s="191">
        <f t="shared" ca="1" si="14"/>
        <v>-0.1</v>
      </c>
      <c r="S75">
        <v>42</v>
      </c>
      <c r="T75" s="1071"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-0.33</v>
      </c>
      <c r="AG75" s="190">
        <f t="shared" ca="1" si="15"/>
        <v>-0.16</v>
      </c>
      <c r="AH75" s="190">
        <f t="shared" ca="1" si="15"/>
        <v>-0.13</v>
      </c>
      <c r="AI75" s="190">
        <f t="shared" ca="1" si="15"/>
        <v>-0.11</v>
      </c>
      <c r="AJ75" s="573">
        <f t="shared" ca="1" si="15"/>
        <v>-0.1</v>
      </c>
      <c r="AK75" s="189">
        <f t="shared" ca="1" si="15"/>
        <v>-0.33</v>
      </c>
      <c r="AL75" s="190">
        <f t="shared" ca="1" si="15"/>
        <v>-0.16</v>
      </c>
      <c r="AM75" s="190">
        <f t="shared" ca="1" si="15"/>
        <v>-0.19</v>
      </c>
      <c r="AN75" s="190">
        <f t="shared" ca="1" si="15"/>
        <v>-0.1</v>
      </c>
      <c r="AO75" s="191">
        <f t="shared" ca="1" si="15"/>
        <v>-0.1</v>
      </c>
      <c r="AP75" s="189">
        <f t="shared" ca="1" si="16"/>
        <v>-0.16</v>
      </c>
      <c r="AQ75" s="190">
        <f t="shared" ca="1" si="16"/>
        <v>-0.16</v>
      </c>
      <c r="AR75" s="190">
        <f t="shared" ca="1" si="16"/>
        <v>-0.11</v>
      </c>
      <c r="AS75" s="190">
        <f t="shared" ca="1" si="16"/>
        <v>-0.11</v>
      </c>
      <c r="AT75" s="573">
        <f t="shared" ca="1" si="16"/>
        <v>-0.1</v>
      </c>
      <c r="AU75" s="189">
        <f t="shared" ca="1" si="16"/>
        <v>-0.16</v>
      </c>
      <c r="AV75" s="190">
        <f t="shared" ca="1" si="16"/>
        <v>-0.16</v>
      </c>
      <c r="AW75" s="190">
        <f t="shared" ca="1" si="16"/>
        <v>-0.13</v>
      </c>
      <c r="AX75" s="190">
        <f t="shared" ca="1" si="16"/>
        <v>-0.1</v>
      </c>
      <c r="AY75" s="191">
        <f t="shared" ca="1" si="16"/>
        <v>-0.1</v>
      </c>
      <c r="AZ75" s="641">
        <f t="shared" ca="1" si="17"/>
        <v>12.5</v>
      </c>
      <c r="BA75" s="642">
        <f t="shared" ca="1" si="17"/>
        <v>12</v>
      </c>
      <c r="BB75" s="642">
        <f t="shared" ca="1" si="17"/>
        <v>77</v>
      </c>
      <c r="BC75" s="642">
        <f t="shared" ca="1" si="17"/>
        <v>30</v>
      </c>
      <c r="BD75" s="643">
        <f t="shared" ca="1" si="17"/>
        <v>30</v>
      </c>
      <c r="BE75" s="641">
        <f t="shared" ca="1" si="17"/>
        <v>12.5</v>
      </c>
      <c r="BF75" s="642">
        <f t="shared" ca="1" si="17"/>
        <v>12</v>
      </c>
      <c r="BG75" s="642">
        <f t="shared" ca="1" si="17"/>
        <v>10</v>
      </c>
      <c r="BH75" s="642">
        <f t="shared" ca="1" si="17"/>
        <v>30</v>
      </c>
      <c r="BI75" s="644">
        <f t="shared" ca="1" si="17"/>
        <v>30</v>
      </c>
      <c r="BJ75" s="641">
        <f t="shared" ca="1" si="18"/>
        <v>120</v>
      </c>
      <c r="BK75" s="642">
        <f t="shared" ca="1" si="18"/>
        <v>184</v>
      </c>
      <c r="BL75" s="642">
        <f t="shared" ca="1" si="18"/>
        <v>96</v>
      </c>
      <c r="BM75" s="642">
        <f t="shared" ca="1" si="18"/>
        <v>10000</v>
      </c>
      <c r="BN75" s="643">
        <f t="shared" ca="1" si="18"/>
        <v>10000</v>
      </c>
      <c r="BO75" s="641">
        <f t="shared" ca="1" si="18"/>
        <v>120</v>
      </c>
      <c r="BP75" s="642">
        <f t="shared" ca="1" si="18"/>
        <v>184</v>
      </c>
      <c r="BQ75" s="642">
        <f t="shared" ca="1" si="18"/>
        <v>77</v>
      </c>
      <c r="BR75" s="642">
        <f t="shared" ca="1" si="18"/>
        <v>10000</v>
      </c>
      <c r="BS75" s="644">
        <f t="shared" ca="1" si="18"/>
        <v>10000</v>
      </c>
    </row>
    <row r="76" spans="2:71" ht="15" customHeight="1" thickBot="1" x14ac:dyDescent="0.3">
      <c r="B76" s="1890"/>
      <c r="C76" s="277" t="str">
        <f>$C$27</f>
        <v>Interior modules</v>
      </c>
      <c r="D76" s="578">
        <f t="shared" ca="1" si="14"/>
        <v>-0.17155194463112575</v>
      </c>
      <c r="E76" s="579">
        <f t="shared" ca="1" si="14"/>
        <v>-0.16494305699291781</v>
      </c>
      <c r="F76" s="579">
        <f t="shared" ca="1" si="14"/>
        <v>-0.11</v>
      </c>
      <c r="G76" s="579">
        <f t="shared" ca="1" si="14"/>
        <v>-0.11</v>
      </c>
      <c r="H76" s="580">
        <f t="shared" ca="1" si="14"/>
        <v>-0.1</v>
      </c>
      <c r="I76" s="578">
        <f t="shared" ca="1" si="14"/>
        <v>-0.20859727729731564</v>
      </c>
      <c r="J76" s="579">
        <f t="shared" ca="1" si="14"/>
        <v>-0.1707617097443318</v>
      </c>
      <c r="K76" s="579">
        <f t="shared" ca="1" si="14"/>
        <v>-0.11757560554896002</v>
      </c>
      <c r="L76" s="579">
        <f t="shared" ca="1" si="14"/>
        <v>-0.1</v>
      </c>
      <c r="M76" s="581">
        <f t="shared" ca="1" si="14"/>
        <v>-0.1</v>
      </c>
      <c r="S76">
        <v>49</v>
      </c>
      <c r="T76" s="1072"/>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-0.3</v>
      </c>
      <c r="AG76" s="579">
        <f t="shared" ca="1" si="15"/>
        <v>-0.18</v>
      </c>
      <c r="AH76" s="579">
        <f t="shared" ca="1" si="15"/>
        <v>-0.11</v>
      </c>
      <c r="AI76" s="579">
        <f t="shared" ca="1" si="15"/>
        <v>-0.11</v>
      </c>
      <c r="AJ76" s="580">
        <f t="shared" ca="1" si="15"/>
        <v>-0.1</v>
      </c>
      <c r="AK76" s="578">
        <f t="shared" ca="1" si="15"/>
        <v>-0.3</v>
      </c>
      <c r="AL76" s="579">
        <f t="shared" ca="1" si="15"/>
        <v>-0.18</v>
      </c>
      <c r="AM76" s="579">
        <f t="shared" ca="1" si="15"/>
        <v>-0.13</v>
      </c>
      <c r="AN76" s="579">
        <f t="shared" ca="1" si="15"/>
        <v>-0.1</v>
      </c>
      <c r="AO76" s="581">
        <f t="shared" ca="1" si="15"/>
        <v>-0.1</v>
      </c>
      <c r="AP76" s="578">
        <f t="shared" ca="1" si="16"/>
        <v>-0.16</v>
      </c>
      <c r="AQ76" s="579">
        <f t="shared" ca="1" si="16"/>
        <v>-0.16</v>
      </c>
      <c r="AR76" s="579">
        <f t="shared" ca="1" si="16"/>
        <v>-0.11</v>
      </c>
      <c r="AS76" s="579">
        <f t="shared" ca="1" si="16"/>
        <v>-0.11</v>
      </c>
      <c r="AT76" s="580">
        <f t="shared" ca="1" si="16"/>
        <v>-0.1</v>
      </c>
      <c r="AU76" s="578">
        <f t="shared" ca="1" si="16"/>
        <v>-0.16</v>
      </c>
      <c r="AV76" s="579">
        <f t="shared" ca="1" si="16"/>
        <v>-0.16</v>
      </c>
      <c r="AW76" s="579">
        <f t="shared" ca="1" si="16"/>
        <v>-0.1</v>
      </c>
      <c r="AX76" s="579">
        <f t="shared" ca="1" si="16"/>
        <v>-0.1</v>
      </c>
      <c r="AY76" s="581">
        <f t="shared" ca="1" si="16"/>
        <v>-0.1</v>
      </c>
      <c r="AZ76" s="649">
        <f t="shared" ca="1" si="17"/>
        <v>6</v>
      </c>
      <c r="BA76" s="650">
        <f t="shared" ca="1" si="17"/>
        <v>10</v>
      </c>
      <c r="BB76" s="650">
        <f t="shared" ca="1" si="17"/>
        <v>60</v>
      </c>
      <c r="BC76" s="650">
        <f t="shared" ca="1" si="17"/>
        <v>9</v>
      </c>
      <c r="BD76" s="651">
        <f t="shared" ca="1" si="17"/>
        <v>30</v>
      </c>
      <c r="BE76" s="649">
        <f t="shared" ca="1" si="17"/>
        <v>6</v>
      </c>
      <c r="BF76" s="650">
        <f t="shared" ca="1" si="17"/>
        <v>10</v>
      </c>
      <c r="BG76" s="650">
        <f t="shared" ca="1" si="17"/>
        <v>28</v>
      </c>
      <c r="BH76" s="650">
        <f t="shared" ca="1" si="17"/>
        <v>9</v>
      </c>
      <c r="BI76" s="652">
        <f t="shared" ca="1" si="17"/>
        <v>30</v>
      </c>
      <c r="BJ76" s="649">
        <f t="shared" ca="1" si="18"/>
        <v>147.5</v>
      </c>
      <c r="BK76" s="650">
        <f t="shared" ca="1" si="18"/>
        <v>184</v>
      </c>
      <c r="BL76" s="650">
        <f t="shared" ca="1" si="18"/>
        <v>10000</v>
      </c>
      <c r="BM76" s="650">
        <f t="shared" ca="1" si="18"/>
        <v>10000</v>
      </c>
      <c r="BN76" s="651">
        <f t="shared" ca="1" si="18"/>
        <v>10000</v>
      </c>
      <c r="BO76" s="649">
        <f t="shared" ca="1" si="18"/>
        <v>147.5</v>
      </c>
      <c r="BP76" s="650">
        <f t="shared" ca="1" si="18"/>
        <v>184</v>
      </c>
      <c r="BQ76" s="650">
        <f t="shared" ca="1" si="18"/>
        <v>60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542</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546</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888" t="str">
        <f>$B$26</f>
        <v>North row</v>
      </c>
      <c r="C83" s="183" t="str">
        <f>$C$26</f>
        <v>1st-4th module</v>
      </c>
      <c r="D83" s="626">
        <f t="shared" ref="D83:M90" ca="1" si="19">AF83+(AP83-AF83)/(LOG(BJ83)-LOG(AZ83))*(LOG(D55)-LOG(AZ83))</f>
        <v>46.255729155730776</v>
      </c>
      <c r="E83" s="627">
        <f t="shared" ca="1" si="19"/>
        <v>83.02135677783275</v>
      </c>
      <c r="F83" s="627">
        <f t="shared" ca="1" si="19"/>
        <v>49.463441428420857</v>
      </c>
      <c r="G83" s="627">
        <f t="shared" ca="1" si="19"/>
        <v>52.753793399516631</v>
      </c>
      <c r="H83" s="628">
        <f t="shared" ca="1" si="19"/>
        <v>52.403832563244862</v>
      </c>
      <c r="I83" s="626">
        <f t="shared" ca="1" si="19"/>
        <v>53.859752509851376</v>
      </c>
      <c r="J83" s="627">
        <f t="shared" ca="1" si="19"/>
        <v>75.749496879028371</v>
      </c>
      <c r="K83" s="627">
        <f t="shared" ca="1" si="19"/>
        <v>51.230707226254317</v>
      </c>
      <c r="L83" s="627">
        <f t="shared" ca="1" si="19"/>
        <v>54.022112989827889</v>
      </c>
      <c r="M83" s="629">
        <f t="shared" ca="1" si="19"/>
        <v>55.669252101418181</v>
      </c>
      <c r="N83" s="187"/>
      <c r="O83" s="187"/>
      <c r="P83" s="187"/>
      <c r="Q83" s="187"/>
      <c r="S83">
        <v>0</v>
      </c>
      <c r="T83" s="1071"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110</v>
      </c>
      <c r="AI83" s="642">
        <f t="shared" ca="1" si="21"/>
        <v>110</v>
      </c>
      <c r="AJ83" s="643">
        <f t="shared" ca="1" si="21"/>
        <v>117</v>
      </c>
      <c r="AK83" s="641">
        <f t="shared" ca="1" si="21"/>
        <v>116</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29</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12.5</v>
      </c>
      <c r="BC83" s="642">
        <f t="shared" ca="1" si="23"/>
        <v>14</v>
      </c>
      <c r="BD83" s="643">
        <f t="shared" ca="1" si="23"/>
        <v>12</v>
      </c>
      <c r="BE83" s="641">
        <f t="shared" ca="1" si="23"/>
        <v>6</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147</v>
      </c>
      <c r="BM83" s="642">
        <f t="shared" ca="1" si="24"/>
        <v>160</v>
      </c>
      <c r="BN83" s="643">
        <f t="shared" ca="1" si="24"/>
        <v>168</v>
      </c>
      <c r="BO83" s="641">
        <f t="shared" ca="1" si="24"/>
        <v>90</v>
      </c>
      <c r="BP83" s="642">
        <f t="shared" ca="1" si="24"/>
        <v>470</v>
      </c>
      <c r="BQ83" s="642">
        <f t="shared" ca="1" si="24"/>
        <v>147</v>
      </c>
      <c r="BR83" s="642">
        <f t="shared" ca="1" si="24"/>
        <v>160</v>
      </c>
      <c r="BS83" s="644">
        <f t="shared" ca="1" si="24"/>
        <v>168</v>
      </c>
    </row>
    <row r="84" spans="2:71" ht="15" customHeight="1" thickBot="1" x14ac:dyDescent="0.3">
      <c r="B84" s="1890"/>
      <c r="C84" s="277" t="str">
        <f>$C$27</f>
        <v>Interior modules</v>
      </c>
      <c r="D84" s="630">
        <f t="shared" ca="1" si="19"/>
        <v>39.751085209915757</v>
      </c>
      <c r="E84" s="631">
        <f t="shared" ca="1" si="19"/>
        <v>95.820150703115246</v>
      </c>
      <c r="F84" s="631">
        <f t="shared" ca="1" si="19"/>
        <v>37.347585812417734</v>
      </c>
      <c r="G84" s="631">
        <f t="shared" ca="1" si="19"/>
        <v>48.666079486612794</v>
      </c>
      <c r="H84" s="632">
        <f t="shared" ca="1" si="19"/>
        <v>53.386104320559483</v>
      </c>
      <c r="I84" s="630">
        <f t="shared" ca="1" si="19"/>
        <v>27.499035952224226</v>
      </c>
      <c r="J84" s="631">
        <f t="shared" ca="1" si="19"/>
        <v>98.057982925337484</v>
      </c>
      <c r="K84" s="631">
        <f t="shared" ca="1" si="19"/>
        <v>39.775828581963566</v>
      </c>
      <c r="L84" s="631">
        <f t="shared" ca="1" si="19"/>
        <v>52.104227820258572</v>
      </c>
      <c r="M84" s="633">
        <f t="shared" ca="1" si="19"/>
        <v>57.12900667697506</v>
      </c>
      <c r="N84" s="187"/>
      <c r="O84" s="187"/>
      <c r="P84" s="187"/>
      <c r="Q84" s="187"/>
      <c r="S84">
        <v>7</v>
      </c>
      <c r="T84" s="1072"/>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63</v>
      </c>
      <c r="AG84" s="646">
        <f t="shared" ca="1" si="21"/>
        <v>125</v>
      </c>
      <c r="AH84" s="646">
        <f t="shared" ca="1" si="21"/>
        <v>90</v>
      </c>
      <c r="AI84" s="646">
        <f t="shared" ca="1" si="21"/>
        <v>102</v>
      </c>
      <c r="AJ84" s="647">
        <f t="shared" ca="1" si="21"/>
        <v>117</v>
      </c>
      <c r="AK84" s="645">
        <f t="shared" ca="1" si="21"/>
        <v>38</v>
      </c>
      <c r="AL84" s="646">
        <f t="shared" ca="1" si="21"/>
        <v>263</v>
      </c>
      <c r="AM84" s="646">
        <f t="shared" ca="1" si="21"/>
        <v>61</v>
      </c>
      <c r="AN84" s="646">
        <f t="shared" ca="1" si="21"/>
        <v>73</v>
      </c>
      <c r="AO84" s="648">
        <f t="shared" ca="1" si="21"/>
        <v>81</v>
      </c>
      <c r="AP84" s="645">
        <f t="shared" ca="1" si="22"/>
        <v>36</v>
      </c>
      <c r="AQ84" s="646">
        <f t="shared" ca="1" si="22"/>
        <v>28</v>
      </c>
      <c r="AR84" s="646">
        <f t="shared" ca="1" si="22"/>
        <v>24</v>
      </c>
      <c r="AS84" s="646">
        <f t="shared" ca="1" si="22"/>
        <v>24</v>
      </c>
      <c r="AT84" s="647">
        <f t="shared" ca="1" si="22"/>
        <v>21</v>
      </c>
      <c r="AU84" s="645">
        <f t="shared" ca="1" si="22"/>
        <v>20</v>
      </c>
      <c r="AV84" s="646">
        <f t="shared" ca="1" si="22"/>
        <v>87</v>
      </c>
      <c r="AW84" s="646">
        <f t="shared" ca="1" si="22"/>
        <v>9</v>
      </c>
      <c r="AX84" s="646">
        <f t="shared" ca="1" si="22"/>
        <v>9</v>
      </c>
      <c r="AY84" s="648">
        <f t="shared" ca="1" si="22"/>
        <v>9</v>
      </c>
      <c r="AZ84" s="645">
        <f t="shared" ca="1" si="23"/>
        <v>7</v>
      </c>
      <c r="BA84" s="646">
        <f t="shared" ca="1" si="23"/>
        <v>40</v>
      </c>
      <c r="BB84" s="646">
        <f t="shared" ca="1" si="23"/>
        <v>12.5</v>
      </c>
      <c r="BC84" s="646">
        <f t="shared" ca="1" si="23"/>
        <v>14</v>
      </c>
      <c r="BD84" s="647">
        <f t="shared" ca="1" si="23"/>
        <v>13</v>
      </c>
      <c r="BE84" s="645">
        <f t="shared" ca="1" si="23"/>
        <v>7</v>
      </c>
      <c r="BF84" s="646">
        <f t="shared" ca="1" si="23"/>
        <v>6</v>
      </c>
      <c r="BG84" s="646">
        <f t="shared" ca="1" si="23"/>
        <v>12.5</v>
      </c>
      <c r="BH84" s="646">
        <f t="shared" ca="1" si="23"/>
        <v>14</v>
      </c>
      <c r="BI84" s="648">
        <f t="shared" ca="1" si="23"/>
        <v>13</v>
      </c>
      <c r="BJ84" s="645">
        <f t="shared" ca="1" si="24"/>
        <v>148</v>
      </c>
      <c r="BK84" s="646">
        <f t="shared" ca="1" si="24"/>
        <v>450</v>
      </c>
      <c r="BL84" s="646">
        <f t="shared" ca="1" si="24"/>
        <v>110</v>
      </c>
      <c r="BM84" s="646">
        <f t="shared" ca="1" si="24"/>
        <v>150</v>
      </c>
      <c r="BN84" s="647">
        <f t="shared" ca="1" si="24"/>
        <v>168</v>
      </c>
      <c r="BO84" s="645">
        <f t="shared" ca="1" si="24"/>
        <v>148</v>
      </c>
      <c r="BP84" s="646">
        <f t="shared" ca="1" si="24"/>
        <v>40</v>
      </c>
      <c r="BQ84" s="646">
        <f t="shared" ca="1" si="24"/>
        <v>110</v>
      </c>
      <c r="BR84" s="646">
        <f t="shared" ca="1" si="24"/>
        <v>150</v>
      </c>
      <c r="BS84" s="648">
        <f t="shared" ca="1" si="24"/>
        <v>168</v>
      </c>
    </row>
    <row r="85" spans="2:71" ht="15" customHeight="1" x14ac:dyDescent="0.25">
      <c r="B85" s="1888" t="str">
        <f>$B$28</f>
        <v>Inner rows, 2nd to 6th row from north</v>
      </c>
      <c r="C85" s="183" t="str">
        <f>$C$26</f>
        <v>1st-4th module</v>
      </c>
      <c r="D85" s="626">
        <f t="shared" ca="1" si="19"/>
        <v>46.869319167463445</v>
      </c>
      <c r="E85" s="627">
        <f t="shared" ca="1" si="19"/>
        <v>53.440576598239687</v>
      </c>
      <c r="F85" s="627">
        <f t="shared" ca="1" si="19"/>
        <v>25.105819136687341</v>
      </c>
      <c r="G85" s="627">
        <f t="shared" ca="1" si="19"/>
        <v>25.249358651808979</v>
      </c>
      <c r="H85" s="628">
        <f t="shared" ca="1" si="19"/>
        <v>21</v>
      </c>
      <c r="I85" s="626">
        <f t="shared" ca="1" si="19"/>
        <v>48.851457881658398</v>
      </c>
      <c r="J85" s="627">
        <f t="shared" ca="1" si="19"/>
        <v>37.004437849334195</v>
      </c>
      <c r="K85" s="627">
        <f t="shared" ca="1" si="19"/>
        <v>23.832696131664441</v>
      </c>
      <c r="L85" s="627">
        <f t="shared" ca="1" si="19"/>
        <v>13.029870517444291</v>
      </c>
      <c r="M85" s="629">
        <f t="shared" ca="1" si="19"/>
        <v>9</v>
      </c>
      <c r="N85" s="187"/>
      <c r="O85" s="187"/>
      <c r="P85" s="187"/>
      <c r="Q85" s="187"/>
      <c r="S85">
        <v>14</v>
      </c>
      <c r="T85" s="1071"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117</v>
      </c>
      <c r="AG85" s="642">
        <f t="shared" ca="1" si="21"/>
        <v>75</v>
      </c>
      <c r="AH85" s="642">
        <f t="shared" ca="1" si="21"/>
        <v>47</v>
      </c>
      <c r="AI85" s="642">
        <f t="shared" ca="1" si="21"/>
        <v>28</v>
      </c>
      <c r="AJ85" s="643">
        <f t="shared" ca="1" si="21"/>
        <v>21</v>
      </c>
      <c r="AK85" s="641">
        <f t="shared" ca="1" si="21"/>
        <v>81</v>
      </c>
      <c r="AL85" s="642">
        <f t="shared" ca="1" si="21"/>
        <v>44</v>
      </c>
      <c r="AM85" s="642">
        <f t="shared" ca="1" si="21"/>
        <v>29</v>
      </c>
      <c r="AN85" s="642">
        <f t="shared" ca="1" si="21"/>
        <v>15</v>
      </c>
      <c r="AO85" s="644">
        <f t="shared" ca="1" si="21"/>
        <v>9</v>
      </c>
      <c r="AP85" s="641">
        <f t="shared" ca="1" si="22"/>
        <v>40</v>
      </c>
      <c r="AQ85" s="642">
        <f t="shared" ca="1" si="22"/>
        <v>28</v>
      </c>
      <c r="AR85" s="642">
        <f t="shared" ca="1" si="22"/>
        <v>24</v>
      </c>
      <c r="AS85" s="642">
        <f t="shared" ca="1" si="22"/>
        <v>24</v>
      </c>
      <c r="AT85" s="643">
        <f t="shared" ca="1" si="22"/>
        <v>21</v>
      </c>
      <c r="AU85" s="641">
        <f t="shared" ca="1" si="22"/>
        <v>23</v>
      </c>
      <c r="AV85" s="642">
        <f t="shared" ca="1" si="22"/>
        <v>15</v>
      </c>
      <c r="AW85" s="642">
        <f t="shared" ca="1" si="22"/>
        <v>9</v>
      </c>
      <c r="AX85" s="642">
        <f t="shared" ca="1" si="22"/>
        <v>9</v>
      </c>
      <c r="AY85" s="644">
        <f t="shared" ca="1" si="22"/>
        <v>9</v>
      </c>
      <c r="AZ85" s="641">
        <f t="shared" ca="1" si="23"/>
        <v>13</v>
      </c>
      <c r="BA85" s="642">
        <f t="shared" ca="1" si="23"/>
        <v>15</v>
      </c>
      <c r="BB85" s="642">
        <f t="shared" ca="1" si="23"/>
        <v>28</v>
      </c>
      <c r="BC85" s="642">
        <f t="shared" ca="1" si="23"/>
        <v>14</v>
      </c>
      <c r="BD85" s="643">
        <f t="shared" ca="1" si="23"/>
        <v>15</v>
      </c>
      <c r="BE85" s="641">
        <f t="shared" ca="1" si="23"/>
        <v>13</v>
      </c>
      <c r="BF85" s="642">
        <f t="shared" ca="1" si="23"/>
        <v>15</v>
      </c>
      <c r="BG85" s="642">
        <f t="shared" ca="1" si="23"/>
        <v>28</v>
      </c>
      <c r="BH85" s="642">
        <f t="shared" ca="1" si="23"/>
        <v>14</v>
      </c>
      <c r="BI85" s="644">
        <f t="shared" ca="1" si="23"/>
        <v>15</v>
      </c>
      <c r="BJ85" s="641">
        <f t="shared" ca="1" si="24"/>
        <v>140</v>
      </c>
      <c r="BK85" s="642">
        <f t="shared" ca="1" si="24"/>
        <v>738</v>
      </c>
      <c r="BL85" s="642">
        <f t="shared" ca="1" si="24"/>
        <v>95</v>
      </c>
      <c r="BM85" s="642">
        <f t="shared" ca="1" si="24"/>
        <v>148</v>
      </c>
      <c r="BN85" s="643">
        <f t="shared" ca="1" si="24"/>
        <v>10000</v>
      </c>
      <c r="BO85" s="641">
        <f t="shared" ca="1" si="24"/>
        <v>140</v>
      </c>
      <c r="BP85" s="642">
        <f t="shared" ca="1" si="24"/>
        <v>738</v>
      </c>
      <c r="BQ85" s="642">
        <f t="shared" ca="1" si="24"/>
        <v>95</v>
      </c>
      <c r="BR85" s="642">
        <f t="shared" ca="1" si="24"/>
        <v>148</v>
      </c>
      <c r="BS85" s="644">
        <f t="shared" ca="1" si="24"/>
        <v>10000</v>
      </c>
    </row>
    <row r="86" spans="2:71" ht="15" customHeight="1" thickBot="1" x14ac:dyDescent="0.3">
      <c r="B86" s="1890"/>
      <c r="C86" s="278" t="str">
        <f>$C$27</f>
        <v>Interior modules</v>
      </c>
      <c r="D86" s="634">
        <f t="shared" ca="1" si="19"/>
        <v>36</v>
      </c>
      <c r="E86" s="635">
        <f t="shared" ca="1" si="19"/>
        <v>50.450777180627711</v>
      </c>
      <c r="F86" s="635">
        <f t="shared" ca="1" si="19"/>
        <v>24</v>
      </c>
      <c r="G86" s="635">
        <f t="shared" ca="1" si="19"/>
        <v>24</v>
      </c>
      <c r="H86" s="636">
        <f t="shared" ca="1" si="19"/>
        <v>21</v>
      </c>
      <c r="I86" s="634">
        <f t="shared" ca="1" si="19"/>
        <v>22.620574038398118</v>
      </c>
      <c r="J86" s="635">
        <f t="shared" ca="1" si="19"/>
        <v>36.224824595169714</v>
      </c>
      <c r="K86" s="635">
        <f t="shared" ca="1" si="19"/>
        <v>9</v>
      </c>
      <c r="L86" s="635">
        <f t="shared" ca="1" si="19"/>
        <v>11.014935258722145</v>
      </c>
      <c r="M86" s="637">
        <f t="shared" ca="1" si="19"/>
        <v>9</v>
      </c>
      <c r="N86" s="187"/>
      <c r="O86" s="187"/>
      <c r="P86" s="187"/>
      <c r="Q86" s="187"/>
      <c r="S86">
        <v>21</v>
      </c>
      <c r="T86" s="1072"/>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104</v>
      </c>
      <c r="AL86" s="650">
        <f t="shared" ca="1" si="21"/>
        <v>44</v>
      </c>
      <c r="AM86" s="650">
        <f t="shared" ca="1" si="21"/>
        <v>9</v>
      </c>
      <c r="AN86" s="650">
        <f t="shared" ca="1" si="21"/>
        <v>12</v>
      </c>
      <c r="AO86" s="652">
        <f t="shared" ca="1" si="21"/>
        <v>9</v>
      </c>
      <c r="AP86" s="649">
        <f t="shared" ca="1" si="22"/>
        <v>36</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55</v>
      </c>
      <c r="BA86" s="650">
        <f t="shared" ca="1" si="23"/>
        <v>13</v>
      </c>
      <c r="BB86" s="650">
        <f t="shared" ca="1" si="23"/>
        <v>27</v>
      </c>
      <c r="BC86" s="650">
        <f t="shared" ca="1" si="23"/>
        <v>14</v>
      </c>
      <c r="BD86" s="651">
        <f t="shared" ca="1" si="23"/>
        <v>15</v>
      </c>
      <c r="BE86" s="649">
        <f t="shared" ca="1" si="23"/>
        <v>1</v>
      </c>
      <c r="BF86" s="650">
        <f t="shared" ca="1" si="23"/>
        <v>13</v>
      </c>
      <c r="BG86" s="650">
        <f t="shared" ca="1" si="23"/>
        <v>27</v>
      </c>
      <c r="BH86" s="650">
        <f t="shared" ca="1" si="23"/>
        <v>14</v>
      </c>
      <c r="BI86" s="652">
        <f t="shared" ca="1" si="23"/>
        <v>15</v>
      </c>
      <c r="BJ86" s="649">
        <f t="shared" ca="1" si="24"/>
        <v>218</v>
      </c>
      <c r="BK86" s="650">
        <f t="shared" ca="1" si="24"/>
        <v>738</v>
      </c>
      <c r="BL86" s="650">
        <f t="shared" ca="1" si="24"/>
        <v>10000</v>
      </c>
      <c r="BM86" s="650">
        <f t="shared" ca="1" si="24"/>
        <v>148</v>
      </c>
      <c r="BN86" s="651">
        <f t="shared" ca="1" si="24"/>
        <v>10000</v>
      </c>
      <c r="BO86" s="649">
        <f t="shared" ca="1" si="24"/>
        <v>55</v>
      </c>
      <c r="BP86" s="650">
        <f t="shared" ca="1" si="24"/>
        <v>738</v>
      </c>
      <c r="BQ86" s="650">
        <f t="shared" ca="1" si="24"/>
        <v>10000</v>
      </c>
      <c r="BR86" s="650">
        <f t="shared" ca="1" si="24"/>
        <v>148</v>
      </c>
      <c r="BS86" s="652">
        <f t="shared" ca="1" si="24"/>
        <v>10000</v>
      </c>
    </row>
    <row r="87" spans="2:71" ht="15" customHeight="1" x14ac:dyDescent="0.25">
      <c r="B87" s="1888" t="str">
        <f>$B$30</f>
        <v>Inner rows, from 7th row from north</v>
      </c>
      <c r="C87" s="183" t="str">
        <f>$C$26</f>
        <v>1st-4th module</v>
      </c>
      <c r="D87" s="626">
        <f t="shared" ca="1" si="19"/>
        <v>64.724101159136552</v>
      </c>
      <c r="E87" s="627">
        <f t="shared" ca="1" si="19"/>
        <v>49.010591061961009</v>
      </c>
      <c r="F87" s="627">
        <f t="shared" ca="1" si="19"/>
        <v>36.705518279076365</v>
      </c>
      <c r="G87" s="627">
        <f t="shared" ca="1" si="19"/>
        <v>24.77018855211794</v>
      </c>
      <c r="H87" s="627">
        <f t="shared" ca="1" si="19"/>
        <v>25.790004006438803</v>
      </c>
      <c r="I87" s="626">
        <f t="shared" ca="1" si="19"/>
        <v>71.102898076109142</v>
      </c>
      <c r="J87" s="627">
        <f t="shared" ca="1" si="19"/>
        <v>36.87896439540193</v>
      </c>
      <c r="K87" s="627">
        <f t="shared" ca="1" si="19"/>
        <v>37.03326577580156</v>
      </c>
      <c r="L87" s="627">
        <f t="shared" ca="1" si="19"/>
        <v>20.072485141222224</v>
      </c>
      <c r="M87" s="629">
        <f t="shared" ca="1" si="19"/>
        <v>19.747070122194796</v>
      </c>
      <c r="N87" s="187"/>
      <c r="O87" s="187"/>
      <c r="P87" s="187"/>
      <c r="Q87" s="187"/>
      <c r="S87">
        <v>28</v>
      </c>
      <c r="T87" s="1071"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164</v>
      </c>
      <c r="AG87" s="642">
        <f t="shared" ca="1" si="21"/>
        <v>63</v>
      </c>
      <c r="AH87" s="642">
        <f t="shared" ca="1" si="21"/>
        <v>67</v>
      </c>
      <c r="AI87" s="642">
        <f t="shared" ca="1" si="21"/>
        <v>28</v>
      </c>
      <c r="AJ87" s="642">
        <f t="shared" ca="1" si="21"/>
        <v>51</v>
      </c>
      <c r="AK87" s="641">
        <f t="shared" ca="1" si="21"/>
        <v>116</v>
      </c>
      <c r="AL87" s="642">
        <f t="shared" ca="1" si="21"/>
        <v>41</v>
      </c>
      <c r="AM87" s="642">
        <f t="shared" ca="1" si="21"/>
        <v>44</v>
      </c>
      <c r="AN87" s="642">
        <f t="shared" ca="1" si="21"/>
        <v>35</v>
      </c>
      <c r="AO87" s="644">
        <f t="shared" ca="1" si="21"/>
        <v>32</v>
      </c>
      <c r="AP87" s="641">
        <f t="shared" ca="1" si="22"/>
        <v>55</v>
      </c>
      <c r="AQ87" s="642">
        <f t="shared" ca="1" si="22"/>
        <v>28</v>
      </c>
      <c r="AR87" s="642">
        <f t="shared" ca="1" si="22"/>
        <v>24</v>
      </c>
      <c r="AS87" s="642">
        <f t="shared" ca="1" si="22"/>
        <v>24</v>
      </c>
      <c r="AT87" s="642">
        <f t="shared" ca="1" si="22"/>
        <v>21</v>
      </c>
      <c r="AU87" s="641">
        <f t="shared" ca="1" si="22"/>
        <v>35</v>
      </c>
      <c r="AV87" s="642">
        <f t="shared" ca="1" si="22"/>
        <v>15</v>
      </c>
      <c r="AW87" s="642">
        <f t="shared" ca="1" si="22"/>
        <v>9</v>
      </c>
      <c r="AX87" s="642">
        <f t="shared" ca="1" si="22"/>
        <v>15</v>
      </c>
      <c r="AY87" s="644">
        <f t="shared" ca="1" si="22"/>
        <v>9</v>
      </c>
      <c r="AZ87" s="641">
        <f t="shared" ca="1" si="23"/>
        <v>13</v>
      </c>
      <c r="BA87" s="642">
        <f t="shared" ca="1" si="23"/>
        <v>22</v>
      </c>
      <c r="BB87" s="642">
        <f t="shared" ca="1" si="23"/>
        <v>27.5</v>
      </c>
      <c r="BC87" s="642">
        <f t="shared" ca="1" si="23"/>
        <v>50</v>
      </c>
      <c r="BD87" s="642">
        <f t="shared" ca="1" si="23"/>
        <v>7</v>
      </c>
      <c r="BE87" s="641">
        <f t="shared" ca="1" si="23"/>
        <v>13</v>
      </c>
      <c r="BF87" s="642">
        <f t="shared" ca="1" si="23"/>
        <v>22</v>
      </c>
      <c r="BG87" s="642">
        <f t="shared" ca="1" si="23"/>
        <v>27.5</v>
      </c>
      <c r="BH87" s="642">
        <f t="shared" ca="1" si="23"/>
        <v>7</v>
      </c>
      <c r="BI87" s="644">
        <f t="shared" ca="1" si="23"/>
        <v>7</v>
      </c>
      <c r="BJ87" s="641">
        <f t="shared" ca="1" si="24"/>
        <v>140</v>
      </c>
      <c r="BK87" s="642">
        <f t="shared" ca="1" si="24"/>
        <v>738</v>
      </c>
      <c r="BL87" s="642">
        <f t="shared" ca="1" si="24"/>
        <v>147</v>
      </c>
      <c r="BM87" s="642">
        <f t="shared" ca="1" si="24"/>
        <v>77</v>
      </c>
      <c r="BN87" s="642">
        <f t="shared" ca="1" si="24"/>
        <v>110</v>
      </c>
      <c r="BO87" s="641">
        <f t="shared" ca="1" si="24"/>
        <v>140</v>
      </c>
      <c r="BP87" s="642">
        <f t="shared" ca="1" si="24"/>
        <v>738</v>
      </c>
      <c r="BQ87" s="642">
        <f t="shared" ca="1" si="24"/>
        <v>147</v>
      </c>
      <c r="BR87" s="642">
        <f t="shared" ca="1" si="24"/>
        <v>50</v>
      </c>
      <c r="BS87" s="644">
        <f t="shared" ca="1" si="24"/>
        <v>110</v>
      </c>
    </row>
    <row r="88" spans="2:71" ht="15" customHeight="1" thickBot="1" x14ac:dyDescent="0.3">
      <c r="B88" s="1890"/>
      <c r="C88" s="277" t="str">
        <f>$C$27</f>
        <v>Interior modules</v>
      </c>
      <c r="D88" s="638">
        <f t="shared" ca="1" si="19"/>
        <v>50.518957220372393</v>
      </c>
      <c r="E88" s="639">
        <f t="shared" ca="1" si="19"/>
        <v>60.138093284975092</v>
      </c>
      <c r="F88" s="639">
        <f t="shared" ca="1" si="19"/>
        <v>25.388616761540685</v>
      </c>
      <c r="G88" s="639">
        <f t="shared" ca="1" si="19"/>
        <v>26.199014257510971</v>
      </c>
      <c r="H88" s="639">
        <f t="shared" ca="1" si="19"/>
        <v>25.790004006438803</v>
      </c>
      <c r="I88" s="638">
        <f t="shared" ca="1" si="19"/>
        <v>47.505720499162955</v>
      </c>
      <c r="J88" s="639">
        <f t="shared" ca="1" si="19"/>
        <v>55.081613870149162</v>
      </c>
      <c r="K88" s="639">
        <f t="shared" ca="1" si="19"/>
        <v>19.269522131665408</v>
      </c>
      <c r="L88" s="639">
        <f t="shared" ca="1" si="19"/>
        <v>18.606514720907668</v>
      </c>
      <c r="M88" s="640">
        <f t="shared" ca="1" si="19"/>
        <v>19.747070122194796</v>
      </c>
      <c r="N88" s="187"/>
      <c r="O88" s="187"/>
      <c r="P88" s="187"/>
      <c r="Q88" s="187"/>
      <c r="S88">
        <v>35</v>
      </c>
      <c r="T88" s="1072"/>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82</v>
      </c>
      <c r="AG88" s="654">
        <f t="shared" ca="1" si="21"/>
        <v>121</v>
      </c>
      <c r="AH88" s="654">
        <f t="shared" ca="1" si="21"/>
        <v>44</v>
      </c>
      <c r="AI88" s="654">
        <f t="shared" ca="1" si="21"/>
        <v>51</v>
      </c>
      <c r="AJ88" s="654">
        <f t="shared" ca="1" si="21"/>
        <v>51</v>
      </c>
      <c r="AK88" s="653">
        <f t="shared" ca="1" si="21"/>
        <v>55</v>
      </c>
      <c r="AL88" s="654">
        <f t="shared" ca="1" si="21"/>
        <v>90</v>
      </c>
      <c r="AM88" s="654">
        <f t="shared" ca="1" si="21"/>
        <v>26</v>
      </c>
      <c r="AN88" s="654">
        <f t="shared" ca="1" si="21"/>
        <v>32</v>
      </c>
      <c r="AO88" s="655">
        <f t="shared" ca="1" si="21"/>
        <v>32</v>
      </c>
      <c r="AP88" s="653">
        <f t="shared" ca="1" si="22"/>
        <v>36</v>
      </c>
      <c r="AQ88" s="654">
        <f t="shared" ca="1" si="22"/>
        <v>51</v>
      </c>
      <c r="AR88" s="654">
        <f t="shared" ca="1" si="22"/>
        <v>24</v>
      </c>
      <c r="AS88" s="654">
        <f t="shared" ca="1" si="22"/>
        <v>24</v>
      </c>
      <c r="AT88" s="654">
        <f t="shared" ca="1" si="22"/>
        <v>21</v>
      </c>
      <c r="AU88" s="653">
        <f t="shared" ca="1" si="22"/>
        <v>20</v>
      </c>
      <c r="AV88" s="654">
        <f t="shared" ca="1" si="22"/>
        <v>29</v>
      </c>
      <c r="AW88" s="654">
        <f t="shared" ca="1" si="22"/>
        <v>9</v>
      </c>
      <c r="AX88" s="654">
        <f t="shared" ca="1" si="22"/>
        <v>9</v>
      </c>
      <c r="AY88" s="655">
        <f t="shared" ca="1" si="22"/>
        <v>9</v>
      </c>
      <c r="AZ88" s="653">
        <f t="shared" ca="1" si="23"/>
        <v>33</v>
      </c>
      <c r="BA88" s="654">
        <f t="shared" ca="1" si="23"/>
        <v>7.5</v>
      </c>
      <c r="BB88" s="654">
        <f t="shared" ca="1" si="23"/>
        <v>20.5</v>
      </c>
      <c r="BC88" s="654">
        <f t="shared" ca="1" si="23"/>
        <v>7</v>
      </c>
      <c r="BD88" s="654">
        <f t="shared" ca="1" si="23"/>
        <v>7</v>
      </c>
      <c r="BE88" s="653">
        <f t="shared" ca="1" si="23"/>
        <v>33</v>
      </c>
      <c r="BF88" s="654">
        <f t="shared" ca="1" si="23"/>
        <v>7.5</v>
      </c>
      <c r="BG88" s="654">
        <f t="shared" ca="1" si="23"/>
        <v>20.5</v>
      </c>
      <c r="BH88" s="654">
        <f t="shared" ca="1" si="23"/>
        <v>7</v>
      </c>
      <c r="BI88" s="655">
        <f t="shared" ca="1" si="23"/>
        <v>7</v>
      </c>
      <c r="BJ88" s="653">
        <f t="shared" ca="1" si="24"/>
        <v>200</v>
      </c>
      <c r="BK88" s="654">
        <f t="shared" ca="1" si="24"/>
        <v>130</v>
      </c>
      <c r="BL88" s="654">
        <f t="shared" ca="1" si="24"/>
        <v>100</v>
      </c>
      <c r="BM88" s="654">
        <f t="shared" ca="1" si="24"/>
        <v>87</v>
      </c>
      <c r="BN88" s="654">
        <f t="shared" ca="1" si="24"/>
        <v>110</v>
      </c>
      <c r="BO88" s="653">
        <f t="shared" ca="1" si="24"/>
        <v>200</v>
      </c>
      <c r="BP88" s="654">
        <f t="shared" ca="1" si="24"/>
        <v>130</v>
      </c>
      <c r="BQ88" s="654">
        <f t="shared" ca="1" si="24"/>
        <v>100</v>
      </c>
      <c r="BR88" s="654">
        <f t="shared" ca="1" si="24"/>
        <v>87</v>
      </c>
      <c r="BS88" s="655">
        <f t="shared" ca="1" si="24"/>
        <v>110</v>
      </c>
    </row>
    <row r="89" spans="2:71" ht="15" customHeight="1" x14ac:dyDescent="0.25">
      <c r="B89" s="1888" t="str">
        <f>$B$32</f>
        <v>South row</v>
      </c>
      <c r="C89" s="183" t="str">
        <f>$C$26</f>
        <v>1st-4th module</v>
      </c>
      <c r="D89" s="626">
        <f t="shared" ca="1" si="19"/>
        <v>45.688945691680715</v>
      </c>
      <c r="E89" s="627">
        <f t="shared" ca="1" si="19"/>
        <v>44</v>
      </c>
      <c r="F89" s="627">
        <f t="shared" ca="1" si="19"/>
        <v>26.51046814756587</v>
      </c>
      <c r="G89" s="627">
        <f t="shared" ca="1" si="19"/>
        <v>24</v>
      </c>
      <c r="H89" s="628">
        <f t="shared" ca="1" si="19"/>
        <v>21</v>
      </c>
      <c r="I89" s="626">
        <f t="shared" ca="1" si="19"/>
        <v>45.61021121668761</v>
      </c>
      <c r="J89" s="627">
        <f t="shared" ca="1" si="19"/>
        <v>26</v>
      </c>
      <c r="K89" s="627">
        <f t="shared" ca="1" si="19"/>
        <v>23.796226782692671</v>
      </c>
      <c r="L89" s="627">
        <f t="shared" ca="1" si="19"/>
        <v>9</v>
      </c>
      <c r="M89" s="629">
        <f t="shared" ca="1" si="19"/>
        <v>9</v>
      </c>
      <c r="N89" s="187"/>
      <c r="O89" s="187"/>
      <c r="P89" s="187"/>
      <c r="Q89" s="187"/>
      <c r="S89">
        <v>42</v>
      </c>
      <c r="T89" s="1071"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110</v>
      </c>
      <c r="AG89" s="642">
        <f t="shared" ca="1" si="21"/>
        <v>44</v>
      </c>
      <c r="AH89" s="642">
        <f t="shared" ca="1" si="21"/>
        <v>32</v>
      </c>
      <c r="AI89" s="642">
        <f t="shared" ca="1" si="21"/>
        <v>24</v>
      </c>
      <c r="AJ89" s="643">
        <f t="shared" ca="1" si="21"/>
        <v>21</v>
      </c>
      <c r="AK89" s="641">
        <f t="shared" ca="1" si="21"/>
        <v>75</v>
      </c>
      <c r="AL89" s="642">
        <f t="shared" ca="1" si="21"/>
        <v>26</v>
      </c>
      <c r="AM89" s="642">
        <f t="shared" ca="1" si="21"/>
        <v>35</v>
      </c>
      <c r="AN89" s="642">
        <f t="shared" ca="1" si="21"/>
        <v>9</v>
      </c>
      <c r="AO89" s="644">
        <f t="shared" ca="1" si="21"/>
        <v>9</v>
      </c>
      <c r="AP89" s="641">
        <f t="shared" ca="1" si="22"/>
        <v>44</v>
      </c>
      <c r="AQ89" s="642">
        <f t="shared" ca="1" si="22"/>
        <v>44</v>
      </c>
      <c r="AR89" s="642">
        <f t="shared" ca="1" si="22"/>
        <v>24</v>
      </c>
      <c r="AS89" s="642">
        <f t="shared" ca="1" si="22"/>
        <v>24</v>
      </c>
      <c r="AT89" s="643">
        <f t="shared" ca="1" si="22"/>
        <v>21</v>
      </c>
      <c r="AU89" s="641">
        <f t="shared" ca="1" si="22"/>
        <v>26</v>
      </c>
      <c r="AV89" s="642">
        <f t="shared" ca="1" si="22"/>
        <v>26</v>
      </c>
      <c r="AW89" s="642">
        <f t="shared" ca="1" si="22"/>
        <v>18</v>
      </c>
      <c r="AX89" s="642">
        <f t="shared" ca="1" si="22"/>
        <v>9</v>
      </c>
      <c r="AY89" s="644">
        <f t="shared" ca="1" si="22"/>
        <v>9</v>
      </c>
      <c r="AZ89" s="641">
        <f t="shared" ca="1" si="23"/>
        <v>12.5</v>
      </c>
      <c r="BA89" s="642">
        <f t="shared" ca="1" si="23"/>
        <v>12</v>
      </c>
      <c r="BB89" s="642">
        <f t="shared" ca="1" si="23"/>
        <v>77</v>
      </c>
      <c r="BC89" s="642">
        <f t="shared" ca="1" si="23"/>
        <v>30</v>
      </c>
      <c r="BD89" s="643">
        <f t="shared" ca="1" si="23"/>
        <v>30</v>
      </c>
      <c r="BE89" s="641">
        <f t="shared" ca="1" si="23"/>
        <v>12.5</v>
      </c>
      <c r="BF89" s="642">
        <f t="shared" ca="1" si="23"/>
        <v>12</v>
      </c>
      <c r="BG89" s="642">
        <f t="shared" ca="1" si="23"/>
        <v>10</v>
      </c>
      <c r="BH89" s="642">
        <f t="shared" ca="1" si="23"/>
        <v>30</v>
      </c>
      <c r="BI89" s="644">
        <f t="shared" ca="1" si="23"/>
        <v>30</v>
      </c>
      <c r="BJ89" s="641">
        <f t="shared" ca="1" si="24"/>
        <v>120</v>
      </c>
      <c r="BK89" s="642">
        <f t="shared" ca="1" si="24"/>
        <v>184</v>
      </c>
      <c r="BL89" s="642">
        <f t="shared" ca="1" si="24"/>
        <v>96</v>
      </c>
      <c r="BM89" s="642">
        <f t="shared" ca="1" si="24"/>
        <v>10000</v>
      </c>
      <c r="BN89" s="643">
        <f t="shared" ca="1" si="24"/>
        <v>10000</v>
      </c>
      <c r="BO89" s="641">
        <f t="shared" ca="1" si="24"/>
        <v>120</v>
      </c>
      <c r="BP89" s="642">
        <f t="shared" ca="1" si="24"/>
        <v>184</v>
      </c>
      <c r="BQ89" s="642">
        <f t="shared" ca="1" si="24"/>
        <v>77</v>
      </c>
      <c r="BR89" s="642">
        <f t="shared" ca="1" si="24"/>
        <v>10000</v>
      </c>
      <c r="BS89" s="644">
        <f t="shared" ca="1" si="24"/>
        <v>10000</v>
      </c>
    </row>
    <row r="90" spans="2:71" ht="15" customHeight="1" thickBot="1" x14ac:dyDescent="0.3">
      <c r="B90" s="1890"/>
      <c r="C90" s="277" t="str">
        <f>$C$27</f>
        <v>Interior modules</v>
      </c>
      <c r="D90" s="634">
        <f t="shared" ca="1" si="19"/>
        <v>48.455750072005642</v>
      </c>
      <c r="E90" s="635">
        <f t="shared" ca="1" si="19"/>
        <v>45.73006994752123</v>
      </c>
      <c r="F90" s="635">
        <f t="shared" ca="1" si="19"/>
        <v>24</v>
      </c>
      <c r="G90" s="635">
        <f t="shared" ca="1" si="19"/>
        <v>24</v>
      </c>
      <c r="H90" s="636">
        <f t="shared" ca="1" si="19"/>
        <v>21</v>
      </c>
      <c r="I90" s="634">
        <f t="shared" ca="1" si="19"/>
        <v>40.23205977992815</v>
      </c>
      <c r="J90" s="635">
        <f t="shared" ca="1" si="19"/>
        <v>29.228512923299537</v>
      </c>
      <c r="K90" s="635">
        <f t="shared" ca="1" si="19"/>
        <v>14.272681664688005</v>
      </c>
      <c r="L90" s="635">
        <f t="shared" ca="1" si="19"/>
        <v>9</v>
      </c>
      <c r="M90" s="637">
        <f t="shared" ca="1" si="19"/>
        <v>9</v>
      </c>
      <c r="N90" s="187"/>
      <c r="O90" s="187"/>
      <c r="P90" s="187"/>
      <c r="Q90" s="187"/>
      <c r="S90">
        <v>49</v>
      </c>
      <c r="T90" s="1072"/>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98</v>
      </c>
      <c r="AG90" s="650">
        <f t="shared" ca="1" si="21"/>
        <v>51</v>
      </c>
      <c r="AH90" s="650">
        <f t="shared" ca="1" si="21"/>
        <v>24</v>
      </c>
      <c r="AI90" s="650">
        <f t="shared" ca="1" si="21"/>
        <v>24</v>
      </c>
      <c r="AJ90" s="651">
        <f t="shared" ca="1" si="21"/>
        <v>21</v>
      </c>
      <c r="AK90" s="649">
        <f t="shared" ca="1" si="21"/>
        <v>67</v>
      </c>
      <c r="AL90" s="650">
        <f t="shared" ca="1" si="21"/>
        <v>32</v>
      </c>
      <c r="AM90" s="650">
        <f t="shared" ca="1" si="21"/>
        <v>18</v>
      </c>
      <c r="AN90" s="650">
        <f t="shared" ca="1" si="21"/>
        <v>9</v>
      </c>
      <c r="AO90" s="652">
        <f t="shared" ca="1" si="21"/>
        <v>9</v>
      </c>
      <c r="AP90" s="649">
        <f t="shared" ca="1" si="22"/>
        <v>44</v>
      </c>
      <c r="AQ90" s="650">
        <f t="shared" ca="1" si="22"/>
        <v>44</v>
      </c>
      <c r="AR90" s="650">
        <f t="shared" ca="1" si="22"/>
        <v>24</v>
      </c>
      <c r="AS90" s="650">
        <f t="shared" ca="1" si="22"/>
        <v>24</v>
      </c>
      <c r="AT90" s="651">
        <f t="shared" ca="1" si="22"/>
        <v>21</v>
      </c>
      <c r="AU90" s="649">
        <f t="shared" ca="1" si="22"/>
        <v>26</v>
      </c>
      <c r="AV90" s="650">
        <f t="shared" ca="1" si="22"/>
        <v>26</v>
      </c>
      <c r="AW90" s="650">
        <f t="shared" ca="1" si="22"/>
        <v>9</v>
      </c>
      <c r="AX90" s="650">
        <f t="shared" ca="1" si="22"/>
        <v>9</v>
      </c>
      <c r="AY90" s="652">
        <f t="shared" ca="1" si="22"/>
        <v>9</v>
      </c>
      <c r="AZ90" s="649">
        <f t="shared" ca="1" si="23"/>
        <v>6</v>
      </c>
      <c r="BA90" s="650">
        <f t="shared" ca="1" si="23"/>
        <v>10</v>
      </c>
      <c r="BB90" s="650">
        <f t="shared" ca="1" si="23"/>
        <v>60</v>
      </c>
      <c r="BC90" s="650">
        <f t="shared" ca="1" si="23"/>
        <v>9</v>
      </c>
      <c r="BD90" s="651">
        <f t="shared" ca="1" si="23"/>
        <v>30</v>
      </c>
      <c r="BE90" s="649">
        <f t="shared" ca="1" si="23"/>
        <v>6</v>
      </c>
      <c r="BF90" s="650">
        <f t="shared" ca="1" si="23"/>
        <v>10</v>
      </c>
      <c r="BG90" s="650">
        <f t="shared" ca="1" si="23"/>
        <v>28</v>
      </c>
      <c r="BH90" s="650">
        <f t="shared" ca="1" si="23"/>
        <v>9</v>
      </c>
      <c r="BI90" s="652">
        <f t="shared" ca="1" si="23"/>
        <v>30</v>
      </c>
      <c r="BJ90" s="649">
        <f t="shared" ca="1" si="24"/>
        <v>147.5</v>
      </c>
      <c r="BK90" s="650">
        <f t="shared" ca="1" si="24"/>
        <v>184</v>
      </c>
      <c r="BL90" s="650">
        <f t="shared" ca="1" si="24"/>
        <v>10000</v>
      </c>
      <c r="BM90" s="650">
        <f t="shared" ca="1" si="24"/>
        <v>10000</v>
      </c>
      <c r="BN90" s="651">
        <f t="shared" ca="1" si="24"/>
        <v>10000</v>
      </c>
      <c r="BO90" s="649">
        <f t="shared" ca="1" si="24"/>
        <v>147.5</v>
      </c>
      <c r="BP90" s="650">
        <f t="shared" ca="1" si="24"/>
        <v>184</v>
      </c>
      <c r="BQ90" s="650">
        <f t="shared" ca="1" si="24"/>
        <v>60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881" t="str">
        <f>$D$24</f>
        <v>Roof position 1</v>
      </c>
      <c r="D93" s="1894"/>
      <c r="E93" s="1895"/>
      <c r="F93" s="1881" t="str">
        <f>$E$24</f>
        <v>Roof position 2</v>
      </c>
      <c r="G93" s="1894"/>
      <c r="H93" s="1895"/>
      <c r="I93" s="1881" t="str">
        <f>$F$24</f>
        <v>Roof position 3</v>
      </c>
      <c r="J93" s="1894"/>
      <c r="K93" s="1895"/>
      <c r="L93" s="1881" t="str">
        <f>$G$24</f>
        <v>Roof position 4</v>
      </c>
      <c r="M93" s="1894"/>
      <c r="N93" s="1895"/>
      <c r="O93" s="1881" t="str">
        <f>$H$24</f>
        <v>Roof position 5</v>
      </c>
      <c r="P93" s="1894"/>
      <c r="Q93" s="1895"/>
    </row>
    <row r="94" spans="2:71" ht="15" customHeight="1" x14ac:dyDescent="0.25">
      <c r="B94" s="429"/>
      <c r="C94" s="1885" t="str">
        <f>CONCATENATE(B26," - ",C26)</f>
        <v>North row - 1st-4th module</v>
      </c>
      <c r="D94" s="1886"/>
      <c r="E94" s="1887"/>
      <c r="F94" s="1885" t="str">
        <f>$C$94</f>
        <v>North row - 1st-4th module</v>
      </c>
      <c r="G94" s="1886"/>
      <c r="H94" s="1887"/>
      <c r="I94" s="1885" t="str">
        <f>$C$94</f>
        <v>North row - 1st-4th module</v>
      </c>
      <c r="J94" s="1886"/>
      <c r="K94" s="1887"/>
      <c r="L94" s="1885" t="str">
        <f>$C$94</f>
        <v>North row - 1st-4th module</v>
      </c>
      <c r="M94" s="1886"/>
      <c r="N94" s="1887"/>
      <c r="O94" s="1885" t="str">
        <f>$C$94</f>
        <v>North row - 1st-4th module</v>
      </c>
      <c r="P94" s="1886"/>
      <c r="Q94" s="1887"/>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885" t="str">
        <f>CONCATENATE(B26," - ",C27)</f>
        <v>North row - Interior modules</v>
      </c>
      <c r="D101" s="1886"/>
      <c r="E101" s="1887"/>
      <c r="F101" s="1885" t="str">
        <f>$C$101</f>
        <v>North row - Interior modules</v>
      </c>
      <c r="G101" s="1886"/>
      <c r="H101" s="1887"/>
      <c r="I101" s="1885" t="str">
        <f>$C$101</f>
        <v>North row - Interior modules</v>
      </c>
      <c r="J101" s="1886"/>
      <c r="K101" s="1887"/>
      <c r="L101" s="1885" t="str">
        <f>$C$101</f>
        <v>North row - Interior modules</v>
      </c>
      <c r="M101" s="1886"/>
      <c r="N101" s="1887"/>
      <c r="O101" s="1885" t="str">
        <f>$C$101</f>
        <v>North row - Interior modules</v>
      </c>
      <c r="P101" s="1886"/>
      <c r="Q101" s="1887"/>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891" t="str">
        <f>CONCATENATE(B28," -",CHAR(10),C28)</f>
        <v>Inner rows, 2nd to 6th row from north -
1st-4th module</v>
      </c>
      <c r="D108" s="1892"/>
      <c r="E108" s="1893"/>
      <c r="F108" s="1891" t="str">
        <f>$C$108</f>
        <v>Inner rows, 2nd to 6th row from north -
1st-4th module</v>
      </c>
      <c r="G108" s="1892"/>
      <c r="H108" s="1893"/>
      <c r="I108" s="1891" t="str">
        <f>$C$108</f>
        <v>Inner rows, 2nd to 6th row from north -
1st-4th module</v>
      </c>
      <c r="J108" s="1892"/>
      <c r="K108" s="1893"/>
      <c r="L108" s="1891" t="str">
        <f>$C$108</f>
        <v>Inner rows, 2nd to 6th row from north -
1st-4th module</v>
      </c>
      <c r="M108" s="1892"/>
      <c r="N108" s="1893"/>
      <c r="O108" s="1891" t="str">
        <f>$C$108</f>
        <v>Inner rows, 2nd to 6th row from north -
1st-4th module</v>
      </c>
      <c r="P108" s="1892"/>
      <c r="Q108" s="1893"/>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891" t="str">
        <f>CONCATENATE(B28," -",CHAR(10),C29)</f>
        <v>Inner rows, 2nd to 6th row from north -
Interior modules</v>
      </c>
      <c r="D115" s="1892"/>
      <c r="E115" s="1893"/>
      <c r="F115" s="1891" t="str">
        <f>$C$115</f>
        <v>Inner rows, 2nd to 6th row from north -
Interior modules</v>
      </c>
      <c r="G115" s="1892"/>
      <c r="H115" s="1893"/>
      <c r="I115" s="1891" t="str">
        <f>$C$115</f>
        <v>Inner rows, 2nd to 6th row from north -
Interior modules</v>
      </c>
      <c r="J115" s="1892"/>
      <c r="K115" s="1893"/>
      <c r="L115" s="1891" t="str">
        <f>$C$115</f>
        <v>Inner rows, 2nd to 6th row from north -
Interior modules</v>
      </c>
      <c r="M115" s="1892"/>
      <c r="N115" s="1893"/>
      <c r="O115" s="1891" t="str">
        <f>$C$115</f>
        <v>Inner rows, 2nd to 6th row from north -
Interior modules</v>
      </c>
      <c r="P115" s="1892"/>
      <c r="Q115" s="1893"/>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891" t="str">
        <f>CONCATENATE(B30," -",CHAR(10),C30)</f>
        <v>Inner rows, from 7th row from north -
1st-4th module</v>
      </c>
      <c r="D122" s="1892"/>
      <c r="E122" s="1893"/>
      <c r="F122" s="1891" t="str">
        <f>$C$122</f>
        <v>Inner rows, from 7th row from north -
1st-4th module</v>
      </c>
      <c r="G122" s="1892"/>
      <c r="H122" s="1893"/>
      <c r="I122" s="1891" t="str">
        <f>$C$122</f>
        <v>Inner rows, from 7th row from north -
1st-4th module</v>
      </c>
      <c r="J122" s="1892"/>
      <c r="K122" s="1893"/>
      <c r="L122" s="1891" t="str">
        <f>$C$122</f>
        <v>Inner rows, from 7th row from north -
1st-4th module</v>
      </c>
      <c r="M122" s="1892"/>
      <c r="N122" s="1893"/>
      <c r="O122" s="1891" t="str">
        <f>$C$122</f>
        <v>Inner rows, from 7th row from north -
1st-4th module</v>
      </c>
      <c r="P122" s="1892"/>
      <c r="Q122" s="1893"/>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891" t="str">
        <f>CONCATENATE(B30," -",CHAR(10),C31)</f>
        <v>Inner rows, from 7th row from north -
Interior modules</v>
      </c>
      <c r="D129" s="1892"/>
      <c r="E129" s="1893"/>
      <c r="F129" s="1891" t="str">
        <f>$C$129</f>
        <v>Inner rows, from 7th row from north -
Interior modules</v>
      </c>
      <c r="G129" s="1892"/>
      <c r="H129" s="1893"/>
      <c r="I129" s="1891" t="str">
        <f>$C$129</f>
        <v>Inner rows, from 7th row from north -
Interior modules</v>
      </c>
      <c r="J129" s="1892"/>
      <c r="K129" s="1893"/>
      <c r="L129" s="1891" t="str">
        <f>$C$129</f>
        <v>Inner rows, from 7th row from north -
Interior modules</v>
      </c>
      <c r="M129" s="1892"/>
      <c r="N129" s="1893"/>
      <c r="O129" s="1891" t="str">
        <f>$C$129</f>
        <v>Inner rows, from 7th row from north -
Interior modules</v>
      </c>
      <c r="P129" s="1892"/>
      <c r="Q129" s="1893"/>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885" t="str">
        <f>CONCATENATE(B32," - ",C32)</f>
        <v>South row - 1st-4th module</v>
      </c>
      <c r="D136" s="1886"/>
      <c r="E136" s="1887"/>
      <c r="F136" s="1885" t="str">
        <f>$C$136</f>
        <v>South row - 1st-4th module</v>
      </c>
      <c r="G136" s="1886"/>
      <c r="H136" s="1887"/>
      <c r="I136" s="1885" t="str">
        <f>$C$136</f>
        <v>South row - 1st-4th module</v>
      </c>
      <c r="J136" s="1886"/>
      <c r="K136" s="1887"/>
      <c r="L136" s="1885" t="str">
        <f>$C$136</f>
        <v>South row - 1st-4th module</v>
      </c>
      <c r="M136" s="1886"/>
      <c r="N136" s="1887"/>
      <c r="O136" s="1885" t="str">
        <f>$C$136</f>
        <v>South row - 1st-4th module</v>
      </c>
      <c r="P136" s="1886"/>
      <c r="Q136" s="1887"/>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885" t="str">
        <f>CONCATENATE(B32," - ",C33)</f>
        <v>South row - Interior modules</v>
      </c>
      <c r="D143" s="1886"/>
      <c r="E143" s="1887"/>
      <c r="F143" s="1885" t="str">
        <f>$C$143</f>
        <v>South row - Interior modules</v>
      </c>
      <c r="G143" s="1886"/>
      <c r="H143" s="1887"/>
      <c r="I143" s="1885" t="str">
        <f>$C$143</f>
        <v>South row - Interior modules</v>
      </c>
      <c r="J143" s="1886"/>
      <c r="K143" s="1887"/>
      <c r="L143" s="1885" t="str">
        <f>$C$143</f>
        <v>South row - Interior modules</v>
      </c>
      <c r="M143" s="1886"/>
      <c r="N143" s="1887"/>
      <c r="O143" s="1885" t="str">
        <f>$C$143</f>
        <v>South row - Interior modules</v>
      </c>
      <c r="P143" s="1886"/>
      <c r="Q143" s="1887"/>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881" t="str">
        <f>$D$24</f>
        <v>Roof position 1</v>
      </c>
      <c r="D151" s="1894"/>
      <c r="E151" s="1895"/>
      <c r="F151" s="1881" t="str">
        <f>$E$24</f>
        <v>Roof position 2</v>
      </c>
      <c r="G151" s="1894"/>
      <c r="H151" s="1895"/>
      <c r="I151" s="1881" t="str">
        <f>$F$24</f>
        <v>Roof position 3</v>
      </c>
      <c r="J151" s="1894"/>
      <c r="K151" s="1895"/>
      <c r="L151" s="1881" t="str">
        <f>$G$24</f>
        <v>Roof position 4</v>
      </c>
      <c r="M151" s="1894"/>
      <c r="N151" s="1895"/>
      <c r="O151" s="1881" t="str">
        <f>$H$24</f>
        <v>Roof position 5</v>
      </c>
      <c r="P151" s="1894"/>
      <c r="Q151" s="1895"/>
    </row>
    <row r="152" spans="2:17" ht="15" customHeight="1" x14ac:dyDescent="0.25">
      <c r="B152" s="429"/>
      <c r="C152" s="1885" t="str">
        <f>$C$94</f>
        <v>North row - 1st-4th module</v>
      </c>
      <c r="D152" s="1886"/>
      <c r="E152" s="1887"/>
      <c r="F152" s="1885" t="str">
        <f>$C$94</f>
        <v>North row - 1st-4th module</v>
      </c>
      <c r="G152" s="1886"/>
      <c r="H152" s="1887"/>
      <c r="I152" s="1885" t="str">
        <f>$C$94</f>
        <v>North row - 1st-4th module</v>
      </c>
      <c r="J152" s="1886"/>
      <c r="K152" s="1887"/>
      <c r="L152" s="1885" t="str">
        <f>$C$94</f>
        <v>North row - 1st-4th module</v>
      </c>
      <c r="M152" s="1886"/>
      <c r="N152" s="1887"/>
      <c r="O152" s="1885" t="str">
        <f>$C$94</f>
        <v>North row - 1st-4th module</v>
      </c>
      <c r="P152" s="1886"/>
      <c r="Q152" s="1887"/>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885" t="str">
        <f>$C$101</f>
        <v>North row - Interior modules</v>
      </c>
      <c r="D159" s="1886"/>
      <c r="E159" s="1887"/>
      <c r="F159" s="1885" t="str">
        <f>$C$101</f>
        <v>North row - Interior modules</v>
      </c>
      <c r="G159" s="1886"/>
      <c r="H159" s="1887"/>
      <c r="I159" s="1885" t="str">
        <f>$C$101</f>
        <v>North row - Interior modules</v>
      </c>
      <c r="J159" s="1886"/>
      <c r="K159" s="1887"/>
      <c r="L159" s="1885" t="str">
        <f>$C$101</f>
        <v>North row - Interior modules</v>
      </c>
      <c r="M159" s="1886"/>
      <c r="N159" s="1887"/>
      <c r="O159" s="1885" t="str">
        <f>$C$101</f>
        <v>North row - Interior modules</v>
      </c>
      <c r="P159" s="1886"/>
      <c r="Q159" s="1887"/>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891" t="str">
        <f>$C$108</f>
        <v>Inner rows, 2nd to 6th row from north -
1st-4th module</v>
      </c>
      <c r="D166" s="1892"/>
      <c r="E166" s="1893"/>
      <c r="F166" s="1891" t="str">
        <f>$C$108</f>
        <v>Inner rows, 2nd to 6th row from north -
1st-4th module</v>
      </c>
      <c r="G166" s="1892"/>
      <c r="H166" s="1893"/>
      <c r="I166" s="1891" t="str">
        <f>$C$108</f>
        <v>Inner rows, 2nd to 6th row from north -
1st-4th module</v>
      </c>
      <c r="J166" s="1892"/>
      <c r="K166" s="1893"/>
      <c r="L166" s="1891" t="str">
        <f>$C$108</f>
        <v>Inner rows, 2nd to 6th row from north -
1st-4th module</v>
      </c>
      <c r="M166" s="1892"/>
      <c r="N166" s="1893"/>
      <c r="O166" s="1891" t="str">
        <f>$C$108</f>
        <v>Inner rows, 2nd to 6th row from north -
1st-4th module</v>
      </c>
      <c r="P166" s="1892"/>
      <c r="Q166" s="1893"/>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891" t="str">
        <f>$C$115</f>
        <v>Inner rows, 2nd to 6th row from north -
Interior modules</v>
      </c>
      <c r="D173" s="1892"/>
      <c r="E173" s="1893"/>
      <c r="F173" s="1891" t="str">
        <f>$C$115</f>
        <v>Inner rows, 2nd to 6th row from north -
Interior modules</v>
      </c>
      <c r="G173" s="1892"/>
      <c r="H173" s="1893"/>
      <c r="I173" s="1891" t="str">
        <f>$C$115</f>
        <v>Inner rows, 2nd to 6th row from north -
Interior modules</v>
      </c>
      <c r="J173" s="1892"/>
      <c r="K173" s="1893"/>
      <c r="L173" s="1891" t="str">
        <f>$C$115</f>
        <v>Inner rows, 2nd to 6th row from north -
Interior modules</v>
      </c>
      <c r="M173" s="1892"/>
      <c r="N173" s="1893"/>
      <c r="O173" s="1891" t="str">
        <f>$C$115</f>
        <v>Inner rows, 2nd to 6th row from north -
Interior modules</v>
      </c>
      <c r="P173" s="1892"/>
      <c r="Q173" s="1893"/>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891" t="str">
        <f>$C$122</f>
        <v>Inner rows, from 7th row from north -
1st-4th module</v>
      </c>
      <c r="D180" s="1892"/>
      <c r="E180" s="1893"/>
      <c r="F180" s="1891" t="str">
        <f>$C$122</f>
        <v>Inner rows, from 7th row from north -
1st-4th module</v>
      </c>
      <c r="G180" s="1892"/>
      <c r="H180" s="1893"/>
      <c r="I180" s="1891" t="str">
        <f>$C$122</f>
        <v>Inner rows, from 7th row from north -
1st-4th module</v>
      </c>
      <c r="J180" s="1892"/>
      <c r="K180" s="1893"/>
      <c r="L180" s="1891" t="str">
        <f>$C$122</f>
        <v>Inner rows, from 7th row from north -
1st-4th module</v>
      </c>
      <c r="M180" s="1892"/>
      <c r="N180" s="1893"/>
      <c r="O180" s="1891" t="str">
        <f>$C$122</f>
        <v>Inner rows, from 7th row from north -
1st-4th module</v>
      </c>
      <c r="P180" s="1892"/>
      <c r="Q180" s="1893"/>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891" t="str">
        <f>$C$129</f>
        <v>Inner rows, from 7th row from north -
Interior modules</v>
      </c>
      <c r="D187" s="1892"/>
      <c r="E187" s="1893"/>
      <c r="F187" s="1891" t="str">
        <f>$C$129</f>
        <v>Inner rows, from 7th row from north -
Interior modules</v>
      </c>
      <c r="G187" s="1892"/>
      <c r="H187" s="1893"/>
      <c r="I187" s="1891" t="str">
        <f>$C$129</f>
        <v>Inner rows, from 7th row from north -
Interior modules</v>
      </c>
      <c r="J187" s="1892"/>
      <c r="K187" s="1893"/>
      <c r="L187" s="1891" t="str">
        <f>$C$129</f>
        <v>Inner rows, from 7th row from north -
Interior modules</v>
      </c>
      <c r="M187" s="1892"/>
      <c r="N187" s="1893"/>
      <c r="O187" s="1891" t="str">
        <f>$C$129</f>
        <v>Inner rows, from 7th row from north -
Interior modules</v>
      </c>
      <c r="P187" s="1892"/>
      <c r="Q187" s="1893"/>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885" t="str">
        <f>$C$136</f>
        <v>South row - 1st-4th module</v>
      </c>
      <c r="D194" s="1886"/>
      <c r="E194" s="1887"/>
      <c r="F194" s="1885" t="str">
        <f>$C$136</f>
        <v>South row - 1st-4th module</v>
      </c>
      <c r="G194" s="1886"/>
      <c r="H194" s="1887"/>
      <c r="I194" s="1885" t="str">
        <f>$C$136</f>
        <v>South row - 1st-4th module</v>
      </c>
      <c r="J194" s="1886"/>
      <c r="K194" s="1887"/>
      <c r="L194" s="1885" t="str">
        <f>$C$136</f>
        <v>South row - 1st-4th module</v>
      </c>
      <c r="M194" s="1886"/>
      <c r="N194" s="1887"/>
      <c r="O194" s="1885" t="str">
        <f>$C$136</f>
        <v>South row - 1st-4th module</v>
      </c>
      <c r="P194" s="1886"/>
      <c r="Q194" s="1887"/>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885" t="str">
        <f>$C$143</f>
        <v>South row - Interior modules</v>
      </c>
      <c r="D201" s="1886"/>
      <c r="E201" s="1887"/>
      <c r="F201" s="1885" t="str">
        <f>$C$143</f>
        <v>South row - Interior modules</v>
      </c>
      <c r="G201" s="1886"/>
      <c r="H201" s="1887"/>
      <c r="I201" s="1885" t="str">
        <f>$C$143</f>
        <v>South row - Interior modules</v>
      </c>
      <c r="J201" s="1886"/>
      <c r="K201" s="1887"/>
      <c r="L201" s="1885" t="str">
        <f>$C$143</f>
        <v>South row - Interior modules</v>
      </c>
      <c r="M201" s="1886"/>
      <c r="N201" s="1887"/>
      <c r="O201" s="1885" t="str">
        <f>$C$143</f>
        <v>South row - Interior modules</v>
      </c>
      <c r="P201" s="1886"/>
      <c r="Q201" s="1887"/>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543</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544</v>
      </c>
      <c r="C214" s="1070" t="s">
        <v>46</v>
      </c>
      <c r="D214" s="457">
        <f>IF(AND($G$19&gt;=0,$G$19&lt;=0.1),D215+(D216-D215)/(0.1-0)*($G$19-0),IF(AND($G$19&gt;0.1,$G$19&lt;=0.2),D216+(D217-D216)/(0.2-0.1)*($G$19-0.1),IF($G$19&gt;0.2,D217,"Fehler")))</f>
        <v>1.0166666666666666</v>
      </c>
      <c r="E214" s="458">
        <f t="shared" ref="E214:M214" si="25">IF(AND($G$19&gt;=0,$G$19&lt;=0.1),E215+(E216-E215)/(0.1-0)*($G$19-0),IF(AND($G$19&gt;0.1,$G$19&lt;=0.2),E216+(E217-E216)/(0.2-0.1)*($G$19-0.1),IF($G$19&gt;0.2,E217,"Fehler")))</f>
        <v>0.9966666666666667</v>
      </c>
      <c r="F214" s="458">
        <f t="shared" si="25"/>
        <v>1.18</v>
      </c>
      <c r="G214" s="458">
        <f t="shared" si="25"/>
        <v>1.0266666666666666</v>
      </c>
      <c r="H214" s="458">
        <f t="shared" si="25"/>
        <v>0.96333333333333337</v>
      </c>
      <c r="I214" s="457">
        <f>IF(AND($G$19&gt;=0,$G$19&lt;=0.1),I215+(I216-I215)/(0.1-0)*($G$19-0),IF(AND($G$19&gt;0.1,$G$19&lt;=0.2),I216+(I217-I216)/(0.2-0.1)*($G$19-0.1),IF($G$19&gt;0.2,I217,"Fehler")))</f>
        <v>1.0166666666666666</v>
      </c>
      <c r="J214" s="458">
        <f t="shared" si="25"/>
        <v>1</v>
      </c>
      <c r="K214" s="458">
        <f t="shared" si="25"/>
        <v>1.2133333333333332</v>
      </c>
      <c r="L214" s="458">
        <f t="shared" si="25"/>
        <v>1.0466666666666666</v>
      </c>
      <c r="M214" s="459">
        <f t="shared" si="25"/>
        <v>0.96666666666666667</v>
      </c>
    </row>
    <row r="215" spans="2:17" ht="15" customHeight="1" x14ac:dyDescent="0.2">
      <c r="B215" s="1888" t="s">
        <v>545</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889"/>
      <c r="C216" s="450" t="s">
        <v>42</v>
      </c>
      <c r="D216" s="451">
        <f>IF($D$19&lt;C222,"Fehler",IF(AND($D$19&gt;=C222,$D$19&lt;C223),D222+(D223-D222)/(LOG(C223)-LOG(C222))*(LOG($D$19)-LOG(C222)),IF(AND($D$19&gt;=C223,$D$19&lt;C224),D223+(D224-D223)/(LOG(C224)-LOG(C223))*(LOG($D$19)-LOG(C223)),IF(AND($D$19&gt;=C224,$D$19&lt;C225),D224+(D225-D224)/(LOG(C225)-LOG(C224))*(LOG($D$19)-LOG(C224)),IF($D$19&gt;=C225,D225,"Fehler")))))</f>
        <v>1.05</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1.54</v>
      </c>
      <c r="G216" s="452">
        <f>IF($D$19&lt;I222,"Fehler",IF(AND($D$19&gt;=I222,$D$19&lt;I223),J222+(J223-J222)/(LOG(I223)-LOG(I222))*(LOG($D$19)-LOG(I222)),IF(AND($D$19&gt;=I223,$D$19&lt;I224),J223+(J224-J223)/(LOG(I224)-LOG(I223))*(LOG($D$19)-LOG(I223)),IF(AND($D$19&gt;=I224,$D$19&lt;I225),J224+(J225-J224)/(LOG(I225)-LOG(I224))*(LOG($D$19)-LOG(I224)),IF($D$19&gt;=I225,J225,"Fehler")))))</f>
        <v>1.08</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890"/>
      <c r="C217" s="278" t="s">
        <v>43</v>
      </c>
      <c r="D217" s="447">
        <f>IF($D$19&lt;C228,"Fehler",IF(AND($D$19&gt;=C228,$D$19&lt;C229),D228+(D229-D228)/(LOG(C229)-LOG(C228))*(LOG($D$19)-LOG(C228)),IF(AND($D$19&gt;=C229,$D$19&lt;C230),D229+(D230-D229)/(LOG(C230)-LOG(C229))*(LOG($D$19)-LOG(C229)),IF(AND($D$19&gt;=C230,$D$19&lt;C231),D230+(D231-D230)/(LOG(C231)-LOG(C230))*(LOG($D$19)-LOG(C230)),IF($D$19&gt;=C231,D231,"Fehler")))))</f>
        <v>0.80014760667387641</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1.84</v>
      </c>
      <c r="G217" s="448">
        <f>IF($D$19&lt;I228,"Fehler",IF(AND($D$19&gt;=I228,$D$19&lt;I229),J228+(J229-J228)/(LOG(I229)-LOG(I228))*(LOG($D$19)-LOG(I228)),IF(AND($D$19&gt;=I229,$D$19&lt;I230),J229+(J230-J229)/(LOG(I230)-LOG(I229))*(LOG($D$19)-LOG(I229)),IF(AND($D$19&gt;=I230,$D$19&lt;I231),J230+(J231-J230)/(LOG(I231)-LOG(I230))*(LOG($D$19)-LOG(I230)),IF($D$19&gt;=I231,J231,"Fehler")))))</f>
        <v>1.53</v>
      </c>
      <c r="H217" s="532">
        <f>IF($D$19&lt;K228,"Fehler",IF(AND($D$19&gt;=K228,$D$19&lt;K229),L228+(L229-L228)/(LOG(K229)-LOG(K228))*(LOG($D$19)-LOG(K228)),IF(AND($D$19&gt;=K229,$D$19&lt;K230),L229+(L230-L229)/(LOG(K230)-LOG(K229))*(LOG($D$19)-LOG(K229)),IF(AND($D$19&gt;=K230,$D$19&lt;K231),L230+(L231-L230)/(LOG(K231)-LOG(K230))*(LOG($D$19)-LOG(K230)),IF($D$19&gt;=K231,L231,"Fehler")))))</f>
        <v>1.1200000000000001</v>
      </c>
      <c r="I217" s="447">
        <f>IF($D$16&lt;C242,"Fehler",IF(AND($D$16&gt;=C242,$D$16&lt;C243),D242+(D243-D242)/(LOG(C243)-LOG(C242))*(LOG($D$16)-LOG(C242)),IF(AND($D$16&gt;=C243,$D$16&lt;C244),D243+(D244-D243)/(LOG(C244)-LOG(C243))*(LOG($D$16)-LOG(C243)),IF(AND($D$16&gt;=C244,$D$16&lt;C245),D244+(D245-D244)/(LOG(C245)-LOG(C244))*(LOG($D$16)-LOG(C244)),IF($D$16&gt;=C245,D245,"Fehler")))))</f>
        <v>0.81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881" t="str">
        <f>$D$24</f>
        <v>Roof position 1</v>
      </c>
      <c r="D219" s="1882"/>
      <c r="E219" s="1881" t="str">
        <f>$E$24</f>
        <v>Roof position 2</v>
      </c>
      <c r="F219" s="1882"/>
      <c r="G219" s="1881" t="str">
        <f>$F$24</f>
        <v>Roof position 3</v>
      </c>
      <c r="H219" s="1882"/>
      <c r="I219" s="1881" t="str">
        <f>$G$24</f>
        <v>Roof position 4</v>
      </c>
      <c r="J219" s="1882"/>
      <c r="K219" s="1881" t="str">
        <f>$H$24</f>
        <v>Roof position 5</v>
      </c>
      <c r="L219" s="1882"/>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883" t="s">
        <v>48</v>
      </c>
      <c r="D221" s="1884">
        <v>0</v>
      </c>
      <c r="E221" s="1883" t="s">
        <v>49</v>
      </c>
      <c r="F221" s="1884">
        <v>0</v>
      </c>
      <c r="G221" s="1883" t="s">
        <v>50</v>
      </c>
      <c r="H221" s="1884">
        <v>0</v>
      </c>
      <c r="I221" s="1883" t="s">
        <v>51</v>
      </c>
      <c r="J221" s="1884">
        <v>0</v>
      </c>
      <c r="K221" s="1883" t="s">
        <v>52</v>
      </c>
      <c r="L221" s="1884">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879" t="s">
        <v>53</v>
      </c>
      <c r="D227" s="1880">
        <v>0</v>
      </c>
      <c r="E227" s="1879" t="s">
        <v>54</v>
      </c>
      <c r="F227" s="1880">
        <v>0</v>
      </c>
      <c r="G227" s="1879" t="s">
        <v>55</v>
      </c>
      <c r="H227" s="1880">
        <v>0</v>
      </c>
      <c r="I227" s="1879" t="s">
        <v>56</v>
      </c>
      <c r="J227" s="1880">
        <v>0</v>
      </c>
      <c r="K227" s="1879" t="s">
        <v>57</v>
      </c>
      <c r="L227" s="1880">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881" t="str">
        <f>$D$24</f>
        <v>Roof position 1</v>
      </c>
      <c r="D233" s="1882"/>
      <c r="E233" s="1881" t="str">
        <f>$E$24</f>
        <v>Roof position 2</v>
      </c>
      <c r="F233" s="1882"/>
      <c r="G233" s="1881" t="str">
        <f>$F$24</f>
        <v>Roof position 3</v>
      </c>
      <c r="H233" s="1882"/>
      <c r="I233" s="1881" t="str">
        <f>$G$24</f>
        <v>Roof position 4</v>
      </c>
      <c r="J233" s="1882"/>
      <c r="K233" s="1881" t="str">
        <f>$H$24</f>
        <v>Roof position 5</v>
      </c>
      <c r="L233" s="1882"/>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877" t="s">
        <v>48</v>
      </c>
      <c r="D235" s="1878">
        <v>0</v>
      </c>
      <c r="E235" s="1877" t="s">
        <v>49</v>
      </c>
      <c r="F235" s="1878">
        <v>0</v>
      </c>
      <c r="G235" s="1877" t="s">
        <v>50</v>
      </c>
      <c r="H235" s="1878">
        <v>0</v>
      </c>
      <c r="I235" s="1877" t="s">
        <v>51</v>
      </c>
      <c r="J235" s="1878">
        <v>0</v>
      </c>
      <c r="K235" s="1877" t="s">
        <v>52</v>
      </c>
      <c r="L235" s="1878">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879" t="s">
        <v>53</v>
      </c>
      <c r="D241" s="1880">
        <v>0</v>
      </c>
      <c r="E241" s="1879" t="s">
        <v>54</v>
      </c>
      <c r="F241" s="1880">
        <v>0</v>
      </c>
      <c r="G241" s="1879" t="s">
        <v>55</v>
      </c>
      <c r="H241" s="1880">
        <v>0</v>
      </c>
      <c r="I241" s="1879" t="s">
        <v>56</v>
      </c>
      <c r="J241" s="1880">
        <v>0</v>
      </c>
      <c r="K241" s="1879" t="s">
        <v>57</v>
      </c>
      <c r="L241" s="1880">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B5:L5"/>
    <mergeCell ref="C9:D9"/>
    <mergeCell ref="C10:D10"/>
    <mergeCell ref="C11:D11"/>
    <mergeCell ref="C12:D12"/>
    <mergeCell ref="B26:B27"/>
    <mergeCell ref="B47:B48"/>
    <mergeCell ref="B55:B56"/>
    <mergeCell ref="B57:B58"/>
    <mergeCell ref="B59:B60"/>
    <mergeCell ref="B61:B62"/>
    <mergeCell ref="B69:B70"/>
    <mergeCell ref="B28:B29"/>
    <mergeCell ref="B30:B31"/>
    <mergeCell ref="B32:B33"/>
    <mergeCell ref="B41:B42"/>
    <mergeCell ref="B43:B44"/>
    <mergeCell ref="B45:B46"/>
    <mergeCell ref="B89:B90"/>
    <mergeCell ref="C93:E93"/>
    <mergeCell ref="F93:H93"/>
    <mergeCell ref="I93:K93"/>
    <mergeCell ref="L93:N93"/>
    <mergeCell ref="O93:Q93"/>
    <mergeCell ref="B71:B72"/>
    <mergeCell ref="B73:B74"/>
    <mergeCell ref="B75:B76"/>
    <mergeCell ref="B83:B84"/>
    <mergeCell ref="B85:B86"/>
    <mergeCell ref="B87:B88"/>
    <mergeCell ref="C94:E94"/>
    <mergeCell ref="F94:H94"/>
    <mergeCell ref="I94:K94"/>
    <mergeCell ref="L94:N94"/>
    <mergeCell ref="O94:Q94"/>
    <mergeCell ref="C101:E101"/>
    <mergeCell ref="F101:H101"/>
    <mergeCell ref="I101:K101"/>
    <mergeCell ref="L101:N101"/>
    <mergeCell ref="O101:Q101"/>
    <mergeCell ref="C108:E108"/>
    <mergeCell ref="F108:H108"/>
    <mergeCell ref="I108:K108"/>
    <mergeCell ref="L108:N108"/>
    <mergeCell ref="O108:Q108"/>
    <mergeCell ref="C115:E115"/>
    <mergeCell ref="F115:H115"/>
    <mergeCell ref="I115:K115"/>
    <mergeCell ref="L115:N115"/>
    <mergeCell ref="O115:Q115"/>
    <mergeCell ref="C122:E122"/>
    <mergeCell ref="F122:H122"/>
    <mergeCell ref="I122:K122"/>
    <mergeCell ref="L122:N122"/>
    <mergeCell ref="O122:Q122"/>
    <mergeCell ref="C129:E129"/>
    <mergeCell ref="F129:H129"/>
    <mergeCell ref="I129:K129"/>
    <mergeCell ref="L129:N129"/>
    <mergeCell ref="O129:Q129"/>
    <mergeCell ref="C136:E136"/>
    <mergeCell ref="F136:H136"/>
    <mergeCell ref="I136:K136"/>
    <mergeCell ref="L136:N136"/>
    <mergeCell ref="O136:Q136"/>
    <mergeCell ref="C143:E143"/>
    <mergeCell ref="F143:H143"/>
    <mergeCell ref="I143:K143"/>
    <mergeCell ref="L143:N143"/>
    <mergeCell ref="O143:Q143"/>
    <mergeCell ref="C151:E151"/>
    <mergeCell ref="F151:H151"/>
    <mergeCell ref="I151:K151"/>
    <mergeCell ref="L151:N151"/>
    <mergeCell ref="O151:Q151"/>
    <mergeCell ref="C152:E152"/>
    <mergeCell ref="F152:H152"/>
    <mergeCell ref="I152:K152"/>
    <mergeCell ref="L152:N152"/>
    <mergeCell ref="O152:Q152"/>
    <mergeCell ref="C159:E159"/>
    <mergeCell ref="F159:H159"/>
    <mergeCell ref="I159:K159"/>
    <mergeCell ref="L159:N159"/>
    <mergeCell ref="O159:Q159"/>
    <mergeCell ref="C166:E166"/>
    <mergeCell ref="F166:H166"/>
    <mergeCell ref="I166:K166"/>
    <mergeCell ref="L166:N166"/>
    <mergeCell ref="O166:Q166"/>
    <mergeCell ref="C173:E173"/>
    <mergeCell ref="F173:H173"/>
    <mergeCell ref="I173:K173"/>
    <mergeCell ref="L173:N173"/>
    <mergeCell ref="O173:Q173"/>
    <mergeCell ref="C180:E180"/>
    <mergeCell ref="F180:H180"/>
    <mergeCell ref="I180:K180"/>
    <mergeCell ref="L180:N180"/>
    <mergeCell ref="O180:Q180"/>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219:D219"/>
    <mergeCell ref="E219:F219"/>
    <mergeCell ref="G219:H219"/>
    <mergeCell ref="I219:J219"/>
    <mergeCell ref="K219:L219"/>
    <mergeCell ref="C221:D221"/>
    <mergeCell ref="E221:F221"/>
    <mergeCell ref="G221:H221"/>
    <mergeCell ref="I221:J221"/>
    <mergeCell ref="K221:L221"/>
    <mergeCell ref="C227:D227"/>
    <mergeCell ref="E227:F227"/>
    <mergeCell ref="G227:H227"/>
    <mergeCell ref="I227:J227"/>
    <mergeCell ref="K227:L227"/>
    <mergeCell ref="C233:D233"/>
    <mergeCell ref="E233:F233"/>
    <mergeCell ref="G233:H233"/>
    <mergeCell ref="I233:J233"/>
    <mergeCell ref="K233:L233"/>
    <mergeCell ref="C235:D235"/>
    <mergeCell ref="E235:F235"/>
    <mergeCell ref="G235:H235"/>
    <mergeCell ref="I235:J235"/>
    <mergeCell ref="K235:L235"/>
    <mergeCell ref="C241:D241"/>
    <mergeCell ref="E241:F241"/>
    <mergeCell ref="G241:H241"/>
    <mergeCell ref="I241:J241"/>
    <mergeCell ref="K241:L241"/>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471</v>
      </c>
      <c r="C4" s="128"/>
      <c r="D4" s="128"/>
      <c r="E4" s="128"/>
      <c r="F4" s="128"/>
      <c r="G4" s="128"/>
      <c r="H4" s="128"/>
      <c r="I4" s="128"/>
      <c r="J4" s="128"/>
      <c r="K4" s="128"/>
      <c r="L4" s="128"/>
      <c r="M4" s="128"/>
      <c r="N4" s="128"/>
      <c r="O4" s="128"/>
      <c r="P4" s="128"/>
      <c r="Q4" s="131"/>
    </row>
    <row r="5" spans="1:17" ht="15" customHeight="1" thickBot="1" x14ac:dyDescent="0.3">
      <c r="B5" s="1896" t="s">
        <v>531</v>
      </c>
      <c r="C5" s="1897"/>
      <c r="D5" s="1897"/>
      <c r="E5" s="1897"/>
      <c r="F5" s="1897"/>
      <c r="G5" s="1897"/>
      <c r="H5" s="1897"/>
      <c r="I5" s="1897"/>
      <c r="J5" s="1897"/>
      <c r="K5" s="1897"/>
      <c r="L5" s="1897"/>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98" t="str">
        <f>'building data'!C9</f>
        <v>10850 Via Frontera</v>
      </c>
      <c r="D9" s="1898"/>
      <c r="E9" s="134" t="s">
        <v>392</v>
      </c>
      <c r="F9" s="1579" t="str">
        <f>'building data'!H9</f>
        <v>English</v>
      </c>
      <c r="G9" s="1580"/>
    </row>
    <row r="10" spans="1:17" ht="15" customHeight="1" x14ac:dyDescent="0.25">
      <c r="B10" s="136" t="s">
        <v>384</v>
      </c>
      <c r="C10" s="1899">
        <f>'building data'!C10</f>
        <v>92127</v>
      </c>
      <c r="D10" s="1899"/>
      <c r="E10" s="137" t="s">
        <v>393</v>
      </c>
      <c r="F10" s="1903" t="str">
        <f>'building data'!H10</f>
        <v>10850 Via Frontera</v>
      </c>
      <c r="G10" s="1904"/>
      <c r="H10" s="331"/>
      <c r="I10" s="331"/>
      <c r="J10" s="331"/>
    </row>
    <row r="11" spans="1:17" ht="15" customHeight="1" x14ac:dyDescent="0.25">
      <c r="B11" s="136" t="s">
        <v>385</v>
      </c>
      <c r="C11" s="1899" t="str">
        <f>'building data'!C11</f>
        <v>Nate Randall</v>
      </c>
      <c r="D11" s="1899"/>
      <c r="E11" s="139" t="s">
        <v>394</v>
      </c>
      <c r="F11" s="1903" t="str">
        <f>'building data'!H12</f>
        <v>ASCE/SEI 7-10</v>
      </c>
      <c r="G11" s="1904"/>
      <c r="H11" s="331"/>
      <c r="I11" s="331"/>
      <c r="J11" s="331"/>
    </row>
    <row r="12" spans="1:17" ht="15" customHeight="1" thickBot="1" x14ac:dyDescent="0.3">
      <c r="B12" s="140" t="s">
        <v>386</v>
      </c>
      <c r="C12" s="1900">
        <f ca="1">'building data'!C12</f>
        <v>42654</v>
      </c>
      <c r="D12" s="1900"/>
      <c r="E12" s="141" t="s">
        <v>395</v>
      </c>
      <c r="F12" s="1901" t="str">
        <f>'building data'!H11</f>
        <v>USA</v>
      </c>
      <c r="G12" s="1902"/>
      <c r="H12" s="331"/>
      <c r="I12" s="331"/>
      <c r="J12" s="331"/>
    </row>
    <row r="13" spans="1:17" ht="15" customHeight="1" x14ac:dyDescent="0.25">
      <c r="A13" s="456"/>
    </row>
    <row r="14" spans="1:17" ht="15" customHeight="1" x14ac:dyDescent="0.25">
      <c r="A14" s="456"/>
      <c r="E14" s="353"/>
      <c r="F14" s="428" t="s">
        <v>400</v>
      </c>
      <c r="G14" s="424">
        <f>'building data'!C20</f>
        <v>91.44</v>
      </c>
      <c r="H14" s="212" t="s">
        <v>0</v>
      </c>
    </row>
    <row r="15" spans="1:17" ht="15" customHeight="1" x14ac:dyDescent="0.25">
      <c r="A15" s="456"/>
      <c r="B15" s="143" t="s">
        <v>493</v>
      </c>
      <c r="C15" s="357"/>
      <c r="D15" s="445" t="s">
        <v>59</v>
      </c>
      <c r="E15" s="357"/>
      <c r="F15" s="213" t="s">
        <v>401</v>
      </c>
      <c r="G15" s="424">
        <f>'building data'!C21</f>
        <v>91.44</v>
      </c>
      <c r="H15" s="212" t="s">
        <v>0</v>
      </c>
    </row>
    <row r="16" spans="1:17" ht="15" customHeight="1" x14ac:dyDescent="0.25">
      <c r="A16" s="341"/>
      <c r="B16" s="209" t="s">
        <v>496</v>
      </c>
      <c r="C16" s="358" t="str">
        <f>'wind load calc_10d'!C39</f>
        <v>9</v>
      </c>
      <c r="D16" s="446">
        <f>(G17*G18*C16)</f>
        <v>17.552700000000002</v>
      </c>
      <c r="E16" s="357"/>
      <c r="F16" s="213" t="s">
        <v>397</v>
      </c>
      <c r="G16" s="424">
        <f>'building data'!C16</f>
        <v>9.1440000000000001</v>
      </c>
      <c r="H16" s="212" t="s">
        <v>0</v>
      </c>
    </row>
    <row r="17" spans="1:18" ht="15" customHeight="1" x14ac:dyDescent="0.25">
      <c r="A17" s="341"/>
      <c r="C17" s="215"/>
      <c r="D17" s="215"/>
      <c r="E17" s="215"/>
      <c r="F17" s="213" t="s">
        <v>478</v>
      </c>
      <c r="G17" s="424">
        <f>'wind load calc_10d'!F20</f>
        <v>1.97</v>
      </c>
      <c r="H17" s="212" t="s">
        <v>0</v>
      </c>
    </row>
    <row r="18" spans="1:18" ht="15" customHeight="1" x14ac:dyDescent="0.25">
      <c r="A18" s="341"/>
      <c r="B18" s="143" t="s">
        <v>494</v>
      </c>
      <c r="C18" s="215"/>
      <c r="D18" s="445" t="s">
        <v>59</v>
      </c>
      <c r="E18" s="357"/>
      <c r="F18" s="213" t="s">
        <v>477</v>
      </c>
      <c r="G18" s="424">
        <f>'wind load calc_10d'!F19</f>
        <v>0.9900000000000001</v>
      </c>
      <c r="H18" s="212" t="s">
        <v>0</v>
      </c>
      <c r="K18" s="455"/>
    </row>
    <row r="19" spans="1:18" ht="15" customHeight="1" x14ac:dyDescent="0.25">
      <c r="A19" s="341"/>
      <c r="B19" s="209" t="s">
        <v>496</v>
      </c>
      <c r="C19" s="358" t="str">
        <f>'wind load calc_10d'!G40</f>
        <v>21</v>
      </c>
      <c r="D19" s="446">
        <f>(G17*G18*C19)</f>
        <v>40.956300000000006</v>
      </c>
      <c r="E19" s="357"/>
      <c r="F19" s="213" t="s">
        <v>45</v>
      </c>
      <c r="G19" s="424">
        <f>MIN('building data'!C18/'building data'!C16,0.2)</f>
        <v>3.3333333333333326E-2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8" t="s">
        <v>533</v>
      </c>
      <c r="C26" s="182" t="s">
        <v>534</v>
      </c>
      <c r="D26" s="460">
        <f ca="1">D50</f>
        <v>-0.17369267861641402</v>
      </c>
      <c r="E26" s="480">
        <f t="shared" ref="E26:M33" ca="1" si="0">E50</f>
        <v>-0.20249850723986229</v>
      </c>
      <c r="F26" s="463">
        <f t="shared" ca="1" si="0"/>
        <v>-0.13994235572846214</v>
      </c>
      <c r="G26" s="542">
        <f t="shared" ca="1" si="0"/>
        <v>-0.13740583042199833</v>
      </c>
      <c r="H26" s="468">
        <f t="shared" ca="1" si="0"/>
        <v>-0.13588184340443096</v>
      </c>
      <c r="I26" s="460">
        <f t="shared" ca="1" si="0"/>
        <v>-0.2342361919540209</v>
      </c>
      <c r="J26" s="480">
        <f t="shared" ca="1" si="0"/>
        <v>-0.25882363345509052</v>
      </c>
      <c r="K26" s="463">
        <f t="shared" ca="1" si="0"/>
        <v>-0.20395303117972829</v>
      </c>
      <c r="L26" s="542">
        <f t="shared" ca="1" si="0"/>
        <v>-0.19859434185931418</v>
      </c>
      <c r="M26" s="469">
        <f t="shared" ca="1" si="0"/>
        <v>-0.20182365901249077</v>
      </c>
      <c r="R26"/>
    </row>
    <row r="27" spans="1:18" ht="15" customHeight="1" thickBot="1" x14ac:dyDescent="0.3">
      <c r="B27" s="1890"/>
      <c r="C27" s="275" t="s">
        <v>535</v>
      </c>
      <c r="D27" s="461">
        <f t="shared" ref="D27:H33" ca="1" si="1">D51</f>
        <v>-0.11</v>
      </c>
      <c r="E27" s="482">
        <f t="shared" ca="1" si="1"/>
        <v>-0.24432710204021565</v>
      </c>
      <c r="F27" s="466">
        <f t="shared" ca="1" si="1"/>
        <v>-0.12259682456646494</v>
      </c>
      <c r="G27" s="543">
        <f t="shared" ca="1" si="1"/>
        <v>-0.13974369482337323</v>
      </c>
      <c r="H27" s="464">
        <f t="shared" ca="1" si="1"/>
        <v>-0.13588184340443096</v>
      </c>
      <c r="I27" s="461">
        <f t="shared" ca="1" si="0"/>
        <v>-0.12270637038900903</v>
      </c>
      <c r="J27" s="482">
        <f t="shared" ca="1" si="0"/>
        <v>-0.33087978963986431</v>
      </c>
      <c r="K27" s="466">
        <f t="shared" ca="1" si="0"/>
        <v>-0.15880996165298086</v>
      </c>
      <c r="L27" s="543">
        <f t="shared" ca="1" si="0"/>
        <v>-0.20475648822552134</v>
      </c>
      <c r="M27" s="471">
        <f t="shared" ca="1" si="0"/>
        <v>-0.20781328601322552</v>
      </c>
      <c r="R27"/>
    </row>
    <row r="28" spans="1:18" ht="15" customHeight="1" x14ac:dyDescent="0.25">
      <c r="B28" s="1888" t="s">
        <v>536</v>
      </c>
      <c r="C28" s="241" t="s">
        <v>534</v>
      </c>
      <c r="D28" s="460">
        <f t="shared" ca="1" si="1"/>
        <v>-0.20107782557077994</v>
      </c>
      <c r="E28" s="480">
        <f t="shared" ca="1" si="1"/>
        <v>-0.13</v>
      </c>
      <c r="F28" s="463">
        <f t="shared" ca="1" si="1"/>
        <v>-0.10659698355364064</v>
      </c>
      <c r="G28" s="542">
        <f t="shared" ca="1" si="1"/>
        <v>-0.1</v>
      </c>
      <c r="H28" s="468">
        <f t="shared" ca="1" si="1"/>
        <v>-0.10553880678040251</v>
      </c>
      <c r="I28" s="460">
        <f t="shared" ca="1" si="0"/>
        <v>-0.25650508253942855</v>
      </c>
      <c r="J28" s="480">
        <f t="shared" ca="1" si="0"/>
        <v>-0.13</v>
      </c>
      <c r="K28" s="463">
        <f t="shared" ca="1" si="0"/>
        <v>-0.15054643803780654</v>
      </c>
      <c r="L28" s="542">
        <f t="shared" ca="1" si="0"/>
        <v>-0.1</v>
      </c>
      <c r="M28" s="469">
        <f t="shared" ca="1" si="0"/>
        <v>-0.11769464466183671</v>
      </c>
      <c r="R28"/>
    </row>
    <row r="29" spans="1:18" ht="15" customHeight="1" thickBot="1" x14ac:dyDescent="0.3">
      <c r="B29" s="1890"/>
      <c r="C29" s="276" t="s">
        <v>535</v>
      </c>
      <c r="D29" s="462">
        <f t="shared" ca="1" si="1"/>
        <v>-0.11</v>
      </c>
      <c r="E29" s="483">
        <f t="shared" ca="1" si="1"/>
        <v>-0.14953463053318505</v>
      </c>
      <c r="F29" s="467">
        <f t="shared" ca="1" si="1"/>
        <v>-0.10401827687415337</v>
      </c>
      <c r="G29" s="544">
        <f t="shared" ca="1" si="1"/>
        <v>-0.1</v>
      </c>
      <c r="H29" s="465">
        <f t="shared" ca="1" si="1"/>
        <v>-0.10830821017060377</v>
      </c>
      <c r="I29" s="462">
        <f t="shared" ca="1" si="0"/>
        <v>-0.16330367756227307</v>
      </c>
      <c r="J29" s="483">
        <f t="shared" ca="1" si="0"/>
        <v>-0.18738102147974564</v>
      </c>
      <c r="K29" s="467">
        <f t="shared" ca="1" si="0"/>
        <v>-0.13078825062797905</v>
      </c>
      <c r="L29" s="544">
        <f t="shared" ca="1" si="0"/>
        <v>-0.1</v>
      </c>
      <c r="M29" s="470">
        <f t="shared" ca="1" si="0"/>
        <v>-0.12359285954911563</v>
      </c>
      <c r="R29"/>
    </row>
    <row r="30" spans="1:18" ht="15" customHeight="1" x14ac:dyDescent="0.25">
      <c r="B30" s="1888" t="s">
        <v>537</v>
      </c>
      <c r="C30" s="241" t="s">
        <v>534</v>
      </c>
      <c r="D30" s="460">
        <f t="shared" ca="1" si="1"/>
        <v>-0.17778950681020944</v>
      </c>
      <c r="E30" s="480">
        <f t="shared" ca="1" si="1"/>
        <v>-0.14594798280009355</v>
      </c>
      <c r="F30" s="463">
        <f t="shared" ca="1" si="1"/>
        <v>-0.12099056226431253</v>
      </c>
      <c r="G30" s="542">
        <f t="shared" ca="1" si="1"/>
        <v>-0.11280125635799272</v>
      </c>
      <c r="H30" s="468">
        <f t="shared" ca="1" si="1"/>
        <v>-0.1</v>
      </c>
      <c r="I30" s="460">
        <f t="shared" ca="1" si="0"/>
        <v>-0.26110766396020091</v>
      </c>
      <c r="J30" s="480">
        <f t="shared" ca="1" si="0"/>
        <v>-0.1701533738640443</v>
      </c>
      <c r="K30" s="463">
        <f t="shared" ca="1" si="0"/>
        <v>-0.16927483514644825</v>
      </c>
      <c r="L30" s="542">
        <f t="shared" ca="1" si="0"/>
        <v>-0.13746279876391704</v>
      </c>
      <c r="M30" s="469">
        <f t="shared" ca="1" si="0"/>
        <v>-0.13472363359583001</v>
      </c>
      <c r="R30"/>
    </row>
    <row r="31" spans="1:18" ht="15" customHeight="1" thickBot="1" x14ac:dyDescent="0.3">
      <c r="B31" s="1890"/>
      <c r="C31" s="276" t="s">
        <v>535</v>
      </c>
      <c r="D31" s="462">
        <f t="shared" ca="1" si="1"/>
        <v>-0.15067370408612568</v>
      </c>
      <c r="E31" s="483">
        <f t="shared" ca="1" si="1"/>
        <v>-0.15733939908587463</v>
      </c>
      <c r="F31" s="467">
        <f t="shared" ca="1" si="1"/>
        <v>-0.10825639231175664</v>
      </c>
      <c r="G31" s="544">
        <f t="shared" ca="1" si="1"/>
        <v>-0.11280125635799272</v>
      </c>
      <c r="H31" s="465">
        <f t="shared" ca="1" si="1"/>
        <v>-0.11226543339495312</v>
      </c>
      <c r="I31" s="462">
        <f t="shared" ca="1" si="0"/>
        <v>-0.20777522988362676</v>
      </c>
      <c r="J31" s="483">
        <f t="shared" ca="1" si="0"/>
        <v>-0.21030674772808861</v>
      </c>
      <c r="K31" s="467">
        <f t="shared" ca="1" si="0"/>
        <v>-0.13460829735455171</v>
      </c>
      <c r="L31" s="544">
        <f t="shared" ca="1" si="0"/>
        <v>-0.13121899896993086</v>
      </c>
      <c r="M31" s="470">
        <f t="shared" ca="1" si="0"/>
        <v>-0.13637027516073991</v>
      </c>
      <c r="R31"/>
    </row>
    <row r="32" spans="1:18" ht="15" customHeight="1" x14ac:dyDescent="0.25">
      <c r="B32" s="1888" t="s">
        <v>538</v>
      </c>
      <c r="C32" s="241" t="s">
        <v>534</v>
      </c>
      <c r="D32" s="460">
        <f t="shared" ca="1" si="1"/>
        <v>-0.18354703331306066</v>
      </c>
      <c r="E32" s="480">
        <f t="shared" ca="1" si="1"/>
        <v>-0.13</v>
      </c>
      <c r="F32" s="463">
        <f t="shared" ca="1" si="1"/>
        <v>-0.12974675038718242</v>
      </c>
      <c r="G32" s="542">
        <f t="shared" ca="1" si="1"/>
        <v>-0.11029751876130989</v>
      </c>
      <c r="H32" s="468">
        <f t="shared" ca="1" si="1"/>
        <v>-0.1</v>
      </c>
      <c r="I32" s="460">
        <f t="shared" ca="1" si="0"/>
        <v>-0.2525721489130846</v>
      </c>
      <c r="J32" s="480">
        <f t="shared" ca="1" si="0"/>
        <v>-0.13</v>
      </c>
      <c r="K32" s="463">
        <f t="shared" ca="1" si="0"/>
        <v>-0.17042129984919185</v>
      </c>
      <c r="L32" s="542">
        <f t="shared" ca="1" si="0"/>
        <v>-0.12410850074925635</v>
      </c>
      <c r="M32" s="469">
        <f t="shared" ca="1" si="0"/>
        <v>-0.11225656123998505</v>
      </c>
      <c r="R32"/>
    </row>
    <row r="33" spans="2:18" ht="15" customHeight="1" thickBot="1" x14ac:dyDescent="0.3">
      <c r="B33" s="1890"/>
      <c r="C33" s="276" t="s">
        <v>535</v>
      </c>
      <c r="D33" s="462">
        <f t="shared" ca="1" si="1"/>
        <v>-0.17619232998175463</v>
      </c>
      <c r="E33" s="483">
        <f t="shared" ca="1" si="1"/>
        <v>-0.14822626605724976</v>
      </c>
      <c r="F33" s="467">
        <f t="shared" ca="1" si="1"/>
        <v>-0.10135291028109547</v>
      </c>
      <c r="G33" s="544">
        <f t="shared" ca="1" si="1"/>
        <v>-0.1</v>
      </c>
      <c r="H33" s="465">
        <f t="shared" ca="1" si="1"/>
        <v>-0.1</v>
      </c>
      <c r="I33" s="462">
        <f t="shared" ca="1" si="0"/>
        <v>-0.21953128113357856</v>
      </c>
      <c r="J33" s="483">
        <f t="shared" ca="1" si="0"/>
        <v>-0.18353783181872574</v>
      </c>
      <c r="K33" s="467">
        <f t="shared" ca="1" si="0"/>
        <v>-0.14146514620610304</v>
      </c>
      <c r="L33" s="544">
        <f t="shared" ca="1" si="0"/>
        <v>-0.10735393674399103</v>
      </c>
      <c r="M33" s="470">
        <f t="shared" ca="1" si="0"/>
        <v>-0.11566904503304631</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888" t="str">
        <f>$B$26</f>
        <v>North row</v>
      </c>
      <c r="C35" s="183" t="str">
        <f>$C$26</f>
        <v>1st-4th module</v>
      </c>
      <c r="D35" s="460">
        <f ca="1">D59</f>
        <v>4.9357758616966792E-2</v>
      </c>
      <c r="E35" s="480">
        <f t="shared" ref="E35:M42" ca="1" si="2">E59</f>
        <v>9.8204788371994686E-2</v>
      </c>
      <c r="F35" s="463">
        <f t="shared" ca="1" si="2"/>
        <v>7.8010721171845987E-2</v>
      </c>
      <c r="G35" s="542">
        <f t="shared" ca="1" si="2"/>
        <v>6.9196605053578442E-2</v>
      </c>
      <c r="H35" s="468">
        <f t="shared" ca="1" si="2"/>
        <v>5.6856195723554284E-2</v>
      </c>
      <c r="I35" s="460">
        <f t="shared" ca="1" si="2"/>
        <v>6.3162876612102944E-2</v>
      </c>
      <c r="J35" s="480">
        <f t="shared" ca="1" si="2"/>
        <v>0.11347969148147581</v>
      </c>
      <c r="K35" s="463">
        <f t="shared" ca="1" si="2"/>
        <v>0.11475585155577203</v>
      </c>
      <c r="L35" s="542">
        <f t="shared" ca="1" si="2"/>
        <v>0.12254293037037438</v>
      </c>
      <c r="M35" s="469">
        <f ca="1">M59</f>
        <v>0.10020892392674662</v>
      </c>
      <c r="R35"/>
    </row>
    <row r="36" spans="2:18" ht="15" customHeight="1" thickBot="1" x14ac:dyDescent="0.3">
      <c r="B36" s="1890"/>
      <c r="C36" s="277" t="str">
        <f>$C$27</f>
        <v>Interior modules</v>
      </c>
      <c r="D36" s="461">
        <f t="shared" ref="D36:H42" ca="1" si="3">D60</f>
        <v>-4.4811739066008538E-4</v>
      </c>
      <c r="E36" s="482">
        <f t="shared" ca="1" si="3"/>
        <v>0.11802545615716974</v>
      </c>
      <c r="F36" s="466">
        <f t="shared" ca="1" si="3"/>
        <v>6.0183281899986646E-2</v>
      </c>
      <c r="G36" s="543">
        <f t="shared" ca="1" si="3"/>
        <v>5.6585929622896179E-2</v>
      </c>
      <c r="H36" s="464">
        <f t="shared" ca="1" si="3"/>
        <v>5.4667466280872934E-2</v>
      </c>
      <c r="I36" s="461">
        <f t="shared" ca="1" si="2"/>
        <v>5.2219897398033545E-2</v>
      </c>
      <c r="J36" s="482">
        <f t="shared" ca="1" si="2"/>
        <v>8.8641967739421831E-2</v>
      </c>
      <c r="K36" s="466">
        <f t="shared" ca="1" si="2"/>
        <v>-2.8221625680561854E-2</v>
      </c>
      <c r="L36" s="543">
        <f t="shared" ca="1" si="2"/>
        <v>0.10137340414405738</v>
      </c>
      <c r="M36" s="471">
        <f t="shared" ca="1" si="2"/>
        <v>9.8214718882623925E-2</v>
      </c>
      <c r="R36"/>
    </row>
    <row r="37" spans="2:18" ht="15" customHeight="1" x14ac:dyDescent="0.25">
      <c r="B37" s="1888" t="str">
        <f>$B$28</f>
        <v>Inner rows, 2nd to 6th row from north</v>
      </c>
      <c r="C37" s="183" t="str">
        <f>$C$26</f>
        <v>1st-4th module</v>
      </c>
      <c r="D37" s="460">
        <f t="shared" ca="1" si="3"/>
        <v>4.577202672089032E-2</v>
      </c>
      <c r="E37" s="480">
        <f t="shared" ca="1" si="3"/>
        <v>3.4405764703713947E-2</v>
      </c>
      <c r="F37" s="463">
        <f t="shared" ca="1" si="3"/>
        <v>4.2420480469561782E-2</v>
      </c>
      <c r="G37" s="542">
        <f t="shared" ca="1" si="3"/>
        <v>4.2513203219492673E-2</v>
      </c>
      <c r="H37" s="468">
        <f t="shared" ca="1" si="3"/>
        <v>3.5104530421098123E-2</v>
      </c>
      <c r="I37" s="460">
        <f t="shared" ca="1" si="2"/>
        <v>0.12887995376951861</v>
      </c>
      <c r="J37" s="480">
        <f t="shared" ca="1" si="2"/>
        <v>4.9791533668803699E-2</v>
      </c>
      <c r="K37" s="463">
        <f t="shared" ca="1" si="2"/>
        <v>5.8632625848906862E-2</v>
      </c>
      <c r="L37" s="542">
        <f t="shared" ca="1" si="2"/>
        <v>5.9779826982617863E-2</v>
      </c>
      <c r="M37" s="469">
        <f t="shared" ca="1" si="2"/>
        <v>9.0486601386501275E-2</v>
      </c>
      <c r="R37"/>
    </row>
    <row r="38" spans="2:18" ht="15" customHeight="1" thickBot="1" x14ac:dyDescent="0.3">
      <c r="B38" s="1890"/>
      <c r="C38" s="277" t="str">
        <f>$C$27</f>
        <v>Interior modules</v>
      </c>
      <c r="D38" s="462">
        <f t="shared" ca="1" si="3"/>
        <v>-4.4811739066008538E-4</v>
      </c>
      <c r="E38" s="483">
        <f t="shared" ca="1" si="3"/>
        <v>3.3892883484374144E-2</v>
      </c>
      <c r="F38" s="467">
        <f t="shared" ca="1" si="3"/>
        <v>4.1637364558427703E-2</v>
      </c>
      <c r="G38" s="544">
        <f t="shared" ca="1" si="3"/>
        <v>4.2513203219492673E-2</v>
      </c>
      <c r="H38" s="465">
        <f t="shared" ca="1" si="3"/>
        <v>2.3206807726570047E-2</v>
      </c>
      <c r="I38" s="462">
        <f t="shared" ca="1" si="2"/>
        <v>3.8703303671447767E-2</v>
      </c>
      <c r="J38" s="483">
        <f t="shared" ca="1" si="2"/>
        <v>5.0467247945684836E-2</v>
      </c>
      <c r="K38" s="467">
        <f t="shared" ca="1" si="2"/>
        <v>8.5920926441926445E-3</v>
      </c>
      <c r="L38" s="544">
        <f t="shared" ca="1" si="2"/>
        <v>5.9779826982617863E-2</v>
      </c>
      <c r="M38" s="470">
        <f t="shared" ca="1" si="2"/>
        <v>3.3625704721634328E-2</v>
      </c>
      <c r="R38"/>
    </row>
    <row r="39" spans="2:18" ht="15" customHeight="1" x14ac:dyDescent="0.25">
      <c r="B39" s="1888" t="str">
        <f>$B$30</f>
        <v>Inner rows, from 7th row from north</v>
      </c>
      <c r="C39" s="183" t="str">
        <f>$C$26</f>
        <v>1st-4th module</v>
      </c>
      <c r="D39" s="460">
        <f t="shared" ca="1" si="3"/>
        <v>6.5586741354482933E-2</v>
      </c>
      <c r="E39" s="480">
        <f t="shared" ca="1" si="3"/>
        <v>3.8434131731673635E-2</v>
      </c>
      <c r="F39" s="463">
        <f t="shared" ca="1" si="3"/>
        <v>4.9461508703233507E-2</v>
      </c>
      <c r="G39" s="542">
        <f t="shared" ca="1" si="3"/>
        <v>5.0766502325938552E-2</v>
      </c>
      <c r="H39" s="468">
        <f t="shared" ca="1" si="3"/>
        <v>3.1533519281794542E-2</v>
      </c>
      <c r="I39" s="460">
        <f t="shared" ca="1" si="2"/>
        <v>0.17505153482247629</v>
      </c>
      <c r="J39" s="480">
        <f t="shared" ca="1" si="2"/>
        <v>5.7185192597574604E-2</v>
      </c>
      <c r="K39" s="463">
        <f t="shared" ca="1" si="2"/>
        <v>6.7418560122482749E-2</v>
      </c>
      <c r="L39" s="542">
        <f t="shared" ca="1" si="2"/>
        <v>4.7306846235604792E-2</v>
      </c>
      <c r="M39" s="469">
        <f t="shared" ca="1" si="2"/>
        <v>6.3608700340804361E-2</v>
      </c>
      <c r="R39"/>
    </row>
    <row r="40" spans="2:18" ht="15" customHeight="1" thickBot="1" x14ac:dyDescent="0.3">
      <c r="B40" s="1890"/>
      <c r="C40" s="277" t="str">
        <f>$C$27</f>
        <v>Interior modules</v>
      </c>
      <c r="D40" s="462">
        <f t="shared" ca="1" si="3"/>
        <v>7.0433706937304205E-2</v>
      </c>
      <c r="E40" s="483">
        <f t="shared" ca="1" si="3"/>
        <v>3.7023280165795036E-2</v>
      </c>
      <c r="F40" s="467">
        <f t="shared" ca="1" si="3"/>
        <v>4.3303682720126517E-2</v>
      </c>
      <c r="G40" s="544">
        <f t="shared" ca="1" si="3"/>
        <v>4.1396252404857996E-2</v>
      </c>
      <c r="H40" s="465">
        <f t="shared" ca="1" si="3"/>
        <v>3.0783964988028788E-2</v>
      </c>
      <c r="I40" s="462">
        <f t="shared" ca="1" si="2"/>
        <v>5.8366384756269415E-2</v>
      </c>
      <c r="J40" s="483">
        <f t="shared" ca="1" si="2"/>
        <v>0.10610374776344161</v>
      </c>
      <c r="K40" s="467">
        <f t="shared" ca="1" si="2"/>
        <v>5.3022936192038156E-2</v>
      </c>
      <c r="L40" s="544">
        <f t="shared" ca="1" si="2"/>
        <v>4.9385676360106948E-2</v>
      </c>
      <c r="M40" s="470">
        <f t="shared" ca="1" si="2"/>
        <v>4.767059444229773E-2</v>
      </c>
      <c r="R40"/>
    </row>
    <row r="41" spans="2:18" ht="15" customHeight="1" x14ac:dyDescent="0.25">
      <c r="B41" s="1888" t="str">
        <f>$B$32</f>
        <v>South row</v>
      </c>
      <c r="C41" s="183" t="str">
        <f>$C$26</f>
        <v>1st-4th module</v>
      </c>
      <c r="D41" s="460">
        <f t="shared" ca="1" si="3"/>
        <v>3.0819082343629383E-2</v>
      </c>
      <c r="E41" s="480">
        <f t="shared" ca="1" si="3"/>
        <v>3.4405764703713947E-2</v>
      </c>
      <c r="F41" s="463">
        <f t="shared" ca="1" si="3"/>
        <v>5.0385970100427391E-2</v>
      </c>
      <c r="G41" s="542">
        <f t="shared" ca="1" si="3"/>
        <v>5.0282913337304676E-2</v>
      </c>
      <c r="H41" s="468">
        <f t="shared" ca="1" si="3"/>
        <v>3.1533519281794542E-2</v>
      </c>
      <c r="I41" s="460">
        <f t="shared" ca="1" si="2"/>
        <v>7.3753504438855658E-2</v>
      </c>
      <c r="J41" s="480">
        <f t="shared" ca="1" si="2"/>
        <v>4.9791533668803699E-2</v>
      </c>
      <c r="K41" s="463">
        <f t="shared" ca="1" si="2"/>
        <v>5.3139698784367959E-2</v>
      </c>
      <c r="L41" s="542">
        <f t="shared" ca="1" si="2"/>
        <v>5.1753067754621927E-2</v>
      </c>
      <c r="M41" s="469">
        <f t="shared" ca="1" si="2"/>
        <v>4.8093963542446931E-2</v>
      </c>
      <c r="R41"/>
    </row>
    <row r="42" spans="2:18" ht="15" customHeight="1" thickBot="1" x14ac:dyDescent="0.3">
      <c r="B42" s="1890"/>
      <c r="C42" s="277" t="str">
        <f>$C$27</f>
        <v>Interior modules</v>
      </c>
      <c r="D42" s="462">
        <f t="shared" ca="1" si="3"/>
        <v>1.3964468304543171E-2</v>
      </c>
      <c r="E42" s="483">
        <f t="shared" ca="1" si="3"/>
        <v>3.3649292003355674E-2</v>
      </c>
      <c r="F42" s="467">
        <f t="shared" ca="1" si="3"/>
        <v>4.2477682595058686E-2</v>
      </c>
      <c r="G42" s="544">
        <f t="shared" ca="1" si="3"/>
        <v>4.2513203219492673E-2</v>
      </c>
      <c r="H42" s="465">
        <f t="shared" ca="1" si="3"/>
        <v>3.1533519281794542E-2</v>
      </c>
      <c r="I42" s="462">
        <f t="shared" ca="1" si="2"/>
        <v>3.885112027379E-2</v>
      </c>
      <c r="J42" s="483">
        <f t="shared" ca="1" si="2"/>
        <v>5.2728929534316037E-2</v>
      </c>
      <c r="K42" s="467">
        <f t="shared" ca="1" si="2"/>
        <v>5.8838734700278332E-2</v>
      </c>
      <c r="L42" s="544">
        <f t="shared" ca="1" si="2"/>
        <v>3.4516006956801057E-2</v>
      </c>
      <c r="M42" s="470">
        <f t="shared" ca="1" si="2"/>
        <v>5.4562926391370385E-2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539</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888" t="str">
        <f>$B$26</f>
        <v>North row</v>
      </c>
      <c r="C50" s="183" t="str">
        <f>$C$26</f>
        <v>1st-4th module</v>
      </c>
      <c r="D50" s="189">
        <f ca="1">D101</f>
        <v>-0.17369267861641402</v>
      </c>
      <c r="E50" s="190">
        <f t="shared" ref="E50:M57" ca="1" si="4">E101</f>
        <v>-0.20249850723986229</v>
      </c>
      <c r="F50" s="190">
        <f t="shared" ca="1" si="4"/>
        <v>-0.13994235572846214</v>
      </c>
      <c r="G50" s="573">
        <f t="shared" ca="1" si="4"/>
        <v>-0.13740583042199833</v>
      </c>
      <c r="H50" s="573">
        <f t="shared" ca="1" si="4"/>
        <v>-0.13588184340443096</v>
      </c>
      <c r="I50" s="189">
        <f t="shared" ca="1" si="4"/>
        <v>-0.2342361919540209</v>
      </c>
      <c r="J50" s="190">
        <f t="shared" ca="1" si="4"/>
        <v>-0.25882363345509052</v>
      </c>
      <c r="K50" s="190">
        <f t="shared" ca="1" si="4"/>
        <v>-0.20395303117972829</v>
      </c>
      <c r="L50" s="190">
        <f t="shared" ca="1" si="4"/>
        <v>-0.19859434185931418</v>
      </c>
      <c r="M50" s="191">
        <f t="shared" ca="1" si="4"/>
        <v>-0.20182365901249077</v>
      </c>
      <c r="R50"/>
    </row>
    <row r="51" spans="2:18" ht="15" customHeight="1" thickBot="1" x14ac:dyDescent="0.3">
      <c r="B51" s="1890"/>
      <c r="C51" s="277" t="str">
        <f>$C$27</f>
        <v>Interior modules</v>
      </c>
      <c r="D51" s="578">
        <f t="shared" ref="D51:D57" ca="1" si="5">D102</f>
        <v>-0.11</v>
      </c>
      <c r="E51" s="579">
        <f t="shared" ca="1" si="4"/>
        <v>-0.24432710204021565</v>
      </c>
      <c r="F51" s="579">
        <f t="shared" ca="1" si="4"/>
        <v>-0.12259682456646494</v>
      </c>
      <c r="G51" s="580">
        <f t="shared" ca="1" si="4"/>
        <v>-0.13974369482337323</v>
      </c>
      <c r="H51" s="580">
        <f t="shared" ca="1" si="4"/>
        <v>-0.13588184340443096</v>
      </c>
      <c r="I51" s="578">
        <f t="shared" ca="1" si="4"/>
        <v>-0.12270637038900903</v>
      </c>
      <c r="J51" s="579">
        <f t="shared" ca="1" si="4"/>
        <v>-0.33087978963986431</v>
      </c>
      <c r="K51" s="579">
        <f t="shared" ca="1" si="4"/>
        <v>-0.15880996165298086</v>
      </c>
      <c r="L51" s="579">
        <f t="shared" ca="1" si="4"/>
        <v>-0.20475648822552134</v>
      </c>
      <c r="M51" s="581">
        <f t="shared" ca="1" si="4"/>
        <v>-0.20781328601322552</v>
      </c>
      <c r="R51"/>
    </row>
    <row r="52" spans="2:18" ht="15" customHeight="1" x14ac:dyDescent="0.25">
      <c r="B52" s="1888" t="str">
        <f>$B$28</f>
        <v>Inner rows, 2nd to 6th row from north</v>
      </c>
      <c r="C52" s="183" t="str">
        <f>$C$26</f>
        <v>1st-4th module</v>
      </c>
      <c r="D52" s="189">
        <f t="shared" ca="1" si="5"/>
        <v>-0.20107782557077994</v>
      </c>
      <c r="E52" s="190">
        <f t="shared" ca="1" si="4"/>
        <v>-0.13</v>
      </c>
      <c r="F52" s="190">
        <f t="shared" ca="1" si="4"/>
        <v>-0.10659698355364064</v>
      </c>
      <c r="G52" s="573">
        <f t="shared" ca="1" si="4"/>
        <v>-0.1</v>
      </c>
      <c r="H52" s="573">
        <f t="shared" ca="1" si="4"/>
        <v>-0.10553880678040251</v>
      </c>
      <c r="I52" s="189">
        <f t="shared" ca="1" si="4"/>
        <v>-0.25650508253942855</v>
      </c>
      <c r="J52" s="190">
        <f t="shared" ca="1" si="4"/>
        <v>-0.13</v>
      </c>
      <c r="K52" s="190">
        <f t="shared" ca="1" si="4"/>
        <v>-0.15054643803780654</v>
      </c>
      <c r="L52" s="190">
        <f t="shared" ca="1" si="4"/>
        <v>-0.1</v>
      </c>
      <c r="M52" s="191">
        <f t="shared" ca="1" si="4"/>
        <v>-0.11769464466183671</v>
      </c>
      <c r="R52"/>
    </row>
    <row r="53" spans="2:18" ht="15" customHeight="1" thickBot="1" x14ac:dyDescent="0.3">
      <c r="B53" s="1890"/>
      <c r="C53" s="277" t="str">
        <f>$C$27</f>
        <v>Interior modules</v>
      </c>
      <c r="D53" s="578">
        <f t="shared" ca="1" si="5"/>
        <v>-0.11</v>
      </c>
      <c r="E53" s="579">
        <f t="shared" ca="1" si="4"/>
        <v>-0.14953463053318505</v>
      </c>
      <c r="F53" s="579">
        <f t="shared" ca="1" si="4"/>
        <v>-0.10401827687415337</v>
      </c>
      <c r="G53" s="580">
        <f t="shared" ca="1" si="4"/>
        <v>-0.1</v>
      </c>
      <c r="H53" s="580">
        <f t="shared" ca="1" si="4"/>
        <v>-0.10830821017060377</v>
      </c>
      <c r="I53" s="578">
        <f t="shared" ca="1" si="4"/>
        <v>-0.16330367756227307</v>
      </c>
      <c r="J53" s="579">
        <f t="shared" ca="1" si="4"/>
        <v>-0.18738102147974564</v>
      </c>
      <c r="K53" s="579">
        <f t="shared" ca="1" si="4"/>
        <v>-0.13078825062797905</v>
      </c>
      <c r="L53" s="579">
        <f t="shared" ca="1" si="4"/>
        <v>-0.1</v>
      </c>
      <c r="M53" s="581">
        <f t="shared" ca="1" si="4"/>
        <v>-0.12359285954911563</v>
      </c>
      <c r="R53"/>
    </row>
    <row r="54" spans="2:18" ht="15" customHeight="1" x14ac:dyDescent="0.25">
      <c r="B54" s="1888" t="str">
        <f>$B$30</f>
        <v>Inner rows, from 7th row from north</v>
      </c>
      <c r="C54" s="183" t="str">
        <f>$C$26</f>
        <v>1st-4th module</v>
      </c>
      <c r="D54" s="189">
        <f t="shared" ca="1" si="5"/>
        <v>-0.17778950681020944</v>
      </c>
      <c r="E54" s="190">
        <f t="shared" ca="1" si="4"/>
        <v>-0.14594798280009355</v>
      </c>
      <c r="F54" s="190">
        <f t="shared" ca="1" si="4"/>
        <v>-0.12099056226431253</v>
      </c>
      <c r="G54" s="573">
        <f t="shared" ca="1" si="4"/>
        <v>-0.11280125635799272</v>
      </c>
      <c r="H54" s="573">
        <f t="shared" ca="1" si="4"/>
        <v>-0.1</v>
      </c>
      <c r="I54" s="189">
        <f t="shared" ca="1" si="4"/>
        <v>-0.26110766396020091</v>
      </c>
      <c r="J54" s="190">
        <f t="shared" ca="1" si="4"/>
        <v>-0.1701533738640443</v>
      </c>
      <c r="K54" s="190">
        <f t="shared" ca="1" si="4"/>
        <v>-0.16927483514644825</v>
      </c>
      <c r="L54" s="190">
        <f t="shared" ca="1" si="4"/>
        <v>-0.13746279876391704</v>
      </c>
      <c r="M54" s="191">
        <f t="shared" ca="1" si="4"/>
        <v>-0.13472363359583001</v>
      </c>
      <c r="R54"/>
    </row>
    <row r="55" spans="2:18" ht="15" customHeight="1" thickBot="1" x14ac:dyDescent="0.3">
      <c r="B55" s="1890"/>
      <c r="C55" s="277" t="str">
        <f>$C$27</f>
        <v>Interior modules</v>
      </c>
      <c r="D55" s="582">
        <f t="shared" ca="1" si="5"/>
        <v>-0.15067370408612568</v>
      </c>
      <c r="E55" s="583">
        <f t="shared" ca="1" si="4"/>
        <v>-0.15733939908587463</v>
      </c>
      <c r="F55" s="583">
        <f t="shared" ca="1" si="4"/>
        <v>-0.10825639231175664</v>
      </c>
      <c r="G55" s="584">
        <f t="shared" ca="1" si="4"/>
        <v>-0.11280125635799272</v>
      </c>
      <c r="H55" s="584">
        <f t="shared" ca="1" si="4"/>
        <v>-0.11226543339495312</v>
      </c>
      <c r="I55" s="582">
        <f t="shared" ca="1" si="4"/>
        <v>-0.20777522988362676</v>
      </c>
      <c r="J55" s="583">
        <f t="shared" ca="1" si="4"/>
        <v>-0.21030674772808861</v>
      </c>
      <c r="K55" s="583">
        <f t="shared" ca="1" si="4"/>
        <v>-0.13460829735455171</v>
      </c>
      <c r="L55" s="583">
        <f t="shared" ca="1" si="4"/>
        <v>-0.13121899896993086</v>
      </c>
      <c r="M55" s="585">
        <f t="shared" ca="1" si="4"/>
        <v>-0.13637027516073991</v>
      </c>
      <c r="R55"/>
    </row>
    <row r="56" spans="2:18" ht="15" customHeight="1" x14ac:dyDescent="0.25">
      <c r="B56" s="1888" t="str">
        <f>$B$32</f>
        <v>South row</v>
      </c>
      <c r="C56" s="183" t="str">
        <f>$C$26</f>
        <v>1st-4th module</v>
      </c>
      <c r="D56" s="189">
        <f t="shared" ca="1" si="5"/>
        <v>-0.18354703331306066</v>
      </c>
      <c r="E56" s="190">
        <f t="shared" ca="1" si="4"/>
        <v>-0.13</v>
      </c>
      <c r="F56" s="190">
        <f t="shared" ca="1" si="4"/>
        <v>-0.12974675038718242</v>
      </c>
      <c r="G56" s="573">
        <f t="shared" ca="1" si="4"/>
        <v>-0.11029751876130989</v>
      </c>
      <c r="H56" s="573">
        <f t="shared" ca="1" si="4"/>
        <v>-0.1</v>
      </c>
      <c r="I56" s="189">
        <f t="shared" ca="1" si="4"/>
        <v>-0.2525721489130846</v>
      </c>
      <c r="J56" s="190">
        <f t="shared" ca="1" si="4"/>
        <v>-0.13</v>
      </c>
      <c r="K56" s="190">
        <f t="shared" ca="1" si="4"/>
        <v>-0.17042129984919185</v>
      </c>
      <c r="L56" s="190">
        <f t="shared" ca="1" si="4"/>
        <v>-0.12410850074925635</v>
      </c>
      <c r="M56" s="191">
        <f t="shared" ca="1" si="4"/>
        <v>-0.11225656123998505</v>
      </c>
      <c r="R56"/>
    </row>
    <row r="57" spans="2:18" ht="15" customHeight="1" thickBot="1" x14ac:dyDescent="0.3">
      <c r="B57" s="1890"/>
      <c r="C57" s="277" t="str">
        <f>$C$27</f>
        <v>Interior modules</v>
      </c>
      <c r="D57" s="578">
        <f t="shared" ca="1" si="5"/>
        <v>-0.17619232998175463</v>
      </c>
      <c r="E57" s="579">
        <f t="shared" ca="1" si="4"/>
        <v>-0.14822626605724976</v>
      </c>
      <c r="F57" s="579">
        <f t="shared" ca="1" si="4"/>
        <v>-0.10135291028109547</v>
      </c>
      <c r="G57" s="580">
        <f t="shared" ca="1" si="4"/>
        <v>-0.1</v>
      </c>
      <c r="H57" s="580">
        <f t="shared" ca="1" si="4"/>
        <v>-0.1</v>
      </c>
      <c r="I57" s="578">
        <f t="shared" ca="1" si="4"/>
        <v>-0.21953128113357856</v>
      </c>
      <c r="J57" s="579">
        <f t="shared" ca="1" si="4"/>
        <v>-0.18353783181872574</v>
      </c>
      <c r="K57" s="579">
        <f t="shared" ca="1" si="4"/>
        <v>-0.14146514620610304</v>
      </c>
      <c r="L57" s="579">
        <f t="shared" ca="1" si="4"/>
        <v>-0.10735393674399103</v>
      </c>
      <c r="M57" s="581">
        <f t="shared" ca="1" si="4"/>
        <v>-0.11566904503304631</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888" t="str">
        <f>$B$26</f>
        <v>North row</v>
      </c>
      <c r="C59" s="183" t="str">
        <f>$C$26</f>
        <v>1st-4th module</v>
      </c>
      <c r="D59" s="189">
        <f ca="1">D73</f>
        <v>4.9357758616966792E-2</v>
      </c>
      <c r="E59" s="190">
        <f t="shared" ref="E59:M66" ca="1" si="6">E73</f>
        <v>9.8204788371994686E-2</v>
      </c>
      <c r="F59" s="190">
        <f t="shared" ca="1" si="6"/>
        <v>7.8010721171845987E-2</v>
      </c>
      <c r="G59" s="573">
        <f t="shared" ca="1" si="6"/>
        <v>6.9196605053578442E-2</v>
      </c>
      <c r="H59" s="573">
        <f t="shared" ca="1" si="6"/>
        <v>5.6856195723554284E-2</v>
      </c>
      <c r="I59" s="189">
        <f t="shared" ca="1" si="6"/>
        <v>6.3162876612102944E-2</v>
      </c>
      <c r="J59" s="190">
        <f t="shared" ca="1" si="6"/>
        <v>0.11347969148147581</v>
      </c>
      <c r="K59" s="190">
        <f t="shared" ca="1" si="6"/>
        <v>0.11475585155577203</v>
      </c>
      <c r="L59" s="190">
        <f t="shared" ca="1" si="6"/>
        <v>0.12254293037037438</v>
      </c>
      <c r="M59" s="191">
        <f t="shared" ca="1" si="6"/>
        <v>0.10020892392674662</v>
      </c>
      <c r="R59"/>
    </row>
    <row r="60" spans="2:18" ht="15" customHeight="1" thickBot="1" x14ac:dyDescent="0.3">
      <c r="B60" s="1890"/>
      <c r="C60" s="277" t="str">
        <f>$C$27</f>
        <v>Interior modules</v>
      </c>
      <c r="D60" s="578">
        <f t="shared" ref="D60:H66" ca="1" si="7">D74</f>
        <v>-4.4811739066008538E-4</v>
      </c>
      <c r="E60" s="579">
        <f t="shared" ca="1" si="7"/>
        <v>0.11802545615716974</v>
      </c>
      <c r="F60" s="579">
        <f t="shared" ca="1" si="7"/>
        <v>6.0183281899986646E-2</v>
      </c>
      <c r="G60" s="580">
        <f t="shared" ca="1" si="7"/>
        <v>5.6585929622896179E-2</v>
      </c>
      <c r="H60" s="580">
        <f t="shared" ca="1" si="7"/>
        <v>5.4667466280872934E-2</v>
      </c>
      <c r="I60" s="578">
        <f t="shared" ca="1" si="6"/>
        <v>5.2219897398033545E-2</v>
      </c>
      <c r="J60" s="579">
        <f t="shared" ca="1" si="6"/>
        <v>8.8641967739421831E-2</v>
      </c>
      <c r="K60" s="579">
        <f t="shared" ca="1" si="6"/>
        <v>-2.8221625680561854E-2</v>
      </c>
      <c r="L60" s="579">
        <f t="shared" ca="1" si="6"/>
        <v>0.10137340414405738</v>
      </c>
      <c r="M60" s="581">
        <f t="shared" ca="1" si="6"/>
        <v>9.8214718882623925E-2</v>
      </c>
      <c r="R60"/>
    </row>
    <row r="61" spans="2:18" ht="15" customHeight="1" x14ac:dyDescent="0.25">
      <c r="B61" s="1888" t="str">
        <f>$B$28</f>
        <v>Inner rows, 2nd to 6th row from north</v>
      </c>
      <c r="C61" s="183" t="str">
        <f>$C$26</f>
        <v>1st-4th module</v>
      </c>
      <c r="D61" s="189">
        <f t="shared" ca="1" si="7"/>
        <v>4.577202672089032E-2</v>
      </c>
      <c r="E61" s="190">
        <f t="shared" ca="1" si="7"/>
        <v>3.4405764703713947E-2</v>
      </c>
      <c r="F61" s="190">
        <f t="shared" ca="1" si="7"/>
        <v>4.2420480469561782E-2</v>
      </c>
      <c r="G61" s="573">
        <f t="shared" ca="1" si="7"/>
        <v>4.2513203219492673E-2</v>
      </c>
      <c r="H61" s="573">
        <f t="shared" ca="1" si="7"/>
        <v>3.5104530421098123E-2</v>
      </c>
      <c r="I61" s="189">
        <f t="shared" ca="1" si="6"/>
        <v>0.12887995376951861</v>
      </c>
      <c r="J61" s="190">
        <f t="shared" ca="1" si="6"/>
        <v>4.9791533668803699E-2</v>
      </c>
      <c r="K61" s="190">
        <f t="shared" ca="1" si="6"/>
        <v>5.8632625848906862E-2</v>
      </c>
      <c r="L61" s="190">
        <f t="shared" ca="1" si="6"/>
        <v>5.9779826982617863E-2</v>
      </c>
      <c r="M61" s="191">
        <f t="shared" ca="1" si="6"/>
        <v>9.0486601386501275E-2</v>
      </c>
      <c r="R61"/>
    </row>
    <row r="62" spans="2:18" ht="15" customHeight="1" thickBot="1" x14ac:dyDescent="0.3">
      <c r="B62" s="1890"/>
      <c r="C62" s="277" t="str">
        <f>$C$27</f>
        <v>Interior modules</v>
      </c>
      <c r="D62" s="578">
        <f t="shared" ca="1" si="7"/>
        <v>-4.4811739066008538E-4</v>
      </c>
      <c r="E62" s="579">
        <f t="shared" ca="1" si="7"/>
        <v>3.3892883484374144E-2</v>
      </c>
      <c r="F62" s="579">
        <f t="shared" ca="1" si="7"/>
        <v>4.1637364558427703E-2</v>
      </c>
      <c r="G62" s="580">
        <f t="shared" ca="1" si="7"/>
        <v>4.2513203219492673E-2</v>
      </c>
      <c r="H62" s="580">
        <f t="shared" ca="1" si="7"/>
        <v>2.3206807726570047E-2</v>
      </c>
      <c r="I62" s="578">
        <f t="shared" ca="1" si="6"/>
        <v>3.8703303671447767E-2</v>
      </c>
      <c r="J62" s="579">
        <f t="shared" ca="1" si="6"/>
        <v>5.0467247945684836E-2</v>
      </c>
      <c r="K62" s="579">
        <f t="shared" ca="1" si="6"/>
        <v>8.5920926441926445E-3</v>
      </c>
      <c r="L62" s="579">
        <f t="shared" ca="1" si="6"/>
        <v>5.9779826982617863E-2</v>
      </c>
      <c r="M62" s="581">
        <f t="shared" ca="1" si="6"/>
        <v>3.3625704721634328E-2</v>
      </c>
      <c r="R62"/>
    </row>
    <row r="63" spans="2:18" ht="15" customHeight="1" x14ac:dyDescent="0.25">
      <c r="B63" s="1888" t="str">
        <f>$B$30</f>
        <v>Inner rows, from 7th row from north</v>
      </c>
      <c r="C63" s="183" t="str">
        <f>$C$26</f>
        <v>1st-4th module</v>
      </c>
      <c r="D63" s="189">
        <f t="shared" ca="1" si="7"/>
        <v>6.5586741354482933E-2</v>
      </c>
      <c r="E63" s="190">
        <f t="shared" ca="1" si="7"/>
        <v>3.8434131731673635E-2</v>
      </c>
      <c r="F63" s="190">
        <f t="shared" ca="1" si="7"/>
        <v>4.9461508703233507E-2</v>
      </c>
      <c r="G63" s="573">
        <f t="shared" ca="1" si="7"/>
        <v>5.0766502325938552E-2</v>
      </c>
      <c r="H63" s="573">
        <f t="shared" ca="1" si="7"/>
        <v>3.1533519281794542E-2</v>
      </c>
      <c r="I63" s="189">
        <f t="shared" ca="1" si="6"/>
        <v>0.17505153482247629</v>
      </c>
      <c r="J63" s="190">
        <f t="shared" ca="1" si="6"/>
        <v>5.7185192597574604E-2</v>
      </c>
      <c r="K63" s="190">
        <f t="shared" ca="1" si="6"/>
        <v>6.7418560122482749E-2</v>
      </c>
      <c r="L63" s="190">
        <f t="shared" ca="1" si="6"/>
        <v>4.7306846235604792E-2</v>
      </c>
      <c r="M63" s="191">
        <f t="shared" ca="1" si="6"/>
        <v>6.3608700340804361E-2</v>
      </c>
      <c r="R63"/>
    </row>
    <row r="64" spans="2:18" ht="15" customHeight="1" thickBot="1" x14ac:dyDescent="0.3">
      <c r="B64" s="1890"/>
      <c r="C64" s="277" t="str">
        <f>$C$27</f>
        <v>Interior modules</v>
      </c>
      <c r="D64" s="582">
        <f t="shared" ca="1" si="7"/>
        <v>7.0433706937304205E-2</v>
      </c>
      <c r="E64" s="583">
        <f t="shared" ca="1" si="7"/>
        <v>3.7023280165795036E-2</v>
      </c>
      <c r="F64" s="583">
        <f t="shared" ca="1" si="7"/>
        <v>4.3303682720126517E-2</v>
      </c>
      <c r="G64" s="584">
        <f t="shared" ca="1" si="7"/>
        <v>4.1396252404857996E-2</v>
      </c>
      <c r="H64" s="584">
        <f t="shared" ca="1" si="7"/>
        <v>3.0783964988028788E-2</v>
      </c>
      <c r="I64" s="582">
        <f t="shared" ca="1" si="6"/>
        <v>5.8366384756269415E-2</v>
      </c>
      <c r="J64" s="583">
        <f t="shared" ca="1" si="6"/>
        <v>0.10610374776344161</v>
      </c>
      <c r="K64" s="583">
        <f t="shared" ca="1" si="6"/>
        <v>5.3022936192038156E-2</v>
      </c>
      <c r="L64" s="583">
        <f t="shared" ca="1" si="6"/>
        <v>4.9385676360106948E-2</v>
      </c>
      <c r="M64" s="585">
        <f t="shared" ca="1" si="6"/>
        <v>4.767059444229773E-2</v>
      </c>
      <c r="R64"/>
    </row>
    <row r="65" spans="2:18" ht="15" customHeight="1" x14ac:dyDescent="0.25">
      <c r="B65" s="1888" t="str">
        <f>$B$32</f>
        <v>South row</v>
      </c>
      <c r="C65" s="183" t="str">
        <f>$C$26</f>
        <v>1st-4th module</v>
      </c>
      <c r="D65" s="189">
        <f t="shared" ca="1" si="7"/>
        <v>3.0819082343629383E-2</v>
      </c>
      <c r="E65" s="190">
        <f t="shared" ca="1" si="7"/>
        <v>3.4405764703713947E-2</v>
      </c>
      <c r="F65" s="190">
        <f t="shared" ca="1" si="7"/>
        <v>5.0385970100427391E-2</v>
      </c>
      <c r="G65" s="573">
        <f t="shared" ca="1" si="7"/>
        <v>5.0282913337304676E-2</v>
      </c>
      <c r="H65" s="573">
        <f t="shared" ca="1" si="7"/>
        <v>3.1533519281794542E-2</v>
      </c>
      <c r="I65" s="189">
        <f t="shared" ca="1" si="6"/>
        <v>7.3753504438855658E-2</v>
      </c>
      <c r="J65" s="190">
        <f t="shared" ca="1" si="6"/>
        <v>4.9791533668803699E-2</v>
      </c>
      <c r="K65" s="190">
        <f t="shared" ca="1" si="6"/>
        <v>5.3139698784367959E-2</v>
      </c>
      <c r="L65" s="190">
        <f t="shared" ca="1" si="6"/>
        <v>5.1753067754621927E-2</v>
      </c>
      <c r="M65" s="191">
        <f t="shared" ca="1" si="6"/>
        <v>4.8093963542446931E-2</v>
      </c>
      <c r="R65"/>
    </row>
    <row r="66" spans="2:18" ht="15" customHeight="1" thickBot="1" x14ac:dyDescent="0.3">
      <c r="B66" s="1890"/>
      <c r="C66" s="277" t="str">
        <f>$C$27</f>
        <v>Interior modules</v>
      </c>
      <c r="D66" s="578">
        <f t="shared" ca="1" si="7"/>
        <v>1.3964468304543171E-2</v>
      </c>
      <c r="E66" s="579">
        <f t="shared" ca="1" si="7"/>
        <v>3.3649292003355674E-2</v>
      </c>
      <c r="F66" s="579">
        <f t="shared" ca="1" si="7"/>
        <v>4.2477682595058686E-2</v>
      </c>
      <c r="G66" s="580">
        <f t="shared" ca="1" si="7"/>
        <v>4.2513203219492673E-2</v>
      </c>
      <c r="H66" s="580">
        <f t="shared" ca="1" si="7"/>
        <v>3.1533519281794542E-2</v>
      </c>
      <c r="I66" s="578">
        <f t="shared" ca="1" si="6"/>
        <v>3.885112027379E-2</v>
      </c>
      <c r="J66" s="579">
        <f t="shared" ca="1" si="6"/>
        <v>5.2728929534316037E-2</v>
      </c>
      <c r="K66" s="579">
        <f t="shared" ca="1" si="6"/>
        <v>5.8838734700278332E-2</v>
      </c>
      <c r="L66" s="579">
        <f t="shared" ca="1" si="6"/>
        <v>3.4516006956801057E-2</v>
      </c>
      <c r="M66" s="581">
        <f t="shared" ca="1" si="6"/>
        <v>5.4562926391370385E-2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547</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888" t="str">
        <f>$B$26</f>
        <v>North row</v>
      </c>
      <c r="C73" s="183" t="str">
        <f>$C$26</f>
        <v>1st-4th module</v>
      </c>
      <c r="D73" s="586">
        <f ca="1">(9.81*(D115+20)/1000/1.5+D101*(SIN(PI()/180*10)*1.921/0.5+COS(PI()/180*10)*1.921))/(SIN(PI()/180*62.4)*0.455/0.5-COS(PI()/180*62.4)*0.455)</f>
        <v>4.9357758616966792E-2</v>
      </c>
      <c r="E73" s="190">
        <f t="shared" ref="E73:H73" ca="1" si="8">(9.81*(E115+20)/1000/1.5+E101*(SIN(PI()/180*10)*1.921/0.5+COS(PI()/180*10)*1.921))/(SIN(PI()/180*62.4)*0.455/0.5-COS(PI()/180*62.4)*0.455)</f>
        <v>9.8204788371994686E-2</v>
      </c>
      <c r="F73" s="190">
        <f t="shared" ca="1" si="8"/>
        <v>7.8010721171845987E-2</v>
      </c>
      <c r="G73" s="190">
        <f t="shared" ca="1" si="8"/>
        <v>6.9196605053578442E-2</v>
      </c>
      <c r="H73" s="573">
        <f t="shared" ca="1" si="8"/>
        <v>5.6856195723554284E-2</v>
      </c>
      <c r="I73" s="189">
        <f ca="1">(-9.81*(I115+20)/1000/1.5-I101*COS(PI()/180*10)*1.921)/(COS(PI()/180*62.4)*0.455)</f>
        <v>6.3162876612102944E-2</v>
      </c>
      <c r="J73" s="190">
        <f t="shared" ref="J73:M73" ca="1" si="9">(-9.81*(J115+20)/1000/1.5-J101*COS(PI()/180*10)*1.921)/(COS(PI()/180*62.4)*0.455)</f>
        <v>0.11347969148147581</v>
      </c>
      <c r="K73" s="190">
        <f t="shared" ca="1" si="9"/>
        <v>0.11475585155577203</v>
      </c>
      <c r="L73" s="190">
        <f t="shared" ca="1" si="9"/>
        <v>0.12254293037037438</v>
      </c>
      <c r="M73" s="191">
        <f t="shared" ca="1" si="9"/>
        <v>0.10020892392674662</v>
      </c>
    </row>
    <row r="74" spans="2:18" ht="15" customHeight="1" thickBot="1" x14ac:dyDescent="0.25">
      <c r="B74" s="1890"/>
      <c r="C74" s="277" t="str">
        <f>$C$27</f>
        <v>Interior modules</v>
      </c>
      <c r="D74" s="574">
        <f t="shared" ref="D74:H80" ca="1" si="10">(9.81*(D116+20)/1000/1.5+D102*(SIN(PI()/180*10)*1.921/0.5+COS(PI()/180*10)*1.921))/(SIN(PI()/180*62.4)*0.455/0.5-COS(PI()/180*62.4)*0.455)</f>
        <v>-4.4811739066008538E-4</v>
      </c>
      <c r="E74" s="575">
        <f t="shared" ca="1" si="10"/>
        <v>0.11802545615716974</v>
      </c>
      <c r="F74" s="575">
        <f t="shared" ca="1" si="10"/>
        <v>6.0183281899986646E-2</v>
      </c>
      <c r="G74" s="575">
        <f t="shared" ca="1" si="10"/>
        <v>5.6585929622896179E-2</v>
      </c>
      <c r="H74" s="576">
        <f t="shared" ca="1" si="10"/>
        <v>5.4667466280872934E-2</v>
      </c>
      <c r="I74" s="574">
        <f t="shared" ref="I74:M80" ca="1" si="11">(-9.81*(I116+20)/1000/1.5-I102*COS(PI()/180*10)*1.921)/(COS(PI()/180*62.4)*0.455)</f>
        <v>5.2219897398033545E-2</v>
      </c>
      <c r="J74" s="575">
        <f t="shared" ca="1" si="11"/>
        <v>8.8641967739421831E-2</v>
      </c>
      <c r="K74" s="575">
        <f t="shared" ca="1" si="11"/>
        <v>-2.8221625680561854E-2</v>
      </c>
      <c r="L74" s="575">
        <f t="shared" ca="1" si="11"/>
        <v>0.10137340414405738</v>
      </c>
      <c r="M74" s="577">
        <f t="shared" ca="1" si="11"/>
        <v>9.8214718882623925E-2</v>
      </c>
    </row>
    <row r="75" spans="2:18" ht="15" customHeight="1" x14ac:dyDescent="0.2">
      <c r="B75" s="1888" t="str">
        <f>$B$28</f>
        <v>Inner rows, 2nd to 6th row from north</v>
      </c>
      <c r="C75" s="183" t="str">
        <f>$C$26</f>
        <v>1st-4th module</v>
      </c>
      <c r="D75" s="189">
        <f t="shared" ca="1" si="10"/>
        <v>4.577202672089032E-2</v>
      </c>
      <c r="E75" s="190">
        <f t="shared" ca="1" si="10"/>
        <v>3.4405764703713947E-2</v>
      </c>
      <c r="F75" s="190">
        <f t="shared" ca="1" si="10"/>
        <v>4.2420480469561782E-2</v>
      </c>
      <c r="G75" s="190">
        <f t="shared" ca="1" si="10"/>
        <v>4.2513203219492673E-2</v>
      </c>
      <c r="H75" s="573">
        <f t="shared" ca="1" si="10"/>
        <v>3.5104530421098123E-2</v>
      </c>
      <c r="I75" s="189">
        <f t="shared" ca="1" si="11"/>
        <v>0.12887995376951861</v>
      </c>
      <c r="J75" s="190">
        <f t="shared" ca="1" si="11"/>
        <v>4.9791533668803699E-2</v>
      </c>
      <c r="K75" s="190">
        <f t="shared" ca="1" si="11"/>
        <v>5.8632625848906862E-2</v>
      </c>
      <c r="L75" s="190">
        <f t="shared" ca="1" si="11"/>
        <v>5.9779826982617863E-2</v>
      </c>
      <c r="M75" s="191">
        <f t="shared" ca="1" si="11"/>
        <v>9.0486601386501275E-2</v>
      </c>
    </row>
    <row r="76" spans="2:18" ht="15" customHeight="1" thickBot="1" x14ac:dyDescent="0.25">
      <c r="B76" s="1890"/>
      <c r="C76" s="278" t="str">
        <f>$C$27</f>
        <v>Interior modules</v>
      </c>
      <c r="D76" s="578">
        <f t="shared" ca="1" si="10"/>
        <v>-4.4811739066008538E-4</v>
      </c>
      <c r="E76" s="579">
        <f t="shared" ca="1" si="10"/>
        <v>3.3892883484374144E-2</v>
      </c>
      <c r="F76" s="579">
        <f t="shared" ca="1" si="10"/>
        <v>4.1637364558427703E-2</v>
      </c>
      <c r="G76" s="579">
        <f t="shared" ca="1" si="10"/>
        <v>4.2513203219492673E-2</v>
      </c>
      <c r="H76" s="580">
        <f t="shared" ca="1" si="10"/>
        <v>2.3206807726570047E-2</v>
      </c>
      <c r="I76" s="578">
        <f t="shared" ca="1" si="11"/>
        <v>3.8703303671447767E-2</v>
      </c>
      <c r="J76" s="579">
        <f t="shared" ca="1" si="11"/>
        <v>5.0467247945684836E-2</v>
      </c>
      <c r="K76" s="579">
        <f t="shared" ca="1" si="11"/>
        <v>8.5920926441926445E-3</v>
      </c>
      <c r="L76" s="579">
        <f t="shared" ca="1" si="11"/>
        <v>5.9779826982617863E-2</v>
      </c>
      <c r="M76" s="581">
        <f t="shared" ca="1" si="11"/>
        <v>3.3625704721634328E-2</v>
      </c>
    </row>
    <row r="77" spans="2:18" ht="15" customHeight="1" x14ac:dyDescent="0.2">
      <c r="B77" s="1888" t="str">
        <f>$B$30</f>
        <v>Inner rows, from 7th row from north</v>
      </c>
      <c r="C77" s="183" t="str">
        <f>$C$26</f>
        <v>1st-4th module</v>
      </c>
      <c r="D77" s="189">
        <f t="shared" ca="1" si="10"/>
        <v>6.5586741354482933E-2</v>
      </c>
      <c r="E77" s="190">
        <f t="shared" ca="1" si="10"/>
        <v>3.8434131731673635E-2</v>
      </c>
      <c r="F77" s="190">
        <f t="shared" ca="1" si="10"/>
        <v>4.9461508703233507E-2</v>
      </c>
      <c r="G77" s="190">
        <f t="shared" ca="1" si="10"/>
        <v>5.0766502325938552E-2</v>
      </c>
      <c r="H77" s="190">
        <f t="shared" ca="1" si="10"/>
        <v>3.1533519281794542E-2</v>
      </c>
      <c r="I77" s="189">
        <f t="shared" ca="1" si="11"/>
        <v>0.17505153482247629</v>
      </c>
      <c r="J77" s="190">
        <f t="shared" ca="1" si="11"/>
        <v>5.7185192597574604E-2</v>
      </c>
      <c r="K77" s="190">
        <f t="shared" ca="1" si="11"/>
        <v>6.7418560122482749E-2</v>
      </c>
      <c r="L77" s="190">
        <f t="shared" ca="1" si="11"/>
        <v>4.7306846235604792E-2</v>
      </c>
      <c r="M77" s="191">
        <f t="shared" ca="1" si="11"/>
        <v>6.3608700340804361E-2</v>
      </c>
    </row>
    <row r="78" spans="2:18" ht="15" customHeight="1" thickBot="1" x14ac:dyDescent="0.25">
      <c r="B78" s="1890"/>
      <c r="C78" s="277" t="str">
        <f>$C$27</f>
        <v>Interior modules</v>
      </c>
      <c r="D78" s="582">
        <f t="shared" ca="1" si="10"/>
        <v>7.0433706937304205E-2</v>
      </c>
      <c r="E78" s="583">
        <f t="shared" ca="1" si="10"/>
        <v>3.7023280165795036E-2</v>
      </c>
      <c r="F78" s="583">
        <f t="shared" ca="1" si="10"/>
        <v>4.3303682720126517E-2</v>
      </c>
      <c r="G78" s="583">
        <f t="shared" ca="1" si="10"/>
        <v>4.1396252404857996E-2</v>
      </c>
      <c r="H78" s="583">
        <f t="shared" ca="1" si="10"/>
        <v>3.0783964988028788E-2</v>
      </c>
      <c r="I78" s="582">
        <f t="shared" ca="1" si="11"/>
        <v>5.8366384756269415E-2</v>
      </c>
      <c r="J78" s="583">
        <f t="shared" ca="1" si="11"/>
        <v>0.10610374776344161</v>
      </c>
      <c r="K78" s="583">
        <f t="shared" ca="1" si="11"/>
        <v>5.3022936192038156E-2</v>
      </c>
      <c r="L78" s="583">
        <f t="shared" ca="1" si="11"/>
        <v>4.9385676360106948E-2</v>
      </c>
      <c r="M78" s="585">
        <f t="shared" ca="1" si="11"/>
        <v>4.767059444229773E-2</v>
      </c>
    </row>
    <row r="79" spans="2:18" ht="15" customHeight="1" x14ac:dyDescent="0.2">
      <c r="B79" s="1888" t="str">
        <f>$B$32</f>
        <v>South row</v>
      </c>
      <c r="C79" s="183" t="str">
        <f>$C$26</f>
        <v>1st-4th module</v>
      </c>
      <c r="D79" s="189">
        <f t="shared" ca="1" si="10"/>
        <v>3.0819082343629383E-2</v>
      </c>
      <c r="E79" s="190">
        <f t="shared" ca="1" si="10"/>
        <v>3.4405764703713947E-2</v>
      </c>
      <c r="F79" s="190">
        <f t="shared" ca="1" si="10"/>
        <v>5.0385970100427391E-2</v>
      </c>
      <c r="G79" s="190">
        <f t="shared" ca="1" si="10"/>
        <v>5.0282913337304676E-2</v>
      </c>
      <c r="H79" s="573">
        <f t="shared" ca="1" si="10"/>
        <v>3.1533519281794542E-2</v>
      </c>
      <c r="I79" s="189">
        <f t="shared" ca="1" si="11"/>
        <v>7.3753504438855658E-2</v>
      </c>
      <c r="J79" s="190">
        <f t="shared" ca="1" si="11"/>
        <v>4.9791533668803699E-2</v>
      </c>
      <c r="K79" s="190">
        <f t="shared" ca="1" si="11"/>
        <v>5.3139698784367959E-2</v>
      </c>
      <c r="L79" s="190">
        <f t="shared" ca="1" si="11"/>
        <v>5.1753067754621927E-2</v>
      </c>
      <c r="M79" s="191">
        <f t="shared" ca="1" si="11"/>
        <v>4.8093963542446931E-2</v>
      </c>
    </row>
    <row r="80" spans="2:18" ht="15" customHeight="1" thickBot="1" x14ac:dyDescent="0.25">
      <c r="B80" s="1890"/>
      <c r="C80" s="277" t="str">
        <f>$C$27</f>
        <v>Interior modules</v>
      </c>
      <c r="D80" s="578">
        <f t="shared" ca="1" si="10"/>
        <v>1.3964468304543171E-2</v>
      </c>
      <c r="E80" s="579">
        <f t="shared" ca="1" si="10"/>
        <v>3.3649292003355674E-2</v>
      </c>
      <c r="F80" s="579">
        <f t="shared" ca="1" si="10"/>
        <v>4.2477682595058686E-2</v>
      </c>
      <c r="G80" s="579">
        <f t="shared" ca="1" si="10"/>
        <v>4.2513203219492673E-2</v>
      </c>
      <c r="H80" s="580">
        <f ca="1">(9.81*(H122+20)/1000/1.5+H108*(SIN(PI()/180*10)*1.921/0.5+COS(PI()/180*10)*1.921))/(SIN(PI()/180*62.4)*0.455/0.5-COS(PI()/180*62.4)*0.455)</f>
        <v>3.1533519281794542E-2</v>
      </c>
      <c r="I80" s="578">
        <f t="shared" ca="1" si="11"/>
        <v>3.885112027379E-2</v>
      </c>
      <c r="J80" s="579">
        <f t="shared" ca="1" si="11"/>
        <v>5.2728929534316037E-2</v>
      </c>
      <c r="K80" s="579">
        <f t="shared" ca="1" si="11"/>
        <v>5.8838734700278332E-2</v>
      </c>
      <c r="L80" s="579">
        <f t="shared" ca="1" si="11"/>
        <v>3.4516006956801057E-2</v>
      </c>
      <c r="M80" s="581">
        <f ca="1">(-9.81*(M122+20)/1000/1.5-M108*COS(PI()/180*10)*1.921)/(COS(PI()/180*62.4)*0.455)</f>
        <v>5.4562926391370385E-2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540</v>
      </c>
      <c r="M83" s="121"/>
    </row>
    <row r="84" spans="2:31" ht="15" customHeight="1" thickBot="1" x14ac:dyDescent="0.3">
      <c r="D84" s="591"/>
      <c r="E84" s="592"/>
      <c r="F84" s="592" t="str">
        <f>$F$23</f>
        <v>Sliding</v>
      </c>
      <c r="G84" s="592"/>
      <c r="H84" s="592"/>
      <c r="I84" s="591"/>
      <c r="J84" s="592"/>
      <c r="K84" s="592" t="str">
        <f>$K$23</f>
        <v>Uplift</v>
      </c>
      <c r="L84" s="592"/>
      <c r="M84" s="592"/>
      <c r="N84" s="1069"/>
      <c r="O84" s="1073"/>
      <c r="P84" s="1073" t="s">
        <v>62</v>
      </c>
      <c r="Q84" s="1073"/>
      <c r="R84" s="1074"/>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888" t="str">
        <f>$B$26</f>
        <v>North row</v>
      </c>
      <c r="C87" s="183" t="str">
        <f>$C$26</f>
        <v>1st-4th module</v>
      </c>
      <c r="D87" s="189">
        <f>IF(N87=-2,1000*($G$17*$G$18*$C$19)/625,1000*($G$17*$G$18*$C$19)/(MAX(150,MIN($G$16*MAX($G$14:$G$15),4*$G$16^2,4*(MIN($G$14:$G$15))^2))*(MAX(6.12,$G$16)/12.5)^N87))</f>
        <v>104.73730420911313</v>
      </c>
      <c r="E87" s="190">
        <f t="shared" ref="E87:H94" si="12">IF(O87=-2,1000*($G$17*$G$18*$C$19)/625,1000*($G$17*$G$18*$C$19)/(MAX(150,MIN($G$16*MAX($G$14:$G$15),4*$G$16^2,4*(MIN($G$14:$G$15))^2))*(MAX(6.12,$G$16)/12.5)^O87))</f>
        <v>82.845904689414326</v>
      </c>
      <c r="F87" s="190">
        <f t="shared" si="12"/>
        <v>76.617432775050446</v>
      </c>
      <c r="G87" s="190">
        <f t="shared" si="12"/>
        <v>65.530079999999998</v>
      </c>
      <c r="H87" s="573">
        <f>IF(R87=-2,1000*($G$17*$G$18*$C$19)/625,1000*($G$17*$G$18*$C$19)/(MAX(150,MIN($G$16*MAX($G$14:$G$15),4*$G$16^2,4*(MIN($G$14:$G$15))^2))*(MAX(6.12,$G$16)/12.5)^R87))</f>
        <v>65.530079999999998</v>
      </c>
      <c r="I87" s="189">
        <f>IF(N87=-2,1000*($G$17*$G$18*$C$16)/625,1000*($G$17*$G$18*$C$16)/(MAX(150,MIN($G$16*MAX($G$14:$G$15),4*$G$16^2,4*(MIN($G$14:$G$15))^2))*(MAX(6.12,$G$16)/12.5)^N87))</f>
        <v>44.887416089619911</v>
      </c>
      <c r="J87" s="190">
        <f t="shared" ref="J87:M94" si="13">IF(O87=-2,1000*($G$17*$G$18*$C$16)/625,1000*($G$17*$G$18*$C$16)/(MAX(150,MIN($G$16*MAX($G$14:$G$15),4*$G$16^2,4*(MIN($G$14:$G$15))^2))*(MAX(6.12,$G$16)/12.5)^O87))</f>
        <v>35.505387724034705</v>
      </c>
      <c r="K87" s="190">
        <f t="shared" si="13"/>
        <v>32.836042617878761</v>
      </c>
      <c r="L87" s="190">
        <f t="shared" si="13"/>
        <v>28.084320000000002</v>
      </c>
      <c r="M87" s="573">
        <f t="shared" si="13"/>
        <v>28.084320000000002</v>
      </c>
      <c r="N87" s="189">
        <v>-0.5</v>
      </c>
      <c r="O87" s="190">
        <v>-1.25</v>
      </c>
      <c r="P87" s="190">
        <v>-1.5</v>
      </c>
      <c r="Q87" s="190">
        <v>-2</v>
      </c>
      <c r="R87" s="191">
        <v>-2</v>
      </c>
    </row>
    <row r="88" spans="2:31" ht="15" customHeight="1" thickBot="1" x14ac:dyDescent="0.25">
      <c r="B88" s="1890"/>
      <c r="C88" s="277" t="str">
        <f>$C$27</f>
        <v>Interior modules</v>
      </c>
      <c r="D88" s="574">
        <f t="shared" ref="D88:D94" si="14">IF(N88=-2,1000*($G$17*$G$18*$C$19)/625,1000*($G$17*$G$18*$C$19)/(MAX(150,MIN($G$16*MAX($G$14:$G$15),4*$G$16^2,4*(MIN($G$14:$G$15))^2))*(MAX(6.12,$G$16)/12.5)^N88))</f>
        <v>104.73730420911313</v>
      </c>
      <c r="E88" s="575">
        <f t="shared" si="12"/>
        <v>82.845904689414326</v>
      </c>
      <c r="F88" s="575">
        <f t="shared" si="12"/>
        <v>76.617432775050446</v>
      </c>
      <c r="G88" s="575">
        <f t="shared" si="12"/>
        <v>65.530079999999998</v>
      </c>
      <c r="H88" s="576">
        <f t="shared" si="12"/>
        <v>65.530079999999998</v>
      </c>
      <c r="I88" s="574">
        <f t="shared" ref="I88:I94" si="15">IF(N88=-2,1000*($G$17*$G$18*$C$16)/625,1000*($G$17*$G$18*$C$16)/(MAX(150,MIN($G$16*MAX($G$14:$G$15),4*$G$16^2,4*(MIN($G$14:$G$15))^2))*(MAX(6.12,$G$16)/12.5)^N88))</f>
        <v>44.887416089619911</v>
      </c>
      <c r="J88" s="575">
        <f t="shared" si="13"/>
        <v>35.505387724034705</v>
      </c>
      <c r="K88" s="575">
        <f t="shared" si="13"/>
        <v>32.836042617878761</v>
      </c>
      <c r="L88" s="575">
        <f t="shared" si="13"/>
        <v>28.084320000000002</v>
      </c>
      <c r="M88" s="576">
        <f t="shared" si="13"/>
        <v>28.084320000000002</v>
      </c>
      <c r="N88" s="574">
        <v>-0.5</v>
      </c>
      <c r="O88" s="575">
        <v>-1.25</v>
      </c>
      <c r="P88" s="575">
        <v>-1.5</v>
      </c>
      <c r="Q88" s="575">
        <v>-2</v>
      </c>
      <c r="R88" s="577">
        <v>-2</v>
      </c>
    </row>
    <row r="89" spans="2:31" ht="15" customHeight="1" x14ac:dyDescent="0.2">
      <c r="B89" s="1888" t="str">
        <f>$B$28</f>
        <v>Inner rows, 2nd to 6th row from north</v>
      </c>
      <c r="C89" s="241" t="str">
        <f>$C$26</f>
        <v>1st-4th module</v>
      </c>
      <c r="D89" s="190">
        <f t="shared" si="14"/>
        <v>122.45831783330235</v>
      </c>
      <c r="E89" s="190">
        <f t="shared" si="12"/>
        <v>96.863006015396834</v>
      </c>
      <c r="F89" s="190">
        <f t="shared" si="12"/>
        <v>96.863006015396834</v>
      </c>
      <c r="G89" s="190">
        <f t="shared" si="12"/>
        <v>70.857226160383107</v>
      </c>
      <c r="H89" s="573">
        <f t="shared" si="12"/>
        <v>70.857226160383107</v>
      </c>
      <c r="I89" s="189">
        <f t="shared" si="15"/>
        <v>52.48213621427243</v>
      </c>
      <c r="J89" s="190">
        <f t="shared" si="13"/>
        <v>41.512716863741502</v>
      </c>
      <c r="K89" s="190">
        <f t="shared" si="13"/>
        <v>41.512716863741502</v>
      </c>
      <c r="L89" s="190">
        <f t="shared" si="13"/>
        <v>30.367382640164184</v>
      </c>
      <c r="M89" s="573">
        <f t="shared" si="13"/>
        <v>30.367382640164184</v>
      </c>
      <c r="N89" s="189">
        <v>0</v>
      </c>
      <c r="O89" s="190">
        <v>-0.75</v>
      </c>
      <c r="P89" s="190">
        <v>-0.75</v>
      </c>
      <c r="Q89" s="190">
        <v>-1.75</v>
      </c>
      <c r="R89" s="191">
        <v>-1.75</v>
      </c>
    </row>
    <row r="90" spans="2:31" ht="15" customHeight="1" thickBot="1" x14ac:dyDescent="0.25">
      <c r="B90" s="1890"/>
      <c r="C90" s="524" t="str">
        <f>$C$27</f>
        <v>Interior modules</v>
      </c>
      <c r="D90" s="578">
        <f t="shared" si="14"/>
        <v>122.45831783330235</v>
      </c>
      <c r="E90" s="579">
        <f t="shared" si="12"/>
        <v>96.863006015396834</v>
      </c>
      <c r="F90" s="579">
        <f t="shared" si="12"/>
        <v>96.863006015396834</v>
      </c>
      <c r="G90" s="579">
        <f t="shared" si="12"/>
        <v>70.857226160383107</v>
      </c>
      <c r="H90" s="580">
        <f t="shared" si="12"/>
        <v>70.857226160383107</v>
      </c>
      <c r="I90" s="578">
        <f t="shared" si="15"/>
        <v>52.48213621427243</v>
      </c>
      <c r="J90" s="579">
        <f t="shared" si="13"/>
        <v>41.512716863741502</v>
      </c>
      <c r="K90" s="579">
        <f t="shared" si="13"/>
        <v>41.512716863741502</v>
      </c>
      <c r="L90" s="579">
        <f t="shared" si="13"/>
        <v>30.367382640164184</v>
      </c>
      <c r="M90" s="580">
        <f t="shared" si="13"/>
        <v>30.367382640164184</v>
      </c>
      <c r="N90" s="578">
        <v>0</v>
      </c>
      <c r="O90" s="579">
        <v>-0.75</v>
      </c>
      <c r="P90" s="579">
        <v>-0.75</v>
      </c>
      <c r="Q90" s="579">
        <v>-1.75</v>
      </c>
      <c r="R90" s="581">
        <v>-1.75</v>
      </c>
    </row>
    <row r="91" spans="2:31" ht="15" customHeight="1" x14ac:dyDescent="0.2">
      <c r="B91" s="1888" t="str">
        <f>$B$30</f>
        <v>Inner rows, from 7th row from north</v>
      </c>
      <c r="C91" s="183" t="str">
        <f>$C$26</f>
        <v>1st-4th module</v>
      </c>
      <c r="D91" s="189">
        <f t="shared" si="14"/>
        <v>122.45831783330235</v>
      </c>
      <c r="E91" s="190">
        <f t="shared" si="12"/>
        <v>96.863006015396834</v>
      </c>
      <c r="F91" s="190">
        <f t="shared" si="12"/>
        <v>96.863006015396834</v>
      </c>
      <c r="G91" s="190">
        <f t="shared" si="12"/>
        <v>70.857226160383107</v>
      </c>
      <c r="H91" s="573">
        <f t="shared" si="12"/>
        <v>70.857226160383107</v>
      </c>
      <c r="I91" s="189">
        <f t="shared" si="15"/>
        <v>52.48213621427243</v>
      </c>
      <c r="J91" s="190">
        <f t="shared" si="13"/>
        <v>41.512716863741502</v>
      </c>
      <c r="K91" s="190">
        <f t="shared" si="13"/>
        <v>41.512716863741502</v>
      </c>
      <c r="L91" s="190">
        <f t="shared" si="13"/>
        <v>30.367382640164184</v>
      </c>
      <c r="M91" s="573">
        <f t="shared" si="13"/>
        <v>30.367382640164184</v>
      </c>
      <c r="N91" s="189">
        <v>0</v>
      </c>
      <c r="O91" s="190">
        <v>-0.75</v>
      </c>
      <c r="P91" s="190">
        <v>-0.75</v>
      </c>
      <c r="Q91" s="190">
        <v>-1.75</v>
      </c>
      <c r="R91" s="191">
        <v>-1.75</v>
      </c>
    </row>
    <row r="92" spans="2:31" ht="15" customHeight="1" thickBot="1" x14ac:dyDescent="0.25">
      <c r="B92" s="1890"/>
      <c r="C92" s="277" t="str">
        <f>$C$27</f>
        <v>Interior modules</v>
      </c>
      <c r="D92" s="582">
        <f t="shared" si="14"/>
        <v>122.45831783330235</v>
      </c>
      <c r="E92" s="583">
        <f t="shared" si="12"/>
        <v>96.863006015396834</v>
      </c>
      <c r="F92" s="583">
        <f t="shared" si="12"/>
        <v>96.863006015396834</v>
      </c>
      <c r="G92" s="583">
        <f t="shared" si="12"/>
        <v>70.857226160383107</v>
      </c>
      <c r="H92" s="584">
        <f t="shared" si="12"/>
        <v>70.857226160383107</v>
      </c>
      <c r="I92" s="582">
        <f t="shared" si="15"/>
        <v>52.48213621427243</v>
      </c>
      <c r="J92" s="583">
        <f t="shared" si="13"/>
        <v>41.512716863741502</v>
      </c>
      <c r="K92" s="583">
        <f t="shared" si="13"/>
        <v>41.512716863741502</v>
      </c>
      <c r="L92" s="583">
        <f t="shared" si="13"/>
        <v>30.367382640164184</v>
      </c>
      <c r="M92" s="584">
        <f t="shared" si="13"/>
        <v>30.367382640164184</v>
      </c>
      <c r="N92" s="582">
        <v>0</v>
      </c>
      <c r="O92" s="583">
        <v>-0.75</v>
      </c>
      <c r="P92" s="583">
        <v>-0.75</v>
      </c>
      <c r="Q92" s="583">
        <v>-1.75</v>
      </c>
      <c r="R92" s="585">
        <v>-1.75</v>
      </c>
    </row>
    <row r="93" spans="2:31" ht="15" customHeight="1" x14ac:dyDescent="0.2">
      <c r="B93" s="1888" t="str">
        <f>$B$32</f>
        <v>South row</v>
      </c>
      <c r="C93" s="183" t="str">
        <f>$C$26</f>
        <v>1st-4th module</v>
      </c>
      <c r="D93" s="189">
        <f t="shared" si="14"/>
        <v>122.45831783330235</v>
      </c>
      <c r="E93" s="190">
        <f t="shared" si="12"/>
        <v>96.863006015396834</v>
      </c>
      <c r="F93" s="190">
        <f t="shared" si="12"/>
        <v>96.863006015396834</v>
      </c>
      <c r="G93" s="190">
        <f t="shared" si="12"/>
        <v>70.857226160383107</v>
      </c>
      <c r="H93" s="573">
        <f t="shared" si="12"/>
        <v>70.857226160383107</v>
      </c>
      <c r="I93" s="189">
        <f t="shared" si="15"/>
        <v>52.48213621427243</v>
      </c>
      <c r="J93" s="190">
        <f t="shared" si="13"/>
        <v>41.512716863741502</v>
      </c>
      <c r="K93" s="190">
        <f t="shared" si="13"/>
        <v>41.512716863741502</v>
      </c>
      <c r="L93" s="190">
        <f t="shared" si="13"/>
        <v>30.367382640164184</v>
      </c>
      <c r="M93" s="573">
        <f t="shared" si="13"/>
        <v>30.367382640164184</v>
      </c>
      <c r="N93" s="189">
        <v>0</v>
      </c>
      <c r="O93" s="190">
        <v>-0.75</v>
      </c>
      <c r="P93" s="190">
        <v>-0.75</v>
      </c>
      <c r="Q93" s="190">
        <v>-1.75</v>
      </c>
      <c r="R93" s="191">
        <v>-1.75</v>
      </c>
    </row>
    <row r="94" spans="2:31" ht="15" customHeight="1" thickBot="1" x14ac:dyDescent="0.25">
      <c r="B94" s="1890"/>
      <c r="C94" s="277" t="str">
        <f>$C$27</f>
        <v>Interior modules</v>
      </c>
      <c r="D94" s="578">
        <f t="shared" si="14"/>
        <v>122.45831783330235</v>
      </c>
      <c r="E94" s="579">
        <f t="shared" si="12"/>
        <v>96.863006015396834</v>
      </c>
      <c r="F94" s="579">
        <f t="shared" si="12"/>
        <v>96.863006015396834</v>
      </c>
      <c r="G94" s="579">
        <f t="shared" si="12"/>
        <v>70.857226160383107</v>
      </c>
      <c r="H94" s="580">
        <f t="shared" si="12"/>
        <v>70.857226160383107</v>
      </c>
      <c r="I94" s="578">
        <f t="shared" si="15"/>
        <v>52.48213621427243</v>
      </c>
      <c r="J94" s="579">
        <f t="shared" si="13"/>
        <v>41.512716863741502</v>
      </c>
      <c r="K94" s="579">
        <f t="shared" si="13"/>
        <v>41.512716863741502</v>
      </c>
      <c r="L94" s="579">
        <f t="shared" si="13"/>
        <v>30.367382640164184</v>
      </c>
      <c r="M94" s="580">
        <f>IF(R94=-2,1000*($G$17*$G$18*$C$16)/625,1000*($G$17*$G$18*$C$16)/(MAX(150,MIN($G$16*MAX($G$14:$G$15),4*$G$16^2,4*(MIN($G$14:$G$15))^2))*(MAX(6.12,$G$16)/12.5)^R94))</f>
        <v>30.367382640164184</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541</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546</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888" t="str">
        <f>$B$26</f>
        <v>North row</v>
      </c>
      <c r="C101" s="183" t="str">
        <f>$C$26</f>
        <v>1st-4th module</v>
      </c>
      <c r="D101" s="189">
        <f ca="1">AF101+(AP101-AF101)/(LOG(BJ101)-LOG(AZ101))*(LOG(D87)-LOG(AZ101))</f>
        <v>-0.17369267861641402</v>
      </c>
      <c r="E101" s="190">
        <f t="shared" ref="E101:M101" ca="1" si="16">AG101+(AQ101-AG101)/(LOG(BK101)-LOG(BA101))*(LOG(E87)-LOG(BA101))</f>
        <v>-0.20249850723986229</v>
      </c>
      <c r="F101" s="190">
        <f t="shared" ca="1" si="16"/>
        <v>-0.13994235572846214</v>
      </c>
      <c r="G101" s="190">
        <f t="shared" ca="1" si="16"/>
        <v>-0.13740583042199833</v>
      </c>
      <c r="H101" s="573">
        <f t="shared" ca="1" si="16"/>
        <v>-0.13588184340443096</v>
      </c>
      <c r="I101" s="189">
        <f t="shared" ca="1" si="16"/>
        <v>-0.2342361919540209</v>
      </c>
      <c r="J101" s="190">
        <f t="shared" ca="1" si="16"/>
        <v>-0.25882363345509052</v>
      </c>
      <c r="K101" s="190">
        <f t="shared" ca="1" si="16"/>
        <v>-0.20395303117972829</v>
      </c>
      <c r="L101" s="190">
        <f t="shared" ca="1" si="16"/>
        <v>-0.19859434185931418</v>
      </c>
      <c r="M101" s="191">
        <f t="shared" ca="1" si="16"/>
        <v>-0.20182365901249077</v>
      </c>
      <c r="S101">
        <v>0</v>
      </c>
      <c r="T101" s="1071"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-0.19</v>
      </c>
      <c r="AG101" s="190">
        <f t="shared" ref="AG101:AO101" ca="1" si="18">INDEX(OFFSET(INDIRECT(W101),0,1),MATCH(E87,INDIRECT(W101),1))</f>
        <v>-0.27</v>
      </c>
      <c r="AH101" s="190">
        <f t="shared" ca="1" si="18"/>
        <v>-0.28000000000000003</v>
      </c>
      <c r="AI101" s="190">
        <f t="shared" ca="1" si="18"/>
        <v>-0.26</v>
      </c>
      <c r="AJ101" s="573">
        <f t="shared" ca="1" si="18"/>
        <v>-0.28000000000000003</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-0.18</v>
      </c>
      <c r="AV101" s="190">
        <f t="shared" ca="1" si="19"/>
        <v>-0.13</v>
      </c>
      <c r="AW101" s="190">
        <f t="shared" ca="1" si="19"/>
        <v>-0.1</v>
      </c>
      <c r="AX101" s="190">
        <f t="shared" ca="1" si="19"/>
        <v>-0.1</v>
      </c>
      <c r="AY101" s="191">
        <f t="shared" ca="1" si="19"/>
        <v>-0.1</v>
      </c>
      <c r="AZ101" s="641">
        <f ca="1">INDEX(OFFSET(INDIRECT(V101),0,0),MATCH(D87,INDIRECT(V101),1))</f>
        <v>80</v>
      </c>
      <c r="BA101" s="642">
        <f t="shared" ref="BA101:BI101" ca="1" si="20">INDEX(OFFSET(INDIRECT(W101),0,0),MATCH(E87,INDIRECT(W101),1))</f>
        <v>25</v>
      </c>
      <c r="BB101" s="642">
        <f t="shared" ca="1" si="20"/>
        <v>12</v>
      </c>
      <c r="BC101" s="642">
        <f t="shared" ca="1" si="20"/>
        <v>12</v>
      </c>
      <c r="BD101" s="643">
        <f t="shared" ca="1" si="20"/>
        <v>12</v>
      </c>
      <c r="BE101" s="641">
        <f t="shared" ca="1" si="20"/>
        <v>18</v>
      </c>
      <c r="BF101" s="642">
        <f t="shared" ca="1" si="20"/>
        <v>25</v>
      </c>
      <c r="BG101" s="642">
        <f t="shared" ca="1" si="20"/>
        <v>12</v>
      </c>
      <c r="BH101" s="642">
        <f t="shared" ca="1" si="20"/>
        <v>12</v>
      </c>
      <c r="BI101" s="644">
        <f t="shared" ca="1" si="20"/>
        <v>12</v>
      </c>
      <c r="BJ101" s="641">
        <f ca="1">INDEX(OFFSET(INDIRECT(V101),0,0),MATCH(D87,INDIRECT(V101),1)+1)</f>
        <v>300</v>
      </c>
      <c r="BK101" s="642">
        <f t="shared" ref="BK101:BS101" ca="1" si="21">INDEX(OFFSET(INDIRECT(W101),0,0),MATCH(E87,INDIRECT(W101),1)+1)</f>
        <v>300</v>
      </c>
      <c r="BL101" s="642">
        <f t="shared" ca="1" si="21"/>
        <v>130</v>
      </c>
      <c r="BM101" s="642">
        <f t="shared" ca="1" si="21"/>
        <v>110</v>
      </c>
      <c r="BN101" s="643">
        <f t="shared" ca="1" si="21"/>
        <v>100</v>
      </c>
      <c r="BO101" s="641">
        <f t="shared" ca="1" si="21"/>
        <v>80</v>
      </c>
      <c r="BP101" s="642">
        <f t="shared" ca="1" si="21"/>
        <v>300</v>
      </c>
      <c r="BQ101" s="642">
        <f t="shared" ca="1" si="21"/>
        <v>130</v>
      </c>
      <c r="BR101" s="642">
        <f t="shared" ca="1" si="21"/>
        <v>110</v>
      </c>
      <c r="BS101" s="644">
        <f t="shared" ca="1" si="21"/>
        <v>100</v>
      </c>
    </row>
    <row r="102" spans="2:71" ht="15" customHeight="1" thickBot="1" x14ac:dyDescent="0.3">
      <c r="B102" s="1890"/>
      <c r="C102" s="277" t="str">
        <f>$C$27</f>
        <v>Interior modules</v>
      </c>
      <c r="D102" s="574">
        <f t="shared" ref="D102:M108" ca="1" si="22">AF102+(AP102-AF102)/(LOG(BJ102)-LOG(AZ102))*(LOG(D88)-LOG(AZ102))</f>
        <v>-0.11</v>
      </c>
      <c r="E102" s="575">
        <f t="shared" ca="1" si="22"/>
        <v>-0.24432710204021565</v>
      </c>
      <c r="F102" s="575">
        <f t="shared" ca="1" si="22"/>
        <v>-0.12259682456646494</v>
      </c>
      <c r="G102" s="575">
        <f t="shared" ca="1" si="22"/>
        <v>-0.13974369482337323</v>
      </c>
      <c r="H102" s="576">
        <f t="shared" ca="1" si="22"/>
        <v>-0.13588184340443096</v>
      </c>
      <c r="I102" s="574">
        <f t="shared" ca="1" si="22"/>
        <v>-0.12270637038900903</v>
      </c>
      <c r="J102" s="575">
        <f t="shared" ca="1" si="22"/>
        <v>-0.33087978963986431</v>
      </c>
      <c r="K102" s="575">
        <f t="shared" ca="1" si="22"/>
        <v>-0.15880996165298086</v>
      </c>
      <c r="L102" s="575">
        <f t="shared" ca="1" si="22"/>
        <v>-0.20475648822552134</v>
      </c>
      <c r="M102" s="577">
        <f t="shared" ca="1" si="22"/>
        <v>-0.20781328601322552</v>
      </c>
      <c r="S102">
        <v>7</v>
      </c>
      <c r="T102" s="1072"/>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-0.32</v>
      </c>
      <c r="AH102" s="575">
        <f t="shared" ca="1" si="23"/>
        <v>-0.18</v>
      </c>
      <c r="AI102" s="575">
        <f t="shared" ca="1" si="23"/>
        <v>-0.27</v>
      </c>
      <c r="AJ102" s="576">
        <f t="shared" ca="1" si="23"/>
        <v>-0.28000000000000003</v>
      </c>
      <c r="AK102" s="574">
        <f t="shared" ca="1" si="23"/>
        <v>-0.13</v>
      </c>
      <c r="AL102" s="575">
        <f t="shared" ca="1" si="23"/>
        <v>-0.8</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-0.32</v>
      </c>
      <c r="AW102" s="575">
        <f t="shared" ca="1" si="24"/>
        <v>-0.1</v>
      </c>
      <c r="AX102" s="575">
        <f t="shared" ca="1" si="24"/>
        <v>-0.1</v>
      </c>
      <c r="AY102" s="577">
        <f t="shared" ca="1" si="24"/>
        <v>-0.1</v>
      </c>
      <c r="AZ102" s="645">
        <f t="shared" ref="AZ102:BI108" ca="1" si="25">INDEX(OFFSET(INDIRECT(V102),0,0),MATCH(D88,INDIRECT(V102),1))</f>
        <v>60</v>
      </c>
      <c r="BA102" s="646">
        <f t="shared" ca="1" si="25"/>
        <v>37</v>
      </c>
      <c r="BB102" s="646">
        <f t="shared" ca="1" si="25"/>
        <v>20</v>
      </c>
      <c r="BC102" s="646">
        <f t="shared" ca="1" si="25"/>
        <v>12</v>
      </c>
      <c r="BD102" s="647">
        <f t="shared" ca="1" si="25"/>
        <v>12</v>
      </c>
      <c r="BE102" s="645">
        <f t="shared" ca="1" si="25"/>
        <v>38</v>
      </c>
      <c r="BF102" s="646">
        <f t="shared" ca="1" si="25"/>
        <v>6</v>
      </c>
      <c r="BG102" s="646">
        <f t="shared" ca="1" si="25"/>
        <v>20</v>
      </c>
      <c r="BH102" s="646">
        <f t="shared" ca="1" si="25"/>
        <v>12</v>
      </c>
      <c r="BI102" s="648">
        <f t="shared" ca="1" si="25"/>
        <v>12</v>
      </c>
      <c r="BJ102" s="645">
        <f t="shared" ref="BJ102:BS108" ca="1" si="26">INDEX(OFFSET(INDIRECT(V102),0,0),MATCH(D88,INDIRECT(V102),1)+1)</f>
        <v>10000</v>
      </c>
      <c r="BK102" s="646">
        <f t="shared" ca="1" si="26"/>
        <v>280</v>
      </c>
      <c r="BL102" s="646">
        <f t="shared" ca="1" si="26"/>
        <v>130</v>
      </c>
      <c r="BM102" s="646">
        <f t="shared" ca="1" si="26"/>
        <v>110</v>
      </c>
      <c r="BN102" s="647">
        <f t="shared" ca="1" si="26"/>
        <v>100</v>
      </c>
      <c r="BO102" s="645">
        <f t="shared" ca="1" si="26"/>
        <v>60</v>
      </c>
      <c r="BP102" s="646">
        <f t="shared" ca="1" si="26"/>
        <v>37</v>
      </c>
      <c r="BQ102" s="646">
        <f t="shared" ca="1" si="26"/>
        <v>130</v>
      </c>
      <c r="BR102" s="646">
        <f t="shared" ca="1" si="26"/>
        <v>110</v>
      </c>
      <c r="BS102" s="648">
        <f t="shared" ca="1" si="26"/>
        <v>100</v>
      </c>
    </row>
    <row r="103" spans="2:71" ht="15" customHeight="1" x14ac:dyDescent="0.25">
      <c r="B103" s="1888" t="str">
        <f>$B$28</f>
        <v>Inner rows, 2nd to 6th row from north</v>
      </c>
      <c r="C103" s="183" t="str">
        <f>$C$26</f>
        <v>1st-4th module</v>
      </c>
      <c r="D103" s="189">
        <f t="shared" ca="1" si="22"/>
        <v>-0.20107782557077994</v>
      </c>
      <c r="E103" s="190">
        <f t="shared" ca="1" si="22"/>
        <v>-0.13</v>
      </c>
      <c r="F103" s="190">
        <f t="shared" ca="1" si="22"/>
        <v>-0.10659698355364064</v>
      </c>
      <c r="G103" s="190">
        <f t="shared" ca="1" si="22"/>
        <v>-0.1</v>
      </c>
      <c r="H103" s="573">
        <f t="shared" ca="1" si="22"/>
        <v>-0.10553880678040251</v>
      </c>
      <c r="I103" s="189">
        <f t="shared" ca="1" si="22"/>
        <v>-0.25650508253942855</v>
      </c>
      <c r="J103" s="190">
        <f t="shared" ca="1" si="22"/>
        <v>-0.13</v>
      </c>
      <c r="K103" s="190">
        <f t="shared" ca="1" si="22"/>
        <v>-0.15054643803780654</v>
      </c>
      <c r="L103" s="190">
        <f t="shared" ca="1" si="22"/>
        <v>-0.1</v>
      </c>
      <c r="M103" s="191">
        <f t="shared" ca="1" si="22"/>
        <v>-0.11769464466183671</v>
      </c>
      <c r="S103">
        <v>14</v>
      </c>
      <c r="T103" s="1071"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-0.27</v>
      </c>
      <c r="AG103" s="190">
        <f t="shared" ca="1" si="23"/>
        <v>-0.13</v>
      </c>
      <c r="AH103" s="190">
        <f t="shared" ca="1" si="23"/>
        <v>-0.2</v>
      </c>
      <c r="AI103" s="190">
        <f t="shared" ca="1" si="23"/>
        <v>-0.1</v>
      </c>
      <c r="AJ103" s="573">
        <f t="shared" ca="1" si="23"/>
        <v>-0.12</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50</v>
      </c>
      <c r="BA103" s="642">
        <f t="shared" ca="1" si="25"/>
        <v>36</v>
      </c>
      <c r="BB103" s="642">
        <f t="shared" ca="1" si="25"/>
        <v>16</v>
      </c>
      <c r="BC103" s="642">
        <f t="shared" ca="1" si="25"/>
        <v>30</v>
      </c>
      <c r="BD103" s="643">
        <f t="shared" ca="1" si="25"/>
        <v>10</v>
      </c>
      <c r="BE103" s="641">
        <f t="shared" ca="1" si="25"/>
        <v>50</v>
      </c>
      <c r="BF103" s="642">
        <f t="shared" ca="1" si="25"/>
        <v>36</v>
      </c>
      <c r="BG103" s="642">
        <f t="shared" ca="1" si="25"/>
        <v>16</v>
      </c>
      <c r="BH103" s="642">
        <f t="shared" ca="1" si="25"/>
        <v>30</v>
      </c>
      <c r="BI103" s="644">
        <f t="shared" ca="1" si="25"/>
        <v>10</v>
      </c>
      <c r="BJ103" s="641">
        <f t="shared" ca="1" si="26"/>
        <v>400</v>
      </c>
      <c r="BK103" s="642">
        <f t="shared" ca="1" si="26"/>
        <v>10000</v>
      </c>
      <c r="BL103" s="642">
        <f t="shared" ca="1" si="26"/>
        <v>110</v>
      </c>
      <c r="BM103" s="642">
        <f t="shared" ca="1" si="26"/>
        <v>10000</v>
      </c>
      <c r="BN103" s="643">
        <f t="shared" ca="1" si="26"/>
        <v>150</v>
      </c>
      <c r="BO103" s="641">
        <f t="shared" ca="1" si="26"/>
        <v>400</v>
      </c>
      <c r="BP103" s="642">
        <f t="shared" ca="1" si="26"/>
        <v>10000</v>
      </c>
      <c r="BQ103" s="642">
        <f t="shared" ca="1" si="26"/>
        <v>110</v>
      </c>
      <c r="BR103" s="642">
        <f t="shared" ca="1" si="26"/>
        <v>10000</v>
      </c>
      <c r="BS103" s="644">
        <f t="shared" ca="1" si="26"/>
        <v>150</v>
      </c>
    </row>
    <row r="104" spans="2:71" ht="15" customHeight="1" thickBot="1" x14ac:dyDescent="0.3">
      <c r="B104" s="1890"/>
      <c r="C104" s="278" t="str">
        <f>$C$27</f>
        <v>Interior modules</v>
      </c>
      <c r="D104" s="578">
        <f t="shared" ca="1" si="22"/>
        <v>-0.11</v>
      </c>
      <c r="E104" s="579">
        <f t="shared" ca="1" si="22"/>
        <v>-0.14953463053318505</v>
      </c>
      <c r="F104" s="579">
        <f t="shared" ca="1" si="22"/>
        <v>-0.10401827687415337</v>
      </c>
      <c r="G104" s="579">
        <f t="shared" ca="1" si="22"/>
        <v>-0.1</v>
      </c>
      <c r="H104" s="580">
        <f t="shared" ca="1" si="22"/>
        <v>-0.10830821017060377</v>
      </c>
      <c r="I104" s="578">
        <f t="shared" ca="1" si="22"/>
        <v>-0.16330367756227307</v>
      </c>
      <c r="J104" s="579">
        <f t="shared" ca="1" si="22"/>
        <v>-0.18738102147974564</v>
      </c>
      <c r="K104" s="579">
        <f t="shared" ca="1" si="22"/>
        <v>-0.13078825062797905</v>
      </c>
      <c r="L104" s="579">
        <f t="shared" ca="1" si="22"/>
        <v>-0.1</v>
      </c>
      <c r="M104" s="581">
        <f t="shared" ca="1" si="22"/>
        <v>-0.12359285954911563</v>
      </c>
      <c r="S104">
        <v>21</v>
      </c>
      <c r="T104" s="1072"/>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-0.22</v>
      </c>
      <c r="AH104" s="579">
        <f t="shared" ca="1" si="23"/>
        <v>-0.17</v>
      </c>
      <c r="AI104" s="579">
        <f t="shared" ca="1" si="23"/>
        <v>-0.1</v>
      </c>
      <c r="AJ104" s="580">
        <f t="shared" ca="1" si="23"/>
        <v>-0.13</v>
      </c>
      <c r="AK104" s="578">
        <f t="shared" ca="1" si="23"/>
        <v>-0.19</v>
      </c>
      <c r="AL104" s="579">
        <f t="shared" ca="1" si="23"/>
        <v>-0.22</v>
      </c>
      <c r="AM104" s="579">
        <f t="shared" ca="1" si="23"/>
        <v>-0.17</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20</v>
      </c>
      <c r="BB104" s="650">
        <f t="shared" ca="1" si="25"/>
        <v>12</v>
      </c>
      <c r="BC104" s="650">
        <f t="shared" ca="1" si="25"/>
        <v>30</v>
      </c>
      <c r="BD104" s="651">
        <f t="shared" ca="1" si="25"/>
        <v>10</v>
      </c>
      <c r="BE104" s="649">
        <f t="shared" ca="1" si="25"/>
        <v>38</v>
      </c>
      <c r="BF104" s="650">
        <f t="shared" ca="1" si="25"/>
        <v>20</v>
      </c>
      <c r="BG104" s="650">
        <f t="shared" ca="1" si="25"/>
        <v>12</v>
      </c>
      <c r="BH104" s="650">
        <f t="shared" ca="1" si="25"/>
        <v>30</v>
      </c>
      <c r="BI104" s="652">
        <f t="shared" ca="1" si="25"/>
        <v>10</v>
      </c>
      <c r="BJ104" s="649">
        <f t="shared" ca="1" si="26"/>
        <v>10000</v>
      </c>
      <c r="BK104" s="650">
        <f t="shared" ca="1" si="26"/>
        <v>150</v>
      </c>
      <c r="BL104" s="650">
        <f t="shared" ca="1" si="26"/>
        <v>110</v>
      </c>
      <c r="BM104" s="650">
        <f t="shared" ca="1" si="26"/>
        <v>10000</v>
      </c>
      <c r="BN104" s="651">
        <f t="shared" ca="1" si="26"/>
        <v>150</v>
      </c>
      <c r="BO104" s="649">
        <f t="shared" ca="1" si="26"/>
        <v>100</v>
      </c>
      <c r="BP104" s="650">
        <f t="shared" ca="1" si="26"/>
        <v>150</v>
      </c>
      <c r="BQ104" s="650">
        <f t="shared" ca="1" si="26"/>
        <v>110</v>
      </c>
      <c r="BR104" s="650">
        <f t="shared" ca="1" si="26"/>
        <v>10000</v>
      </c>
      <c r="BS104" s="652">
        <f t="shared" ca="1" si="26"/>
        <v>150</v>
      </c>
    </row>
    <row r="105" spans="2:71" ht="15" customHeight="1" x14ac:dyDescent="0.25">
      <c r="B105" s="1888" t="str">
        <f>$B$30</f>
        <v>Inner rows, from 7th row from north</v>
      </c>
      <c r="C105" s="183" t="str">
        <f>$C$26</f>
        <v>1st-4th module</v>
      </c>
      <c r="D105" s="189">
        <f t="shared" ca="1" si="22"/>
        <v>-0.17778950681020944</v>
      </c>
      <c r="E105" s="190">
        <f t="shared" ca="1" si="22"/>
        <v>-0.14594798280009355</v>
      </c>
      <c r="F105" s="190">
        <f t="shared" ca="1" si="22"/>
        <v>-0.12099056226431253</v>
      </c>
      <c r="G105" s="190">
        <f t="shared" ca="1" si="22"/>
        <v>-0.11280125635799272</v>
      </c>
      <c r="H105" s="190">
        <f t="shared" ca="1" si="22"/>
        <v>-0.1</v>
      </c>
      <c r="I105" s="189">
        <f t="shared" ca="1" si="22"/>
        <v>-0.26110766396020091</v>
      </c>
      <c r="J105" s="190">
        <f t="shared" ca="1" si="22"/>
        <v>-0.1701533738640443</v>
      </c>
      <c r="K105" s="190">
        <f t="shared" ca="1" si="22"/>
        <v>-0.16927483514644825</v>
      </c>
      <c r="L105" s="190">
        <f t="shared" ca="1" si="22"/>
        <v>-0.13746279876391704</v>
      </c>
      <c r="M105" s="191">
        <f t="shared" ca="1" si="22"/>
        <v>-0.13472363359583001</v>
      </c>
      <c r="S105">
        <v>28</v>
      </c>
      <c r="T105" s="1071"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-0.21</v>
      </c>
      <c r="AG105" s="190">
        <f t="shared" ca="1" si="23"/>
        <v>-0.2</v>
      </c>
      <c r="AH105" s="190">
        <f t="shared" ca="1" si="23"/>
        <v>-0.24</v>
      </c>
      <c r="AI105" s="190">
        <f t="shared" ca="1" si="23"/>
        <v>-0.16</v>
      </c>
      <c r="AJ105" s="190">
        <f t="shared" ca="1" si="23"/>
        <v>-0.1</v>
      </c>
      <c r="AK105" s="189">
        <f t="shared" ca="1" si="23"/>
        <v>-0.44</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-0.21</v>
      </c>
      <c r="AV105" s="190">
        <f t="shared" ca="1" si="24"/>
        <v>-0.13</v>
      </c>
      <c r="AW105" s="190">
        <f t="shared" ca="1" si="24"/>
        <v>-0.1</v>
      </c>
      <c r="AX105" s="190">
        <f t="shared" ca="1" si="24"/>
        <v>-0.1</v>
      </c>
      <c r="AY105" s="191">
        <f t="shared" ca="1" si="24"/>
        <v>-0.1</v>
      </c>
      <c r="AZ105" s="641">
        <f t="shared" ca="1" si="25"/>
        <v>80</v>
      </c>
      <c r="BA105" s="642">
        <f t="shared" ca="1" si="25"/>
        <v>22</v>
      </c>
      <c r="BB105" s="642">
        <f t="shared" ca="1" si="25"/>
        <v>12</v>
      </c>
      <c r="BC105" s="642">
        <f t="shared" ca="1" si="25"/>
        <v>14</v>
      </c>
      <c r="BD105" s="642">
        <f t="shared" ca="1" si="25"/>
        <v>70</v>
      </c>
      <c r="BE105" s="641">
        <f t="shared" ca="1" si="25"/>
        <v>12</v>
      </c>
      <c r="BF105" s="642">
        <f t="shared" ca="1" si="25"/>
        <v>22</v>
      </c>
      <c r="BG105" s="642">
        <f t="shared" ca="1" si="25"/>
        <v>12</v>
      </c>
      <c r="BH105" s="642">
        <f t="shared" ca="1" si="25"/>
        <v>14</v>
      </c>
      <c r="BI105" s="644">
        <f t="shared" ca="1" si="25"/>
        <v>13</v>
      </c>
      <c r="BJ105" s="641">
        <f t="shared" ca="1" si="26"/>
        <v>300</v>
      </c>
      <c r="BK105" s="642">
        <f t="shared" ca="1" si="26"/>
        <v>150</v>
      </c>
      <c r="BL105" s="642">
        <f t="shared" ca="1" si="26"/>
        <v>140</v>
      </c>
      <c r="BM105" s="642">
        <f t="shared" ca="1" si="26"/>
        <v>110</v>
      </c>
      <c r="BN105" s="642">
        <f t="shared" ca="1" si="26"/>
        <v>10000</v>
      </c>
      <c r="BO105" s="641">
        <f t="shared" ca="1" si="26"/>
        <v>80</v>
      </c>
      <c r="BP105" s="642">
        <f t="shared" ca="1" si="26"/>
        <v>150</v>
      </c>
      <c r="BQ105" s="642">
        <f t="shared" ca="1" si="26"/>
        <v>140</v>
      </c>
      <c r="BR105" s="642">
        <f t="shared" ca="1" si="26"/>
        <v>110</v>
      </c>
      <c r="BS105" s="644">
        <f t="shared" ca="1" si="26"/>
        <v>70</v>
      </c>
    </row>
    <row r="106" spans="2:71" ht="15" customHeight="1" thickBot="1" x14ac:dyDescent="0.3">
      <c r="B106" s="1890"/>
      <c r="C106" s="277" t="str">
        <f>$C$27</f>
        <v>Interior modules</v>
      </c>
      <c r="D106" s="582">
        <f t="shared" ca="1" si="22"/>
        <v>-0.15067370408612568</v>
      </c>
      <c r="E106" s="583">
        <f t="shared" ca="1" si="22"/>
        <v>-0.15733939908587463</v>
      </c>
      <c r="F106" s="583">
        <f t="shared" ca="1" si="22"/>
        <v>-0.10825639231175664</v>
      </c>
      <c r="G106" s="583">
        <f t="shared" ca="1" si="22"/>
        <v>-0.11280125635799272</v>
      </c>
      <c r="H106" s="583">
        <f t="shared" ca="1" si="22"/>
        <v>-0.11226543339495312</v>
      </c>
      <c r="I106" s="582">
        <f t="shared" ca="1" si="22"/>
        <v>-0.20777522988362676</v>
      </c>
      <c r="J106" s="583">
        <f t="shared" ca="1" si="22"/>
        <v>-0.21030674772808861</v>
      </c>
      <c r="K106" s="583">
        <f t="shared" ca="1" si="22"/>
        <v>-0.13460829735455171</v>
      </c>
      <c r="L106" s="583">
        <f t="shared" ca="1" si="22"/>
        <v>-0.13121899896993086</v>
      </c>
      <c r="M106" s="585">
        <f t="shared" ca="1" si="22"/>
        <v>-0.13637027516073991</v>
      </c>
      <c r="S106">
        <v>35</v>
      </c>
      <c r="T106" s="1072"/>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-0.17</v>
      </c>
      <c r="AG106" s="583">
        <f t="shared" ca="1" si="23"/>
        <v>-0.25</v>
      </c>
      <c r="AH106" s="583">
        <f t="shared" ca="1" si="23"/>
        <v>-0.12</v>
      </c>
      <c r="AI106" s="583">
        <f t="shared" ca="1" si="23"/>
        <v>-0.16</v>
      </c>
      <c r="AJ106" s="583">
        <f t="shared" ca="1" si="23"/>
        <v>-0.17</v>
      </c>
      <c r="AK106" s="582">
        <f t="shared" ca="1" si="23"/>
        <v>-0.34</v>
      </c>
      <c r="AL106" s="583">
        <f t="shared" ca="1" si="23"/>
        <v>-0.25</v>
      </c>
      <c r="AM106" s="583">
        <f t="shared" ca="1" si="23"/>
        <v>-0.16</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-0.17</v>
      </c>
      <c r="AV106" s="583">
        <f t="shared" ca="1" si="24"/>
        <v>-0.13</v>
      </c>
      <c r="AW106" s="583">
        <f t="shared" ca="1" si="24"/>
        <v>-0.13</v>
      </c>
      <c r="AX106" s="583">
        <f t="shared" ca="1" si="24"/>
        <v>-0.1</v>
      </c>
      <c r="AY106" s="585">
        <f t="shared" ca="1" si="24"/>
        <v>-0.1</v>
      </c>
      <c r="AZ106" s="653">
        <f t="shared" ca="1" si="25"/>
        <v>80</v>
      </c>
      <c r="BA106" s="654">
        <f t="shared" ca="1" si="25"/>
        <v>22</v>
      </c>
      <c r="BB106" s="654">
        <f t="shared" ca="1" si="25"/>
        <v>52</v>
      </c>
      <c r="BC106" s="654">
        <f t="shared" ca="1" si="25"/>
        <v>14</v>
      </c>
      <c r="BD106" s="654">
        <f t="shared" ca="1" si="25"/>
        <v>14</v>
      </c>
      <c r="BE106" s="653">
        <f t="shared" ca="1" si="25"/>
        <v>12</v>
      </c>
      <c r="BF106" s="654">
        <f t="shared" ca="1" si="25"/>
        <v>22</v>
      </c>
      <c r="BG106" s="654">
        <f t="shared" ca="1" si="25"/>
        <v>12</v>
      </c>
      <c r="BH106" s="654">
        <f t="shared" ca="1" si="25"/>
        <v>14</v>
      </c>
      <c r="BI106" s="655">
        <f t="shared" ca="1" si="25"/>
        <v>14</v>
      </c>
      <c r="BJ106" s="653">
        <f t="shared" ca="1" si="26"/>
        <v>300</v>
      </c>
      <c r="BK106" s="654">
        <f t="shared" ca="1" si="26"/>
        <v>150</v>
      </c>
      <c r="BL106" s="654">
        <f t="shared" ca="1" si="26"/>
        <v>150</v>
      </c>
      <c r="BM106" s="654">
        <f t="shared" ca="1" si="26"/>
        <v>110</v>
      </c>
      <c r="BN106" s="654">
        <f t="shared" ca="1" si="26"/>
        <v>100</v>
      </c>
      <c r="BO106" s="653">
        <f t="shared" ca="1" si="26"/>
        <v>80</v>
      </c>
      <c r="BP106" s="654">
        <f t="shared" ca="1" si="26"/>
        <v>150</v>
      </c>
      <c r="BQ106" s="654">
        <f t="shared" ca="1" si="26"/>
        <v>52</v>
      </c>
      <c r="BR106" s="654">
        <f t="shared" ca="1" si="26"/>
        <v>110</v>
      </c>
      <c r="BS106" s="655">
        <f t="shared" ca="1" si="26"/>
        <v>100</v>
      </c>
    </row>
    <row r="107" spans="2:71" ht="15" customHeight="1" x14ac:dyDescent="0.25">
      <c r="B107" s="1888" t="str">
        <f>$B$32</f>
        <v>South row</v>
      </c>
      <c r="C107" s="183" t="str">
        <f>$C$26</f>
        <v>1st-4th module</v>
      </c>
      <c r="D107" s="189">
        <f t="shared" ca="1" si="22"/>
        <v>-0.18354703331306066</v>
      </c>
      <c r="E107" s="190">
        <f t="shared" ca="1" si="22"/>
        <v>-0.13</v>
      </c>
      <c r="F107" s="190">
        <f t="shared" ca="1" si="22"/>
        <v>-0.12974675038718242</v>
      </c>
      <c r="G107" s="190">
        <f t="shared" ca="1" si="22"/>
        <v>-0.11029751876130989</v>
      </c>
      <c r="H107" s="573">
        <f t="shared" ca="1" si="22"/>
        <v>-0.1</v>
      </c>
      <c r="I107" s="189">
        <f t="shared" ca="1" si="22"/>
        <v>-0.2525721489130846</v>
      </c>
      <c r="J107" s="190">
        <f t="shared" ca="1" si="22"/>
        <v>-0.13</v>
      </c>
      <c r="K107" s="190">
        <f t="shared" ca="1" si="22"/>
        <v>-0.17042129984919185</v>
      </c>
      <c r="L107" s="190">
        <f t="shared" ca="1" si="22"/>
        <v>-0.12410850074925635</v>
      </c>
      <c r="M107" s="191">
        <f t="shared" ca="1" si="22"/>
        <v>-0.11225656123998505</v>
      </c>
      <c r="S107">
        <v>42</v>
      </c>
      <c r="T107" s="1071"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-0.21</v>
      </c>
      <c r="AG107" s="190">
        <f t="shared" ca="1" si="23"/>
        <v>-0.13</v>
      </c>
      <c r="AH107" s="190">
        <f t="shared" ca="1" si="23"/>
        <v>-0.23</v>
      </c>
      <c r="AI107" s="190">
        <f t="shared" ca="1" si="23"/>
        <v>-0.15</v>
      </c>
      <c r="AJ107" s="573">
        <f t="shared" ca="1" si="23"/>
        <v>-0.1</v>
      </c>
      <c r="AK107" s="189">
        <f t="shared" ca="1" si="23"/>
        <v>-0.35</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73">
        <f t="shared" ca="1" si="24"/>
        <v>-0.1</v>
      </c>
      <c r="AU107" s="189">
        <f t="shared" ca="1" si="24"/>
        <v>-0.21</v>
      </c>
      <c r="AV107" s="190">
        <f t="shared" ca="1" si="24"/>
        <v>-0.13</v>
      </c>
      <c r="AW107" s="190">
        <f t="shared" ca="1" si="24"/>
        <v>-0.1</v>
      </c>
      <c r="AX107" s="190">
        <f t="shared" ca="1" si="24"/>
        <v>-0.1</v>
      </c>
      <c r="AY107" s="191">
        <f t="shared" ca="1" si="24"/>
        <v>-0.1</v>
      </c>
      <c r="AZ107" s="641">
        <f t="shared" ca="1" si="25"/>
        <v>80</v>
      </c>
      <c r="BA107" s="642">
        <f t="shared" ca="1" si="25"/>
        <v>36</v>
      </c>
      <c r="BB107" s="642">
        <f t="shared" ca="1" si="25"/>
        <v>12</v>
      </c>
      <c r="BC107" s="642">
        <f t="shared" ca="1" si="25"/>
        <v>13</v>
      </c>
      <c r="BD107" s="643">
        <f t="shared" ca="1" si="25"/>
        <v>40</v>
      </c>
      <c r="BE107" s="641">
        <f t="shared" ca="1" si="25"/>
        <v>20</v>
      </c>
      <c r="BF107" s="642">
        <f t="shared" ca="1" si="25"/>
        <v>36</v>
      </c>
      <c r="BG107" s="642">
        <f t="shared" ca="1" si="25"/>
        <v>12</v>
      </c>
      <c r="BH107" s="642">
        <f t="shared" ca="1" si="25"/>
        <v>13</v>
      </c>
      <c r="BI107" s="644">
        <f t="shared" ca="1" si="25"/>
        <v>13</v>
      </c>
      <c r="BJ107" s="641">
        <f t="shared" ca="1" si="26"/>
        <v>400</v>
      </c>
      <c r="BK107" s="642">
        <f t="shared" ca="1" si="26"/>
        <v>10000</v>
      </c>
      <c r="BL107" s="642">
        <f t="shared" ca="1" si="26"/>
        <v>180</v>
      </c>
      <c r="BM107" s="642">
        <f t="shared" ca="1" si="26"/>
        <v>110</v>
      </c>
      <c r="BN107" s="643">
        <f t="shared" ca="1" si="26"/>
        <v>10000</v>
      </c>
      <c r="BO107" s="641">
        <f t="shared" ca="1" si="26"/>
        <v>80</v>
      </c>
      <c r="BP107" s="642">
        <f t="shared" ca="1" si="26"/>
        <v>10000</v>
      </c>
      <c r="BQ107" s="642">
        <f t="shared" ca="1" si="26"/>
        <v>180</v>
      </c>
      <c r="BR107" s="642">
        <f t="shared" ca="1" si="26"/>
        <v>110</v>
      </c>
      <c r="BS107" s="644">
        <f t="shared" ca="1" si="26"/>
        <v>40</v>
      </c>
    </row>
    <row r="108" spans="2:71" ht="15" customHeight="1" thickBot="1" x14ac:dyDescent="0.3">
      <c r="B108" s="1890"/>
      <c r="C108" s="277" t="str">
        <f>$C$27</f>
        <v>Interior modules</v>
      </c>
      <c r="D108" s="578">
        <f t="shared" ca="1" si="22"/>
        <v>-0.17619232998175463</v>
      </c>
      <c r="E108" s="579">
        <f t="shared" ca="1" si="22"/>
        <v>-0.14822626605724976</v>
      </c>
      <c r="F108" s="579">
        <f t="shared" ca="1" si="22"/>
        <v>-0.10135291028109547</v>
      </c>
      <c r="G108" s="579">
        <f t="shared" ca="1" si="22"/>
        <v>-0.1</v>
      </c>
      <c r="H108" s="580">
        <f t="shared" ca="1" si="22"/>
        <v>-0.1</v>
      </c>
      <c r="I108" s="578">
        <f t="shared" ca="1" si="22"/>
        <v>-0.21953128113357856</v>
      </c>
      <c r="J108" s="579">
        <f t="shared" ca="1" si="22"/>
        <v>-0.18353783181872574</v>
      </c>
      <c r="K108" s="579">
        <f t="shared" ca="1" si="22"/>
        <v>-0.14146514620610304</v>
      </c>
      <c r="L108" s="579">
        <f t="shared" ca="1" si="22"/>
        <v>-0.10735393674399103</v>
      </c>
      <c r="M108" s="581">
        <f t="shared" ca="1" si="22"/>
        <v>-0.11566904503304631</v>
      </c>
      <c r="S108">
        <v>49</v>
      </c>
      <c r="T108" s="1072"/>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-0.2</v>
      </c>
      <c r="AG108" s="579">
        <f t="shared" ca="1" si="23"/>
        <v>-0.21</v>
      </c>
      <c r="AH108" s="579">
        <f t="shared" ca="1" si="23"/>
        <v>-0.19</v>
      </c>
      <c r="AI108" s="579">
        <f t="shared" ca="1" si="23"/>
        <v>-0.1</v>
      </c>
      <c r="AJ108" s="580">
        <f t="shared" ca="1" si="23"/>
        <v>-0.1</v>
      </c>
      <c r="AK108" s="578">
        <f t="shared" ca="1" si="23"/>
        <v>-0.31</v>
      </c>
      <c r="AL108" s="579">
        <f t="shared" ca="1" si="23"/>
        <v>-0.21</v>
      </c>
      <c r="AM108" s="579">
        <f t="shared" ca="1" si="23"/>
        <v>-0.2</v>
      </c>
      <c r="AN108" s="579">
        <f t="shared" ca="1" si="23"/>
        <v>-0.13</v>
      </c>
      <c r="AO108" s="581">
        <f t="shared" ca="1" si="23"/>
        <v>-0.14000000000000001</v>
      </c>
      <c r="AP108" s="578">
        <f t="shared" ca="1" si="24"/>
        <v>-0.11</v>
      </c>
      <c r="AQ108" s="579">
        <f t="shared" ca="1" si="24"/>
        <v>-0.13</v>
      </c>
      <c r="AR108" s="579">
        <f t="shared" ca="1" si="24"/>
        <v>-0.1</v>
      </c>
      <c r="AS108" s="579">
        <f t="shared" ca="1" si="24"/>
        <v>-0.1</v>
      </c>
      <c r="AT108" s="580">
        <f t="shared" ca="1" si="24"/>
        <v>-0.1</v>
      </c>
      <c r="AU108" s="578">
        <f t="shared" ca="1" si="24"/>
        <v>-0.18</v>
      </c>
      <c r="AV108" s="579">
        <f t="shared" ca="1" si="24"/>
        <v>-0.13</v>
      </c>
      <c r="AW108" s="579">
        <f t="shared" ca="1" si="24"/>
        <v>-0.1</v>
      </c>
      <c r="AX108" s="579">
        <f t="shared" ca="1" si="24"/>
        <v>-0.1</v>
      </c>
      <c r="AY108" s="581">
        <f t="shared" ca="1" si="24"/>
        <v>-0.1</v>
      </c>
      <c r="AZ108" s="649">
        <f t="shared" ca="1" si="25"/>
        <v>80</v>
      </c>
      <c r="BA108" s="650">
        <f t="shared" ca="1" si="25"/>
        <v>22</v>
      </c>
      <c r="BB108" s="650">
        <f t="shared" ca="1" si="25"/>
        <v>12</v>
      </c>
      <c r="BC108" s="650">
        <f t="shared" ca="1" si="25"/>
        <v>40</v>
      </c>
      <c r="BD108" s="651">
        <f t="shared" ca="1" si="25"/>
        <v>50</v>
      </c>
      <c r="BE108" s="649">
        <f t="shared" ca="1" si="25"/>
        <v>20</v>
      </c>
      <c r="BF108" s="650">
        <f t="shared" ca="1" si="25"/>
        <v>22</v>
      </c>
      <c r="BG108" s="650">
        <f t="shared" ca="1" si="25"/>
        <v>12</v>
      </c>
      <c r="BH108" s="650">
        <f t="shared" ca="1" si="25"/>
        <v>13</v>
      </c>
      <c r="BI108" s="652">
        <f t="shared" ca="1" si="25"/>
        <v>14</v>
      </c>
      <c r="BJ108" s="649">
        <f t="shared" ca="1" si="26"/>
        <v>400</v>
      </c>
      <c r="BK108" s="650">
        <f t="shared" ca="1" si="26"/>
        <v>150</v>
      </c>
      <c r="BL108" s="650">
        <f t="shared" ca="1" si="26"/>
        <v>100</v>
      </c>
      <c r="BM108" s="650">
        <f t="shared" ca="1" si="26"/>
        <v>10000</v>
      </c>
      <c r="BN108" s="651">
        <f t="shared" ca="1" si="26"/>
        <v>10000</v>
      </c>
      <c r="BO108" s="649">
        <f t="shared" ca="1" si="26"/>
        <v>80</v>
      </c>
      <c r="BP108" s="650">
        <f t="shared" ca="1" si="26"/>
        <v>150</v>
      </c>
      <c r="BQ108" s="650">
        <f t="shared" ca="1" si="26"/>
        <v>100</v>
      </c>
      <c r="BR108" s="650">
        <f t="shared" ca="1" si="26"/>
        <v>40</v>
      </c>
      <c r="BS108" s="652">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542</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546</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888" t="str">
        <f>$B$26</f>
        <v>North row</v>
      </c>
      <c r="C115" s="183" t="str">
        <f>$C$26</f>
        <v>1st-4th module</v>
      </c>
      <c r="D115" s="626">
        <f ca="1">AF115+(AP115-AF115)/(LOG(BJ115)-LOG(AZ115))*(LOG(D87)-LOG(AZ115))</f>
        <v>52.457863860091486</v>
      </c>
      <c r="E115" s="627">
        <f t="shared" ref="E115:M115" ca="1" si="27">AG115+(AQ115-AG115)/(LOG(BK115)-LOG(BA115))*(LOG(E87)-LOG(BA115))</f>
        <v>68.177867698792213</v>
      </c>
      <c r="F115" s="627">
        <f t="shared" ca="1" si="27"/>
        <v>41.861667982884896</v>
      </c>
      <c r="G115" s="627">
        <f t="shared" ca="1" si="27"/>
        <v>40.066410130036743</v>
      </c>
      <c r="H115" s="628">
        <f t="shared" ca="1" si="27"/>
        <v>38.346173106462999</v>
      </c>
      <c r="I115" s="626">
        <f t="shared" ca="1" si="27"/>
        <v>45.721252101805675</v>
      </c>
      <c r="J115" s="627">
        <f t="shared" ca="1" si="27"/>
        <v>51.211793144391393</v>
      </c>
      <c r="K115" s="627">
        <f t="shared" ca="1" si="27"/>
        <v>35.298325154481581</v>
      </c>
      <c r="L115" s="627">
        <f t="shared" ca="1" si="27"/>
        <v>33.49722937469069</v>
      </c>
      <c r="M115" s="629">
        <f t="shared" ca="1" si="27"/>
        <v>35.151246903453327</v>
      </c>
      <c r="S115">
        <v>0</v>
      </c>
      <c r="T115" s="1071"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60</v>
      </c>
      <c r="AG115" s="642">
        <f t="shared" ref="AG115:AO115" ca="1" si="29">INDEX(OFFSET(INDIRECT(W115),0,2),MATCH(E87,INDIRECT(W115),1))</f>
        <v>100</v>
      </c>
      <c r="AH115" s="642">
        <f t="shared" ca="1" si="29"/>
        <v>108</v>
      </c>
      <c r="AI115" s="642">
        <f t="shared" ca="1" si="29"/>
        <v>96</v>
      </c>
      <c r="AJ115" s="643">
        <f t="shared" ca="1" si="29"/>
        <v>104</v>
      </c>
      <c r="AK115" s="641">
        <f t="shared" ca="1" si="29"/>
        <v>69</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31</v>
      </c>
      <c r="AV115" s="642">
        <f t="shared" ca="1" si="30"/>
        <v>16</v>
      </c>
      <c r="AW115" s="642">
        <f t="shared" ca="1" si="30"/>
        <v>7</v>
      </c>
      <c r="AX115" s="642">
        <f t="shared" ca="1" si="30"/>
        <v>7</v>
      </c>
      <c r="AY115" s="644">
        <f t="shared" ca="1" si="30"/>
        <v>7</v>
      </c>
      <c r="AZ115" s="641">
        <f ca="1">INDEX(OFFSET(INDIRECT(V115),0,0),MATCH(D87,INDIRECT(V115),1))</f>
        <v>80</v>
      </c>
      <c r="BA115" s="642">
        <f t="shared" ref="BA115:BI115" ca="1" si="31">INDEX(OFFSET(INDIRECT(W115),0,0),MATCH(E87,INDIRECT(W115),1))</f>
        <v>25</v>
      </c>
      <c r="BB115" s="642">
        <f t="shared" ca="1" si="31"/>
        <v>12</v>
      </c>
      <c r="BC115" s="642">
        <f t="shared" ca="1" si="31"/>
        <v>12</v>
      </c>
      <c r="BD115" s="643">
        <f t="shared" ca="1" si="31"/>
        <v>12</v>
      </c>
      <c r="BE115" s="641">
        <f t="shared" ca="1" si="31"/>
        <v>18</v>
      </c>
      <c r="BF115" s="642">
        <f t="shared" ca="1" si="31"/>
        <v>25</v>
      </c>
      <c r="BG115" s="642">
        <f t="shared" ca="1" si="31"/>
        <v>12</v>
      </c>
      <c r="BH115" s="642">
        <f t="shared" ca="1" si="31"/>
        <v>12</v>
      </c>
      <c r="BI115" s="644">
        <f t="shared" ca="1" si="31"/>
        <v>12</v>
      </c>
      <c r="BJ115" s="641">
        <f ca="1">INDEX(OFFSET(INDIRECT(V115),0,0),MATCH(D87,INDIRECT(V115),1)+1)</f>
        <v>300</v>
      </c>
      <c r="BK115" s="642">
        <f t="shared" ref="BK115:BS115" ca="1" si="32">INDEX(OFFSET(INDIRECT(W115),0,0),MATCH(E87,INDIRECT(W115),1)+1)</f>
        <v>300</v>
      </c>
      <c r="BL115" s="642">
        <f t="shared" ca="1" si="32"/>
        <v>130</v>
      </c>
      <c r="BM115" s="642">
        <f t="shared" ca="1" si="32"/>
        <v>110</v>
      </c>
      <c r="BN115" s="643">
        <f t="shared" ca="1" si="32"/>
        <v>100</v>
      </c>
      <c r="BO115" s="641">
        <f t="shared" ca="1" si="32"/>
        <v>80</v>
      </c>
      <c r="BP115" s="642">
        <f t="shared" ca="1" si="32"/>
        <v>300</v>
      </c>
      <c r="BQ115" s="642">
        <f t="shared" ca="1" si="32"/>
        <v>130</v>
      </c>
      <c r="BR115" s="642">
        <f t="shared" ca="1" si="32"/>
        <v>110</v>
      </c>
      <c r="BS115" s="644">
        <f t="shared" ca="1" si="32"/>
        <v>100</v>
      </c>
    </row>
    <row r="116" spans="2:71" ht="15" customHeight="1" thickBot="1" x14ac:dyDescent="0.3">
      <c r="B116" s="1890"/>
      <c r="C116" s="277" t="str">
        <f>$C$27</f>
        <v>Interior modules</v>
      </c>
      <c r="D116" s="630">
        <f t="shared" ref="D116:M122" ca="1" si="33">AF116+(AP116-AF116)/(LOG(BJ116)-LOG(AZ116))*(LOG(D88)-LOG(AZ116))</f>
        <v>23</v>
      </c>
      <c r="E116" s="631">
        <f t="shared" ca="1" si="33"/>
        <v>86.349778302625054</v>
      </c>
      <c r="F116" s="631">
        <f t="shared" ca="1" si="33"/>
        <v>33.451031361990033</v>
      </c>
      <c r="G116" s="631">
        <f t="shared" ca="1" si="33"/>
        <v>39.832623689899258</v>
      </c>
      <c r="H116" s="632">
        <f t="shared" ca="1" si="33"/>
        <v>38.14682953199393</v>
      </c>
      <c r="I116" s="630">
        <f t="shared" ca="1" si="33"/>
        <v>13.81191111670271</v>
      </c>
      <c r="J116" s="631">
        <f t="shared" ca="1" si="33"/>
        <v>72.855944780464384</v>
      </c>
      <c r="K116" s="631">
        <f t="shared" ca="1" si="33"/>
        <v>26.84836205788104</v>
      </c>
      <c r="L116" s="631">
        <f t="shared" ca="1" si="33"/>
        <v>35.962087921173541</v>
      </c>
      <c r="M116" s="633">
        <f t="shared" ca="1" si="33"/>
        <v>36.948135003673755</v>
      </c>
      <c r="S116">
        <v>7</v>
      </c>
      <c r="T116" s="1072"/>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121</v>
      </c>
      <c r="AH116" s="646">
        <f t="shared" ca="1" si="34"/>
        <v>60</v>
      </c>
      <c r="AI116" s="646">
        <f t="shared" ca="1" si="34"/>
        <v>95</v>
      </c>
      <c r="AJ116" s="647">
        <f t="shared" ca="1" si="34"/>
        <v>103</v>
      </c>
      <c r="AK116" s="645">
        <f t="shared" ca="1" si="34"/>
        <v>16</v>
      </c>
      <c r="AL116" s="646">
        <f t="shared" ca="1" si="34"/>
        <v>196</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70</v>
      </c>
      <c r="AW116" s="646">
        <f t="shared" ca="1" si="35"/>
        <v>7</v>
      </c>
      <c r="AX116" s="646">
        <f t="shared" ca="1" si="35"/>
        <v>7</v>
      </c>
      <c r="AY116" s="648">
        <f t="shared" ca="1" si="35"/>
        <v>7</v>
      </c>
      <c r="AZ116" s="645">
        <f t="shared" ref="AZ116:BI122" ca="1" si="36">INDEX(OFFSET(INDIRECT(V116),0,0),MATCH(D88,INDIRECT(V116),1))</f>
        <v>60</v>
      </c>
      <c r="BA116" s="646">
        <f t="shared" ca="1" si="36"/>
        <v>37</v>
      </c>
      <c r="BB116" s="646">
        <f t="shared" ca="1" si="36"/>
        <v>20</v>
      </c>
      <c r="BC116" s="646">
        <f t="shared" ca="1" si="36"/>
        <v>12</v>
      </c>
      <c r="BD116" s="647">
        <f t="shared" ca="1" si="36"/>
        <v>12</v>
      </c>
      <c r="BE116" s="645">
        <f t="shared" ca="1" si="36"/>
        <v>38</v>
      </c>
      <c r="BF116" s="646">
        <f t="shared" ca="1" si="36"/>
        <v>6</v>
      </c>
      <c r="BG116" s="646">
        <f t="shared" ca="1" si="36"/>
        <v>20</v>
      </c>
      <c r="BH116" s="646">
        <f t="shared" ca="1" si="36"/>
        <v>12</v>
      </c>
      <c r="BI116" s="648">
        <f t="shared" ca="1" si="36"/>
        <v>12</v>
      </c>
      <c r="BJ116" s="645">
        <f t="shared" ref="BJ116:BS122" ca="1" si="37">INDEX(OFFSET(INDIRECT(V116),0,0),MATCH(D88,INDIRECT(V116),1)+1)</f>
        <v>10000</v>
      </c>
      <c r="BK116" s="646">
        <f t="shared" ca="1" si="37"/>
        <v>280</v>
      </c>
      <c r="BL116" s="646">
        <f t="shared" ca="1" si="37"/>
        <v>130</v>
      </c>
      <c r="BM116" s="646">
        <f t="shared" ca="1" si="37"/>
        <v>110</v>
      </c>
      <c r="BN116" s="647">
        <f t="shared" ca="1" si="37"/>
        <v>100</v>
      </c>
      <c r="BO116" s="645">
        <f t="shared" ca="1" si="37"/>
        <v>60</v>
      </c>
      <c r="BP116" s="646">
        <f t="shared" ca="1" si="37"/>
        <v>37</v>
      </c>
      <c r="BQ116" s="646">
        <f t="shared" ca="1" si="37"/>
        <v>130</v>
      </c>
      <c r="BR116" s="646">
        <f t="shared" ca="1" si="37"/>
        <v>110</v>
      </c>
      <c r="BS116" s="648">
        <f t="shared" ca="1" si="37"/>
        <v>100</v>
      </c>
    </row>
    <row r="117" spans="2:71" ht="15" customHeight="1" x14ac:dyDescent="0.25">
      <c r="B117" s="1888" t="str">
        <f>$B$28</f>
        <v>Inner rows, 2nd to 6th row from north</v>
      </c>
      <c r="C117" s="183" t="str">
        <f>$C$26</f>
        <v>1st-4th module</v>
      </c>
      <c r="D117" s="626">
        <f t="shared" ca="1" si="33"/>
        <v>62.846548687216213</v>
      </c>
      <c r="E117" s="627">
        <f t="shared" ca="1" si="33"/>
        <v>34</v>
      </c>
      <c r="F117" s="627">
        <f t="shared" ca="1" si="33"/>
        <v>25.572823585919849</v>
      </c>
      <c r="G117" s="627">
        <f t="shared" ca="1" si="33"/>
        <v>23</v>
      </c>
      <c r="H117" s="628">
        <f t="shared" ca="1" si="33"/>
        <v>24.492463051181129</v>
      </c>
      <c r="I117" s="626">
        <f t="shared" ca="1" si="33"/>
        <v>50.044722560777139</v>
      </c>
      <c r="J117" s="627">
        <f t="shared" ca="1" si="33"/>
        <v>16</v>
      </c>
      <c r="K117" s="627">
        <f t="shared" ca="1" si="33"/>
        <v>21.658467030963898</v>
      </c>
      <c r="L117" s="627">
        <f t="shared" ca="1" si="33"/>
        <v>7</v>
      </c>
      <c r="M117" s="629">
        <f t="shared" ca="1" si="33"/>
        <v>11.128750421095233</v>
      </c>
      <c r="S117">
        <v>14</v>
      </c>
      <c r="T117" s="1071"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93</v>
      </c>
      <c r="AG117" s="642">
        <f t="shared" ca="1" si="34"/>
        <v>34</v>
      </c>
      <c r="AH117" s="642">
        <f t="shared" ca="1" si="34"/>
        <v>62</v>
      </c>
      <c r="AI117" s="642">
        <f t="shared" ca="1" si="34"/>
        <v>23</v>
      </c>
      <c r="AJ117" s="643">
        <f t="shared" ca="1" si="34"/>
        <v>31</v>
      </c>
      <c r="AK117" s="641">
        <f t="shared" ca="1" si="34"/>
        <v>51</v>
      </c>
      <c r="AL117" s="642">
        <f t="shared" ca="1" si="34"/>
        <v>16</v>
      </c>
      <c r="AM117" s="642">
        <f t="shared" ca="1" si="34"/>
        <v>36</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50</v>
      </c>
      <c r="BA117" s="642">
        <f t="shared" ca="1" si="36"/>
        <v>36</v>
      </c>
      <c r="BB117" s="642">
        <f t="shared" ca="1" si="36"/>
        <v>16</v>
      </c>
      <c r="BC117" s="642">
        <f t="shared" ca="1" si="36"/>
        <v>30</v>
      </c>
      <c r="BD117" s="643">
        <f t="shared" ca="1" si="36"/>
        <v>10</v>
      </c>
      <c r="BE117" s="641">
        <f t="shared" ca="1" si="36"/>
        <v>50</v>
      </c>
      <c r="BF117" s="642">
        <f t="shared" ca="1" si="36"/>
        <v>36</v>
      </c>
      <c r="BG117" s="642">
        <f t="shared" ca="1" si="36"/>
        <v>16</v>
      </c>
      <c r="BH117" s="642">
        <f t="shared" ca="1" si="36"/>
        <v>30</v>
      </c>
      <c r="BI117" s="644">
        <f t="shared" ca="1" si="36"/>
        <v>10</v>
      </c>
      <c r="BJ117" s="641">
        <f t="shared" ca="1" si="37"/>
        <v>400</v>
      </c>
      <c r="BK117" s="642">
        <f t="shared" ca="1" si="37"/>
        <v>10000</v>
      </c>
      <c r="BL117" s="642">
        <f t="shared" ca="1" si="37"/>
        <v>110</v>
      </c>
      <c r="BM117" s="642">
        <f t="shared" ca="1" si="37"/>
        <v>10000</v>
      </c>
      <c r="BN117" s="643">
        <f t="shared" ca="1" si="37"/>
        <v>150</v>
      </c>
      <c r="BO117" s="641">
        <f t="shared" ca="1" si="37"/>
        <v>400</v>
      </c>
      <c r="BP117" s="642">
        <f t="shared" ca="1" si="37"/>
        <v>10000</v>
      </c>
      <c r="BQ117" s="642">
        <f t="shared" ca="1" si="37"/>
        <v>110</v>
      </c>
      <c r="BR117" s="642">
        <f t="shared" ca="1" si="37"/>
        <v>10000</v>
      </c>
      <c r="BS117" s="644">
        <f t="shared" ca="1" si="37"/>
        <v>150</v>
      </c>
    </row>
    <row r="118" spans="2:71" ht="15" customHeight="1" thickBot="1" x14ac:dyDescent="0.3">
      <c r="B118" s="1890"/>
      <c r="C118" s="278" t="str">
        <f>$C$27</f>
        <v>Interior modules</v>
      </c>
      <c r="D118" s="634">
        <f t="shared" ca="1" si="33"/>
        <v>23</v>
      </c>
      <c r="E118" s="635">
        <f t="shared" ca="1" si="33"/>
        <v>41.596800762905303</v>
      </c>
      <c r="F118" s="635">
        <f t="shared" ca="1" si="33"/>
        <v>24.492502838971244</v>
      </c>
      <c r="G118" s="635">
        <f t="shared" ca="1" si="33"/>
        <v>23</v>
      </c>
      <c r="H118" s="636">
        <f t="shared" ca="1" si="33"/>
        <v>24.492463051181129</v>
      </c>
      <c r="I118" s="634">
        <f t="shared" ca="1" si="33"/>
        <v>25.991103268681922</v>
      </c>
      <c r="J118" s="635">
        <f t="shared" ca="1" si="33"/>
        <v>32.576739538593181</v>
      </c>
      <c r="K118" s="635">
        <f t="shared" ca="1" si="33"/>
        <v>17.555971643878529</v>
      </c>
      <c r="L118" s="635">
        <f t="shared" ca="1" si="33"/>
        <v>7</v>
      </c>
      <c r="M118" s="637">
        <f t="shared" ca="1" si="33"/>
        <v>14.667679353462576</v>
      </c>
      <c r="S118">
        <v>21</v>
      </c>
      <c r="T118" s="1072"/>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69</v>
      </c>
      <c r="AH118" s="650">
        <f t="shared" ca="1" si="34"/>
        <v>49</v>
      </c>
      <c r="AI118" s="650">
        <f t="shared" ca="1" si="34"/>
        <v>23</v>
      </c>
      <c r="AJ118" s="651">
        <f t="shared" ca="1" si="34"/>
        <v>31</v>
      </c>
      <c r="AK118" s="649">
        <f t="shared" ca="1" si="34"/>
        <v>34</v>
      </c>
      <c r="AL118" s="650">
        <f t="shared" ca="1" si="34"/>
        <v>42</v>
      </c>
      <c r="AM118" s="650">
        <f t="shared" ca="1" si="34"/>
        <v>31</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20</v>
      </c>
      <c r="BB118" s="650">
        <f t="shared" ca="1" si="36"/>
        <v>12</v>
      </c>
      <c r="BC118" s="650">
        <f t="shared" ca="1" si="36"/>
        <v>30</v>
      </c>
      <c r="BD118" s="651">
        <f t="shared" ca="1" si="36"/>
        <v>10</v>
      </c>
      <c r="BE118" s="649">
        <f t="shared" ca="1" si="36"/>
        <v>38</v>
      </c>
      <c r="BF118" s="650">
        <f t="shared" ca="1" si="36"/>
        <v>20</v>
      </c>
      <c r="BG118" s="650">
        <f t="shared" ca="1" si="36"/>
        <v>12</v>
      </c>
      <c r="BH118" s="650">
        <f t="shared" ca="1" si="36"/>
        <v>30</v>
      </c>
      <c r="BI118" s="652">
        <f t="shared" ca="1" si="36"/>
        <v>10</v>
      </c>
      <c r="BJ118" s="649">
        <f t="shared" ca="1" si="37"/>
        <v>10000</v>
      </c>
      <c r="BK118" s="650">
        <f t="shared" ca="1" si="37"/>
        <v>150</v>
      </c>
      <c r="BL118" s="650">
        <f t="shared" ca="1" si="37"/>
        <v>110</v>
      </c>
      <c r="BM118" s="650">
        <f t="shared" ca="1" si="37"/>
        <v>10000</v>
      </c>
      <c r="BN118" s="651">
        <f t="shared" ca="1" si="37"/>
        <v>150</v>
      </c>
      <c r="BO118" s="649">
        <f t="shared" ca="1" si="37"/>
        <v>100</v>
      </c>
      <c r="BP118" s="650">
        <f t="shared" ca="1" si="37"/>
        <v>150</v>
      </c>
      <c r="BQ118" s="650">
        <f t="shared" ca="1" si="37"/>
        <v>110</v>
      </c>
      <c r="BR118" s="650">
        <f t="shared" ca="1" si="37"/>
        <v>10000</v>
      </c>
      <c r="BS118" s="652">
        <f t="shared" ca="1" si="37"/>
        <v>150</v>
      </c>
    </row>
    <row r="119" spans="2:71" ht="15" customHeight="1" x14ac:dyDescent="0.25">
      <c r="B119" s="1888" t="str">
        <f>$B$30</f>
        <v>Inner rows, from 7th row from north</v>
      </c>
      <c r="C119" s="183" t="str">
        <f>$C$26</f>
        <v>1st-4th module</v>
      </c>
      <c r="D119" s="626">
        <f t="shared" ca="1" si="33"/>
        <v>55.538963268900531</v>
      </c>
      <c r="E119" s="627">
        <f t="shared" ca="1" si="33"/>
        <v>40.607021445753034</v>
      </c>
      <c r="F119" s="627">
        <f t="shared" ca="1" si="33"/>
        <v>31.846022668531702</v>
      </c>
      <c r="G119" s="627">
        <f t="shared" ca="1" si="33"/>
        <v>28.760565361096724</v>
      </c>
      <c r="H119" s="627">
        <f t="shared" ca="1" si="33"/>
        <v>22</v>
      </c>
      <c r="I119" s="626">
        <f t="shared" ca="1" si="33"/>
        <v>49.887884718841129</v>
      </c>
      <c r="J119" s="627">
        <f t="shared" ca="1" si="33"/>
        <v>27.376789261479217</v>
      </c>
      <c r="K119" s="627">
        <f t="shared" ca="1" si="33"/>
        <v>26.792810041842358</v>
      </c>
      <c r="L119" s="627">
        <f t="shared" ca="1" si="33"/>
        <v>18.238839629175111</v>
      </c>
      <c r="M119" s="629">
        <f t="shared" ca="1" si="33"/>
        <v>16.921038170237139</v>
      </c>
      <c r="S119">
        <v>28</v>
      </c>
      <c r="T119" s="1071"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71</v>
      </c>
      <c r="AG119" s="642">
        <f t="shared" ca="1" si="34"/>
        <v>63</v>
      </c>
      <c r="AH119" s="642">
        <f t="shared" ca="1" si="34"/>
        <v>82</v>
      </c>
      <c r="AI119" s="642">
        <f t="shared" ca="1" si="34"/>
        <v>50</v>
      </c>
      <c r="AJ119" s="642">
        <f t="shared" ca="1" si="34"/>
        <v>22</v>
      </c>
      <c r="AK119" s="641">
        <f t="shared" ca="1" si="34"/>
        <v>102</v>
      </c>
      <c r="AL119" s="642">
        <f t="shared" ca="1" si="34"/>
        <v>33</v>
      </c>
      <c r="AM119" s="642">
        <f t="shared" ca="1" si="34"/>
        <v>47</v>
      </c>
      <c r="AN119" s="642">
        <f t="shared" ca="1" si="34"/>
        <v>25</v>
      </c>
      <c r="AO119" s="644">
        <f t="shared" ca="1" si="34"/>
        <v>27</v>
      </c>
      <c r="AP119" s="641">
        <f t="shared" ca="1" si="35"/>
        <v>23</v>
      </c>
      <c r="AQ119" s="642">
        <f t="shared" ca="1" si="35"/>
        <v>34</v>
      </c>
      <c r="AR119" s="642">
        <f t="shared" ca="1" si="35"/>
        <v>23</v>
      </c>
      <c r="AS119" s="642">
        <f t="shared" ca="1" si="35"/>
        <v>23</v>
      </c>
      <c r="AT119" s="642">
        <f t="shared" ca="1" si="35"/>
        <v>22</v>
      </c>
      <c r="AU119" s="641">
        <f t="shared" ca="1" si="35"/>
        <v>35</v>
      </c>
      <c r="AV119" s="642">
        <f t="shared" ca="1" si="35"/>
        <v>16</v>
      </c>
      <c r="AW119" s="642">
        <f t="shared" ca="1" si="35"/>
        <v>7</v>
      </c>
      <c r="AX119" s="642">
        <f t="shared" ca="1" si="35"/>
        <v>7</v>
      </c>
      <c r="AY119" s="644">
        <f t="shared" ca="1" si="35"/>
        <v>7</v>
      </c>
      <c r="AZ119" s="641">
        <f t="shared" ca="1" si="36"/>
        <v>80</v>
      </c>
      <c r="BA119" s="642">
        <f t="shared" ca="1" si="36"/>
        <v>22</v>
      </c>
      <c r="BB119" s="642">
        <f t="shared" ca="1" si="36"/>
        <v>12</v>
      </c>
      <c r="BC119" s="642">
        <f t="shared" ca="1" si="36"/>
        <v>14</v>
      </c>
      <c r="BD119" s="642">
        <f t="shared" ca="1" si="36"/>
        <v>70</v>
      </c>
      <c r="BE119" s="641">
        <f t="shared" ca="1" si="36"/>
        <v>12</v>
      </c>
      <c r="BF119" s="642">
        <f t="shared" ca="1" si="36"/>
        <v>22</v>
      </c>
      <c r="BG119" s="642">
        <f t="shared" ca="1" si="36"/>
        <v>12</v>
      </c>
      <c r="BH119" s="642">
        <f t="shared" ca="1" si="36"/>
        <v>14</v>
      </c>
      <c r="BI119" s="644">
        <f t="shared" ca="1" si="36"/>
        <v>13</v>
      </c>
      <c r="BJ119" s="641">
        <f t="shared" ca="1" si="37"/>
        <v>300</v>
      </c>
      <c r="BK119" s="642">
        <f t="shared" ca="1" si="37"/>
        <v>150</v>
      </c>
      <c r="BL119" s="642">
        <f t="shared" ca="1" si="37"/>
        <v>140</v>
      </c>
      <c r="BM119" s="642">
        <f t="shared" ca="1" si="37"/>
        <v>110</v>
      </c>
      <c r="BN119" s="642">
        <f t="shared" ca="1" si="37"/>
        <v>10000</v>
      </c>
      <c r="BO119" s="641">
        <f t="shared" ca="1" si="37"/>
        <v>80</v>
      </c>
      <c r="BP119" s="642">
        <f t="shared" ca="1" si="37"/>
        <v>150</v>
      </c>
      <c r="BQ119" s="642">
        <f t="shared" ca="1" si="37"/>
        <v>140</v>
      </c>
      <c r="BR119" s="642">
        <f t="shared" ca="1" si="37"/>
        <v>110</v>
      </c>
      <c r="BS119" s="644">
        <f t="shared" ca="1" si="37"/>
        <v>70</v>
      </c>
    </row>
    <row r="120" spans="2:71" ht="15" customHeight="1" thickBot="1" x14ac:dyDescent="0.3">
      <c r="B120" s="1890"/>
      <c r="C120" s="277" t="str">
        <f>$C$27</f>
        <v>Interior modules</v>
      </c>
      <c r="D120" s="638">
        <f t="shared" ca="1" si="33"/>
        <v>45.370537247369114</v>
      </c>
      <c r="E120" s="639">
        <f t="shared" ca="1" si="33"/>
        <v>44.93575963434985</v>
      </c>
      <c r="F120" s="639">
        <f t="shared" ca="1" si="33"/>
        <v>26.302556924702657</v>
      </c>
      <c r="G120" s="639">
        <f t="shared" ca="1" si="33"/>
        <v>27.907148270563876</v>
      </c>
      <c r="H120" s="639">
        <f t="shared" ca="1" si="33"/>
        <v>26.73095288091049</v>
      </c>
      <c r="I120" s="638">
        <f t="shared" ca="1" si="33"/>
        <v>38.221532792040179</v>
      </c>
      <c r="J120" s="639">
        <f t="shared" ca="1" si="33"/>
        <v>37.415132727490295</v>
      </c>
      <c r="K120" s="639">
        <f t="shared" ca="1" si="33"/>
        <v>17.228879294547117</v>
      </c>
      <c r="L120" s="639">
        <f t="shared" ca="1" si="33"/>
        <v>16.365699690979259</v>
      </c>
      <c r="M120" s="640">
        <f t="shared" ca="1" si="33"/>
        <v>17.911082548221977</v>
      </c>
      <c r="S120">
        <v>35</v>
      </c>
      <c r="T120" s="1072"/>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56</v>
      </c>
      <c r="AG120" s="654">
        <f t="shared" ca="1" si="34"/>
        <v>82</v>
      </c>
      <c r="AH120" s="654">
        <f t="shared" ca="1" si="34"/>
        <v>31</v>
      </c>
      <c r="AI120" s="654">
        <f t="shared" ca="1" si="34"/>
        <v>46</v>
      </c>
      <c r="AJ120" s="654">
        <f t="shared" ca="1" si="34"/>
        <v>49</v>
      </c>
      <c r="AK120" s="653">
        <f t="shared" ca="1" si="34"/>
        <v>74</v>
      </c>
      <c r="AL120" s="654">
        <f t="shared" ca="1" si="34"/>
        <v>48</v>
      </c>
      <c r="AM120" s="654">
        <f t="shared" ca="1" si="34"/>
        <v>24</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28</v>
      </c>
      <c r="AV120" s="654">
        <f t="shared" ca="1" si="35"/>
        <v>16</v>
      </c>
      <c r="AW120" s="654">
        <f t="shared" ca="1" si="35"/>
        <v>16</v>
      </c>
      <c r="AX120" s="654">
        <f t="shared" ca="1" si="35"/>
        <v>7</v>
      </c>
      <c r="AY120" s="655">
        <f t="shared" ca="1" si="35"/>
        <v>7</v>
      </c>
      <c r="AZ120" s="653">
        <f t="shared" ca="1" si="36"/>
        <v>80</v>
      </c>
      <c r="BA120" s="654">
        <f t="shared" ca="1" si="36"/>
        <v>22</v>
      </c>
      <c r="BB120" s="654">
        <f t="shared" ca="1" si="36"/>
        <v>52</v>
      </c>
      <c r="BC120" s="654">
        <f t="shared" ca="1" si="36"/>
        <v>14</v>
      </c>
      <c r="BD120" s="654">
        <f t="shared" ca="1" si="36"/>
        <v>14</v>
      </c>
      <c r="BE120" s="653">
        <f t="shared" ca="1" si="36"/>
        <v>12</v>
      </c>
      <c r="BF120" s="654">
        <f t="shared" ca="1" si="36"/>
        <v>22</v>
      </c>
      <c r="BG120" s="654">
        <f t="shared" ca="1" si="36"/>
        <v>12</v>
      </c>
      <c r="BH120" s="654">
        <f t="shared" ca="1" si="36"/>
        <v>14</v>
      </c>
      <c r="BI120" s="655">
        <f t="shared" ca="1" si="36"/>
        <v>14</v>
      </c>
      <c r="BJ120" s="653">
        <f t="shared" ca="1" si="37"/>
        <v>300</v>
      </c>
      <c r="BK120" s="654">
        <f t="shared" ca="1" si="37"/>
        <v>150</v>
      </c>
      <c r="BL120" s="654">
        <f t="shared" ca="1" si="37"/>
        <v>150</v>
      </c>
      <c r="BM120" s="654">
        <f t="shared" ca="1" si="37"/>
        <v>110</v>
      </c>
      <c r="BN120" s="654">
        <f t="shared" ca="1" si="37"/>
        <v>100</v>
      </c>
      <c r="BO120" s="653">
        <f t="shared" ca="1" si="37"/>
        <v>80</v>
      </c>
      <c r="BP120" s="654">
        <f t="shared" ca="1" si="37"/>
        <v>150</v>
      </c>
      <c r="BQ120" s="654">
        <f t="shared" ca="1" si="37"/>
        <v>52</v>
      </c>
      <c r="BR120" s="654">
        <f t="shared" ca="1" si="37"/>
        <v>110</v>
      </c>
      <c r="BS120" s="655">
        <f t="shared" ca="1" si="37"/>
        <v>100</v>
      </c>
    </row>
    <row r="121" spans="2:71" ht="15" customHeight="1" x14ac:dyDescent="0.25">
      <c r="B121" s="1888" t="str">
        <f>$B$32</f>
        <v>South row</v>
      </c>
      <c r="C121" s="183" t="str">
        <f>$C$26</f>
        <v>1st-4th module</v>
      </c>
      <c r="D121" s="626">
        <f t="shared" ca="1" si="33"/>
        <v>54.625224324616092</v>
      </c>
      <c r="E121" s="627">
        <f t="shared" ca="1" si="33"/>
        <v>34</v>
      </c>
      <c r="F121" s="627">
        <f t="shared" ca="1" si="33"/>
        <v>35.356342468521923</v>
      </c>
      <c r="G121" s="627">
        <f t="shared" ca="1" si="33"/>
        <v>27.736858630202548</v>
      </c>
      <c r="H121" s="628">
        <f t="shared" ca="1" si="33"/>
        <v>22</v>
      </c>
      <c r="I121" s="626">
        <f t="shared" ca="1" si="33"/>
        <v>50.683905007777199</v>
      </c>
      <c r="J121" s="627">
        <f t="shared" ca="1" si="33"/>
        <v>16</v>
      </c>
      <c r="K121" s="627">
        <f t="shared" ca="1" si="33"/>
        <v>27.584687648225312</v>
      </c>
      <c r="L121" s="627">
        <f t="shared" ca="1" si="33"/>
        <v>14.232550224776901</v>
      </c>
      <c r="M121" s="629">
        <f t="shared" ca="1" si="33"/>
        <v>10.922099596795213</v>
      </c>
      <c r="S121">
        <v>42</v>
      </c>
      <c r="T121" s="1071"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66</v>
      </c>
      <c r="AG121" s="642">
        <f t="shared" ca="1" si="34"/>
        <v>34</v>
      </c>
      <c r="AH121" s="642">
        <f t="shared" ca="1" si="34"/>
        <v>77</v>
      </c>
      <c r="AI121" s="642">
        <f t="shared" ca="1" si="34"/>
        <v>46</v>
      </c>
      <c r="AJ121" s="643">
        <f t="shared" ca="1" si="34"/>
        <v>22</v>
      </c>
      <c r="AK121" s="641">
        <f t="shared" ca="1" si="34"/>
        <v>82</v>
      </c>
      <c r="AL121" s="642">
        <f t="shared" ca="1" si="34"/>
        <v>16</v>
      </c>
      <c r="AM121" s="642">
        <f t="shared" ca="1" si="34"/>
        <v>45</v>
      </c>
      <c r="AN121" s="642">
        <f t="shared" ca="1" si="34"/>
        <v>19</v>
      </c>
      <c r="AO121" s="644">
        <f t="shared" ca="1" si="34"/>
        <v>23</v>
      </c>
      <c r="AP121" s="641">
        <f t="shared" ca="1" si="35"/>
        <v>23</v>
      </c>
      <c r="AQ121" s="642">
        <f t="shared" ca="1" si="35"/>
        <v>34</v>
      </c>
      <c r="AR121" s="642">
        <f t="shared" ca="1" si="35"/>
        <v>23</v>
      </c>
      <c r="AS121" s="642">
        <f t="shared" ca="1" si="35"/>
        <v>23</v>
      </c>
      <c r="AT121" s="643">
        <f t="shared" ca="1" si="35"/>
        <v>22</v>
      </c>
      <c r="AU121" s="641">
        <f t="shared" ca="1" si="35"/>
        <v>37</v>
      </c>
      <c r="AV121" s="642">
        <f t="shared" ca="1" si="35"/>
        <v>16</v>
      </c>
      <c r="AW121" s="642">
        <f t="shared" ca="1" si="35"/>
        <v>7</v>
      </c>
      <c r="AX121" s="642">
        <f t="shared" ca="1" si="35"/>
        <v>7</v>
      </c>
      <c r="AY121" s="644">
        <f t="shared" ca="1" si="35"/>
        <v>7</v>
      </c>
      <c r="AZ121" s="641">
        <f t="shared" ca="1" si="36"/>
        <v>80</v>
      </c>
      <c r="BA121" s="642">
        <f t="shared" ca="1" si="36"/>
        <v>36</v>
      </c>
      <c r="BB121" s="642">
        <f t="shared" ca="1" si="36"/>
        <v>12</v>
      </c>
      <c r="BC121" s="642">
        <f t="shared" ca="1" si="36"/>
        <v>13</v>
      </c>
      <c r="BD121" s="643">
        <f t="shared" ca="1" si="36"/>
        <v>40</v>
      </c>
      <c r="BE121" s="641">
        <f t="shared" ca="1" si="36"/>
        <v>20</v>
      </c>
      <c r="BF121" s="642">
        <f t="shared" ca="1" si="36"/>
        <v>36</v>
      </c>
      <c r="BG121" s="642">
        <f t="shared" ca="1" si="36"/>
        <v>12</v>
      </c>
      <c r="BH121" s="642">
        <f t="shared" ca="1" si="36"/>
        <v>13</v>
      </c>
      <c r="BI121" s="644">
        <f t="shared" ca="1" si="36"/>
        <v>13</v>
      </c>
      <c r="BJ121" s="641">
        <f t="shared" ca="1" si="37"/>
        <v>400</v>
      </c>
      <c r="BK121" s="642">
        <f t="shared" ca="1" si="37"/>
        <v>10000</v>
      </c>
      <c r="BL121" s="642">
        <f t="shared" ca="1" si="37"/>
        <v>180</v>
      </c>
      <c r="BM121" s="642">
        <f t="shared" ca="1" si="37"/>
        <v>110</v>
      </c>
      <c r="BN121" s="643">
        <f t="shared" ca="1" si="37"/>
        <v>10000</v>
      </c>
      <c r="BO121" s="641">
        <f t="shared" ca="1" si="37"/>
        <v>80</v>
      </c>
      <c r="BP121" s="642">
        <f t="shared" ca="1" si="37"/>
        <v>10000</v>
      </c>
      <c r="BQ121" s="642">
        <f t="shared" ca="1" si="37"/>
        <v>180</v>
      </c>
      <c r="BR121" s="642">
        <f t="shared" ca="1" si="37"/>
        <v>110</v>
      </c>
      <c r="BS121" s="644">
        <f t="shared" ca="1" si="37"/>
        <v>40</v>
      </c>
    </row>
    <row r="122" spans="2:71" ht="15" customHeight="1" thickBot="1" x14ac:dyDescent="0.3">
      <c r="B122" s="1890"/>
      <c r="C122" s="277" t="str">
        <f>$C$27</f>
        <v>Interior modules</v>
      </c>
      <c r="D122" s="634">
        <f t="shared" ca="1" si="33"/>
        <v>50.21240232583245</v>
      </c>
      <c r="E122" s="635">
        <f t="shared" ca="1" si="33"/>
        <v>41.062678097184275</v>
      </c>
      <c r="F122" s="635">
        <f t="shared" ca="1" si="33"/>
        <v>23.526131775981568</v>
      </c>
      <c r="G122" s="635">
        <f t="shared" ca="1" si="33"/>
        <v>23</v>
      </c>
      <c r="H122" s="636">
        <f t="shared" ca="1" si="33"/>
        <v>22</v>
      </c>
      <c r="I122" s="634">
        <f t="shared" ca="1" si="33"/>
        <v>42.251210784172365</v>
      </c>
      <c r="J122" s="635">
        <f t="shared" ca="1" si="33"/>
        <v>31.39212664788365</v>
      </c>
      <c r="K122" s="635">
        <f t="shared" ca="1" si="33"/>
        <v>19.024892399769882</v>
      </c>
      <c r="L122" s="635">
        <f t="shared" ca="1" si="33"/>
        <v>9.9415746975964101</v>
      </c>
      <c r="M122" s="637">
        <f t="shared" ca="1" si="33"/>
        <v>11.700713509913889</v>
      </c>
      <c r="S122">
        <v>49</v>
      </c>
      <c r="T122" s="1072"/>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60</v>
      </c>
      <c r="AG122" s="650">
        <f t="shared" ca="1" si="34"/>
        <v>65</v>
      </c>
      <c r="AH122" s="650">
        <f t="shared" ca="1" si="34"/>
        <v>58</v>
      </c>
      <c r="AI122" s="650">
        <f t="shared" ca="1" si="34"/>
        <v>23</v>
      </c>
      <c r="AJ122" s="651">
        <f t="shared" ca="1" si="34"/>
        <v>22</v>
      </c>
      <c r="AK122" s="649">
        <f t="shared" ca="1" si="34"/>
        <v>68</v>
      </c>
      <c r="AL122" s="650">
        <f t="shared" ca="1" si="34"/>
        <v>39</v>
      </c>
      <c r="AM122" s="650">
        <f t="shared" ca="1" si="34"/>
        <v>36</v>
      </c>
      <c r="AN122" s="650">
        <f t="shared" ca="1" si="34"/>
        <v>19</v>
      </c>
      <c r="AO122" s="652">
        <f t="shared" ca="1" si="34"/>
        <v>19</v>
      </c>
      <c r="AP122" s="649">
        <f t="shared" ca="1" si="35"/>
        <v>23</v>
      </c>
      <c r="AQ122" s="650">
        <f t="shared" ca="1" si="35"/>
        <v>34</v>
      </c>
      <c r="AR122" s="650">
        <f t="shared" ca="1" si="35"/>
        <v>23</v>
      </c>
      <c r="AS122" s="650">
        <f t="shared" ca="1" si="35"/>
        <v>23</v>
      </c>
      <c r="AT122" s="651">
        <f t="shared" ca="1" si="35"/>
        <v>22</v>
      </c>
      <c r="AU122" s="649">
        <f t="shared" ca="1" si="35"/>
        <v>31</v>
      </c>
      <c r="AV122" s="650">
        <f t="shared" ca="1" si="35"/>
        <v>16</v>
      </c>
      <c r="AW122" s="650">
        <f t="shared" ca="1" si="35"/>
        <v>7</v>
      </c>
      <c r="AX122" s="650">
        <f t="shared" ca="1" si="35"/>
        <v>7</v>
      </c>
      <c r="AY122" s="652">
        <f t="shared" ca="1" si="35"/>
        <v>7</v>
      </c>
      <c r="AZ122" s="649">
        <f t="shared" ca="1" si="36"/>
        <v>80</v>
      </c>
      <c r="BA122" s="650">
        <f t="shared" ca="1" si="36"/>
        <v>22</v>
      </c>
      <c r="BB122" s="650">
        <f t="shared" ca="1" si="36"/>
        <v>12</v>
      </c>
      <c r="BC122" s="650">
        <f t="shared" ca="1" si="36"/>
        <v>40</v>
      </c>
      <c r="BD122" s="651">
        <f t="shared" ca="1" si="36"/>
        <v>50</v>
      </c>
      <c r="BE122" s="649">
        <f t="shared" ca="1" si="36"/>
        <v>20</v>
      </c>
      <c r="BF122" s="650">
        <f t="shared" ca="1" si="36"/>
        <v>22</v>
      </c>
      <c r="BG122" s="650">
        <f t="shared" ca="1" si="36"/>
        <v>12</v>
      </c>
      <c r="BH122" s="650">
        <f t="shared" ca="1" si="36"/>
        <v>13</v>
      </c>
      <c r="BI122" s="652">
        <f t="shared" ca="1" si="36"/>
        <v>14</v>
      </c>
      <c r="BJ122" s="649">
        <f t="shared" ca="1" si="37"/>
        <v>400</v>
      </c>
      <c r="BK122" s="650">
        <f t="shared" ca="1" si="37"/>
        <v>150</v>
      </c>
      <c r="BL122" s="650">
        <f t="shared" ca="1" si="37"/>
        <v>100</v>
      </c>
      <c r="BM122" s="650">
        <f t="shared" ca="1" si="37"/>
        <v>10000</v>
      </c>
      <c r="BN122" s="651">
        <f t="shared" ca="1" si="37"/>
        <v>10000</v>
      </c>
      <c r="BO122" s="649">
        <f t="shared" ca="1" si="37"/>
        <v>80</v>
      </c>
      <c r="BP122" s="650">
        <f t="shared" ca="1" si="37"/>
        <v>150</v>
      </c>
      <c r="BQ122" s="650">
        <f t="shared" ca="1" si="37"/>
        <v>100</v>
      </c>
      <c r="BR122" s="650">
        <f t="shared" ca="1" si="37"/>
        <v>40</v>
      </c>
      <c r="BS122" s="652">
        <f t="shared" ca="1" si="37"/>
        <v>50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881" t="str">
        <f>$D$24</f>
        <v>Roof position 1</v>
      </c>
      <c r="D125" s="1894"/>
      <c r="E125" s="1895"/>
      <c r="F125" s="1881" t="str">
        <f>$E$24</f>
        <v>Roof position 2</v>
      </c>
      <c r="G125" s="1894"/>
      <c r="H125" s="1895"/>
      <c r="I125" s="1881" t="str">
        <f>$F$24</f>
        <v>Roof position 3</v>
      </c>
      <c r="J125" s="1894"/>
      <c r="K125" s="1895"/>
      <c r="L125" s="1881" t="str">
        <f>$G$24</f>
        <v>Roof position 4</v>
      </c>
      <c r="M125" s="1894"/>
      <c r="N125" s="1895"/>
      <c r="O125" s="1881" t="str">
        <f>$H$24</f>
        <v>Roof position 5</v>
      </c>
      <c r="P125" s="1894"/>
      <c r="Q125" s="1895"/>
    </row>
    <row r="126" spans="2:71" ht="15" customHeight="1" x14ac:dyDescent="0.25">
      <c r="B126" s="429"/>
      <c r="C126" s="1885" t="str">
        <f>CONCATENATE(B26," - ",C26)</f>
        <v>North row - 1st-4th module</v>
      </c>
      <c r="D126" s="1886"/>
      <c r="E126" s="1887"/>
      <c r="F126" s="1885" t="str">
        <f>$C$126</f>
        <v>North row - 1st-4th module</v>
      </c>
      <c r="G126" s="1886"/>
      <c r="H126" s="1887"/>
      <c r="I126" s="1885" t="str">
        <f>$C$126</f>
        <v>North row - 1st-4th module</v>
      </c>
      <c r="J126" s="1886"/>
      <c r="K126" s="1887"/>
      <c r="L126" s="1885" t="str">
        <f>$C$126</f>
        <v>North row - 1st-4th module</v>
      </c>
      <c r="M126" s="1886"/>
      <c r="N126" s="1887"/>
      <c r="O126" s="1885" t="str">
        <f>$C$126</f>
        <v>North row - 1st-4th module</v>
      </c>
      <c r="P126" s="1886"/>
      <c r="Q126" s="1887"/>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885" t="str">
        <f>CONCATENATE(B26," - ",C27)</f>
        <v>North row - Interior modules</v>
      </c>
      <c r="D133" s="1886"/>
      <c r="E133" s="1887"/>
      <c r="F133" s="1885" t="str">
        <f>$C$133</f>
        <v>North row - Interior modules</v>
      </c>
      <c r="G133" s="1886"/>
      <c r="H133" s="1887"/>
      <c r="I133" s="1885" t="str">
        <f>$C$133</f>
        <v>North row - Interior modules</v>
      </c>
      <c r="J133" s="1886"/>
      <c r="K133" s="1887"/>
      <c r="L133" s="1885" t="str">
        <f>$C$133</f>
        <v>North row - Interior modules</v>
      </c>
      <c r="M133" s="1886"/>
      <c r="N133" s="1887"/>
      <c r="O133" s="1885" t="str">
        <f>$C$133</f>
        <v>North row - Interior modules</v>
      </c>
      <c r="P133" s="1886"/>
      <c r="Q133" s="1887"/>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891" t="str">
        <f>CONCATENATE(B28," -",CHAR(10),C28)</f>
        <v>Inner rows, 2nd to 6th row from north -
1st-4th module</v>
      </c>
      <c r="D140" s="1892"/>
      <c r="E140" s="1893"/>
      <c r="F140" s="1891" t="str">
        <f>$C$140</f>
        <v>Inner rows, 2nd to 6th row from north -
1st-4th module</v>
      </c>
      <c r="G140" s="1892"/>
      <c r="H140" s="1893"/>
      <c r="I140" s="1891" t="str">
        <f>$C$140</f>
        <v>Inner rows, 2nd to 6th row from north -
1st-4th module</v>
      </c>
      <c r="J140" s="1892"/>
      <c r="K140" s="1893"/>
      <c r="L140" s="1891" t="str">
        <f>$C$140</f>
        <v>Inner rows, 2nd to 6th row from north -
1st-4th module</v>
      </c>
      <c r="M140" s="1892"/>
      <c r="N140" s="1893"/>
      <c r="O140" s="1891" t="str">
        <f>$C$140</f>
        <v>Inner rows, 2nd to 6th row from north -
1st-4th module</v>
      </c>
      <c r="P140" s="1892"/>
      <c r="Q140" s="1893"/>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891" t="str">
        <f>CONCATENATE(B28," -",CHAR(10),C29)</f>
        <v>Inner rows, 2nd to 6th row from north -
Interior modules</v>
      </c>
      <c r="D147" s="1892"/>
      <c r="E147" s="1893"/>
      <c r="F147" s="1891" t="str">
        <f>$C$147</f>
        <v>Inner rows, 2nd to 6th row from north -
Interior modules</v>
      </c>
      <c r="G147" s="1892"/>
      <c r="H147" s="1893"/>
      <c r="I147" s="1891" t="str">
        <f>$C$147</f>
        <v>Inner rows, 2nd to 6th row from north -
Interior modules</v>
      </c>
      <c r="J147" s="1892"/>
      <c r="K147" s="1893"/>
      <c r="L147" s="1891" t="str">
        <f>$C$147</f>
        <v>Inner rows, 2nd to 6th row from north -
Interior modules</v>
      </c>
      <c r="M147" s="1892"/>
      <c r="N147" s="1893"/>
      <c r="O147" s="1891" t="str">
        <f>$C$147</f>
        <v>Inner rows, 2nd to 6th row from north -
Interior modules</v>
      </c>
      <c r="P147" s="1892"/>
      <c r="Q147" s="1893"/>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891" t="str">
        <f>CONCATENATE(B30," -",CHAR(10),C30)</f>
        <v>Inner rows, from 7th row from north -
1st-4th module</v>
      </c>
      <c r="D154" s="1892"/>
      <c r="E154" s="1893"/>
      <c r="F154" s="1891" t="str">
        <f>$C$154</f>
        <v>Inner rows, from 7th row from north -
1st-4th module</v>
      </c>
      <c r="G154" s="1892"/>
      <c r="H154" s="1893"/>
      <c r="I154" s="1891" t="str">
        <f>$C$154</f>
        <v>Inner rows, from 7th row from north -
1st-4th module</v>
      </c>
      <c r="J154" s="1892"/>
      <c r="K154" s="1893"/>
      <c r="L154" s="1891" t="str">
        <f>$C$154</f>
        <v>Inner rows, from 7th row from north -
1st-4th module</v>
      </c>
      <c r="M154" s="1892"/>
      <c r="N154" s="1893"/>
      <c r="O154" s="1891" t="str">
        <f>$C$154</f>
        <v>Inner rows, from 7th row from north -
1st-4th module</v>
      </c>
      <c r="P154" s="1892"/>
      <c r="Q154" s="1893"/>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891" t="str">
        <f>CONCATENATE(B30," -",CHAR(10),C31)</f>
        <v>Inner rows, from 7th row from north -
Interior modules</v>
      </c>
      <c r="D161" s="1892"/>
      <c r="E161" s="1893"/>
      <c r="F161" s="1891" t="str">
        <f>$C$161</f>
        <v>Inner rows, from 7th row from north -
Interior modules</v>
      </c>
      <c r="G161" s="1892"/>
      <c r="H161" s="1893"/>
      <c r="I161" s="1891" t="str">
        <f>$C$161</f>
        <v>Inner rows, from 7th row from north -
Interior modules</v>
      </c>
      <c r="J161" s="1892"/>
      <c r="K161" s="1893"/>
      <c r="L161" s="1891" t="str">
        <f>$C$161</f>
        <v>Inner rows, from 7th row from north -
Interior modules</v>
      </c>
      <c r="M161" s="1892"/>
      <c r="N161" s="1893"/>
      <c r="O161" s="1891" t="str">
        <f>$C$161</f>
        <v>Inner rows, from 7th row from north -
Interior modules</v>
      </c>
      <c r="P161" s="1892"/>
      <c r="Q161" s="1893"/>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885" t="str">
        <f>CONCATENATE(B32," - ",C32)</f>
        <v>South row - 1st-4th module</v>
      </c>
      <c r="D168" s="1886"/>
      <c r="E168" s="1887"/>
      <c r="F168" s="1885" t="str">
        <f>$C$168</f>
        <v>South row - 1st-4th module</v>
      </c>
      <c r="G168" s="1886"/>
      <c r="H168" s="1887"/>
      <c r="I168" s="1885" t="str">
        <f>$C$168</f>
        <v>South row - 1st-4th module</v>
      </c>
      <c r="J168" s="1886"/>
      <c r="K168" s="1887"/>
      <c r="L168" s="1885" t="str">
        <f>$C$168</f>
        <v>South row - 1st-4th module</v>
      </c>
      <c r="M168" s="1886"/>
      <c r="N168" s="1887"/>
      <c r="O168" s="1885" t="str">
        <f>$C$168</f>
        <v>South row - 1st-4th module</v>
      </c>
      <c r="P168" s="1886"/>
      <c r="Q168" s="1887"/>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885" t="str">
        <f>CONCATENATE(B32," - ",C33)</f>
        <v>South row - Interior modules</v>
      </c>
      <c r="D175" s="1886"/>
      <c r="E175" s="1887"/>
      <c r="F175" s="1885" t="str">
        <f>$C$175</f>
        <v>South row - Interior modules</v>
      </c>
      <c r="G175" s="1886"/>
      <c r="H175" s="1887"/>
      <c r="I175" s="1885" t="str">
        <f>$C$175</f>
        <v>South row - Interior modules</v>
      </c>
      <c r="J175" s="1886"/>
      <c r="K175" s="1887"/>
      <c r="L175" s="1885" t="str">
        <f>$C$175</f>
        <v>South row - Interior modules</v>
      </c>
      <c r="M175" s="1886"/>
      <c r="N175" s="1887"/>
      <c r="O175" s="1885" t="str">
        <f>$C$175</f>
        <v>South row - Interior modules</v>
      </c>
      <c r="P175" s="1886"/>
      <c r="Q175" s="1887"/>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881" t="str">
        <f>$D$24</f>
        <v>Roof position 1</v>
      </c>
      <c r="D183" s="1894"/>
      <c r="E183" s="1895"/>
      <c r="F183" s="1881" t="str">
        <f>$E$24</f>
        <v>Roof position 2</v>
      </c>
      <c r="G183" s="1894"/>
      <c r="H183" s="1895"/>
      <c r="I183" s="1881" t="str">
        <f>$F$24</f>
        <v>Roof position 3</v>
      </c>
      <c r="J183" s="1894"/>
      <c r="K183" s="1895"/>
      <c r="L183" s="1881" t="str">
        <f>$G$24</f>
        <v>Roof position 4</v>
      </c>
      <c r="M183" s="1894"/>
      <c r="N183" s="1895"/>
      <c r="O183" s="1881" t="str">
        <f>$H$24</f>
        <v>Roof position 5</v>
      </c>
      <c r="P183" s="1894"/>
      <c r="Q183" s="1895"/>
    </row>
    <row r="184" spans="2:17" ht="15" customHeight="1" x14ac:dyDescent="0.25">
      <c r="B184" s="429"/>
      <c r="C184" s="1885" t="str">
        <f>$C$126</f>
        <v>North row - 1st-4th module</v>
      </c>
      <c r="D184" s="1886"/>
      <c r="E184" s="1887"/>
      <c r="F184" s="1885" t="str">
        <f>$C$126</f>
        <v>North row - 1st-4th module</v>
      </c>
      <c r="G184" s="1886"/>
      <c r="H184" s="1887"/>
      <c r="I184" s="1885" t="str">
        <f>$C$126</f>
        <v>North row - 1st-4th module</v>
      </c>
      <c r="J184" s="1886"/>
      <c r="K184" s="1887"/>
      <c r="L184" s="1885" t="str">
        <f>$C$126</f>
        <v>North row - 1st-4th module</v>
      </c>
      <c r="M184" s="1886"/>
      <c r="N184" s="1887"/>
      <c r="O184" s="1885" t="str">
        <f>$C$126</f>
        <v>North row - 1st-4th module</v>
      </c>
      <c r="P184" s="1886"/>
      <c r="Q184" s="1887"/>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885" t="str">
        <f>$C$133</f>
        <v>North row - Interior modules</v>
      </c>
      <c r="D191" s="1886"/>
      <c r="E191" s="1887"/>
      <c r="F191" s="1885" t="str">
        <f>$C$133</f>
        <v>North row - Interior modules</v>
      </c>
      <c r="G191" s="1886"/>
      <c r="H191" s="1887"/>
      <c r="I191" s="1885" t="str">
        <f>$C$133</f>
        <v>North row - Interior modules</v>
      </c>
      <c r="J191" s="1886"/>
      <c r="K191" s="1887"/>
      <c r="L191" s="1885" t="str">
        <f>$C$133</f>
        <v>North row - Interior modules</v>
      </c>
      <c r="M191" s="1886"/>
      <c r="N191" s="1887"/>
      <c r="O191" s="1885" t="str">
        <f>$C$133</f>
        <v>North row - Interior modules</v>
      </c>
      <c r="P191" s="1886"/>
      <c r="Q191" s="1887"/>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891" t="str">
        <f>$C$140</f>
        <v>Inner rows, 2nd to 6th row from north -
1st-4th module</v>
      </c>
      <c r="D198" s="1892"/>
      <c r="E198" s="1893"/>
      <c r="F198" s="1891" t="str">
        <f>$C$140</f>
        <v>Inner rows, 2nd to 6th row from north -
1st-4th module</v>
      </c>
      <c r="G198" s="1892"/>
      <c r="H198" s="1893"/>
      <c r="I198" s="1891" t="str">
        <f>$C$140</f>
        <v>Inner rows, 2nd to 6th row from north -
1st-4th module</v>
      </c>
      <c r="J198" s="1892"/>
      <c r="K198" s="1893"/>
      <c r="L198" s="1891" t="str">
        <f>$C$140</f>
        <v>Inner rows, 2nd to 6th row from north -
1st-4th module</v>
      </c>
      <c r="M198" s="1892"/>
      <c r="N198" s="1893"/>
      <c r="O198" s="1891" t="str">
        <f>$C$140</f>
        <v>Inner rows, 2nd to 6th row from north -
1st-4th module</v>
      </c>
      <c r="P198" s="1892"/>
      <c r="Q198" s="1893"/>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891" t="str">
        <f>$C$147</f>
        <v>Inner rows, 2nd to 6th row from north -
Interior modules</v>
      </c>
      <c r="D205" s="1892"/>
      <c r="E205" s="1893"/>
      <c r="F205" s="1891" t="str">
        <f>$C$147</f>
        <v>Inner rows, 2nd to 6th row from north -
Interior modules</v>
      </c>
      <c r="G205" s="1892"/>
      <c r="H205" s="1893"/>
      <c r="I205" s="1891" t="str">
        <f>$C$147</f>
        <v>Inner rows, 2nd to 6th row from north -
Interior modules</v>
      </c>
      <c r="J205" s="1892"/>
      <c r="K205" s="1893"/>
      <c r="L205" s="1891" t="str">
        <f>$C$147</f>
        <v>Inner rows, 2nd to 6th row from north -
Interior modules</v>
      </c>
      <c r="M205" s="1892"/>
      <c r="N205" s="1893"/>
      <c r="O205" s="1891" t="str">
        <f>$C$147</f>
        <v>Inner rows, 2nd to 6th row from north -
Interior modules</v>
      </c>
      <c r="P205" s="1892"/>
      <c r="Q205" s="1893"/>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891" t="str">
        <f>$C$154</f>
        <v>Inner rows, from 7th row from north -
1st-4th module</v>
      </c>
      <c r="D212" s="1892"/>
      <c r="E212" s="1893"/>
      <c r="F212" s="1891" t="str">
        <f>$C$154</f>
        <v>Inner rows, from 7th row from north -
1st-4th module</v>
      </c>
      <c r="G212" s="1892"/>
      <c r="H212" s="1893"/>
      <c r="I212" s="1891" t="str">
        <f>$C$154</f>
        <v>Inner rows, from 7th row from north -
1st-4th module</v>
      </c>
      <c r="J212" s="1892"/>
      <c r="K212" s="1893"/>
      <c r="L212" s="1891" t="str">
        <f>$C$154</f>
        <v>Inner rows, from 7th row from north -
1st-4th module</v>
      </c>
      <c r="M212" s="1892"/>
      <c r="N212" s="1893"/>
      <c r="O212" s="1891" t="str">
        <f>$C$154</f>
        <v>Inner rows, from 7th row from north -
1st-4th module</v>
      </c>
      <c r="P212" s="1892"/>
      <c r="Q212" s="1893"/>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891" t="str">
        <f>$C$161</f>
        <v>Inner rows, from 7th row from north -
Interior modules</v>
      </c>
      <c r="D219" s="1892"/>
      <c r="E219" s="1893"/>
      <c r="F219" s="1891" t="str">
        <f>$C$161</f>
        <v>Inner rows, from 7th row from north -
Interior modules</v>
      </c>
      <c r="G219" s="1892"/>
      <c r="H219" s="1893"/>
      <c r="I219" s="1891" t="str">
        <f>$C$161</f>
        <v>Inner rows, from 7th row from north -
Interior modules</v>
      </c>
      <c r="J219" s="1892"/>
      <c r="K219" s="1893"/>
      <c r="L219" s="1891" t="str">
        <f>$C$161</f>
        <v>Inner rows, from 7th row from north -
Interior modules</v>
      </c>
      <c r="M219" s="1892"/>
      <c r="N219" s="1893"/>
      <c r="O219" s="1891" t="str">
        <f>$C$161</f>
        <v>Inner rows, from 7th row from north -
Interior modules</v>
      </c>
      <c r="P219" s="1892"/>
      <c r="Q219" s="1893"/>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885" t="str">
        <f>$C$168</f>
        <v>South row - 1st-4th module</v>
      </c>
      <c r="D226" s="1886"/>
      <c r="E226" s="1887"/>
      <c r="F226" s="1885" t="str">
        <f>$C$168</f>
        <v>South row - 1st-4th module</v>
      </c>
      <c r="G226" s="1886"/>
      <c r="H226" s="1887"/>
      <c r="I226" s="1885" t="str">
        <f>$C$168</f>
        <v>South row - 1st-4th module</v>
      </c>
      <c r="J226" s="1886"/>
      <c r="K226" s="1887"/>
      <c r="L226" s="1885" t="str">
        <f>$C$168</f>
        <v>South row - 1st-4th module</v>
      </c>
      <c r="M226" s="1886"/>
      <c r="N226" s="1887"/>
      <c r="O226" s="1885" t="str">
        <f>$C$168</f>
        <v>South row - 1st-4th module</v>
      </c>
      <c r="P226" s="1886"/>
      <c r="Q226" s="1887"/>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885" t="str">
        <f>$C$175</f>
        <v>South row - Interior modules</v>
      </c>
      <c r="D233" s="1886"/>
      <c r="E233" s="1887"/>
      <c r="F233" s="1885" t="str">
        <f>$C$175</f>
        <v>South row - Interior modules</v>
      </c>
      <c r="G233" s="1886"/>
      <c r="H233" s="1887"/>
      <c r="I233" s="1885" t="str">
        <f>$C$175</f>
        <v>South row - Interior modules</v>
      </c>
      <c r="J233" s="1886"/>
      <c r="K233" s="1887"/>
      <c r="L233" s="1885" t="str">
        <f>$C$175</f>
        <v>South row - Interior modules</v>
      </c>
      <c r="M233" s="1886"/>
      <c r="N233" s="1887"/>
      <c r="O233" s="1885" t="str">
        <f>$C$175</f>
        <v>South row - Interior modules</v>
      </c>
      <c r="P233" s="1886"/>
      <c r="Q233" s="1887"/>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543</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544</v>
      </c>
      <c r="C246" s="1070" t="s">
        <v>46</v>
      </c>
      <c r="D246" s="457">
        <f>IF(AND($G$19&gt;=0,$G$19&lt;=0.1),D247+(D248-D247)/(0.1-0)*($G$19-0),IF(AND($G$19&gt;0.1,$G$19&lt;=0.2),D248+(D249-D248)/(0.2-0.1)*($G$19-0.1),IF($G$19&gt;0.2,D249,"Fehler")))</f>
        <v>1.0166666666666666</v>
      </c>
      <c r="E246" s="458">
        <f>IF(AND($G$19&gt;=0,$G$19&lt;=0.1),E247+(E248-E247)/(0.1-0)*($G$19-0),IF(AND($G$19&gt;0.1,$G$19&lt;=0.2),E248+(E249-E248)/(0.2-0.1)*($G$19-0.1),IF($G$19&gt;0.2,E249,"Fehler")))</f>
        <v>0.9966666666666667</v>
      </c>
      <c r="F246" s="458">
        <f t="shared" ref="F246:H246" si="38">IF(AND($G$19&gt;=0,$G$19&lt;=0.1),F247+(F248-F247)/(0.1-0)*($G$19-0),IF(AND($G$19&gt;0.1,$G$19&lt;=0.2),F248+(F249-F248)/(0.2-0.1)*($G$19-0.1),IF($G$19&gt;0.2,F249,"Fehler")))</f>
        <v>1.18</v>
      </c>
      <c r="G246" s="458">
        <f t="shared" si="38"/>
        <v>1.0266666666666666</v>
      </c>
      <c r="H246" s="458">
        <f t="shared" si="38"/>
        <v>0.96333333333333337</v>
      </c>
      <c r="I246" s="457">
        <f>IF(AND($G$19&gt;=0,$G$19&lt;=0.1),I247+(I248-I247)/(0.1-0)*($G$19-0),IF(AND($G$19&gt;0.1,$G$19&lt;=0.2),I248+(I249-I248)/(0.2-0.1)*($G$19-0.1),IF($G$19&gt;0.2,I249,"Fehler")))</f>
        <v>1.0166666666666666</v>
      </c>
      <c r="J246" s="458">
        <f>IF(AND($G$19&gt;=0,$G$19&lt;=0.1),J247+(J248-J247)/(0.1-0)*($G$19-0),IF(AND($G$19&gt;0.1,$G$19&lt;=0.2),J248+(J249-J248)/(0.2-0.1)*($G$19-0.1),IF($G$19&gt;0.2,J249,"Fehler")))</f>
        <v>1</v>
      </c>
      <c r="K246" s="458">
        <f>IF(AND($G$19&gt;=0,$G$19&lt;=0.1),K247+(K248-K247)/(0.1-0)*($G$19-0),IF(AND($G$19&gt;0.1,$G$19&lt;=0.2),K248+(K249-K248)/(0.2-0.1)*($G$19-0.1),IF($G$19&gt;0.2,K249,"Fehler")))</f>
        <v>1.2133333333333332</v>
      </c>
      <c r="L246" s="458">
        <f>IF(AND($G$19&gt;=0,$G$19&lt;=0.1),L247+(L248-L247)/(0.1-0)*($G$19-0),IF(AND($G$19&gt;0.1,$G$19&lt;=0.2),L248+(L249-L248)/(0.2-0.1)*($G$19-0.1),IF($G$19&gt;0.2,L249,"Fehler")))</f>
        <v>1.0466666666666666</v>
      </c>
      <c r="M246" s="459">
        <f>IF(AND($G$19&gt;=0,$G$19&lt;=0.1),M247+(M248-M247)/(0.1-0)*($G$19-0),IF(AND($G$19&gt;0.1,$G$19&lt;=0.2),M248+(M249-M248)/(0.2-0.1)*($G$19-0.1),IF($G$19&gt;0.2,M249,"Fehler")))</f>
        <v>0.96666666666666667</v>
      </c>
    </row>
    <row r="247" spans="2:17" ht="15" customHeight="1" x14ac:dyDescent="0.2">
      <c r="B247" s="1888" t="s">
        <v>545</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889"/>
      <c r="C248" s="450" t="s">
        <v>42</v>
      </c>
      <c r="D248" s="451">
        <f>IF($D$19&lt;C254,"Fehler",IF(AND($D$19&gt;=C254,$D$19&lt;C255),D254+(D255-D254)/(LOG(C255)-LOG(C254))*(LOG($D$19)-LOG(C254)),IF(AND($D$19&gt;=C255,$D$19&lt;C256),D255+(D256-D255)/(LOG(C256)-LOG(C255))*(LOG($D$19)-LOG(C255)),IF(AND($D$19&gt;=C256,$D$19&lt;C257),D256+(D257-D256)/(LOG(C257)-LOG(C256))*(LOG($D$19)-LOG(C256)),IF($D$19&gt;=C257,D257,"Fehler")))))</f>
        <v>1.05</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890"/>
      <c r="C249" s="278" t="s">
        <v>43</v>
      </c>
      <c r="D249" s="447">
        <f>IF($D$19&lt;C260,"Fehler",IF(AND($D$19&gt;=C260,$D$19&lt;C261),D260+(D261-D260)/(LOG(C261)-LOG(C260))*(LOG($D$19)-LOG(C260)),IF(AND($D$19&gt;=C261,$D$19&lt;C262),D261+(D262-D261)/(LOG(C262)-LOG(C261))*(LOG($D$19)-LOG(C261)),IF(AND($D$19&gt;=C262,$D$19&lt;C263),D262+(D263-D262)/(LOG(C263)-LOG(C262))*(LOG($D$19)-LOG(C262)),IF($D$19&gt;=C263,D263,"Fehler")))))</f>
        <v>0.80014760667387641</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881" t="str">
        <f>$D$24</f>
        <v>Roof position 1</v>
      </c>
      <c r="D251" s="1882"/>
      <c r="E251" s="1881" t="str">
        <f>$E$24</f>
        <v>Roof position 2</v>
      </c>
      <c r="F251" s="1882"/>
      <c r="G251" s="1881" t="str">
        <f>$F$24</f>
        <v>Roof position 3</v>
      </c>
      <c r="H251" s="1882"/>
      <c r="I251" s="1881" t="str">
        <f>$G$24</f>
        <v>Roof position 4</v>
      </c>
      <c r="J251" s="1882"/>
      <c r="K251" s="1881" t="str">
        <f>$H$24</f>
        <v>Roof position 5</v>
      </c>
      <c r="L251" s="1882"/>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883" t="s">
        <v>48</v>
      </c>
      <c r="D253" s="1884">
        <v>0</v>
      </c>
      <c r="E253" s="1883" t="s">
        <v>49</v>
      </c>
      <c r="F253" s="1884">
        <v>0</v>
      </c>
      <c r="G253" s="1883" t="s">
        <v>50</v>
      </c>
      <c r="H253" s="1884">
        <v>0</v>
      </c>
      <c r="I253" s="1883" t="s">
        <v>51</v>
      </c>
      <c r="J253" s="1884">
        <v>0</v>
      </c>
      <c r="K253" s="1883" t="s">
        <v>52</v>
      </c>
      <c r="L253" s="1884">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879" t="s">
        <v>53</v>
      </c>
      <c r="D259" s="1880">
        <v>0</v>
      </c>
      <c r="E259" s="1879" t="s">
        <v>54</v>
      </c>
      <c r="F259" s="1880">
        <v>0</v>
      </c>
      <c r="G259" s="1879" t="s">
        <v>55</v>
      </c>
      <c r="H259" s="1880">
        <v>0</v>
      </c>
      <c r="I259" s="1879" t="s">
        <v>56</v>
      </c>
      <c r="J259" s="1880">
        <v>0</v>
      </c>
      <c r="K259" s="1879" t="s">
        <v>57</v>
      </c>
      <c r="L259" s="1880">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881" t="str">
        <f>$D$24</f>
        <v>Roof position 1</v>
      </c>
      <c r="D265" s="1882"/>
      <c r="E265" s="1881" t="str">
        <f>$E$24</f>
        <v>Roof position 2</v>
      </c>
      <c r="F265" s="1882"/>
      <c r="G265" s="1881" t="str">
        <f>$F$24</f>
        <v>Roof position 3</v>
      </c>
      <c r="H265" s="1882"/>
      <c r="I265" s="1881" t="str">
        <f>$G$24</f>
        <v>Roof position 4</v>
      </c>
      <c r="J265" s="1882"/>
      <c r="K265" s="1881" t="str">
        <f>$H$24</f>
        <v>Roof position 5</v>
      </c>
      <c r="L265" s="1882"/>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877" t="s">
        <v>48</v>
      </c>
      <c r="D267" s="1878">
        <v>0</v>
      </c>
      <c r="E267" s="1877" t="s">
        <v>49</v>
      </c>
      <c r="F267" s="1878">
        <v>0</v>
      </c>
      <c r="G267" s="1877" t="s">
        <v>50</v>
      </c>
      <c r="H267" s="1878">
        <v>0</v>
      </c>
      <c r="I267" s="1877" t="s">
        <v>51</v>
      </c>
      <c r="J267" s="1878">
        <v>0</v>
      </c>
      <c r="K267" s="1877" t="s">
        <v>52</v>
      </c>
      <c r="L267" s="1878">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879" t="s">
        <v>53</v>
      </c>
      <c r="D273" s="1880">
        <v>0</v>
      </c>
      <c r="E273" s="1879" t="s">
        <v>54</v>
      </c>
      <c r="F273" s="1880">
        <v>0</v>
      </c>
      <c r="G273" s="1879" t="s">
        <v>55</v>
      </c>
      <c r="H273" s="1880">
        <v>0</v>
      </c>
      <c r="I273" s="1879" t="s">
        <v>56</v>
      </c>
      <c r="J273" s="1880">
        <v>0</v>
      </c>
      <c r="K273" s="1879" t="s">
        <v>57</v>
      </c>
      <c r="L273" s="1880">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12:D12"/>
    <mergeCell ref="F12:G12"/>
    <mergeCell ref="B26:B27"/>
    <mergeCell ref="B28:B29"/>
    <mergeCell ref="B30:B31"/>
    <mergeCell ref="B32:B33"/>
    <mergeCell ref="B5:L5"/>
    <mergeCell ref="C9:D9"/>
    <mergeCell ref="F9:G9"/>
    <mergeCell ref="C10:D10"/>
    <mergeCell ref="F10:G10"/>
    <mergeCell ref="C11:D11"/>
    <mergeCell ref="F11:G11"/>
    <mergeCell ref="B54:B55"/>
    <mergeCell ref="B56:B57"/>
    <mergeCell ref="B59:B60"/>
    <mergeCell ref="B61:B62"/>
    <mergeCell ref="B63:B64"/>
    <mergeCell ref="B65:B66"/>
    <mergeCell ref="B35:B36"/>
    <mergeCell ref="B37:B38"/>
    <mergeCell ref="B39:B40"/>
    <mergeCell ref="B41:B42"/>
    <mergeCell ref="B50:B51"/>
    <mergeCell ref="B52:B53"/>
    <mergeCell ref="B91:B92"/>
    <mergeCell ref="B93:B94"/>
    <mergeCell ref="B101:B102"/>
    <mergeCell ref="B103:B104"/>
    <mergeCell ref="B105:B106"/>
    <mergeCell ref="B107:B108"/>
    <mergeCell ref="B73:B74"/>
    <mergeCell ref="B75:B76"/>
    <mergeCell ref="B77:B78"/>
    <mergeCell ref="B79:B80"/>
    <mergeCell ref="B87:B88"/>
    <mergeCell ref="B89:B9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B247:B249"/>
    <mergeCell ref="C251:D251"/>
    <mergeCell ref="E251:F251"/>
    <mergeCell ref="G251:H251"/>
    <mergeCell ref="I251:J251"/>
    <mergeCell ref="K251:L251"/>
    <mergeCell ref="C226:E226"/>
    <mergeCell ref="F226:H226"/>
    <mergeCell ref="I226:K226"/>
    <mergeCell ref="L226:N226"/>
    <mergeCell ref="C253:D253"/>
    <mergeCell ref="E253:F253"/>
    <mergeCell ref="G253:H253"/>
    <mergeCell ref="I253:J253"/>
    <mergeCell ref="K253:L253"/>
    <mergeCell ref="C259:D259"/>
    <mergeCell ref="E259:F259"/>
    <mergeCell ref="G259:H259"/>
    <mergeCell ref="I259:J259"/>
    <mergeCell ref="K259:L259"/>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opLeftCell="B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388</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389</v>
      </c>
      <c r="C3" s="9"/>
      <c r="D3" s="10"/>
      <c r="E3" s="10"/>
      <c r="F3" s="10"/>
      <c r="G3" s="26"/>
      <c r="H3" s="117" t="s">
        <v>390</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548</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1116"/>
      <c r="C5" s="1117"/>
      <c r="D5" s="1117"/>
      <c r="E5" s="1117"/>
      <c r="F5" s="1117"/>
      <c r="G5" s="1117"/>
      <c r="H5" s="1117"/>
      <c r="I5" s="1066" t="s">
        <v>381</v>
      </c>
      <c r="J5" s="1117"/>
      <c r="K5" s="1117"/>
      <c r="L5" s="1117"/>
      <c r="M5" s="1117"/>
      <c r="N5" s="1117"/>
      <c r="O5" s="1117"/>
      <c r="P5" s="1117"/>
      <c r="Q5" s="1117"/>
      <c r="R5" s="1117"/>
      <c r="S5" s="1117"/>
      <c r="T5" s="1117"/>
      <c r="U5" s="1117"/>
      <c r="V5" s="1117"/>
      <c r="W5" s="1117"/>
      <c r="X5" s="1117"/>
      <c r="Y5" s="1117"/>
      <c r="Z5" s="1117"/>
      <c r="AA5" s="1117"/>
      <c r="AB5" s="1117"/>
      <c r="AC5" s="1117"/>
      <c r="AD5" s="1117"/>
      <c r="AE5" s="1117"/>
      <c r="AF5" s="1117"/>
      <c r="AG5" s="1117"/>
      <c r="AH5" s="1117"/>
      <c r="AI5" s="1117"/>
      <c r="AJ5" s="1117"/>
      <c r="AK5" s="1117"/>
      <c r="AL5" s="1117"/>
      <c r="AM5" s="1117"/>
      <c r="AN5" s="1117"/>
      <c r="AO5" s="1117"/>
      <c r="AP5" s="1117"/>
      <c r="AQ5" s="1117"/>
      <c r="AR5" s="1117"/>
      <c r="AS5" s="1117"/>
      <c r="AT5" s="1117"/>
      <c r="AU5" s="1117"/>
      <c r="AV5" s="1117"/>
      <c r="AW5" s="1117"/>
      <c r="AX5" s="1117"/>
      <c r="AY5" s="1117"/>
      <c r="AZ5" s="1117"/>
      <c r="BA5" s="1117"/>
      <c r="BB5" s="1117"/>
      <c r="BC5" s="1117"/>
      <c r="BD5" s="1117"/>
      <c r="BE5" s="1117"/>
      <c r="BF5" s="1117"/>
      <c r="BG5" s="1117"/>
      <c r="BH5" s="1117"/>
      <c r="BI5" s="1117"/>
      <c r="BJ5" s="1117"/>
      <c r="BK5" s="1117"/>
      <c r="BL5" s="1117"/>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387</v>
      </c>
      <c r="Q8" s="19"/>
      <c r="R8" s="19"/>
      <c r="S8" s="29"/>
      <c r="T8" s="19"/>
      <c r="U8" s="150"/>
      <c r="V8" s="19"/>
      <c r="W8" s="19"/>
      <c r="X8" s="19"/>
    </row>
    <row r="9" spans="2:119" ht="13.5" customHeight="1" x14ac:dyDescent="0.2">
      <c r="B9" s="15" t="s">
        <v>383</v>
      </c>
      <c r="C9" s="1600" t="str">
        <f>'building data'!C9</f>
        <v>10850 Via Frontera</v>
      </c>
      <c r="D9" s="1601"/>
      <c r="E9" s="30" t="s">
        <v>392</v>
      </c>
      <c r="F9" s="1579" t="str">
        <f>'building data'!H9</f>
        <v>English</v>
      </c>
      <c r="G9" s="1580"/>
      <c r="H9" s="19"/>
      <c r="I9" s="19"/>
      <c r="J9" s="230"/>
      <c r="K9" s="230"/>
      <c r="P9" s="19"/>
      <c r="Q9" s="19"/>
      <c r="R9" s="29"/>
      <c r="S9" s="19"/>
      <c r="T9" s="150"/>
      <c r="U9" s="19"/>
      <c r="V9" s="19"/>
      <c r="W9" s="19"/>
    </row>
    <row r="10" spans="2:119" ht="13.5" customHeight="1" x14ac:dyDescent="0.2">
      <c r="B10" s="16" t="s">
        <v>384</v>
      </c>
      <c r="C10" s="31">
        <f>'building data'!C10</f>
        <v>92127</v>
      </c>
      <c r="D10" s="32"/>
      <c r="E10" s="33" t="s">
        <v>393</v>
      </c>
      <c r="F10" s="1581" t="str">
        <f>'building data'!H10</f>
        <v>10850 Via Frontera</v>
      </c>
      <c r="G10" s="1582"/>
      <c r="H10" s="19"/>
      <c r="I10" s="19"/>
      <c r="J10" s="230"/>
      <c r="K10" s="230"/>
      <c r="P10" s="19"/>
      <c r="Q10" s="19"/>
      <c r="R10" s="29"/>
      <c r="S10" s="19"/>
      <c r="T10" s="150"/>
      <c r="U10" s="19"/>
      <c r="V10" s="19"/>
      <c r="W10" s="19"/>
    </row>
    <row r="11" spans="2:119" ht="13.5" customHeight="1" x14ac:dyDescent="0.2">
      <c r="B11" s="16" t="s">
        <v>385</v>
      </c>
      <c r="C11" s="31" t="str">
        <f>'building data'!C11</f>
        <v>Nate Randall</v>
      </c>
      <c r="D11" s="32"/>
      <c r="E11" s="33" t="s">
        <v>394</v>
      </c>
      <c r="F11" s="1581" t="str">
        <f>'building data'!H11</f>
        <v>USA</v>
      </c>
      <c r="G11" s="1582"/>
      <c r="H11" s="19"/>
      <c r="I11" s="19"/>
      <c r="J11" s="230"/>
      <c r="K11" s="230"/>
      <c r="P11" s="19"/>
      <c r="Q11" s="19"/>
      <c r="R11" s="29"/>
      <c r="S11" s="19"/>
      <c r="T11" s="19"/>
      <c r="U11" s="19"/>
      <c r="V11" s="19"/>
      <c r="W11" s="19"/>
    </row>
    <row r="12" spans="2:119" ht="13.5" customHeight="1" thickBot="1" x14ac:dyDescent="0.25">
      <c r="B12" s="17" t="s">
        <v>386</v>
      </c>
      <c r="C12" s="34">
        <f ca="1">'building data'!C12</f>
        <v>42654</v>
      </c>
      <c r="D12" s="35"/>
      <c r="E12" s="36" t="s">
        <v>395</v>
      </c>
      <c r="F12" s="1583" t="str">
        <f>'building data'!H12</f>
        <v>ASCE/SEI 7-10</v>
      </c>
      <c r="G12" s="1584"/>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472</v>
      </c>
      <c r="C15" s="178"/>
      <c r="D15" s="178"/>
      <c r="E15" s="178"/>
      <c r="F15" s="178"/>
      <c r="G15" s="178"/>
      <c r="H15" s="178"/>
      <c r="I15" s="178"/>
      <c r="J15" s="178"/>
      <c r="K15" s="178"/>
      <c r="L15" s="19"/>
      <c r="M15" s="19"/>
      <c r="N15" s="19"/>
      <c r="V15" s="40" t="s">
        <v>524</v>
      </c>
    </row>
    <row r="16" spans="2:119" ht="13.5" customHeight="1" thickTop="1" thickBot="1" x14ac:dyDescent="0.25">
      <c r="B16" s="1591" t="s">
        <v>473</v>
      </c>
      <c r="C16" s="1592"/>
      <c r="D16" s="1592"/>
      <c r="E16" s="1592"/>
      <c r="F16" s="1592"/>
      <c r="G16" s="1592"/>
      <c r="H16" s="1592"/>
      <c r="I16" s="1592"/>
      <c r="J16" s="1593"/>
      <c r="K16" s="1243"/>
      <c r="L16" s="19"/>
      <c r="M16" s="19"/>
      <c r="N16" s="23"/>
      <c r="O16" s="18"/>
      <c r="P16" s="18"/>
      <c r="Q16" s="18"/>
      <c r="R16" s="18"/>
      <c r="S16" s="18"/>
      <c r="T16" s="18"/>
      <c r="U16" s="18"/>
      <c r="V16" s="1722" t="s">
        <v>525</v>
      </c>
      <c r="W16" s="1722"/>
      <c r="X16" s="1722"/>
      <c r="Y16" s="1722"/>
      <c r="Z16" s="1722"/>
      <c r="AA16" s="1722"/>
      <c r="AB16" s="1722"/>
      <c r="AC16" s="1722"/>
      <c r="AD16" s="1722"/>
      <c r="AE16" s="1722"/>
      <c r="AF16" s="1722"/>
      <c r="AG16" s="1722"/>
      <c r="AH16" s="1722"/>
      <c r="AI16" s="1722"/>
      <c r="AJ16" s="1722"/>
      <c r="AK16" s="1722"/>
      <c r="AL16" s="1722"/>
      <c r="AM16" s="1722"/>
      <c r="AN16" s="1722"/>
      <c r="AO16" s="1722"/>
      <c r="AP16" s="1722"/>
      <c r="AQ16" s="1722"/>
      <c r="AR16" s="1722"/>
      <c r="AS16" s="1722"/>
      <c r="AT16" s="1722"/>
      <c r="AU16" s="1722"/>
      <c r="AV16" s="1722"/>
      <c r="AW16" s="1722"/>
      <c r="AX16" s="1722"/>
      <c r="AY16" s="1722"/>
      <c r="AZ16" s="1722"/>
      <c r="BA16" s="1722"/>
      <c r="BB16" s="1722"/>
      <c r="BC16" s="1722"/>
      <c r="BD16" s="1722"/>
      <c r="BE16" s="1722"/>
      <c r="BF16" s="18"/>
      <c r="BG16" s="18"/>
      <c r="BH16" s="18"/>
      <c r="BI16" s="18"/>
    </row>
    <row r="17" spans="2:119" ht="13.5" customHeight="1" x14ac:dyDescent="0.2">
      <c r="B17" s="1076"/>
      <c r="C17" s="327"/>
      <c r="D17" s="327"/>
      <c r="E17" s="327"/>
      <c r="F17" s="327"/>
      <c r="G17" s="327"/>
      <c r="H17" s="327"/>
      <c r="I17" s="327"/>
      <c r="J17" s="1077"/>
      <c r="K17" s="1244"/>
      <c r="L17" s="41"/>
      <c r="M17" s="19"/>
      <c r="N17" s="23"/>
      <c r="O17" s="18"/>
      <c r="P17" s="18"/>
      <c r="Q17" s="18"/>
      <c r="R17" s="18"/>
      <c r="S17" s="18"/>
      <c r="T17" s="18"/>
      <c r="U17" s="18"/>
      <c r="V17" s="1722"/>
      <c r="W17" s="1722"/>
      <c r="X17" s="1722"/>
      <c r="Y17" s="1722"/>
      <c r="Z17" s="1722"/>
      <c r="AA17" s="1722"/>
      <c r="AB17" s="1722"/>
      <c r="AC17" s="1722"/>
      <c r="AD17" s="1722"/>
      <c r="AE17" s="1722"/>
      <c r="AF17" s="1722"/>
      <c r="AG17" s="1722"/>
      <c r="AH17" s="1722"/>
      <c r="AI17" s="1722"/>
      <c r="AJ17" s="1722"/>
      <c r="AK17" s="1722"/>
      <c r="AL17" s="1722"/>
      <c r="AM17" s="1722"/>
      <c r="AN17" s="1722"/>
      <c r="AO17" s="1722"/>
      <c r="AP17" s="1722"/>
      <c r="AQ17" s="1722"/>
      <c r="AR17" s="1722"/>
      <c r="AS17" s="1722"/>
      <c r="AT17" s="1722"/>
      <c r="AU17" s="1722"/>
      <c r="AV17" s="1722"/>
      <c r="AW17" s="1722"/>
      <c r="AX17" s="1722"/>
      <c r="AY17" s="1722"/>
      <c r="AZ17" s="1722"/>
      <c r="BA17" s="1722"/>
      <c r="BB17" s="1722"/>
      <c r="BC17" s="1722"/>
      <c r="BD17" s="1722"/>
      <c r="BE17" s="1722"/>
      <c r="BF17" s="18"/>
      <c r="BG17" s="18"/>
      <c r="BH17" s="18"/>
      <c r="BI17" s="18"/>
    </row>
    <row r="18" spans="2:119" ht="13.5" customHeight="1" x14ac:dyDescent="0.2">
      <c r="B18" s="1078" t="s">
        <v>474</v>
      </c>
      <c r="C18" s="721">
        <f>C21/F21</f>
        <v>13.741448119300619</v>
      </c>
      <c r="D18" s="43" t="s">
        <v>3</v>
      </c>
      <c r="E18" s="541" t="s">
        <v>476</v>
      </c>
      <c r="F18" s="427">
        <v>5</v>
      </c>
      <c r="G18" s="43" t="s">
        <v>480</v>
      </c>
      <c r="H18" s="541" t="s">
        <v>481</v>
      </c>
      <c r="I18" s="427">
        <v>67.900000000000006</v>
      </c>
      <c r="J18" s="1079" t="s">
        <v>480</v>
      </c>
      <c r="K18" s="43"/>
      <c r="L18" s="41"/>
      <c r="M18" s="19"/>
      <c r="N18" s="23"/>
      <c r="O18" s="18"/>
      <c r="P18" s="18"/>
      <c r="Q18" s="18"/>
      <c r="R18" s="18"/>
      <c r="S18" s="18"/>
      <c r="T18" s="18"/>
      <c r="U18" s="18"/>
      <c r="V18" s="1722"/>
      <c r="W18" s="1722"/>
      <c r="X18" s="1722"/>
      <c r="Y18" s="1722"/>
      <c r="Z18" s="1722"/>
      <c r="AA18" s="1722"/>
      <c r="AB18" s="1722"/>
      <c r="AC18" s="1722"/>
      <c r="AD18" s="1722"/>
      <c r="AE18" s="1722"/>
      <c r="AF18" s="1722"/>
      <c r="AG18" s="1722"/>
      <c r="AH18" s="1722"/>
      <c r="AI18" s="1722"/>
      <c r="AJ18" s="1722"/>
      <c r="AK18" s="1722"/>
      <c r="AL18" s="1722"/>
      <c r="AM18" s="1722"/>
      <c r="AN18" s="1722"/>
      <c r="AO18" s="1722"/>
      <c r="AP18" s="1722"/>
      <c r="AQ18" s="1722"/>
      <c r="AR18" s="1722"/>
      <c r="AS18" s="1722"/>
      <c r="AT18" s="1722"/>
      <c r="AU18" s="1722"/>
      <c r="AV18" s="1722"/>
      <c r="AW18" s="1722"/>
      <c r="AX18" s="1722"/>
      <c r="AY18" s="1722"/>
      <c r="AZ18" s="1722"/>
      <c r="BA18" s="1722"/>
      <c r="BB18" s="1722"/>
      <c r="BC18" s="1722"/>
      <c r="BD18" s="1722"/>
      <c r="BE18" s="1722"/>
      <c r="BF18" s="18"/>
      <c r="BG18" s="18"/>
      <c r="BH18" s="18"/>
      <c r="BI18" s="18"/>
    </row>
    <row r="19" spans="2:119" ht="13.5" customHeight="1" x14ac:dyDescent="0.2">
      <c r="B19" s="1078" t="s">
        <v>379</v>
      </c>
      <c r="C19" s="721">
        <f>C22/F21</f>
        <v>2.8446309552376552</v>
      </c>
      <c r="D19" s="43" t="s">
        <v>3</v>
      </c>
      <c r="E19" s="44" t="s">
        <v>477</v>
      </c>
      <c r="F19" s="721">
        <f>'1-Eng Inputs'!B16*0.0254</f>
        <v>0.9900000000000001</v>
      </c>
      <c r="G19" s="19" t="s">
        <v>0</v>
      </c>
      <c r="H19" s="44" t="s">
        <v>482</v>
      </c>
      <c r="I19" s="413">
        <v>0.23</v>
      </c>
      <c r="J19" s="1080" t="s">
        <v>0</v>
      </c>
      <c r="K19" s="43"/>
      <c r="L19" s="41"/>
      <c r="M19" s="19"/>
      <c r="N19" s="23"/>
      <c r="O19" s="18"/>
      <c r="P19" s="18"/>
      <c r="Q19" s="18"/>
      <c r="R19" s="18"/>
      <c r="S19" s="18"/>
      <c r="T19" s="18"/>
      <c r="U19" s="18"/>
      <c r="V19" s="1722"/>
      <c r="W19" s="1722"/>
      <c r="X19" s="1722"/>
      <c r="Y19" s="1722"/>
      <c r="Z19" s="1722"/>
      <c r="AA19" s="1722"/>
      <c r="AB19" s="1722"/>
      <c r="AC19" s="1722"/>
      <c r="AD19" s="1722"/>
      <c r="AE19" s="1722"/>
      <c r="AF19" s="1722"/>
      <c r="AG19" s="1722"/>
      <c r="AH19" s="1722"/>
      <c r="AI19" s="1722"/>
      <c r="AJ19" s="1722"/>
      <c r="AK19" s="1722"/>
      <c r="AL19" s="1722"/>
      <c r="AM19" s="1722"/>
      <c r="AN19" s="1722"/>
      <c r="AO19" s="1722"/>
      <c r="AP19" s="1722"/>
      <c r="AQ19" s="1722"/>
      <c r="AR19" s="1722"/>
      <c r="AS19" s="1722"/>
      <c r="AT19" s="1722"/>
      <c r="AU19" s="1722"/>
      <c r="AV19" s="1722"/>
      <c r="AW19" s="1722"/>
      <c r="AX19" s="1722"/>
      <c r="AY19" s="1722"/>
      <c r="AZ19" s="1722"/>
      <c r="BA19" s="1722"/>
      <c r="BB19" s="1722"/>
      <c r="BC19" s="1722"/>
      <c r="BD19" s="1722"/>
      <c r="BE19" s="1722"/>
      <c r="BF19" s="18"/>
      <c r="BG19" s="18"/>
      <c r="BH19" s="18"/>
      <c r="BI19" s="18"/>
    </row>
    <row r="20" spans="2:119" ht="13.5" customHeight="1" x14ac:dyDescent="0.2">
      <c r="B20" s="1078" t="s">
        <v>475</v>
      </c>
      <c r="C20" s="414">
        <f>C18+C19</f>
        <v>16.586079074538276</v>
      </c>
      <c r="D20" s="43" t="s">
        <v>3</v>
      </c>
      <c r="E20" s="44" t="s">
        <v>478</v>
      </c>
      <c r="F20" s="721">
        <f>'1-Eng Inputs'!B15*0.0254</f>
        <v>1.97</v>
      </c>
      <c r="G20" s="19" t="s">
        <v>0</v>
      </c>
      <c r="H20" s="44" t="s">
        <v>483</v>
      </c>
      <c r="I20" s="721">
        <f>F20</f>
        <v>1.97</v>
      </c>
      <c r="J20" s="1080" t="s">
        <v>0</v>
      </c>
      <c r="K20" s="43"/>
      <c r="L20" s="47"/>
      <c r="M20" s="19"/>
      <c r="N20" s="23"/>
      <c r="O20" s="18"/>
      <c r="P20" s="18"/>
      <c r="Q20" s="18"/>
      <c r="R20" s="18"/>
      <c r="S20" s="18"/>
      <c r="T20" s="18"/>
      <c r="U20" s="18"/>
      <c r="V20" s="1722"/>
      <c r="W20" s="1722"/>
      <c r="X20" s="1722"/>
      <c r="Y20" s="1722"/>
      <c r="Z20" s="1722"/>
      <c r="AA20" s="1722"/>
      <c r="AB20" s="1722"/>
      <c r="AC20" s="1722"/>
      <c r="AD20" s="1722"/>
      <c r="AE20" s="1722"/>
      <c r="AF20" s="1722"/>
      <c r="AG20" s="1722"/>
      <c r="AH20" s="1722"/>
      <c r="AI20" s="1722"/>
      <c r="AJ20" s="1722"/>
      <c r="AK20" s="1722"/>
      <c r="AL20" s="1722"/>
      <c r="AM20" s="1722"/>
      <c r="AN20" s="1722"/>
      <c r="AO20" s="1722"/>
      <c r="AP20" s="1722"/>
      <c r="AQ20" s="1722"/>
      <c r="AR20" s="1722"/>
      <c r="AS20" s="1722"/>
      <c r="AT20" s="1722"/>
      <c r="AU20" s="1722"/>
      <c r="AV20" s="1722"/>
      <c r="AW20" s="1722"/>
      <c r="AX20" s="1722"/>
      <c r="AY20" s="1722"/>
      <c r="AZ20" s="1722"/>
      <c r="BA20" s="1722"/>
      <c r="BB20" s="1722"/>
      <c r="BC20" s="1722"/>
      <c r="BD20" s="1722"/>
      <c r="BE20" s="1722"/>
      <c r="BF20" s="18"/>
      <c r="BG20" s="18"/>
      <c r="BH20" s="18"/>
      <c r="BI20" s="18"/>
    </row>
    <row r="21" spans="2:119" ht="13.5" customHeight="1" x14ac:dyDescent="0.2">
      <c r="B21" s="1081" t="s">
        <v>171</v>
      </c>
      <c r="C21" s="721">
        <f>'1-Eng Inputs'!B17*0.453592</f>
        <v>26.799946267071999</v>
      </c>
      <c r="D21" s="43" t="s">
        <v>172</v>
      </c>
      <c r="E21" s="44" t="s">
        <v>479</v>
      </c>
      <c r="F21" s="414">
        <f>F19*F20</f>
        <v>1.9503000000000001</v>
      </c>
      <c r="G21" s="19" t="s">
        <v>1</v>
      </c>
      <c r="H21" s="44" t="s">
        <v>484</v>
      </c>
      <c r="I21" s="414">
        <f>I20*I19</f>
        <v>0.4531</v>
      </c>
      <c r="J21" s="1080" t="s">
        <v>1</v>
      </c>
      <c r="K21" s="43"/>
      <c r="L21" s="47"/>
      <c r="M21" s="19"/>
      <c r="N21" s="23"/>
      <c r="O21" s="1689" t="str">
        <f>M27</f>
        <v>setback a</v>
      </c>
      <c r="P21" s="1690"/>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689" t="str">
        <f>M27</f>
        <v>setback a</v>
      </c>
      <c r="BK21" s="1690"/>
      <c r="BO21" s="19"/>
      <c r="BP21" s="23"/>
      <c r="BQ21" s="1689" t="str">
        <f>BO27</f>
        <v>setback a</v>
      </c>
      <c r="BR21" s="1690"/>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689" t="str">
        <f>BO27</f>
        <v>setback a</v>
      </c>
      <c r="DM21" s="1690"/>
    </row>
    <row r="22" spans="2:119" ht="13.5" customHeight="1" x14ac:dyDescent="0.2">
      <c r="B22" s="1081" t="s">
        <v>380</v>
      </c>
      <c r="C22" s="721">
        <f>((SUM('2-Quote Inputs'!K7:K8)*2)+IF('2-Quote Inputs'!G31="YES",'2-Quote Inputs'!K9,0)+IF('1-Eng Inputs'!B32="YES",'2-Quote Inputs'!K15,0))*0.453592</f>
        <v>5.5478837519999997</v>
      </c>
      <c r="D22" s="43" t="s">
        <v>172</v>
      </c>
      <c r="E22" s="19"/>
      <c r="F22" s="19"/>
      <c r="G22" s="19"/>
      <c r="H22" s="19"/>
      <c r="I22" s="19"/>
      <c r="J22" s="1082"/>
      <c r="K22" s="19"/>
      <c r="L22" s="152"/>
      <c r="M22" s="19"/>
      <c r="N22" s="23"/>
      <c r="O22" s="1689"/>
      <c r="P22" s="1690"/>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689"/>
      <c r="BK22" s="1690"/>
      <c r="BO22" s="19"/>
      <c r="BP22" s="23"/>
      <c r="BQ22" s="1689"/>
      <c r="BR22" s="1690"/>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689"/>
      <c r="DM22" s="1690"/>
    </row>
    <row r="23" spans="2:119" ht="13.5" customHeight="1" thickBot="1" x14ac:dyDescent="0.25">
      <c r="B23" s="1083"/>
      <c r="C23" s="1084"/>
      <c r="D23" s="1085"/>
      <c r="E23" s="1085"/>
      <c r="F23" s="1084"/>
      <c r="G23" s="1084"/>
      <c r="H23" s="1084"/>
      <c r="I23" s="1084"/>
      <c r="J23" s="1086"/>
      <c r="K23" s="43"/>
      <c r="L23" s="47"/>
      <c r="M23" s="19"/>
      <c r="N23" s="19"/>
      <c r="O23" s="1689"/>
      <c r="P23" s="1690"/>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689"/>
      <c r="BK23" s="1690"/>
      <c r="BL23" s="180"/>
      <c r="BO23" s="19"/>
      <c r="BP23" s="19"/>
      <c r="BQ23" s="1689"/>
      <c r="BR23" s="1690"/>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689"/>
      <c r="DM23" s="1690"/>
      <c r="DN23" s="180"/>
    </row>
    <row r="24" spans="2:119" ht="13.5" customHeight="1" thickBot="1" x14ac:dyDescent="0.25">
      <c r="B24" s="1594" t="s">
        <v>485</v>
      </c>
      <c r="C24" s="1595"/>
      <c r="D24" s="1595"/>
      <c r="E24" s="1595"/>
      <c r="F24" s="1595"/>
      <c r="G24" s="1595"/>
      <c r="H24" s="1595"/>
      <c r="I24" s="1595"/>
      <c r="J24" s="1596"/>
      <c r="K24" s="1243"/>
      <c r="L24" s="47"/>
      <c r="M24" s="21"/>
      <c r="N24" s="21"/>
      <c r="O24" s="1689"/>
      <c r="P24" s="1690"/>
      <c r="Q24" s="333"/>
      <c r="R24" s="334"/>
      <c r="S24" s="334"/>
      <c r="T24" s="334"/>
      <c r="U24" s="335"/>
      <c r="V24" s="1651" t="s">
        <v>419</v>
      </c>
      <c r="W24" s="1651"/>
      <c r="X24" s="1651"/>
      <c r="Y24" s="1651"/>
      <c r="Z24" s="1651"/>
      <c r="AA24" s="1651"/>
      <c r="AB24" s="1651"/>
      <c r="AC24" s="1651"/>
      <c r="AD24" s="1651"/>
      <c r="AE24" s="1651"/>
      <c r="AF24" s="1651"/>
      <c r="AG24" s="1651"/>
      <c r="AH24" s="1651"/>
      <c r="AI24" s="1651"/>
      <c r="AJ24" s="1651"/>
      <c r="AK24" s="1651"/>
      <c r="AL24" s="1651"/>
      <c r="AM24" s="1651"/>
      <c r="AN24" s="1651"/>
      <c r="AO24" s="1651"/>
      <c r="AP24" s="1651"/>
      <c r="AQ24" s="1651"/>
      <c r="AR24" s="1651"/>
      <c r="AS24" s="1651"/>
      <c r="AT24" s="1651"/>
      <c r="AU24" s="1651"/>
      <c r="AV24" s="1651"/>
      <c r="AW24" s="1651"/>
      <c r="AX24" s="1651"/>
      <c r="AY24" s="1651"/>
      <c r="AZ24" s="1651"/>
      <c r="BA24" s="1651"/>
      <c r="BB24" s="1651"/>
      <c r="BC24" s="1651"/>
      <c r="BD24" s="1651"/>
      <c r="BE24" s="1651"/>
      <c r="BF24" s="335"/>
      <c r="BG24" s="335"/>
      <c r="BH24" s="335"/>
      <c r="BI24" s="336"/>
      <c r="BJ24" s="1689"/>
      <c r="BK24" s="1690"/>
      <c r="BL24" s="180"/>
      <c r="BO24" s="21"/>
      <c r="BP24" s="21"/>
      <c r="BQ24" s="1689"/>
      <c r="BR24" s="1690"/>
      <c r="BS24" s="333"/>
      <c r="BT24" s="334"/>
      <c r="BU24" s="334"/>
      <c r="BV24" s="334"/>
      <c r="BW24" s="335"/>
      <c r="BX24" s="1651" t="s">
        <v>422</v>
      </c>
      <c r="BY24" s="1651"/>
      <c r="BZ24" s="1651"/>
      <c r="CA24" s="1651"/>
      <c r="CB24" s="1651"/>
      <c r="CC24" s="1651"/>
      <c r="CD24" s="1651"/>
      <c r="CE24" s="1651"/>
      <c r="CF24" s="1651"/>
      <c r="CG24" s="1651"/>
      <c r="CH24" s="1651"/>
      <c r="CI24" s="1651"/>
      <c r="CJ24" s="1651"/>
      <c r="CK24" s="1651"/>
      <c r="CL24" s="1651"/>
      <c r="CM24" s="1651"/>
      <c r="CN24" s="1651"/>
      <c r="CO24" s="1651"/>
      <c r="CP24" s="1651"/>
      <c r="CQ24" s="1651"/>
      <c r="CR24" s="1651"/>
      <c r="CS24" s="1651"/>
      <c r="CT24" s="1651"/>
      <c r="CU24" s="1651"/>
      <c r="CV24" s="1651"/>
      <c r="CW24" s="1651"/>
      <c r="CX24" s="1651"/>
      <c r="CY24" s="1651"/>
      <c r="CZ24" s="1651"/>
      <c r="DA24" s="1651"/>
      <c r="DB24" s="1651"/>
      <c r="DC24" s="1651"/>
      <c r="DD24" s="1651"/>
      <c r="DE24" s="1651"/>
      <c r="DF24" s="1651"/>
      <c r="DG24" s="1651"/>
      <c r="DH24" s="335"/>
      <c r="DI24" s="335"/>
      <c r="DJ24" s="335"/>
      <c r="DK24" s="336"/>
      <c r="DL24" s="1689"/>
      <c r="DM24" s="1690"/>
      <c r="DN24" s="180"/>
    </row>
    <row r="25" spans="2:119" ht="13.5" customHeight="1" x14ac:dyDescent="0.2">
      <c r="B25" s="49" t="s">
        <v>486</v>
      </c>
      <c r="C25" s="415">
        <f>VLOOKUP($F$11,$C$104:$F$119,3,FALSE)</f>
        <v>1.4560013424210316</v>
      </c>
      <c r="D25" s="50" t="s">
        <v>2</v>
      </c>
      <c r="E25" s="50"/>
      <c r="F25" s="50"/>
      <c r="G25" s="50"/>
      <c r="H25" s="50"/>
      <c r="I25" s="50"/>
      <c r="J25" s="51"/>
      <c r="K25" s="43"/>
      <c r="L25" s="47"/>
      <c r="M25" s="19"/>
      <c r="N25" s="19"/>
      <c r="O25" s="1689"/>
      <c r="P25" s="1690"/>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689"/>
      <c r="BK25" s="1690"/>
      <c r="BL25" s="180"/>
      <c r="BO25" s="19"/>
      <c r="BP25" s="19"/>
      <c r="BQ25" s="1689"/>
      <c r="BR25" s="1690"/>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689"/>
      <c r="DM25" s="1690"/>
      <c r="DN25" s="180"/>
    </row>
    <row r="26" spans="2:119" ht="13.5" customHeight="1" thickBot="1" x14ac:dyDescent="0.25">
      <c r="B26" s="42" t="s">
        <v>452</v>
      </c>
      <c r="C26" s="504" t="str">
        <f>VLOOKUP($F$11,$C$104:$F$119,4,FALSE)</f>
        <v>Exp. C</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480" t="s">
        <v>518</v>
      </c>
      <c r="N27" s="52"/>
      <c r="O27" s="363"/>
      <c r="P27" s="364"/>
      <c r="Q27" s="1485" t="s">
        <v>520</v>
      </c>
      <c r="R27" s="1486"/>
      <c r="S27" s="1486"/>
      <c r="T27" s="1486"/>
      <c r="U27" s="1486"/>
      <c r="V27" s="1486"/>
      <c r="W27" s="1486"/>
      <c r="X27" s="1486"/>
      <c r="Y27" s="1486"/>
      <c r="Z27" s="1486"/>
      <c r="AA27" s="1486"/>
      <c r="AB27" s="1486"/>
      <c r="AC27" s="1486"/>
      <c r="AD27" s="1486"/>
      <c r="AE27" s="1486"/>
      <c r="AF27" s="1486"/>
      <c r="AG27" s="1486"/>
      <c r="AH27" s="1486"/>
      <c r="AI27" s="1486"/>
      <c r="AJ27" s="1486"/>
      <c r="AK27" s="1486"/>
      <c r="AL27" s="1486"/>
      <c r="AM27" s="1486"/>
      <c r="AN27" s="1486"/>
      <c r="AO27" s="1486"/>
      <c r="AP27" s="1486"/>
      <c r="AQ27" s="1486"/>
      <c r="AR27" s="1486"/>
      <c r="AS27" s="1486"/>
      <c r="AT27" s="1486"/>
      <c r="AU27" s="1486"/>
      <c r="AV27" s="1486"/>
      <c r="AW27" s="1486"/>
      <c r="AX27" s="1486"/>
      <c r="AY27" s="1486"/>
      <c r="AZ27" s="1486"/>
      <c r="BA27" s="1486"/>
      <c r="BB27" s="1486"/>
      <c r="BC27" s="1486"/>
      <c r="BD27" s="1486"/>
      <c r="BE27" s="1486"/>
      <c r="BF27" s="1486"/>
      <c r="BG27" s="1486"/>
      <c r="BH27" s="1486"/>
      <c r="BI27" s="1487"/>
      <c r="BJ27" s="365"/>
      <c r="BK27" s="366"/>
      <c r="BL27" s="359"/>
      <c r="BM27" s="484"/>
      <c r="BO27" s="1480" t="s">
        <v>518</v>
      </c>
      <c r="BP27" s="52"/>
      <c r="BQ27" s="363"/>
      <c r="BR27" s="364"/>
      <c r="BS27" s="1485" t="s">
        <v>520</v>
      </c>
      <c r="BT27" s="1486"/>
      <c r="BU27" s="1486"/>
      <c r="BV27" s="1486"/>
      <c r="BW27" s="1486"/>
      <c r="BX27" s="1486"/>
      <c r="BY27" s="1486"/>
      <c r="BZ27" s="1486"/>
      <c r="CA27" s="1486"/>
      <c r="CB27" s="1486"/>
      <c r="CC27" s="1486"/>
      <c r="CD27" s="1486"/>
      <c r="CE27" s="1486"/>
      <c r="CF27" s="1486"/>
      <c r="CG27" s="1486"/>
      <c r="CH27" s="1486"/>
      <c r="CI27" s="1486"/>
      <c r="CJ27" s="1486"/>
      <c r="CK27" s="1486"/>
      <c r="CL27" s="1486"/>
      <c r="CM27" s="1486"/>
      <c r="CN27" s="1486"/>
      <c r="CO27" s="1486"/>
      <c r="CP27" s="1486"/>
      <c r="CQ27" s="1486"/>
      <c r="CR27" s="1486"/>
      <c r="CS27" s="1486"/>
      <c r="CT27" s="1486"/>
      <c r="CU27" s="1486"/>
      <c r="CV27" s="1486"/>
      <c r="CW27" s="1486"/>
      <c r="CX27" s="1486"/>
      <c r="CY27" s="1486"/>
      <c r="CZ27" s="1486"/>
      <c r="DA27" s="1486"/>
      <c r="DB27" s="1486"/>
      <c r="DC27" s="1486"/>
      <c r="DD27" s="1486"/>
      <c r="DE27" s="1486"/>
      <c r="DF27" s="1486"/>
      <c r="DG27" s="1486"/>
      <c r="DH27" s="1486"/>
      <c r="DI27" s="1486"/>
      <c r="DJ27" s="1486"/>
      <c r="DK27" s="1487"/>
      <c r="DL27" s="365"/>
      <c r="DM27" s="366"/>
      <c r="DN27" s="359"/>
      <c r="DO27" s="484"/>
    </row>
    <row r="28" spans="2:119" ht="13.5" customHeight="1" thickBot="1" x14ac:dyDescent="0.25">
      <c r="B28" s="1594" t="s">
        <v>487</v>
      </c>
      <c r="C28" s="1595"/>
      <c r="D28" s="1595"/>
      <c r="E28" s="1595"/>
      <c r="F28" s="1595"/>
      <c r="G28" s="1595"/>
      <c r="H28" s="1595"/>
      <c r="I28" s="1595"/>
      <c r="J28" s="1596"/>
      <c r="K28" s="1243"/>
      <c r="M28" s="1481"/>
      <c r="N28" s="52"/>
      <c r="O28" s="367"/>
      <c r="P28" s="154"/>
      <c r="Q28" s="1488"/>
      <c r="R28" s="1905"/>
      <c r="S28" s="1905"/>
      <c r="T28" s="1905"/>
      <c r="U28" s="1905"/>
      <c r="V28" s="1905"/>
      <c r="W28" s="1905"/>
      <c r="X28" s="1905"/>
      <c r="Y28" s="1905"/>
      <c r="Z28" s="1905"/>
      <c r="AA28" s="1905"/>
      <c r="AB28" s="1905"/>
      <c r="AC28" s="1905"/>
      <c r="AD28" s="1905"/>
      <c r="AE28" s="1905"/>
      <c r="AF28" s="1905"/>
      <c r="AG28" s="1905"/>
      <c r="AH28" s="1905"/>
      <c r="AI28" s="1905"/>
      <c r="AJ28" s="1905"/>
      <c r="AK28" s="1905"/>
      <c r="AL28" s="1905"/>
      <c r="AM28" s="1905"/>
      <c r="AN28" s="1905"/>
      <c r="AO28" s="1905"/>
      <c r="AP28" s="1905"/>
      <c r="AQ28" s="1905"/>
      <c r="AR28" s="1905"/>
      <c r="AS28" s="1905"/>
      <c r="AT28" s="1905"/>
      <c r="AU28" s="1905"/>
      <c r="AV28" s="1905"/>
      <c r="AW28" s="1905"/>
      <c r="AX28" s="1905"/>
      <c r="AY28" s="1905"/>
      <c r="AZ28" s="1905"/>
      <c r="BA28" s="1905"/>
      <c r="BB28" s="1905"/>
      <c r="BC28" s="1905"/>
      <c r="BD28" s="1905"/>
      <c r="BE28" s="1905"/>
      <c r="BF28" s="1905"/>
      <c r="BG28" s="1905"/>
      <c r="BH28" s="1905"/>
      <c r="BI28" s="1906"/>
      <c r="BJ28" s="48"/>
      <c r="BK28" s="368"/>
      <c r="BL28" s="360"/>
      <c r="BM28" s="485"/>
      <c r="BO28" s="1481"/>
      <c r="BP28" s="52"/>
      <c r="BQ28" s="367"/>
      <c r="BR28" s="154"/>
      <c r="BS28" s="1488"/>
      <c r="BT28" s="1905"/>
      <c r="BU28" s="1905"/>
      <c r="BV28" s="1905"/>
      <c r="BW28" s="1905"/>
      <c r="BX28" s="1905"/>
      <c r="BY28" s="1905"/>
      <c r="BZ28" s="1905"/>
      <c r="CA28" s="1905"/>
      <c r="CB28" s="1905"/>
      <c r="CC28" s="1905"/>
      <c r="CD28" s="1905"/>
      <c r="CE28" s="1905"/>
      <c r="CF28" s="1905"/>
      <c r="CG28" s="1905"/>
      <c r="CH28" s="1905"/>
      <c r="CI28" s="1905"/>
      <c r="CJ28" s="1905"/>
      <c r="CK28" s="1905"/>
      <c r="CL28" s="1905"/>
      <c r="CM28" s="1905"/>
      <c r="CN28" s="1905"/>
      <c r="CO28" s="1905"/>
      <c r="CP28" s="1905"/>
      <c r="CQ28" s="1905"/>
      <c r="CR28" s="1905"/>
      <c r="CS28" s="1905"/>
      <c r="CT28" s="1905"/>
      <c r="CU28" s="1905"/>
      <c r="CV28" s="1905"/>
      <c r="CW28" s="1905"/>
      <c r="CX28" s="1905"/>
      <c r="CY28" s="1905"/>
      <c r="CZ28" s="1905"/>
      <c r="DA28" s="1905"/>
      <c r="DB28" s="1905"/>
      <c r="DC28" s="1905"/>
      <c r="DD28" s="1905"/>
      <c r="DE28" s="1905"/>
      <c r="DF28" s="1905"/>
      <c r="DG28" s="1905"/>
      <c r="DH28" s="1905"/>
      <c r="DI28" s="1905"/>
      <c r="DJ28" s="1905"/>
      <c r="DK28" s="1906"/>
      <c r="DL28" s="48"/>
      <c r="DM28" s="368"/>
      <c r="DN28" s="360"/>
      <c r="DO28" s="485"/>
    </row>
    <row r="29" spans="2:119" ht="13.5" customHeight="1" thickTop="1" x14ac:dyDescent="0.2">
      <c r="B29" s="326"/>
      <c r="C29" s="340"/>
      <c r="D29" s="327"/>
      <c r="E29" s="327"/>
      <c r="F29" s="327"/>
      <c r="G29" s="327"/>
      <c r="H29" s="327"/>
      <c r="I29" s="327"/>
      <c r="J29" s="328"/>
      <c r="K29" s="1244"/>
      <c r="M29" s="490"/>
      <c r="N29" s="52"/>
      <c r="O29" s="1713" t="s">
        <v>519</v>
      </c>
      <c r="P29" s="1714"/>
      <c r="Q29" s="1703" t="str">
        <f>V29</f>
        <v>North row
Interior modules</v>
      </c>
      <c r="R29" s="1701"/>
      <c r="S29" s="1701"/>
      <c r="T29" s="1701"/>
      <c r="U29" s="1702"/>
      <c r="V29" s="1700" t="str">
        <f>CONCATENATE(B87,CHAR(10),E88)</f>
        <v>North row
Interior modules</v>
      </c>
      <c r="W29" s="1701"/>
      <c r="X29" s="1701"/>
      <c r="Y29" s="1701"/>
      <c r="Z29" s="1702"/>
      <c r="AA29" s="1679" t="str">
        <f>CONCATENATE(B87,CHAR(10),E87)</f>
        <v>North row
1st-10th module</v>
      </c>
      <c r="AB29" s="1680"/>
      <c r="AC29" s="1680"/>
      <c r="AD29" s="1680"/>
      <c r="AE29" s="1681"/>
      <c r="AF29" s="1707" t="str">
        <f>CONCATENATE(B78,CHAR(10),E79)</f>
        <v>North row
Interior modules</v>
      </c>
      <c r="AG29" s="1708"/>
      <c r="AH29" s="1708"/>
      <c r="AI29" s="1708"/>
      <c r="AJ29" s="1709"/>
      <c r="AK29" s="1710" t="str">
        <f>CONCATENATE(B78,CHAR(10),E78)</f>
        <v>North row
1st-10th module</v>
      </c>
      <c r="AL29" s="1711"/>
      <c r="AM29" s="1711"/>
      <c r="AN29" s="1711"/>
      <c r="AO29" s="1712"/>
      <c r="AP29" s="1704" t="str">
        <f>CONCATENATE(B69,CHAR(10),E70)</f>
        <v>North row
Interior modules</v>
      </c>
      <c r="AQ29" s="1705"/>
      <c r="AR29" s="1705"/>
      <c r="AS29" s="1705"/>
      <c r="AT29" s="1706"/>
      <c r="AU29" s="1697" t="str">
        <f>CONCATENATE(B69,CHAR(10),E69)</f>
        <v>North row
1st-10th module</v>
      </c>
      <c r="AV29" s="1698"/>
      <c r="AW29" s="1698"/>
      <c r="AX29" s="1698"/>
      <c r="AY29" s="1699"/>
      <c r="AZ29" s="1694" t="str">
        <f>CONCATENATE(B51,CHAR(10),E52)</f>
        <v>North row
Interior modules</v>
      </c>
      <c r="BA29" s="1695"/>
      <c r="BB29" s="1695"/>
      <c r="BC29" s="1695"/>
      <c r="BD29" s="1696"/>
      <c r="BE29" s="1691" t="str">
        <f>CONCATENATE(B51,CHAR(10),E51)</f>
        <v>North row
1st-10th module</v>
      </c>
      <c r="BF29" s="1692"/>
      <c r="BG29" s="1692"/>
      <c r="BH29" s="1692"/>
      <c r="BI29" s="1693"/>
      <c r="BJ29" s="1713" t="s">
        <v>521</v>
      </c>
      <c r="BK29" s="1714"/>
      <c r="BL29" s="360"/>
      <c r="BM29" s="485"/>
      <c r="BO29" s="490"/>
      <c r="BP29" s="52"/>
      <c r="BQ29" s="1713" t="s">
        <v>519</v>
      </c>
      <c r="BR29" s="1714"/>
      <c r="BS29" s="1938" t="str">
        <f>BE29</f>
        <v>North row
1st-10th module</v>
      </c>
      <c r="BT29" s="1939"/>
      <c r="BU29" s="1939"/>
      <c r="BV29" s="1939"/>
      <c r="BW29" s="1939"/>
      <c r="BX29" s="1940" t="str">
        <f>AZ29</f>
        <v>North row
Interior modules</v>
      </c>
      <c r="BY29" s="1940"/>
      <c r="BZ29" s="1940"/>
      <c r="CA29" s="1940"/>
      <c r="CB29" s="1940"/>
      <c r="CC29" s="1941" t="str">
        <f>AU29</f>
        <v>North row
1st-10th module</v>
      </c>
      <c r="CD29" s="1941"/>
      <c r="CE29" s="1941"/>
      <c r="CF29" s="1941"/>
      <c r="CG29" s="1941"/>
      <c r="CH29" s="1918" t="str">
        <f>AP29</f>
        <v>North row
Interior modules</v>
      </c>
      <c r="CI29" s="1918"/>
      <c r="CJ29" s="1918"/>
      <c r="CK29" s="1918"/>
      <c r="CL29" s="1918"/>
      <c r="CM29" s="1919" t="str">
        <f>AK29</f>
        <v>North row
1st-10th module</v>
      </c>
      <c r="CN29" s="1919"/>
      <c r="CO29" s="1919"/>
      <c r="CP29" s="1919"/>
      <c r="CQ29" s="1919"/>
      <c r="CR29" s="1921" t="str">
        <f>AF29</f>
        <v>North row
Interior modules</v>
      </c>
      <c r="CS29" s="1921"/>
      <c r="CT29" s="1921"/>
      <c r="CU29" s="1921"/>
      <c r="CV29" s="1921"/>
      <c r="CW29" s="1912" t="str">
        <f>AA29</f>
        <v>North row
1st-10th module</v>
      </c>
      <c r="CX29" s="1912"/>
      <c r="CY29" s="1912"/>
      <c r="CZ29" s="1912"/>
      <c r="DA29" s="1912"/>
      <c r="DB29" s="1914" t="str">
        <f>V29</f>
        <v>North row
Interior modules</v>
      </c>
      <c r="DC29" s="1914"/>
      <c r="DD29" s="1914"/>
      <c r="DE29" s="1914"/>
      <c r="DF29" s="1914"/>
      <c r="DG29" s="1914" t="str">
        <f>Q29</f>
        <v>North row
Interior modules</v>
      </c>
      <c r="DH29" s="1914"/>
      <c r="DI29" s="1914"/>
      <c r="DJ29" s="1914"/>
      <c r="DK29" s="1916"/>
      <c r="DL29" s="1713" t="s">
        <v>521</v>
      </c>
      <c r="DM29" s="1714"/>
      <c r="DN29" s="360"/>
      <c r="DO29" s="485"/>
    </row>
    <row r="30" spans="2:119" ht="13.5" customHeight="1" x14ac:dyDescent="0.2">
      <c r="B30" s="274" t="s">
        <v>488</v>
      </c>
      <c r="C30" s="746">
        <f>'Friction Data'!E16</f>
        <v>0.36</v>
      </c>
      <c r="D30" s="46" t="s">
        <v>4</v>
      </c>
      <c r="E30" s="46"/>
      <c r="F30" s="46"/>
      <c r="G30" s="43"/>
      <c r="H30" s="43"/>
      <c r="I30" s="43"/>
      <c r="J30" s="329"/>
      <c r="K30" s="46"/>
      <c r="M30" s="491"/>
      <c r="N30" s="54"/>
      <c r="O30" s="1715"/>
      <c r="P30" s="1716"/>
      <c r="Q30" s="1470"/>
      <c r="R30" s="1419"/>
      <c r="S30" s="1419"/>
      <c r="T30" s="1419"/>
      <c r="U30" s="1420"/>
      <c r="V30" s="1418"/>
      <c r="W30" s="1419"/>
      <c r="X30" s="1419"/>
      <c r="Y30" s="1419"/>
      <c r="Z30" s="1420"/>
      <c r="AA30" s="1409"/>
      <c r="AB30" s="1410"/>
      <c r="AC30" s="1410"/>
      <c r="AD30" s="1410"/>
      <c r="AE30" s="1411"/>
      <c r="AF30" s="1445"/>
      <c r="AG30" s="1446"/>
      <c r="AH30" s="1446"/>
      <c r="AI30" s="1446"/>
      <c r="AJ30" s="1447"/>
      <c r="AK30" s="1454"/>
      <c r="AL30" s="1455"/>
      <c r="AM30" s="1455"/>
      <c r="AN30" s="1455"/>
      <c r="AO30" s="1456"/>
      <c r="AP30" s="1463"/>
      <c r="AQ30" s="1464"/>
      <c r="AR30" s="1464"/>
      <c r="AS30" s="1464"/>
      <c r="AT30" s="1465"/>
      <c r="AU30" s="1655"/>
      <c r="AV30" s="1656"/>
      <c r="AW30" s="1656"/>
      <c r="AX30" s="1656"/>
      <c r="AY30" s="1657"/>
      <c r="AZ30" s="1673"/>
      <c r="BA30" s="1674"/>
      <c r="BB30" s="1674"/>
      <c r="BC30" s="1674"/>
      <c r="BD30" s="1675"/>
      <c r="BE30" s="1664"/>
      <c r="BF30" s="1665"/>
      <c r="BG30" s="1665"/>
      <c r="BH30" s="1665"/>
      <c r="BI30" s="1666"/>
      <c r="BJ30" s="1715"/>
      <c r="BK30" s="1716"/>
      <c r="BL30" s="360"/>
      <c r="BM30" s="485"/>
      <c r="BO30" s="491"/>
      <c r="BP30" s="54"/>
      <c r="BQ30" s="1715"/>
      <c r="BR30" s="1716"/>
      <c r="BS30" s="1907"/>
      <c r="BT30" s="1908"/>
      <c r="BU30" s="1908"/>
      <c r="BV30" s="1908"/>
      <c r="BW30" s="1908"/>
      <c r="BX30" s="1909"/>
      <c r="BY30" s="1909"/>
      <c r="BZ30" s="1909"/>
      <c r="CA30" s="1909"/>
      <c r="CB30" s="1909"/>
      <c r="CC30" s="1910"/>
      <c r="CD30" s="1910"/>
      <c r="CE30" s="1910"/>
      <c r="CF30" s="1910"/>
      <c r="CG30" s="1910"/>
      <c r="CH30" s="1911"/>
      <c r="CI30" s="1911"/>
      <c r="CJ30" s="1911"/>
      <c r="CK30" s="1911"/>
      <c r="CL30" s="1911"/>
      <c r="CM30" s="1920"/>
      <c r="CN30" s="1920"/>
      <c r="CO30" s="1920"/>
      <c r="CP30" s="1920"/>
      <c r="CQ30" s="1920"/>
      <c r="CR30" s="1922"/>
      <c r="CS30" s="1922"/>
      <c r="CT30" s="1922"/>
      <c r="CU30" s="1922"/>
      <c r="CV30" s="1922"/>
      <c r="CW30" s="1913"/>
      <c r="CX30" s="1913"/>
      <c r="CY30" s="1913"/>
      <c r="CZ30" s="1913"/>
      <c r="DA30" s="1913"/>
      <c r="DB30" s="1915"/>
      <c r="DC30" s="1915"/>
      <c r="DD30" s="1915"/>
      <c r="DE30" s="1915"/>
      <c r="DF30" s="1915"/>
      <c r="DG30" s="1915"/>
      <c r="DH30" s="1915"/>
      <c r="DI30" s="1915"/>
      <c r="DJ30" s="1915"/>
      <c r="DK30" s="1917"/>
      <c r="DL30" s="1715"/>
      <c r="DM30" s="1716"/>
      <c r="DN30" s="360"/>
      <c r="DO30" s="485"/>
    </row>
    <row r="31" spans="2:119" ht="13.5" customHeight="1" x14ac:dyDescent="0.2">
      <c r="B31" s="274" t="s">
        <v>489</v>
      </c>
      <c r="C31" s="414">
        <f>'building data'!C23</f>
        <v>1.1934894239820351</v>
      </c>
      <c r="D31" s="43" t="s">
        <v>5</v>
      </c>
      <c r="E31" s="43"/>
      <c r="F31" s="43"/>
      <c r="G31" s="43"/>
      <c r="H31" s="43"/>
      <c r="I31" s="43"/>
      <c r="J31" s="53"/>
      <c r="K31" s="46"/>
      <c r="L31" s="156"/>
      <c r="M31" s="491"/>
      <c r="N31" s="54"/>
      <c r="O31" s="1715"/>
      <c r="P31" s="1716"/>
      <c r="Q31" s="1471"/>
      <c r="R31" s="1422"/>
      <c r="S31" s="1422"/>
      <c r="T31" s="1422"/>
      <c r="U31" s="1423"/>
      <c r="V31" s="1421"/>
      <c r="W31" s="1422"/>
      <c r="X31" s="1422"/>
      <c r="Y31" s="1422"/>
      <c r="Z31" s="1423"/>
      <c r="AA31" s="1412"/>
      <c r="AB31" s="1413"/>
      <c r="AC31" s="1413"/>
      <c r="AD31" s="1413"/>
      <c r="AE31" s="1414"/>
      <c r="AF31" s="1448"/>
      <c r="AG31" s="1449"/>
      <c r="AH31" s="1449"/>
      <c r="AI31" s="1449"/>
      <c r="AJ31" s="1450"/>
      <c r="AK31" s="1457"/>
      <c r="AL31" s="1458"/>
      <c r="AM31" s="1458"/>
      <c r="AN31" s="1458"/>
      <c r="AO31" s="1459"/>
      <c r="AP31" s="1466"/>
      <c r="AQ31" s="1467"/>
      <c r="AR31" s="1467"/>
      <c r="AS31" s="1467"/>
      <c r="AT31" s="1468"/>
      <c r="AU31" s="1658"/>
      <c r="AV31" s="1659"/>
      <c r="AW31" s="1659"/>
      <c r="AX31" s="1659"/>
      <c r="AY31" s="1660"/>
      <c r="AZ31" s="1676"/>
      <c r="BA31" s="1677"/>
      <c r="BB31" s="1677"/>
      <c r="BC31" s="1677"/>
      <c r="BD31" s="1678"/>
      <c r="BE31" s="1667"/>
      <c r="BF31" s="1668"/>
      <c r="BG31" s="1668"/>
      <c r="BH31" s="1668"/>
      <c r="BI31" s="1669"/>
      <c r="BJ31" s="1715"/>
      <c r="BK31" s="1716"/>
      <c r="BL31" s="360"/>
      <c r="BM31" s="485"/>
      <c r="BO31" s="491"/>
      <c r="BP31" s="54"/>
      <c r="BQ31" s="1715"/>
      <c r="BR31" s="1716"/>
      <c r="BS31" s="1907"/>
      <c r="BT31" s="1908"/>
      <c r="BU31" s="1908"/>
      <c r="BV31" s="1908"/>
      <c r="BW31" s="1908"/>
      <c r="BX31" s="1909"/>
      <c r="BY31" s="1909"/>
      <c r="BZ31" s="1909"/>
      <c r="CA31" s="1909"/>
      <c r="CB31" s="1909"/>
      <c r="CC31" s="1910"/>
      <c r="CD31" s="1910"/>
      <c r="CE31" s="1910"/>
      <c r="CF31" s="1910"/>
      <c r="CG31" s="1910"/>
      <c r="CH31" s="1911"/>
      <c r="CI31" s="1911"/>
      <c r="CJ31" s="1911"/>
      <c r="CK31" s="1911"/>
      <c r="CL31" s="1911"/>
      <c r="CM31" s="1920"/>
      <c r="CN31" s="1920"/>
      <c r="CO31" s="1920"/>
      <c r="CP31" s="1920"/>
      <c r="CQ31" s="1920"/>
      <c r="CR31" s="1922"/>
      <c r="CS31" s="1922"/>
      <c r="CT31" s="1922"/>
      <c r="CU31" s="1922"/>
      <c r="CV31" s="1922"/>
      <c r="CW31" s="1913"/>
      <c r="CX31" s="1913"/>
      <c r="CY31" s="1913"/>
      <c r="CZ31" s="1913"/>
      <c r="DA31" s="1913"/>
      <c r="DB31" s="1915"/>
      <c r="DC31" s="1915"/>
      <c r="DD31" s="1915"/>
      <c r="DE31" s="1915"/>
      <c r="DF31" s="1915"/>
      <c r="DG31" s="1915"/>
      <c r="DH31" s="1915"/>
      <c r="DI31" s="1915"/>
      <c r="DJ31" s="1915"/>
      <c r="DK31" s="1917"/>
      <c r="DL31" s="1715"/>
      <c r="DM31" s="1716"/>
      <c r="DN31" s="360"/>
      <c r="DO31" s="485"/>
    </row>
    <row r="32" spans="2:119" ht="20.25" customHeight="1" x14ac:dyDescent="0.2">
      <c r="B32" s="1929" t="s">
        <v>490</v>
      </c>
      <c r="C32" s="1930"/>
      <c r="D32" s="1930"/>
      <c r="E32" s="1930"/>
      <c r="F32" s="1930"/>
      <c r="G32" s="1930"/>
      <c r="H32" s="1930"/>
      <c r="I32" s="1931"/>
      <c r="J32" s="1935" t="s">
        <v>19</v>
      </c>
      <c r="K32" s="1245"/>
      <c r="L32" s="157"/>
      <c r="M32" s="491"/>
      <c r="N32" s="54"/>
      <c r="O32" s="1715"/>
      <c r="P32" s="1716"/>
      <c r="Q32" s="1469" t="str">
        <f>V32</f>
        <v>Inner row
Interior modules</v>
      </c>
      <c r="R32" s="1416"/>
      <c r="S32" s="1416"/>
      <c r="T32" s="1416"/>
      <c r="U32" s="1417"/>
      <c r="V32" s="1415" t="str">
        <f>CONCATENATE(B108,CHAR(10),E90)</f>
        <v>Inner row
Interior modules</v>
      </c>
      <c r="W32" s="1416"/>
      <c r="X32" s="1416"/>
      <c r="Y32" s="1416"/>
      <c r="Z32" s="1417"/>
      <c r="AA32" s="1406" t="str">
        <f>CONCATENATE(B108,CHAR(10),E89)</f>
        <v>Inner row
1st-10th module</v>
      </c>
      <c r="AB32" s="1407"/>
      <c r="AC32" s="1407"/>
      <c r="AD32" s="1407"/>
      <c r="AE32" s="1408"/>
      <c r="AF32" s="1442" t="str">
        <f>CONCATENATE(B108,CHAR(10),E81)</f>
        <v>Inner row
Interior modules</v>
      </c>
      <c r="AG32" s="1443"/>
      <c r="AH32" s="1443"/>
      <c r="AI32" s="1443"/>
      <c r="AJ32" s="1444"/>
      <c r="AK32" s="1451" t="str">
        <f>CONCATENATE(B108,CHAR(10),E80)</f>
        <v>Inner row
1st-10th module</v>
      </c>
      <c r="AL32" s="1452"/>
      <c r="AM32" s="1452"/>
      <c r="AN32" s="1452"/>
      <c r="AO32" s="1453"/>
      <c r="AP32" s="1460" t="str">
        <f>CONCATENATE(B108,CHAR(10),E72)</f>
        <v>Inner row
Interior modules</v>
      </c>
      <c r="AQ32" s="1461"/>
      <c r="AR32" s="1461"/>
      <c r="AS32" s="1461"/>
      <c r="AT32" s="1462"/>
      <c r="AU32" s="1652" t="str">
        <f>CONCATENATE(B108,CHAR(10),E71)</f>
        <v>Inner row
1st-10th module</v>
      </c>
      <c r="AV32" s="1653"/>
      <c r="AW32" s="1653"/>
      <c r="AX32" s="1653"/>
      <c r="AY32" s="1654"/>
      <c r="AZ32" s="1670" t="str">
        <f>CONCATENATE(B108,CHAR(10),E54)</f>
        <v>Inner row
Interior modules</v>
      </c>
      <c r="BA32" s="1671"/>
      <c r="BB32" s="1671"/>
      <c r="BC32" s="1671"/>
      <c r="BD32" s="1672"/>
      <c r="BE32" s="1661" t="str">
        <f>CONCATENATE(B108,CHAR(10),E53)</f>
        <v>Inner row
1st-10th module</v>
      </c>
      <c r="BF32" s="1662"/>
      <c r="BG32" s="1662"/>
      <c r="BH32" s="1662"/>
      <c r="BI32" s="1663"/>
      <c r="BJ32" s="1715"/>
      <c r="BK32" s="1716"/>
      <c r="BL32" s="360"/>
      <c r="BM32" s="603">
        <f>IF(20&lt;'building data'!$C$21,20,'building data'!$C$21)</f>
        <v>20</v>
      </c>
      <c r="BO32" s="491"/>
      <c r="BP32" s="54"/>
      <c r="BQ32" s="1715"/>
      <c r="BR32" s="1716"/>
      <c r="BS32" s="1907" t="str">
        <f>BE32</f>
        <v>Inner row
1st-10th module</v>
      </c>
      <c r="BT32" s="1908"/>
      <c r="BU32" s="1908"/>
      <c r="BV32" s="1908"/>
      <c r="BW32" s="1908"/>
      <c r="BX32" s="1909" t="str">
        <f>AZ32</f>
        <v>Inner row
Interior modules</v>
      </c>
      <c r="BY32" s="1909"/>
      <c r="BZ32" s="1909"/>
      <c r="CA32" s="1909"/>
      <c r="CB32" s="1909"/>
      <c r="CC32" s="1910" t="str">
        <f>AU32</f>
        <v>Inner row
1st-10th module</v>
      </c>
      <c r="CD32" s="1910"/>
      <c r="CE32" s="1910"/>
      <c r="CF32" s="1910"/>
      <c r="CG32" s="1910"/>
      <c r="CH32" s="1911" t="str">
        <f>AP32</f>
        <v>Inner row
Interior modules</v>
      </c>
      <c r="CI32" s="1911"/>
      <c r="CJ32" s="1911"/>
      <c r="CK32" s="1911"/>
      <c r="CL32" s="1911"/>
      <c r="CM32" s="1920" t="str">
        <f>AK32</f>
        <v>Inner row
1st-10th module</v>
      </c>
      <c r="CN32" s="1920"/>
      <c r="CO32" s="1920"/>
      <c r="CP32" s="1920"/>
      <c r="CQ32" s="1920"/>
      <c r="CR32" s="1922" t="str">
        <f>AF32</f>
        <v>Inner row
Interior modules</v>
      </c>
      <c r="CS32" s="1922"/>
      <c r="CT32" s="1922"/>
      <c r="CU32" s="1922"/>
      <c r="CV32" s="1922"/>
      <c r="CW32" s="1913" t="str">
        <f>AA32</f>
        <v>Inner row
1st-10th module</v>
      </c>
      <c r="CX32" s="1913"/>
      <c r="CY32" s="1913"/>
      <c r="CZ32" s="1913"/>
      <c r="DA32" s="1913"/>
      <c r="DB32" s="1915" t="str">
        <f>V32</f>
        <v>Inner row
Interior modules</v>
      </c>
      <c r="DC32" s="1915"/>
      <c r="DD32" s="1915"/>
      <c r="DE32" s="1915"/>
      <c r="DF32" s="1915"/>
      <c r="DG32" s="1915" t="str">
        <f>Q32</f>
        <v>Inner row
Interior modules</v>
      </c>
      <c r="DH32" s="1915"/>
      <c r="DI32" s="1915"/>
      <c r="DJ32" s="1915"/>
      <c r="DK32" s="1917"/>
      <c r="DL32" s="1715"/>
      <c r="DM32" s="1716"/>
      <c r="DN32" s="360"/>
      <c r="DO32" s="603">
        <f>IF(20&lt;'building data'!$C$21,20,'building data'!$C$21)</f>
        <v>20</v>
      </c>
    </row>
    <row r="33" spans="1:119" ht="20.25" customHeight="1" x14ac:dyDescent="0.2">
      <c r="B33" s="1929"/>
      <c r="C33" s="1930"/>
      <c r="D33" s="1930"/>
      <c r="E33" s="1930"/>
      <c r="F33" s="1930"/>
      <c r="G33" s="1930"/>
      <c r="H33" s="1930"/>
      <c r="I33" s="1931"/>
      <c r="J33" s="1936"/>
      <c r="K33" s="1245"/>
      <c r="L33" s="606"/>
      <c r="M33" s="491"/>
      <c r="N33" s="54"/>
      <c r="O33" s="1715"/>
      <c r="P33" s="1716"/>
      <c r="Q33" s="1471"/>
      <c r="R33" s="1422"/>
      <c r="S33" s="1422"/>
      <c r="T33" s="1422"/>
      <c r="U33" s="1423"/>
      <c r="V33" s="1421"/>
      <c r="W33" s="1422"/>
      <c r="X33" s="1422"/>
      <c r="Y33" s="1422"/>
      <c r="Z33" s="1423"/>
      <c r="AA33" s="1412"/>
      <c r="AB33" s="1413"/>
      <c r="AC33" s="1413"/>
      <c r="AD33" s="1413"/>
      <c r="AE33" s="1414"/>
      <c r="AF33" s="1448"/>
      <c r="AG33" s="1449"/>
      <c r="AH33" s="1449"/>
      <c r="AI33" s="1449"/>
      <c r="AJ33" s="1450"/>
      <c r="AK33" s="1457"/>
      <c r="AL33" s="1458"/>
      <c r="AM33" s="1458"/>
      <c r="AN33" s="1458"/>
      <c r="AO33" s="1459"/>
      <c r="AP33" s="1466"/>
      <c r="AQ33" s="1467"/>
      <c r="AR33" s="1467"/>
      <c r="AS33" s="1467"/>
      <c r="AT33" s="1468"/>
      <c r="AU33" s="1658"/>
      <c r="AV33" s="1659"/>
      <c r="AW33" s="1659"/>
      <c r="AX33" s="1659"/>
      <c r="AY33" s="1660"/>
      <c r="AZ33" s="1676"/>
      <c r="BA33" s="1677"/>
      <c r="BB33" s="1677"/>
      <c r="BC33" s="1677"/>
      <c r="BD33" s="1678"/>
      <c r="BE33" s="1667"/>
      <c r="BF33" s="1668"/>
      <c r="BG33" s="1668"/>
      <c r="BH33" s="1668"/>
      <c r="BI33" s="1669"/>
      <c r="BJ33" s="1715"/>
      <c r="BK33" s="1716"/>
      <c r="BL33" s="360"/>
      <c r="BM33" s="602" t="s">
        <v>0</v>
      </c>
      <c r="BO33" s="491"/>
      <c r="BP33" s="54"/>
      <c r="BQ33" s="1715"/>
      <c r="BR33" s="1716"/>
      <c r="BS33" s="1907"/>
      <c r="BT33" s="1908"/>
      <c r="BU33" s="1908"/>
      <c r="BV33" s="1908"/>
      <c r="BW33" s="1908"/>
      <c r="BX33" s="1909"/>
      <c r="BY33" s="1909"/>
      <c r="BZ33" s="1909"/>
      <c r="CA33" s="1909"/>
      <c r="CB33" s="1909"/>
      <c r="CC33" s="1910"/>
      <c r="CD33" s="1910"/>
      <c r="CE33" s="1910"/>
      <c r="CF33" s="1910"/>
      <c r="CG33" s="1910"/>
      <c r="CH33" s="1911"/>
      <c r="CI33" s="1911"/>
      <c r="CJ33" s="1911"/>
      <c r="CK33" s="1911"/>
      <c r="CL33" s="1911"/>
      <c r="CM33" s="1920"/>
      <c r="CN33" s="1920"/>
      <c r="CO33" s="1920"/>
      <c r="CP33" s="1920"/>
      <c r="CQ33" s="1920"/>
      <c r="CR33" s="1922"/>
      <c r="CS33" s="1922"/>
      <c r="CT33" s="1922"/>
      <c r="CU33" s="1922"/>
      <c r="CV33" s="1922"/>
      <c r="CW33" s="1913"/>
      <c r="CX33" s="1913"/>
      <c r="CY33" s="1913"/>
      <c r="CZ33" s="1913"/>
      <c r="DA33" s="1913"/>
      <c r="DB33" s="1915"/>
      <c r="DC33" s="1915"/>
      <c r="DD33" s="1915"/>
      <c r="DE33" s="1915"/>
      <c r="DF33" s="1915"/>
      <c r="DG33" s="1915"/>
      <c r="DH33" s="1915"/>
      <c r="DI33" s="1915"/>
      <c r="DJ33" s="1915"/>
      <c r="DK33" s="1917"/>
      <c r="DL33" s="1715"/>
      <c r="DM33" s="1716"/>
      <c r="DN33" s="360"/>
      <c r="DO33" s="602" t="s">
        <v>0</v>
      </c>
    </row>
    <row r="34" spans="1:119" ht="13.5" customHeight="1" thickBot="1" x14ac:dyDescent="0.25">
      <c r="B34" s="1932"/>
      <c r="C34" s="1933"/>
      <c r="D34" s="1933"/>
      <c r="E34" s="1933"/>
      <c r="F34" s="1933"/>
      <c r="G34" s="1933"/>
      <c r="H34" s="1933"/>
      <c r="I34" s="1934"/>
      <c r="J34" s="1937"/>
      <c r="K34" s="1245"/>
      <c r="L34" s="158"/>
      <c r="M34" s="491"/>
      <c r="N34" s="54"/>
      <c r="O34" s="1715"/>
      <c r="P34" s="1716"/>
      <c r="Q34" s="1469" t="str">
        <f>V34</f>
        <v>Inner row
Interior modules</v>
      </c>
      <c r="R34" s="1416"/>
      <c r="S34" s="1416"/>
      <c r="T34" s="1416"/>
      <c r="U34" s="1417"/>
      <c r="V34" s="1415" t="str">
        <f>V32</f>
        <v>Inner row
Interior modules</v>
      </c>
      <c r="W34" s="1416"/>
      <c r="X34" s="1416"/>
      <c r="Y34" s="1416"/>
      <c r="Z34" s="1417"/>
      <c r="AA34" s="1406" t="str">
        <f>AA32</f>
        <v>Inner row
1st-10th module</v>
      </c>
      <c r="AB34" s="1407"/>
      <c r="AC34" s="1407"/>
      <c r="AD34" s="1407"/>
      <c r="AE34" s="1408"/>
      <c r="AF34" s="1442" t="str">
        <f>AF32</f>
        <v>Inner row
Interior modules</v>
      </c>
      <c r="AG34" s="1443"/>
      <c r="AH34" s="1443"/>
      <c r="AI34" s="1443"/>
      <c r="AJ34" s="1444"/>
      <c r="AK34" s="1451" t="str">
        <f>AK32</f>
        <v>Inner row
1st-10th module</v>
      </c>
      <c r="AL34" s="1452"/>
      <c r="AM34" s="1452"/>
      <c r="AN34" s="1452"/>
      <c r="AO34" s="1453"/>
      <c r="AP34" s="1460" t="str">
        <f>AP32</f>
        <v>Inner row
Interior modules</v>
      </c>
      <c r="AQ34" s="1461"/>
      <c r="AR34" s="1461"/>
      <c r="AS34" s="1461"/>
      <c r="AT34" s="1462"/>
      <c r="AU34" s="1652" t="str">
        <f>AU32</f>
        <v>Inner row
1st-10th module</v>
      </c>
      <c r="AV34" s="1653"/>
      <c r="AW34" s="1653"/>
      <c r="AX34" s="1653"/>
      <c r="AY34" s="1654"/>
      <c r="AZ34" s="1670" t="str">
        <f>AZ32</f>
        <v>Inner row
Interior modules</v>
      </c>
      <c r="BA34" s="1671"/>
      <c r="BB34" s="1671"/>
      <c r="BC34" s="1671"/>
      <c r="BD34" s="1672"/>
      <c r="BE34" s="1661" t="str">
        <f>BE32</f>
        <v>Inner row
1st-10th module</v>
      </c>
      <c r="BF34" s="1662"/>
      <c r="BG34" s="1662"/>
      <c r="BH34" s="1662"/>
      <c r="BI34" s="1663"/>
      <c r="BJ34" s="1715"/>
      <c r="BK34" s="1716"/>
      <c r="BL34" s="360"/>
      <c r="BM34" s="1602" t="s">
        <v>78</v>
      </c>
      <c r="BO34" s="491"/>
      <c r="BP34" s="54"/>
      <c r="BQ34" s="1715"/>
      <c r="BR34" s="1716"/>
      <c r="BS34" s="1818" t="str">
        <f>BE34</f>
        <v>Inner row
1st-10th module</v>
      </c>
      <c r="BT34" s="1819"/>
      <c r="BU34" s="1819"/>
      <c r="BV34" s="1819"/>
      <c r="BW34" s="1820"/>
      <c r="BX34" s="1768" t="str">
        <f>AZ34</f>
        <v>Inner row
Interior modules</v>
      </c>
      <c r="BY34" s="1769"/>
      <c r="BZ34" s="1769"/>
      <c r="CA34" s="1769"/>
      <c r="CB34" s="1770"/>
      <c r="CC34" s="1738" t="str">
        <f>AP34</f>
        <v>Inner row
Interior modules</v>
      </c>
      <c r="CD34" s="1739"/>
      <c r="CE34" s="1739"/>
      <c r="CF34" s="1739"/>
      <c r="CG34" s="1740"/>
      <c r="CH34" s="1460" t="str">
        <f>AP34</f>
        <v>Inner row
Interior modules</v>
      </c>
      <c r="CI34" s="1461"/>
      <c r="CJ34" s="1461"/>
      <c r="CK34" s="1461"/>
      <c r="CL34" s="1462"/>
      <c r="CM34" s="1451" t="str">
        <f>AK34</f>
        <v>Inner row
1st-10th module</v>
      </c>
      <c r="CN34" s="1452"/>
      <c r="CO34" s="1452"/>
      <c r="CP34" s="1452"/>
      <c r="CQ34" s="1453"/>
      <c r="CR34" s="1442" t="str">
        <f>AF34</f>
        <v>Inner row
Interior modules</v>
      </c>
      <c r="CS34" s="1443"/>
      <c r="CT34" s="1443"/>
      <c r="CU34" s="1443"/>
      <c r="CV34" s="1444"/>
      <c r="CW34" s="1406" t="str">
        <f>AA34</f>
        <v>Inner row
1st-10th module</v>
      </c>
      <c r="CX34" s="1407"/>
      <c r="CY34" s="1407"/>
      <c r="CZ34" s="1407"/>
      <c r="DA34" s="1408"/>
      <c r="DB34" s="1415" t="str">
        <f>V34</f>
        <v>Inner row
Interior modules</v>
      </c>
      <c r="DC34" s="1416"/>
      <c r="DD34" s="1416"/>
      <c r="DE34" s="1416"/>
      <c r="DF34" s="1417"/>
      <c r="DG34" s="1415" t="str">
        <f>Q34</f>
        <v>Inner row
Interior modules</v>
      </c>
      <c r="DH34" s="1416"/>
      <c r="DI34" s="1416"/>
      <c r="DJ34" s="1416"/>
      <c r="DK34" s="1648"/>
      <c r="DL34" s="1715"/>
      <c r="DM34" s="1716"/>
      <c r="DN34" s="360"/>
      <c r="DO34" s="1602" t="s">
        <v>78</v>
      </c>
    </row>
    <row r="35" spans="1:119" ht="13.5" customHeight="1" thickBot="1" x14ac:dyDescent="0.25">
      <c r="B35" s="417"/>
      <c r="C35" s="43"/>
      <c r="D35" s="46"/>
      <c r="E35" s="46"/>
      <c r="F35" s="606"/>
      <c r="G35" s="46"/>
      <c r="H35" s="46"/>
      <c r="I35" s="46"/>
      <c r="J35" s="418"/>
      <c r="K35" s="46"/>
      <c r="L35" s="158"/>
      <c r="M35" s="491"/>
      <c r="N35" s="54"/>
      <c r="O35" s="1715"/>
      <c r="P35" s="1716"/>
      <c r="Q35" s="1470"/>
      <c r="R35" s="1419"/>
      <c r="S35" s="1419"/>
      <c r="T35" s="1419"/>
      <c r="U35" s="1420"/>
      <c r="V35" s="1418"/>
      <c r="W35" s="1419"/>
      <c r="X35" s="1419"/>
      <c r="Y35" s="1419"/>
      <c r="Z35" s="1420"/>
      <c r="AA35" s="1409"/>
      <c r="AB35" s="1410"/>
      <c r="AC35" s="1410"/>
      <c r="AD35" s="1410"/>
      <c r="AE35" s="1411"/>
      <c r="AF35" s="1445"/>
      <c r="AG35" s="1446"/>
      <c r="AH35" s="1446"/>
      <c r="AI35" s="1446"/>
      <c r="AJ35" s="1447"/>
      <c r="AK35" s="1454"/>
      <c r="AL35" s="1455"/>
      <c r="AM35" s="1455"/>
      <c r="AN35" s="1455"/>
      <c r="AO35" s="1456"/>
      <c r="AP35" s="1463"/>
      <c r="AQ35" s="1464"/>
      <c r="AR35" s="1464"/>
      <c r="AS35" s="1464"/>
      <c r="AT35" s="1465"/>
      <c r="AU35" s="1655"/>
      <c r="AV35" s="1656"/>
      <c r="AW35" s="1656"/>
      <c r="AX35" s="1656"/>
      <c r="AY35" s="1657"/>
      <c r="AZ35" s="1673"/>
      <c r="BA35" s="1674"/>
      <c r="BB35" s="1674"/>
      <c r="BC35" s="1674"/>
      <c r="BD35" s="1675"/>
      <c r="BE35" s="1664"/>
      <c r="BF35" s="1665"/>
      <c r="BG35" s="1665"/>
      <c r="BH35" s="1665"/>
      <c r="BI35" s="1666"/>
      <c r="BJ35" s="1715"/>
      <c r="BK35" s="1716"/>
      <c r="BL35" s="360"/>
      <c r="BM35" s="1602"/>
      <c r="BO35" s="491"/>
      <c r="BP35" s="54"/>
      <c r="BQ35" s="1715"/>
      <c r="BR35" s="1716"/>
      <c r="BS35" s="1798"/>
      <c r="BT35" s="1799"/>
      <c r="BU35" s="1799"/>
      <c r="BV35" s="1799"/>
      <c r="BW35" s="1800"/>
      <c r="BX35" s="1771"/>
      <c r="BY35" s="1772"/>
      <c r="BZ35" s="1772"/>
      <c r="CA35" s="1772"/>
      <c r="CB35" s="1773"/>
      <c r="CC35" s="1741"/>
      <c r="CD35" s="1742"/>
      <c r="CE35" s="1742"/>
      <c r="CF35" s="1742"/>
      <c r="CG35" s="1743"/>
      <c r="CH35" s="1463"/>
      <c r="CI35" s="1464"/>
      <c r="CJ35" s="1464"/>
      <c r="CK35" s="1464"/>
      <c r="CL35" s="1465"/>
      <c r="CM35" s="1454"/>
      <c r="CN35" s="1455"/>
      <c r="CO35" s="1455"/>
      <c r="CP35" s="1455"/>
      <c r="CQ35" s="1456"/>
      <c r="CR35" s="1445"/>
      <c r="CS35" s="1446"/>
      <c r="CT35" s="1446"/>
      <c r="CU35" s="1446"/>
      <c r="CV35" s="1447"/>
      <c r="CW35" s="1409"/>
      <c r="CX35" s="1410"/>
      <c r="CY35" s="1410"/>
      <c r="CZ35" s="1410"/>
      <c r="DA35" s="1411"/>
      <c r="DB35" s="1418"/>
      <c r="DC35" s="1419"/>
      <c r="DD35" s="1419"/>
      <c r="DE35" s="1419"/>
      <c r="DF35" s="1420"/>
      <c r="DG35" s="1418"/>
      <c r="DH35" s="1419"/>
      <c r="DI35" s="1419"/>
      <c r="DJ35" s="1419"/>
      <c r="DK35" s="1649"/>
      <c r="DL35" s="1715"/>
      <c r="DM35" s="1716"/>
      <c r="DN35" s="360"/>
      <c r="DO35" s="1602"/>
    </row>
    <row r="36" spans="1:119" ht="13.5" customHeight="1" thickBot="1" x14ac:dyDescent="0.25">
      <c r="B36" s="1594" t="s">
        <v>491</v>
      </c>
      <c r="C36" s="1595"/>
      <c r="D36" s="1595"/>
      <c r="E36" s="1595"/>
      <c r="F36" s="1595"/>
      <c r="G36" s="1595"/>
      <c r="H36" s="1595"/>
      <c r="I36" s="1595"/>
      <c r="J36" s="1596"/>
      <c r="K36" s="1243"/>
      <c r="L36" s="158"/>
      <c r="M36" s="491"/>
      <c r="N36" s="54"/>
      <c r="O36" s="1715"/>
      <c r="P36" s="1716"/>
      <c r="Q36" s="1471"/>
      <c r="R36" s="1422"/>
      <c r="S36" s="1422"/>
      <c r="T36" s="1422"/>
      <c r="U36" s="1423"/>
      <c r="V36" s="1421"/>
      <c r="W36" s="1422"/>
      <c r="X36" s="1422"/>
      <c r="Y36" s="1422"/>
      <c r="Z36" s="1423"/>
      <c r="AA36" s="1412"/>
      <c r="AB36" s="1413"/>
      <c r="AC36" s="1413"/>
      <c r="AD36" s="1413"/>
      <c r="AE36" s="1414"/>
      <c r="AF36" s="1448"/>
      <c r="AG36" s="1449"/>
      <c r="AH36" s="1449"/>
      <c r="AI36" s="1449"/>
      <c r="AJ36" s="1450"/>
      <c r="AK36" s="1457"/>
      <c r="AL36" s="1458"/>
      <c r="AM36" s="1458"/>
      <c r="AN36" s="1458"/>
      <c r="AO36" s="1459"/>
      <c r="AP36" s="1466"/>
      <c r="AQ36" s="1467"/>
      <c r="AR36" s="1467"/>
      <c r="AS36" s="1467"/>
      <c r="AT36" s="1468"/>
      <c r="AU36" s="1658"/>
      <c r="AV36" s="1659"/>
      <c r="AW36" s="1659"/>
      <c r="AX36" s="1659"/>
      <c r="AY36" s="1660"/>
      <c r="AZ36" s="1676"/>
      <c r="BA36" s="1677"/>
      <c r="BB36" s="1677"/>
      <c r="BC36" s="1677"/>
      <c r="BD36" s="1678"/>
      <c r="BE36" s="1667"/>
      <c r="BF36" s="1668"/>
      <c r="BG36" s="1668"/>
      <c r="BH36" s="1668"/>
      <c r="BI36" s="1669"/>
      <c r="BJ36" s="1715"/>
      <c r="BK36" s="1716"/>
      <c r="BL36" s="360"/>
      <c r="BM36" s="485"/>
      <c r="BO36" s="491"/>
      <c r="BP36" s="54"/>
      <c r="BQ36" s="1715"/>
      <c r="BR36" s="1716"/>
      <c r="BS36" s="1801"/>
      <c r="BT36" s="1802"/>
      <c r="BU36" s="1802"/>
      <c r="BV36" s="1802"/>
      <c r="BW36" s="1803"/>
      <c r="BX36" s="1774"/>
      <c r="BY36" s="1775"/>
      <c r="BZ36" s="1775"/>
      <c r="CA36" s="1775"/>
      <c r="CB36" s="1776"/>
      <c r="CC36" s="1765"/>
      <c r="CD36" s="1766"/>
      <c r="CE36" s="1766"/>
      <c r="CF36" s="1766"/>
      <c r="CG36" s="1767"/>
      <c r="CH36" s="1466"/>
      <c r="CI36" s="1467"/>
      <c r="CJ36" s="1467"/>
      <c r="CK36" s="1467"/>
      <c r="CL36" s="1468"/>
      <c r="CM36" s="1457"/>
      <c r="CN36" s="1458"/>
      <c r="CO36" s="1458"/>
      <c r="CP36" s="1458"/>
      <c r="CQ36" s="1459"/>
      <c r="CR36" s="1448"/>
      <c r="CS36" s="1449"/>
      <c r="CT36" s="1449"/>
      <c r="CU36" s="1449"/>
      <c r="CV36" s="1450"/>
      <c r="CW36" s="1412"/>
      <c r="CX36" s="1413"/>
      <c r="CY36" s="1413"/>
      <c r="CZ36" s="1413"/>
      <c r="DA36" s="1414"/>
      <c r="DB36" s="1421"/>
      <c r="DC36" s="1422"/>
      <c r="DD36" s="1422"/>
      <c r="DE36" s="1422"/>
      <c r="DF36" s="1423"/>
      <c r="DG36" s="1421"/>
      <c r="DH36" s="1422"/>
      <c r="DI36" s="1422"/>
      <c r="DJ36" s="1422"/>
      <c r="DK36" s="1650"/>
      <c r="DL36" s="1715"/>
      <c r="DM36" s="1716"/>
      <c r="DN36" s="360"/>
      <c r="DO36" s="485"/>
    </row>
    <row r="37" spans="1:119" ht="13.5" customHeight="1" x14ac:dyDescent="0.2">
      <c r="B37" s="1569" t="s">
        <v>492</v>
      </c>
      <c r="C37" s="1570"/>
      <c r="D37" s="1570"/>
      <c r="E37" s="1570"/>
      <c r="F37" s="1570"/>
      <c r="G37" s="1570"/>
      <c r="H37" s="1570"/>
      <c r="I37" s="1570"/>
      <c r="J37" s="1571"/>
      <c r="K37" s="1246"/>
      <c r="L37" s="436"/>
      <c r="M37" s="493"/>
      <c r="N37" s="54"/>
      <c r="O37" s="1715"/>
      <c r="P37" s="1716"/>
      <c r="Q37" s="1469" t="str">
        <f>V37</f>
        <v>Inner row
Interior modules</v>
      </c>
      <c r="R37" s="1416"/>
      <c r="S37" s="1416"/>
      <c r="T37" s="1416"/>
      <c r="U37" s="1417"/>
      <c r="V37" s="1415" t="str">
        <f>V32</f>
        <v>Inner row
Interior modules</v>
      </c>
      <c r="W37" s="1416"/>
      <c r="X37" s="1416"/>
      <c r="Y37" s="1416"/>
      <c r="Z37" s="1417"/>
      <c r="AA37" s="1406" t="str">
        <f>AA32</f>
        <v>Inner row
1st-10th module</v>
      </c>
      <c r="AB37" s="1407"/>
      <c r="AC37" s="1407"/>
      <c r="AD37" s="1407"/>
      <c r="AE37" s="1408"/>
      <c r="AF37" s="1442" t="str">
        <f>AF32</f>
        <v>Inner row
Interior modules</v>
      </c>
      <c r="AG37" s="1443"/>
      <c r="AH37" s="1443"/>
      <c r="AI37" s="1443"/>
      <c r="AJ37" s="1444"/>
      <c r="AK37" s="1451" t="str">
        <f>AK32</f>
        <v>Inner row
1st-10th module</v>
      </c>
      <c r="AL37" s="1452"/>
      <c r="AM37" s="1452"/>
      <c r="AN37" s="1452"/>
      <c r="AO37" s="1453"/>
      <c r="AP37" s="1460" t="str">
        <f>AP32</f>
        <v>Inner row
Interior modules</v>
      </c>
      <c r="AQ37" s="1461"/>
      <c r="AR37" s="1461"/>
      <c r="AS37" s="1461"/>
      <c r="AT37" s="1462"/>
      <c r="AU37" s="1652" t="str">
        <f>AU32</f>
        <v>Inner row
1st-10th module</v>
      </c>
      <c r="AV37" s="1653"/>
      <c r="AW37" s="1653"/>
      <c r="AX37" s="1653"/>
      <c r="AY37" s="1654"/>
      <c r="AZ37" s="1621" t="s">
        <v>527</v>
      </c>
      <c r="BA37" s="1622"/>
      <c r="BB37" s="1622"/>
      <c r="BC37" s="1622"/>
      <c r="BD37" s="1623"/>
      <c r="BE37" s="1639" t="s">
        <v>553</v>
      </c>
      <c r="BF37" s="1640"/>
      <c r="BG37" s="1640"/>
      <c r="BH37" s="1640"/>
      <c r="BI37" s="1641"/>
      <c r="BJ37" s="1715"/>
      <c r="BK37" s="1716"/>
      <c r="BL37" s="360"/>
      <c r="BM37" s="485"/>
      <c r="BO37" s="493"/>
      <c r="BP37" s="54"/>
      <c r="BQ37" s="1715"/>
      <c r="BR37" s="1716"/>
      <c r="BS37" s="1747" t="str">
        <f>BE37</f>
        <v>South row (only if array interrupted)
1st-10th module</v>
      </c>
      <c r="BT37" s="1748"/>
      <c r="BU37" s="1748"/>
      <c r="BV37" s="1748"/>
      <c r="BW37" s="1749"/>
      <c r="BX37" s="1756" t="str">
        <f>AZ37</f>
        <v>South row (only if array interrupted)
Interior modules</v>
      </c>
      <c r="BY37" s="1757"/>
      <c r="BZ37" s="1757"/>
      <c r="CA37" s="1757"/>
      <c r="CB37" s="1758"/>
      <c r="CC37" s="1942" t="str">
        <f>AP37</f>
        <v>Inner row
Interior modules</v>
      </c>
      <c r="CD37" s="1942"/>
      <c r="CE37" s="1942"/>
      <c r="CF37" s="1942"/>
      <c r="CG37" s="1942"/>
      <c r="CH37" s="1925" t="str">
        <f>AP37</f>
        <v>Inner row
Interior modules</v>
      </c>
      <c r="CI37" s="1925"/>
      <c r="CJ37" s="1925"/>
      <c r="CK37" s="1925"/>
      <c r="CL37" s="1925"/>
      <c r="CM37" s="1926" t="str">
        <f>AK37</f>
        <v>Inner row
1st-10th module</v>
      </c>
      <c r="CN37" s="1926"/>
      <c r="CO37" s="1926"/>
      <c r="CP37" s="1926"/>
      <c r="CQ37" s="1926"/>
      <c r="CR37" s="1927" t="str">
        <f>AF37</f>
        <v>Inner row
Interior modules</v>
      </c>
      <c r="CS37" s="1927"/>
      <c r="CT37" s="1927"/>
      <c r="CU37" s="1927"/>
      <c r="CV37" s="1927"/>
      <c r="CW37" s="1928" t="str">
        <f>AA37</f>
        <v>Inner row
1st-10th module</v>
      </c>
      <c r="CX37" s="1928"/>
      <c r="CY37" s="1928"/>
      <c r="CZ37" s="1928"/>
      <c r="DA37" s="1928"/>
      <c r="DB37" s="1923" t="str">
        <f>V37</f>
        <v>Inner row
Interior modules</v>
      </c>
      <c r="DC37" s="1923"/>
      <c r="DD37" s="1923"/>
      <c r="DE37" s="1923"/>
      <c r="DF37" s="1923"/>
      <c r="DG37" s="1923" t="str">
        <f>Q37</f>
        <v>Inner row
Interior modules</v>
      </c>
      <c r="DH37" s="1923"/>
      <c r="DI37" s="1923"/>
      <c r="DJ37" s="1923"/>
      <c r="DK37" s="1924"/>
      <c r="DL37" s="1715"/>
      <c r="DM37" s="1716"/>
      <c r="DN37" s="360"/>
      <c r="DO37" s="485"/>
    </row>
    <row r="38" spans="1:119" ht="13.5" customHeight="1" x14ac:dyDescent="0.2">
      <c r="B38" s="412" t="s">
        <v>493</v>
      </c>
      <c r="C38" s="43"/>
      <c r="D38" s="43"/>
      <c r="F38" s="57" t="s">
        <v>494</v>
      </c>
      <c r="G38" s="43"/>
      <c r="H38" s="43"/>
      <c r="J38" s="352"/>
      <c r="L38" s="436"/>
      <c r="M38" s="153"/>
      <c r="N38" s="54"/>
      <c r="O38" s="1715"/>
      <c r="P38" s="1716"/>
      <c r="Q38" s="1470"/>
      <c r="R38" s="1419"/>
      <c r="S38" s="1419"/>
      <c r="T38" s="1419"/>
      <c r="U38" s="1420"/>
      <c r="V38" s="1418"/>
      <c r="W38" s="1419"/>
      <c r="X38" s="1419"/>
      <c r="Y38" s="1419"/>
      <c r="Z38" s="1420"/>
      <c r="AA38" s="1409"/>
      <c r="AB38" s="1410"/>
      <c r="AC38" s="1410"/>
      <c r="AD38" s="1410"/>
      <c r="AE38" s="1411"/>
      <c r="AF38" s="1445"/>
      <c r="AG38" s="1446"/>
      <c r="AH38" s="1446"/>
      <c r="AI38" s="1446"/>
      <c r="AJ38" s="1447"/>
      <c r="AK38" s="1454"/>
      <c r="AL38" s="1455"/>
      <c r="AM38" s="1455"/>
      <c r="AN38" s="1455"/>
      <c r="AO38" s="1456"/>
      <c r="AP38" s="1463"/>
      <c r="AQ38" s="1464"/>
      <c r="AR38" s="1464"/>
      <c r="AS38" s="1464"/>
      <c r="AT38" s="1465"/>
      <c r="AU38" s="1655"/>
      <c r="AV38" s="1656"/>
      <c r="AW38" s="1656"/>
      <c r="AX38" s="1656"/>
      <c r="AY38" s="1657"/>
      <c r="AZ38" s="1624"/>
      <c r="BA38" s="1625"/>
      <c r="BB38" s="1625"/>
      <c r="BC38" s="1625"/>
      <c r="BD38" s="1626"/>
      <c r="BE38" s="1642"/>
      <c r="BF38" s="1643"/>
      <c r="BG38" s="1643"/>
      <c r="BH38" s="1643"/>
      <c r="BI38" s="1644"/>
      <c r="BJ38" s="1715"/>
      <c r="BK38" s="1716"/>
      <c r="BL38" s="360"/>
      <c r="BM38" s="485"/>
      <c r="BO38" s="153"/>
      <c r="BP38" s="54"/>
      <c r="BQ38" s="1715"/>
      <c r="BR38" s="1716"/>
      <c r="BS38" s="1750"/>
      <c r="BT38" s="1751"/>
      <c r="BU38" s="1751"/>
      <c r="BV38" s="1751"/>
      <c r="BW38" s="1752"/>
      <c r="BX38" s="1759"/>
      <c r="BY38" s="1760"/>
      <c r="BZ38" s="1760"/>
      <c r="CA38" s="1760"/>
      <c r="CB38" s="1761"/>
      <c r="CC38" s="1910"/>
      <c r="CD38" s="1910"/>
      <c r="CE38" s="1910"/>
      <c r="CF38" s="1910"/>
      <c r="CG38" s="1910"/>
      <c r="CH38" s="1911"/>
      <c r="CI38" s="1911"/>
      <c r="CJ38" s="1911"/>
      <c r="CK38" s="1911"/>
      <c r="CL38" s="1911"/>
      <c r="CM38" s="1920"/>
      <c r="CN38" s="1920"/>
      <c r="CO38" s="1920"/>
      <c r="CP38" s="1920"/>
      <c r="CQ38" s="1920"/>
      <c r="CR38" s="1922"/>
      <c r="CS38" s="1922"/>
      <c r="CT38" s="1922"/>
      <c r="CU38" s="1922"/>
      <c r="CV38" s="1922"/>
      <c r="CW38" s="1913"/>
      <c r="CX38" s="1913"/>
      <c r="CY38" s="1913"/>
      <c r="CZ38" s="1913"/>
      <c r="DA38" s="1913"/>
      <c r="DB38" s="1915"/>
      <c r="DC38" s="1915"/>
      <c r="DD38" s="1915"/>
      <c r="DE38" s="1915"/>
      <c r="DF38" s="1915"/>
      <c r="DG38" s="1915"/>
      <c r="DH38" s="1915"/>
      <c r="DI38" s="1915"/>
      <c r="DJ38" s="1915"/>
      <c r="DK38" s="1917"/>
      <c r="DL38" s="1715"/>
      <c r="DM38" s="1716"/>
      <c r="DN38" s="360"/>
      <c r="DO38" s="485"/>
    </row>
    <row r="39" spans="1:119" ht="13.5" customHeight="1" x14ac:dyDescent="0.2">
      <c r="B39" s="42" t="s">
        <v>495</v>
      </c>
      <c r="C39" s="200">
        <v>9</v>
      </c>
      <c r="D39" s="43"/>
      <c r="E39" s="43"/>
      <c r="F39" s="42" t="s">
        <v>495</v>
      </c>
      <c r="G39" s="200">
        <v>48</v>
      </c>
      <c r="H39" s="616"/>
      <c r="J39" s="370"/>
      <c r="L39" s="436"/>
      <c r="M39" s="153"/>
      <c r="N39" s="54"/>
      <c r="O39" s="1715"/>
      <c r="P39" s="1716"/>
      <c r="Q39" s="1471"/>
      <c r="R39" s="1422"/>
      <c r="S39" s="1422"/>
      <c r="T39" s="1422"/>
      <c r="U39" s="1423"/>
      <c r="V39" s="1421"/>
      <c r="W39" s="1422"/>
      <c r="X39" s="1422"/>
      <c r="Y39" s="1422"/>
      <c r="Z39" s="1423"/>
      <c r="AA39" s="1412"/>
      <c r="AB39" s="1413"/>
      <c r="AC39" s="1413"/>
      <c r="AD39" s="1413"/>
      <c r="AE39" s="1414"/>
      <c r="AF39" s="1448"/>
      <c r="AG39" s="1449"/>
      <c r="AH39" s="1449"/>
      <c r="AI39" s="1449"/>
      <c r="AJ39" s="1450"/>
      <c r="AK39" s="1457"/>
      <c r="AL39" s="1458"/>
      <c r="AM39" s="1458"/>
      <c r="AN39" s="1458"/>
      <c r="AO39" s="1459"/>
      <c r="AP39" s="1466"/>
      <c r="AQ39" s="1467"/>
      <c r="AR39" s="1467"/>
      <c r="AS39" s="1467"/>
      <c r="AT39" s="1468"/>
      <c r="AU39" s="1658"/>
      <c r="AV39" s="1659"/>
      <c r="AW39" s="1659"/>
      <c r="AX39" s="1659"/>
      <c r="AY39" s="1660"/>
      <c r="AZ39" s="1627"/>
      <c r="BA39" s="1628"/>
      <c r="BB39" s="1628"/>
      <c r="BC39" s="1628"/>
      <c r="BD39" s="1629"/>
      <c r="BE39" s="1645"/>
      <c r="BF39" s="1646"/>
      <c r="BG39" s="1646"/>
      <c r="BH39" s="1646"/>
      <c r="BI39" s="1647"/>
      <c r="BJ39" s="1715"/>
      <c r="BK39" s="1716"/>
      <c r="BL39" s="488"/>
      <c r="BM39" s="555"/>
      <c r="BO39" s="153"/>
      <c r="BP39" s="54"/>
      <c r="BQ39" s="1715"/>
      <c r="BR39" s="1716"/>
      <c r="BS39" s="1753"/>
      <c r="BT39" s="1754"/>
      <c r="BU39" s="1754"/>
      <c r="BV39" s="1754"/>
      <c r="BW39" s="1755"/>
      <c r="BX39" s="1762"/>
      <c r="BY39" s="1763"/>
      <c r="BZ39" s="1763"/>
      <c r="CA39" s="1763"/>
      <c r="CB39" s="1764"/>
      <c r="CC39" s="1910"/>
      <c r="CD39" s="1910"/>
      <c r="CE39" s="1910"/>
      <c r="CF39" s="1910"/>
      <c r="CG39" s="1910"/>
      <c r="CH39" s="1911"/>
      <c r="CI39" s="1911"/>
      <c r="CJ39" s="1911"/>
      <c r="CK39" s="1911"/>
      <c r="CL39" s="1911"/>
      <c r="CM39" s="1920"/>
      <c r="CN39" s="1920"/>
      <c r="CO39" s="1920"/>
      <c r="CP39" s="1920"/>
      <c r="CQ39" s="1920"/>
      <c r="CR39" s="1922"/>
      <c r="CS39" s="1922"/>
      <c r="CT39" s="1922"/>
      <c r="CU39" s="1922"/>
      <c r="CV39" s="1922"/>
      <c r="CW39" s="1913"/>
      <c r="CX39" s="1913"/>
      <c r="CY39" s="1913"/>
      <c r="CZ39" s="1913"/>
      <c r="DA39" s="1913"/>
      <c r="DB39" s="1915"/>
      <c r="DC39" s="1915"/>
      <c r="DD39" s="1915"/>
      <c r="DE39" s="1915"/>
      <c r="DF39" s="1915"/>
      <c r="DG39" s="1915"/>
      <c r="DH39" s="1915"/>
      <c r="DI39" s="1915"/>
      <c r="DJ39" s="1915"/>
      <c r="DK39" s="1917"/>
      <c r="DL39" s="1715"/>
      <c r="DM39" s="1716"/>
      <c r="DN39" s="488"/>
      <c r="DO39" s="555"/>
    </row>
    <row r="40" spans="1:119" ht="13.5" customHeight="1" x14ac:dyDescent="0.2">
      <c r="B40" s="617" t="s">
        <v>496</v>
      </c>
      <c r="C40" s="411">
        <f>C39</f>
        <v>9</v>
      </c>
      <c r="D40" s="46"/>
      <c r="E40" s="43"/>
      <c r="F40" s="42" t="s">
        <v>496</v>
      </c>
      <c r="G40" s="411">
        <f>G39</f>
        <v>48</v>
      </c>
      <c r="H40" s="338"/>
      <c r="J40" s="370"/>
      <c r="L40" s="299"/>
      <c r="M40" s="491"/>
      <c r="N40" s="54"/>
      <c r="O40" s="1715"/>
      <c r="P40" s="1716"/>
      <c r="Q40" s="1469" t="str">
        <f>V40</f>
        <v>Inner row
Interior modules</v>
      </c>
      <c r="R40" s="1416"/>
      <c r="S40" s="1416"/>
      <c r="T40" s="1416"/>
      <c r="U40" s="1417"/>
      <c r="V40" s="1415" t="str">
        <f>V32</f>
        <v>Inner row
Interior modules</v>
      </c>
      <c r="W40" s="1416"/>
      <c r="X40" s="1416"/>
      <c r="Y40" s="1416"/>
      <c r="Z40" s="1417"/>
      <c r="AA40" s="1406" t="str">
        <f>AA32</f>
        <v>Inner row
1st-10th module</v>
      </c>
      <c r="AB40" s="1407"/>
      <c r="AC40" s="1407"/>
      <c r="AD40" s="1407"/>
      <c r="AE40" s="1408"/>
      <c r="AF40" s="1442" t="str">
        <f>AF32</f>
        <v>Inner row
Interior modules</v>
      </c>
      <c r="AG40" s="1443"/>
      <c r="AH40" s="1443"/>
      <c r="AI40" s="1443"/>
      <c r="AJ40" s="1444"/>
      <c r="AK40" s="1451" t="str">
        <f>AK32</f>
        <v>Inner row
1st-10th module</v>
      </c>
      <c r="AL40" s="1452"/>
      <c r="AM40" s="1452"/>
      <c r="AN40" s="1452"/>
      <c r="AO40" s="1453"/>
      <c r="AP40" s="1460" t="str">
        <f>AP32</f>
        <v>Inner row
Interior modules</v>
      </c>
      <c r="AQ40" s="1461"/>
      <c r="AR40" s="1461"/>
      <c r="AS40" s="1461"/>
      <c r="AT40" s="1462"/>
      <c r="AU40" s="1652" t="str">
        <f>AU32</f>
        <v>Inner row
1st-10th module</v>
      </c>
      <c r="AV40" s="1653"/>
      <c r="AW40" s="1653"/>
      <c r="AX40" s="1653"/>
      <c r="AY40" s="1654"/>
      <c r="AZ40" s="1630" t="s">
        <v>529</v>
      </c>
      <c r="BA40" s="1631"/>
      <c r="BB40" s="1631"/>
      <c r="BC40" s="1631"/>
      <c r="BD40" s="1632"/>
      <c r="BE40" s="1783" t="s">
        <v>554</v>
      </c>
      <c r="BF40" s="1784"/>
      <c r="BG40" s="1784"/>
      <c r="BH40" s="1784"/>
      <c r="BI40" s="1785"/>
      <c r="BJ40" s="1715"/>
      <c r="BK40" s="1716"/>
      <c r="BL40" s="360"/>
      <c r="BM40" s="484"/>
      <c r="BO40" s="491"/>
      <c r="BP40" s="54"/>
      <c r="BQ40" s="1715"/>
      <c r="BR40" s="1716"/>
      <c r="BS40" s="1832" t="str">
        <f>BE40</f>
        <v>North row (only if array interrupted)
1st-10th module</v>
      </c>
      <c r="BT40" s="1833"/>
      <c r="BU40" s="1833"/>
      <c r="BV40" s="1833"/>
      <c r="BW40" s="1834"/>
      <c r="BX40" s="1841" t="str">
        <f t="shared" ref="BX40" si="0">AZ40</f>
        <v>North row (only if array interrupted)
Interior modules</v>
      </c>
      <c r="BY40" s="1842"/>
      <c r="BZ40" s="1842"/>
      <c r="CA40" s="1842"/>
      <c r="CB40" s="1843"/>
      <c r="CC40" s="1910" t="str">
        <f t="shared" ref="CC40" si="1">AU40</f>
        <v>Inner row
1st-10th module</v>
      </c>
      <c r="CD40" s="1910"/>
      <c r="CE40" s="1910"/>
      <c r="CF40" s="1910"/>
      <c r="CG40" s="1910"/>
      <c r="CH40" s="1911" t="str">
        <f t="shared" ref="CH40" si="2">AP40</f>
        <v>Inner row
Interior modules</v>
      </c>
      <c r="CI40" s="1911"/>
      <c r="CJ40" s="1911"/>
      <c r="CK40" s="1911"/>
      <c r="CL40" s="1911"/>
      <c r="CM40" s="1920" t="str">
        <f t="shared" ref="CM40" si="3">AK40</f>
        <v>Inner row
1st-10th module</v>
      </c>
      <c r="CN40" s="1920"/>
      <c r="CO40" s="1920"/>
      <c r="CP40" s="1920"/>
      <c r="CQ40" s="1920"/>
      <c r="CR40" s="1922" t="str">
        <f t="shared" ref="CR40" si="4">AF40</f>
        <v>Inner row
Interior modules</v>
      </c>
      <c r="CS40" s="1922"/>
      <c r="CT40" s="1922"/>
      <c r="CU40" s="1922"/>
      <c r="CV40" s="1922"/>
      <c r="CW40" s="1913" t="str">
        <f t="shared" ref="CW40" si="5">AA40</f>
        <v>Inner row
1st-10th module</v>
      </c>
      <c r="CX40" s="1913"/>
      <c r="CY40" s="1913"/>
      <c r="CZ40" s="1913"/>
      <c r="DA40" s="1913"/>
      <c r="DB40" s="1915" t="str">
        <f t="shared" ref="DB40" si="6">V40</f>
        <v>Inner row
Interior modules</v>
      </c>
      <c r="DC40" s="1915"/>
      <c r="DD40" s="1915"/>
      <c r="DE40" s="1915"/>
      <c r="DF40" s="1915"/>
      <c r="DG40" s="1915" t="str">
        <f t="shared" ref="DG40" si="7">Q40</f>
        <v>Inner row
Interior modules</v>
      </c>
      <c r="DH40" s="1915"/>
      <c r="DI40" s="1915"/>
      <c r="DJ40" s="1915"/>
      <c r="DK40" s="1917"/>
      <c r="DL40" s="1715"/>
      <c r="DM40" s="1716"/>
      <c r="DN40" s="360"/>
      <c r="DO40" s="484"/>
    </row>
    <row r="41" spans="1:119" ht="13.5" customHeight="1" thickBot="1" x14ac:dyDescent="0.25">
      <c r="B41" s="614"/>
      <c r="C41" s="615"/>
      <c r="D41" s="420"/>
      <c r="E41" s="421"/>
      <c r="F41" s="422"/>
      <c r="G41" s="422"/>
      <c r="H41" s="422"/>
      <c r="I41" s="422"/>
      <c r="J41" s="423"/>
      <c r="K41" s="1240"/>
      <c r="L41" s="299"/>
      <c r="M41" s="491"/>
      <c r="N41" s="54"/>
      <c r="O41" s="1715"/>
      <c r="P41" s="1716"/>
      <c r="Q41" s="1470"/>
      <c r="R41" s="1419"/>
      <c r="S41" s="1419"/>
      <c r="T41" s="1419"/>
      <c r="U41" s="1420"/>
      <c r="V41" s="1418"/>
      <c r="W41" s="1419"/>
      <c r="X41" s="1419"/>
      <c r="Y41" s="1419"/>
      <c r="Z41" s="1420"/>
      <c r="AA41" s="1409"/>
      <c r="AB41" s="1410"/>
      <c r="AC41" s="1410"/>
      <c r="AD41" s="1410"/>
      <c r="AE41" s="1411"/>
      <c r="AF41" s="1445"/>
      <c r="AG41" s="1446"/>
      <c r="AH41" s="1446"/>
      <c r="AI41" s="1446"/>
      <c r="AJ41" s="1447"/>
      <c r="AK41" s="1454"/>
      <c r="AL41" s="1455"/>
      <c r="AM41" s="1455"/>
      <c r="AN41" s="1455"/>
      <c r="AO41" s="1456"/>
      <c r="AP41" s="1463"/>
      <c r="AQ41" s="1464"/>
      <c r="AR41" s="1464"/>
      <c r="AS41" s="1464"/>
      <c r="AT41" s="1465"/>
      <c r="AU41" s="1655"/>
      <c r="AV41" s="1656"/>
      <c r="AW41" s="1656"/>
      <c r="AX41" s="1656"/>
      <c r="AY41" s="1657"/>
      <c r="AZ41" s="1633"/>
      <c r="BA41" s="1634"/>
      <c r="BB41" s="1634"/>
      <c r="BC41" s="1634"/>
      <c r="BD41" s="1635"/>
      <c r="BE41" s="1786"/>
      <c r="BF41" s="1787"/>
      <c r="BG41" s="1787"/>
      <c r="BH41" s="1787"/>
      <c r="BI41" s="1788"/>
      <c r="BJ41" s="1715"/>
      <c r="BK41" s="1716"/>
      <c r="BL41" s="360"/>
      <c r="BM41" s="485"/>
      <c r="BO41" s="491"/>
      <c r="BP41" s="54"/>
      <c r="BQ41" s="1715"/>
      <c r="BR41" s="1716"/>
      <c r="BS41" s="1835"/>
      <c r="BT41" s="1836"/>
      <c r="BU41" s="1836"/>
      <c r="BV41" s="1836"/>
      <c r="BW41" s="1837"/>
      <c r="BX41" s="1844"/>
      <c r="BY41" s="1845"/>
      <c r="BZ41" s="1845"/>
      <c r="CA41" s="1845"/>
      <c r="CB41" s="1846"/>
      <c r="CC41" s="1910"/>
      <c r="CD41" s="1910"/>
      <c r="CE41" s="1910"/>
      <c r="CF41" s="1910"/>
      <c r="CG41" s="1910"/>
      <c r="CH41" s="1911"/>
      <c r="CI41" s="1911"/>
      <c r="CJ41" s="1911"/>
      <c r="CK41" s="1911"/>
      <c r="CL41" s="1911"/>
      <c r="CM41" s="1920"/>
      <c r="CN41" s="1920"/>
      <c r="CO41" s="1920"/>
      <c r="CP41" s="1920"/>
      <c r="CQ41" s="1920"/>
      <c r="CR41" s="1922"/>
      <c r="CS41" s="1922"/>
      <c r="CT41" s="1922"/>
      <c r="CU41" s="1922"/>
      <c r="CV41" s="1922"/>
      <c r="CW41" s="1913"/>
      <c r="CX41" s="1913"/>
      <c r="CY41" s="1913"/>
      <c r="CZ41" s="1913"/>
      <c r="DA41" s="1913"/>
      <c r="DB41" s="1915"/>
      <c r="DC41" s="1915"/>
      <c r="DD41" s="1915"/>
      <c r="DE41" s="1915"/>
      <c r="DF41" s="1915"/>
      <c r="DG41" s="1915"/>
      <c r="DH41" s="1915"/>
      <c r="DI41" s="1915"/>
      <c r="DJ41" s="1915"/>
      <c r="DK41" s="1917"/>
      <c r="DL41" s="1715"/>
      <c r="DM41" s="1716"/>
      <c r="DN41" s="360"/>
      <c r="DO41" s="485"/>
    </row>
    <row r="42" spans="1:119" ht="13.5" customHeight="1" thickTop="1" x14ac:dyDescent="0.2">
      <c r="D42" s="18"/>
      <c r="E42" s="18"/>
      <c r="F42" s="159"/>
      <c r="G42" s="22"/>
      <c r="H42" s="22"/>
      <c r="I42" s="22"/>
      <c r="J42" s="22"/>
      <c r="K42" s="1241" t="s">
        <v>599</v>
      </c>
      <c r="L42" s="299"/>
      <c r="M42" s="491"/>
      <c r="N42" s="54"/>
      <c r="O42" s="1715"/>
      <c r="P42" s="1716"/>
      <c r="Q42" s="1471"/>
      <c r="R42" s="1422"/>
      <c r="S42" s="1422"/>
      <c r="T42" s="1422"/>
      <c r="U42" s="1423"/>
      <c r="V42" s="1421"/>
      <c r="W42" s="1422"/>
      <c r="X42" s="1422"/>
      <c r="Y42" s="1422"/>
      <c r="Z42" s="1423"/>
      <c r="AA42" s="1412"/>
      <c r="AB42" s="1413"/>
      <c r="AC42" s="1413"/>
      <c r="AD42" s="1413"/>
      <c r="AE42" s="1414"/>
      <c r="AF42" s="1448"/>
      <c r="AG42" s="1449"/>
      <c r="AH42" s="1449"/>
      <c r="AI42" s="1449"/>
      <c r="AJ42" s="1450"/>
      <c r="AK42" s="1457"/>
      <c r="AL42" s="1458"/>
      <c r="AM42" s="1458"/>
      <c r="AN42" s="1458"/>
      <c r="AO42" s="1459"/>
      <c r="AP42" s="1466"/>
      <c r="AQ42" s="1467"/>
      <c r="AR42" s="1467"/>
      <c r="AS42" s="1467"/>
      <c r="AT42" s="1468"/>
      <c r="AU42" s="1658"/>
      <c r="AV42" s="1659"/>
      <c r="AW42" s="1659"/>
      <c r="AX42" s="1659"/>
      <c r="AY42" s="1660"/>
      <c r="AZ42" s="1636"/>
      <c r="BA42" s="1637"/>
      <c r="BB42" s="1637"/>
      <c r="BC42" s="1637"/>
      <c r="BD42" s="1638"/>
      <c r="BE42" s="1789"/>
      <c r="BF42" s="1790"/>
      <c r="BG42" s="1790"/>
      <c r="BH42" s="1790"/>
      <c r="BI42" s="1791"/>
      <c r="BJ42" s="1715"/>
      <c r="BK42" s="1716"/>
      <c r="BL42" s="360"/>
      <c r="BM42" s="485"/>
      <c r="BO42" s="491"/>
      <c r="BP42" s="54"/>
      <c r="BQ42" s="1715"/>
      <c r="BR42" s="1716"/>
      <c r="BS42" s="1838"/>
      <c r="BT42" s="1839"/>
      <c r="BU42" s="1839"/>
      <c r="BV42" s="1839"/>
      <c r="BW42" s="1840"/>
      <c r="BX42" s="1847"/>
      <c r="BY42" s="1848"/>
      <c r="BZ42" s="1848"/>
      <c r="CA42" s="1848"/>
      <c r="CB42" s="1849"/>
      <c r="CC42" s="1910"/>
      <c r="CD42" s="1910"/>
      <c r="CE42" s="1910"/>
      <c r="CF42" s="1910"/>
      <c r="CG42" s="1910"/>
      <c r="CH42" s="1911"/>
      <c r="CI42" s="1911"/>
      <c r="CJ42" s="1911"/>
      <c r="CK42" s="1911"/>
      <c r="CL42" s="1911"/>
      <c r="CM42" s="1920"/>
      <c r="CN42" s="1920"/>
      <c r="CO42" s="1920"/>
      <c r="CP42" s="1920"/>
      <c r="CQ42" s="1920"/>
      <c r="CR42" s="1922"/>
      <c r="CS42" s="1922"/>
      <c r="CT42" s="1922"/>
      <c r="CU42" s="1922"/>
      <c r="CV42" s="1922"/>
      <c r="CW42" s="1913"/>
      <c r="CX42" s="1913"/>
      <c r="CY42" s="1913"/>
      <c r="CZ42" s="1913"/>
      <c r="DA42" s="1913"/>
      <c r="DB42" s="1915"/>
      <c r="DC42" s="1915"/>
      <c r="DD42" s="1915"/>
      <c r="DE42" s="1915"/>
      <c r="DF42" s="1915"/>
      <c r="DG42" s="1915"/>
      <c r="DH42" s="1915"/>
      <c r="DI42" s="1915"/>
      <c r="DJ42" s="1915"/>
      <c r="DK42" s="1917"/>
      <c r="DL42" s="1715"/>
      <c r="DM42" s="1716"/>
      <c r="DN42" s="360"/>
      <c r="DO42" s="485"/>
    </row>
    <row r="43" spans="1:119" ht="13.5" customHeight="1" thickBot="1" x14ac:dyDescent="0.25">
      <c r="D43" s="18"/>
      <c r="E43" s="18"/>
      <c r="F43" s="159"/>
      <c r="G43" s="22"/>
      <c r="H43" s="22"/>
      <c r="I43" s="22"/>
      <c r="J43" s="22"/>
      <c r="K43" s="1242" t="s">
        <v>600</v>
      </c>
      <c r="L43" s="299"/>
      <c r="M43" s="491"/>
      <c r="N43" s="54"/>
      <c r="O43" s="1715"/>
      <c r="P43" s="1716"/>
      <c r="Q43" s="1469" t="str">
        <f>V43</f>
        <v>Inner row
Interior modules</v>
      </c>
      <c r="R43" s="1416"/>
      <c r="S43" s="1416"/>
      <c r="T43" s="1416"/>
      <c r="U43" s="1417"/>
      <c r="V43" s="1415" t="str">
        <f>V32</f>
        <v>Inner row
Interior modules</v>
      </c>
      <c r="W43" s="1416"/>
      <c r="X43" s="1416"/>
      <c r="Y43" s="1416"/>
      <c r="Z43" s="1417"/>
      <c r="AA43" s="1406" t="str">
        <f>AA32</f>
        <v>Inner row
1st-10th module</v>
      </c>
      <c r="AB43" s="1407"/>
      <c r="AC43" s="1407"/>
      <c r="AD43" s="1407"/>
      <c r="AE43" s="1408"/>
      <c r="AF43" s="1442" t="str">
        <f>AF32</f>
        <v>Inner row
Interior modules</v>
      </c>
      <c r="AG43" s="1443"/>
      <c r="AH43" s="1443"/>
      <c r="AI43" s="1443"/>
      <c r="AJ43" s="1444"/>
      <c r="AK43" s="1451" t="str">
        <f>AK32</f>
        <v>Inner row
1st-10th module</v>
      </c>
      <c r="AL43" s="1452"/>
      <c r="AM43" s="1452"/>
      <c r="AN43" s="1452"/>
      <c r="AO43" s="1453"/>
      <c r="AP43" s="1460" t="str">
        <f>AP32</f>
        <v>Inner row
Interior modules</v>
      </c>
      <c r="AQ43" s="1461"/>
      <c r="AR43" s="1461"/>
      <c r="AS43" s="1461"/>
      <c r="AT43" s="1462"/>
      <c r="AU43" s="1729" t="str">
        <f>AU32</f>
        <v>Inner row
1st-10th module</v>
      </c>
      <c r="AV43" s="1730"/>
      <c r="AW43" s="1730"/>
      <c r="AX43" s="1730"/>
      <c r="AY43" s="1731"/>
      <c r="AZ43" s="1603" t="str">
        <f>CONCATENATE(B108,CHAR(10),E63)</f>
        <v>Inner row
Interior modules</v>
      </c>
      <c r="BA43" s="1604"/>
      <c r="BB43" s="1604"/>
      <c r="BC43" s="1604"/>
      <c r="BD43" s="1605"/>
      <c r="BE43" s="1612" t="str">
        <f>CONCATENATE(B108,CHAR(10),E62)</f>
        <v>Inner row
1st-10th module</v>
      </c>
      <c r="BF43" s="1613"/>
      <c r="BG43" s="1613"/>
      <c r="BH43" s="1613"/>
      <c r="BI43" s="1614"/>
      <c r="BJ43" s="1715"/>
      <c r="BK43" s="1716"/>
      <c r="BL43" s="360"/>
      <c r="BM43" s="556"/>
      <c r="BO43" s="491"/>
      <c r="BP43" s="54"/>
      <c r="BQ43" s="1715"/>
      <c r="BR43" s="1716"/>
      <c r="BS43" s="1850" t="str">
        <f>BE43</f>
        <v>Inner row
1st-10th module</v>
      </c>
      <c r="BT43" s="1851"/>
      <c r="BU43" s="1851"/>
      <c r="BV43" s="1851"/>
      <c r="BW43" s="1852"/>
      <c r="BX43" s="1821" t="str">
        <f>AZ43</f>
        <v>Inner row
Interior modules</v>
      </c>
      <c r="BY43" s="1822"/>
      <c r="BZ43" s="1822"/>
      <c r="CA43" s="1822"/>
      <c r="CB43" s="1823"/>
      <c r="CC43" s="1946" t="str">
        <f t="shared" ref="CC43" si="8">AU43</f>
        <v>Inner row
1st-10th module</v>
      </c>
      <c r="CD43" s="1946"/>
      <c r="CE43" s="1946"/>
      <c r="CF43" s="1946"/>
      <c r="CG43" s="1946"/>
      <c r="CH43" s="1911" t="str">
        <f t="shared" ref="CH43" si="9">AP43</f>
        <v>Inner row
Interior modules</v>
      </c>
      <c r="CI43" s="1911"/>
      <c r="CJ43" s="1911"/>
      <c r="CK43" s="1911"/>
      <c r="CL43" s="1911"/>
      <c r="CM43" s="1920" t="str">
        <f t="shared" ref="CM43" si="10">AK43</f>
        <v>Inner row
1st-10th module</v>
      </c>
      <c r="CN43" s="1920"/>
      <c r="CO43" s="1920"/>
      <c r="CP43" s="1920"/>
      <c r="CQ43" s="1920"/>
      <c r="CR43" s="1922" t="str">
        <f t="shared" ref="CR43" si="11">AF43</f>
        <v>Inner row
Interior modules</v>
      </c>
      <c r="CS43" s="1922"/>
      <c r="CT43" s="1922"/>
      <c r="CU43" s="1922"/>
      <c r="CV43" s="1922"/>
      <c r="CW43" s="1913" t="str">
        <f t="shared" ref="CW43" si="12">AA43</f>
        <v>Inner row
1st-10th module</v>
      </c>
      <c r="CX43" s="1913"/>
      <c r="CY43" s="1913"/>
      <c r="CZ43" s="1913"/>
      <c r="DA43" s="1913"/>
      <c r="DB43" s="1915" t="str">
        <f t="shared" ref="DB43" si="13">V43</f>
        <v>Inner row
Interior modules</v>
      </c>
      <c r="DC43" s="1915"/>
      <c r="DD43" s="1915"/>
      <c r="DE43" s="1915"/>
      <c r="DF43" s="1915"/>
      <c r="DG43" s="1915" t="str">
        <f t="shared" ref="DG43" si="14">Q43</f>
        <v>Inner row
Interior modules</v>
      </c>
      <c r="DH43" s="1915"/>
      <c r="DI43" s="1915"/>
      <c r="DJ43" s="1915"/>
      <c r="DK43" s="1917"/>
      <c r="DL43" s="1715"/>
      <c r="DM43" s="1716"/>
      <c r="DN43" s="360"/>
      <c r="DO43" s="556"/>
    </row>
    <row r="44" spans="1:119" ht="13.5" customHeight="1" thickTop="1" thickBot="1" x14ac:dyDescent="0.3">
      <c r="A44" s="24"/>
      <c r="B44" s="1555" t="s">
        <v>498</v>
      </c>
      <c r="C44" s="1556"/>
      <c r="D44" s="1557"/>
      <c r="E44" s="1572" t="s">
        <v>427</v>
      </c>
      <c r="F44" s="1573"/>
      <c r="G44" s="1573"/>
      <c r="H44" s="1573"/>
      <c r="I44" s="1574"/>
      <c r="J44" s="656"/>
      <c r="K44" s="20" t="s">
        <v>601</v>
      </c>
      <c r="L44" s="118"/>
      <c r="M44" s="491"/>
      <c r="N44" s="54"/>
      <c r="O44" s="1715"/>
      <c r="P44" s="1716"/>
      <c r="Q44" s="1470"/>
      <c r="R44" s="1419"/>
      <c r="S44" s="1419"/>
      <c r="T44" s="1419"/>
      <c r="U44" s="1420"/>
      <c r="V44" s="1418"/>
      <c r="W44" s="1419"/>
      <c r="X44" s="1419"/>
      <c r="Y44" s="1419"/>
      <c r="Z44" s="1420"/>
      <c r="AA44" s="1409"/>
      <c r="AB44" s="1410"/>
      <c r="AC44" s="1410"/>
      <c r="AD44" s="1410"/>
      <c r="AE44" s="1411"/>
      <c r="AF44" s="1445"/>
      <c r="AG44" s="1446"/>
      <c r="AH44" s="1446"/>
      <c r="AI44" s="1446"/>
      <c r="AJ44" s="1447"/>
      <c r="AK44" s="1454"/>
      <c r="AL44" s="1455"/>
      <c r="AM44" s="1455"/>
      <c r="AN44" s="1455"/>
      <c r="AO44" s="1456"/>
      <c r="AP44" s="1463"/>
      <c r="AQ44" s="1464"/>
      <c r="AR44" s="1464"/>
      <c r="AS44" s="1464"/>
      <c r="AT44" s="1465"/>
      <c r="AU44" s="1732"/>
      <c r="AV44" s="1733"/>
      <c r="AW44" s="1733"/>
      <c r="AX44" s="1733"/>
      <c r="AY44" s="1734"/>
      <c r="AZ44" s="1606"/>
      <c r="BA44" s="1607"/>
      <c r="BB44" s="1607"/>
      <c r="BC44" s="1607"/>
      <c r="BD44" s="1608"/>
      <c r="BE44" s="1615"/>
      <c r="BF44" s="1616"/>
      <c r="BG44" s="1616"/>
      <c r="BH44" s="1616"/>
      <c r="BI44" s="1617"/>
      <c r="BJ44" s="1715"/>
      <c r="BK44" s="1716"/>
      <c r="BL44" s="360"/>
      <c r="BM44" s="375"/>
      <c r="BO44" s="491"/>
      <c r="BP44" s="54"/>
      <c r="BQ44" s="1715"/>
      <c r="BR44" s="1716"/>
      <c r="BS44" s="1853"/>
      <c r="BT44" s="1854"/>
      <c r="BU44" s="1854"/>
      <c r="BV44" s="1854"/>
      <c r="BW44" s="1855"/>
      <c r="BX44" s="1824"/>
      <c r="BY44" s="1825"/>
      <c r="BZ44" s="1825"/>
      <c r="CA44" s="1825"/>
      <c r="CB44" s="1826"/>
      <c r="CC44" s="1946"/>
      <c r="CD44" s="1946"/>
      <c r="CE44" s="1946"/>
      <c r="CF44" s="1946"/>
      <c r="CG44" s="1946"/>
      <c r="CH44" s="1911"/>
      <c r="CI44" s="1911"/>
      <c r="CJ44" s="1911"/>
      <c r="CK44" s="1911"/>
      <c r="CL44" s="1911"/>
      <c r="CM44" s="1920"/>
      <c r="CN44" s="1920"/>
      <c r="CO44" s="1920"/>
      <c r="CP44" s="1920"/>
      <c r="CQ44" s="1920"/>
      <c r="CR44" s="1922"/>
      <c r="CS44" s="1922"/>
      <c r="CT44" s="1922"/>
      <c r="CU44" s="1922"/>
      <c r="CV44" s="1922"/>
      <c r="CW44" s="1913"/>
      <c r="CX44" s="1913"/>
      <c r="CY44" s="1913"/>
      <c r="CZ44" s="1913"/>
      <c r="DA44" s="1913"/>
      <c r="DB44" s="1915"/>
      <c r="DC44" s="1915"/>
      <c r="DD44" s="1915"/>
      <c r="DE44" s="1915"/>
      <c r="DF44" s="1915"/>
      <c r="DG44" s="1915"/>
      <c r="DH44" s="1915"/>
      <c r="DI44" s="1915"/>
      <c r="DJ44" s="1915"/>
      <c r="DK44" s="1917"/>
      <c r="DL44" s="1715"/>
      <c r="DM44" s="1716"/>
      <c r="DN44" s="360"/>
      <c r="DO44" s="375"/>
    </row>
    <row r="45" spans="1:119" ht="13.5" customHeight="1" x14ac:dyDescent="0.25">
      <c r="A45" s="24"/>
      <c r="B45" s="1558"/>
      <c r="C45" s="1559"/>
      <c r="D45" s="1560"/>
      <c r="E45" s="1373" t="s">
        <v>497</v>
      </c>
      <c r="F45" s="1539" t="s">
        <v>428</v>
      </c>
      <c r="G45" s="1541" t="s">
        <v>429</v>
      </c>
      <c r="H45" s="1371" t="s">
        <v>430</v>
      </c>
      <c r="I45" s="1472" t="s">
        <v>431</v>
      </c>
      <c r="J45" s="656"/>
      <c r="K45" s="1212" t="s">
        <v>596</v>
      </c>
      <c r="L45" s="118"/>
      <c r="M45" s="491"/>
      <c r="N45" s="54"/>
      <c r="O45" s="1715"/>
      <c r="P45" s="1716"/>
      <c r="Q45" s="1471"/>
      <c r="R45" s="1422"/>
      <c r="S45" s="1422"/>
      <c r="T45" s="1422"/>
      <c r="U45" s="1423"/>
      <c r="V45" s="1421"/>
      <c r="W45" s="1422"/>
      <c r="X45" s="1422"/>
      <c r="Y45" s="1422"/>
      <c r="Z45" s="1423"/>
      <c r="AA45" s="1412"/>
      <c r="AB45" s="1413"/>
      <c r="AC45" s="1413"/>
      <c r="AD45" s="1413"/>
      <c r="AE45" s="1414"/>
      <c r="AF45" s="1448"/>
      <c r="AG45" s="1449"/>
      <c r="AH45" s="1449"/>
      <c r="AI45" s="1449"/>
      <c r="AJ45" s="1450"/>
      <c r="AK45" s="1457"/>
      <c r="AL45" s="1458"/>
      <c r="AM45" s="1458"/>
      <c r="AN45" s="1458"/>
      <c r="AO45" s="1459"/>
      <c r="AP45" s="1466"/>
      <c r="AQ45" s="1467"/>
      <c r="AR45" s="1467"/>
      <c r="AS45" s="1467"/>
      <c r="AT45" s="1468"/>
      <c r="AU45" s="1735"/>
      <c r="AV45" s="1736"/>
      <c r="AW45" s="1736"/>
      <c r="AX45" s="1736"/>
      <c r="AY45" s="1737"/>
      <c r="AZ45" s="1609"/>
      <c r="BA45" s="1610"/>
      <c r="BB45" s="1610"/>
      <c r="BC45" s="1610"/>
      <c r="BD45" s="1611"/>
      <c r="BE45" s="1618"/>
      <c r="BF45" s="1619"/>
      <c r="BG45" s="1619"/>
      <c r="BH45" s="1619"/>
      <c r="BI45" s="1620"/>
      <c r="BJ45" s="1715"/>
      <c r="BK45" s="1716"/>
      <c r="BL45" s="360"/>
      <c r="BM45" s="1602"/>
      <c r="BO45" s="491"/>
      <c r="BP45" s="54"/>
      <c r="BQ45" s="1715"/>
      <c r="BR45" s="1716"/>
      <c r="BS45" s="1856"/>
      <c r="BT45" s="1857"/>
      <c r="BU45" s="1857"/>
      <c r="BV45" s="1857"/>
      <c r="BW45" s="1858"/>
      <c r="BX45" s="1827"/>
      <c r="BY45" s="1828"/>
      <c r="BZ45" s="1828"/>
      <c r="CA45" s="1828"/>
      <c r="CB45" s="1829"/>
      <c r="CC45" s="1946"/>
      <c r="CD45" s="1946"/>
      <c r="CE45" s="1946"/>
      <c r="CF45" s="1946"/>
      <c r="CG45" s="1946"/>
      <c r="CH45" s="1911"/>
      <c r="CI45" s="1911"/>
      <c r="CJ45" s="1911"/>
      <c r="CK45" s="1911"/>
      <c r="CL45" s="1911"/>
      <c r="CM45" s="1920"/>
      <c r="CN45" s="1920"/>
      <c r="CO45" s="1920"/>
      <c r="CP45" s="1920"/>
      <c r="CQ45" s="1920"/>
      <c r="CR45" s="1922"/>
      <c r="CS45" s="1922"/>
      <c r="CT45" s="1922"/>
      <c r="CU45" s="1922"/>
      <c r="CV45" s="1922"/>
      <c r="CW45" s="1913"/>
      <c r="CX45" s="1913"/>
      <c r="CY45" s="1913"/>
      <c r="CZ45" s="1913"/>
      <c r="DA45" s="1913"/>
      <c r="DB45" s="1915"/>
      <c r="DC45" s="1915"/>
      <c r="DD45" s="1915"/>
      <c r="DE45" s="1915"/>
      <c r="DF45" s="1915"/>
      <c r="DG45" s="1915"/>
      <c r="DH45" s="1915"/>
      <c r="DI45" s="1915"/>
      <c r="DJ45" s="1915"/>
      <c r="DK45" s="1917"/>
      <c r="DL45" s="1715"/>
      <c r="DM45" s="1716"/>
      <c r="DN45" s="360"/>
      <c r="DO45" s="1602"/>
    </row>
    <row r="46" spans="1:119" ht="13.5" customHeight="1" thickBot="1" x14ac:dyDescent="0.3">
      <c r="A46" s="24"/>
      <c r="B46" s="1558"/>
      <c r="C46" s="1559"/>
      <c r="D46" s="1560"/>
      <c r="E46" s="1374"/>
      <c r="F46" s="1540"/>
      <c r="G46" s="1542"/>
      <c r="H46" s="1372"/>
      <c r="I46" s="1473"/>
      <c r="J46" s="656"/>
      <c r="K46" s="1216" t="s">
        <v>598</v>
      </c>
      <c r="L46" s="118"/>
      <c r="M46" s="491"/>
      <c r="N46" s="54"/>
      <c r="O46" s="1715"/>
      <c r="P46" s="1716"/>
      <c r="Q46" s="1469" t="str">
        <f>V46</f>
        <v>Inner row
Interior modules</v>
      </c>
      <c r="R46" s="1416"/>
      <c r="S46" s="1416"/>
      <c r="T46" s="1416"/>
      <c r="U46" s="1417"/>
      <c r="V46" s="1415" t="str">
        <f>V32</f>
        <v>Inner row
Interior modules</v>
      </c>
      <c r="W46" s="1416"/>
      <c r="X46" s="1416"/>
      <c r="Y46" s="1416"/>
      <c r="Z46" s="1417"/>
      <c r="AA46" s="1406" t="str">
        <f>AA32</f>
        <v>Inner row
1st-10th module</v>
      </c>
      <c r="AB46" s="1407"/>
      <c r="AC46" s="1407"/>
      <c r="AD46" s="1407"/>
      <c r="AE46" s="1408"/>
      <c r="AF46" s="1442" t="str">
        <f>AF32</f>
        <v>Inner row
Interior modules</v>
      </c>
      <c r="AG46" s="1443"/>
      <c r="AH46" s="1443"/>
      <c r="AI46" s="1443"/>
      <c r="AJ46" s="1444"/>
      <c r="AK46" s="1451" t="str">
        <f>AK32</f>
        <v>Inner row
1st-10th module</v>
      </c>
      <c r="AL46" s="1452"/>
      <c r="AM46" s="1452"/>
      <c r="AN46" s="1452"/>
      <c r="AO46" s="1453"/>
      <c r="AP46" s="1460" t="str">
        <f>AP32</f>
        <v>Inner row
Interior modules</v>
      </c>
      <c r="AQ46" s="1461"/>
      <c r="AR46" s="1461"/>
      <c r="AS46" s="1461"/>
      <c r="AT46" s="1462"/>
      <c r="AU46" s="1729" t="str">
        <f>AU32</f>
        <v>Inner row
1st-10th module</v>
      </c>
      <c r="AV46" s="1730"/>
      <c r="AW46" s="1730"/>
      <c r="AX46" s="1730"/>
      <c r="AY46" s="1731"/>
      <c r="AZ46" s="1603" t="str">
        <f>AZ43</f>
        <v>Inner row
Interior modules</v>
      </c>
      <c r="BA46" s="1604"/>
      <c r="BB46" s="1604"/>
      <c r="BC46" s="1604"/>
      <c r="BD46" s="1605"/>
      <c r="BE46" s="1612" t="str">
        <f>BE43</f>
        <v>Inner row
1st-10th module</v>
      </c>
      <c r="BF46" s="1613"/>
      <c r="BG46" s="1613"/>
      <c r="BH46" s="1613"/>
      <c r="BI46" s="1614"/>
      <c r="BJ46" s="1715"/>
      <c r="BK46" s="1716"/>
      <c r="BL46" s="360"/>
      <c r="BM46" s="1602"/>
      <c r="BO46" s="491"/>
      <c r="BP46" s="54"/>
      <c r="BQ46" s="1715"/>
      <c r="BR46" s="1716"/>
      <c r="BS46" s="1850" t="str">
        <f>BE46</f>
        <v>Inner row
1st-10th module</v>
      </c>
      <c r="BT46" s="1851"/>
      <c r="BU46" s="1851"/>
      <c r="BV46" s="1851"/>
      <c r="BW46" s="1852"/>
      <c r="BX46" s="1821" t="str">
        <f>AZ46</f>
        <v>Inner row
Interior modules</v>
      </c>
      <c r="BY46" s="1822"/>
      <c r="BZ46" s="1822"/>
      <c r="CA46" s="1822"/>
      <c r="CB46" s="1823"/>
      <c r="CC46" s="1729" t="str">
        <f>AP46</f>
        <v>Inner row
Interior modules</v>
      </c>
      <c r="CD46" s="1730"/>
      <c r="CE46" s="1730"/>
      <c r="CF46" s="1730"/>
      <c r="CG46" s="1731"/>
      <c r="CH46" s="1460" t="str">
        <f>AP46</f>
        <v>Inner row
Interior modules</v>
      </c>
      <c r="CI46" s="1461"/>
      <c r="CJ46" s="1461"/>
      <c r="CK46" s="1461"/>
      <c r="CL46" s="1462"/>
      <c r="CM46" s="1451" t="str">
        <f>AK46</f>
        <v>Inner row
1st-10th module</v>
      </c>
      <c r="CN46" s="1452"/>
      <c r="CO46" s="1452"/>
      <c r="CP46" s="1452"/>
      <c r="CQ46" s="1453"/>
      <c r="CR46" s="1442" t="str">
        <f>AF46</f>
        <v>Inner row
Interior modules</v>
      </c>
      <c r="CS46" s="1443"/>
      <c r="CT46" s="1443"/>
      <c r="CU46" s="1443"/>
      <c r="CV46" s="1444"/>
      <c r="CW46" s="1406" t="str">
        <f>AA46</f>
        <v>Inner row
1st-10th module</v>
      </c>
      <c r="CX46" s="1407"/>
      <c r="CY46" s="1407"/>
      <c r="CZ46" s="1407"/>
      <c r="DA46" s="1408"/>
      <c r="DB46" s="1415" t="str">
        <f>V46</f>
        <v>Inner row
Interior modules</v>
      </c>
      <c r="DC46" s="1416"/>
      <c r="DD46" s="1416"/>
      <c r="DE46" s="1416"/>
      <c r="DF46" s="1417"/>
      <c r="DG46" s="1415" t="str">
        <f>Q46</f>
        <v>Inner row
Interior modules</v>
      </c>
      <c r="DH46" s="1416"/>
      <c r="DI46" s="1416"/>
      <c r="DJ46" s="1416"/>
      <c r="DK46" s="1648"/>
      <c r="DL46" s="1715"/>
      <c r="DM46" s="1716"/>
      <c r="DN46" s="360"/>
      <c r="DO46" s="1602"/>
    </row>
    <row r="47" spans="1:119" ht="13.5" customHeight="1" thickBot="1" x14ac:dyDescent="0.3">
      <c r="A47" s="24"/>
      <c r="B47" s="1561"/>
      <c r="C47" s="1947"/>
      <c r="D47" s="1563"/>
      <c r="E47" s="1545"/>
      <c r="F47" s="589">
        <f>VLOOKUP(F11,C104:J119,5,FALSE)</f>
        <v>1</v>
      </c>
      <c r="G47" s="590">
        <f>VLOOKUP(F11,C104:J119,6,FALSE)</f>
        <v>1</v>
      </c>
      <c r="H47" s="590">
        <f>VLOOKUP(F11,C104:J119,7,FALSE)</f>
        <v>0.9</v>
      </c>
      <c r="I47" s="404">
        <f>VLOOKUP(F11,C104:J119,8,FALSE)</f>
        <v>0.9</v>
      </c>
      <c r="J47" s="656"/>
      <c r="K47" s="1213" t="s">
        <v>597</v>
      </c>
      <c r="L47" s="118"/>
      <c r="M47" s="491"/>
      <c r="N47" s="54"/>
      <c r="O47" s="1715"/>
      <c r="P47" s="1716"/>
      <c r="Q47" s="1470"/>
      <c r="R47" s="1419"/>
      <c r="S47" s="1419"/>
      <c r="T47" s="1419"/>
      <c r="U47" s="1420"/>
      <c r="V47" s="1418"/>
      <c r="W47" s="1419"/>
      <c r="X47" s="1419"/>
      <c r="Y47" s="1419"/>
      <c r="Z47" s="1420"/>
      <c r="AA47" s="1409"/>
      <c r="AB47" s="1410"/>
      <c r="AC47" s="1410"/>
      <c r="AD47" s="1410"/>
      <c r="AE47" s="1411"/>
      <c r="AF47" s="1445"/>
      <c r="AG47" s="1446"/>
      <c r="AH47" s="1446"/>
      <c r="AI47" s="1446"/>
      <c r="AJ47" s="1447"/>
      <c r="AK47" s="1454"/>
      <c r="AL47" s="1455"/>
      <c r="AM47" s="1455"/>
      <c r="AN47" s="1455"/>
      <c r="AO47" s="1456"/>
      <c r="AP47" s="1463"/>
      <c r="AQ47" s="1464"/>
      <c r="AR47" s="1464"/>
      <c r="AS47" s="1464"/>
      <c r="AT47" s="1465"/>
      <c r="AU47" s="1732"/>
      <c r="AV47" s="1733"/>
      <c r="AW47" s="1733"/>
      <c r="AX47" s="1733"/>
      <c r="AY47" s="1734"/>
      <c r="AZ47" s="1606"/>
      <c r="BA47" s="1607"/>
      <c r="BB47" s="1607"/>
      <c r="BC47" s="1607"/>
      <c r="BD47" s="1608"/>
      <c r="BE47" s="1615"/>
      <c r="BF47" s="1616"/>
      <c r="BG47" s="1616"/>
      <c r="BH47" s="1616"/>
      <c r="BI47" s="1617"/>
      <c r="BJ47" s="1715"/>
      <c r="BK47" s="1716"/>
      <c r="BL47" s="360"/>
      <c r="BM47" s="485"/>
      <c r="BO47" s="491"/>
      <c r="BP47" s="54"/>
      <c r="BQ47" s="1715"/>
      <c r="BR47" s="1716"/>
      <c r="BS47" s="1853"/>
      <c r="BT47" s="1854"/>
      <c r="BU47" s="1854"/>
      <c r="BV47" s="1854"/>
      <c r="BW47" s="1855"/>
      <c r="BX47" s="1824"/>
      <c r="BY47" s="1825"/>
      <c r="BZ47" s="1825"/>
      <c r="CA47" s="1825"/>
      <c r="CB47" s="1826"/>
      <c r="CC47" s="1732"/>
      <c r="CD47" s="1733"/>
      <c r="CE47" s="1733"/>
      <c r="CF47" s="1733"/>
      <c r="CG47" s="1734"/>
      <c r="CH47" s="1463"/>
      <c r="CI47" s="1464"/>
      <c r="CJ47" s="1464"/>
      <c r="CK47" s="1464"/>
      <c r="CL47" s="1465"/>
      <c r="CM47" s="1454"/>
      <c r="CN47" s="1455"/>
      <c r="CO47" s="1455"/>
      <c r="CP47" s="1455"/>
      <c r="CQ47" s="1456"/>
      <c r="CR47" s="1445"/>
      <c r="CS47" s="1446"/>
      <c r="CT47" s="1446"/>
      <c r="CU47" s="1446"/>
      <c r="CV47" s="1447"/>
      <c r="CW47" s="1409"/>
      <c r="CX47" s="1410"/>
      <c r="CY47" s="1410"/>
      <c r="CZ47" s="1410"/>
      <c r="DA47" s="1411"/>
      <c r="DB47" s="1418"/>
      <c r="DC47" s="1419"/>
      <c r="DD47" s="1419"/>
      <c r="DE47" s="1419"/>
      <c r="DF47" s="1420"/>
      <c r="DG47" s="1418"/>
      <c r="DH47" s="1419"/>
      <c r="DI47" s="1419"/>
      <c r="DJ47" s="1419"/>
      <c r="DK47" s="1649"/>
      <c r="DL47" s="1715"/>
      <c r="DM47" s="1716"/>
      <c r="DN47" s="360"/>
      <c r="DO47" s="485"/>
    </row>
    <row r="48" spans="1:119" ht="13.5" customHeight="1" thickTop="1" thickBot="1" x14ac:dyDescent="0.25">
      <c r="A48" s="24"/>
      <c r="B48" s="1552" t="s">
        <v>499</v>
      </c>
      <c r="C48" s="1553"/>
      <c r="D48" s="1553"/>
      <c r="E48" s="1554"/>
      <c r="F48" s="1543"/>
      <c r="G48" s="1544"/>
      <c r="H48" s="1543" t="s">
        <v>552</v>
      </c>
      <c r="I48" s="1479"/>
      <c r="J48" s="1526" t="s">
        <v>378</v>
      </c>
      <c r="K48" s="1948" t="s">
        <v>377</v>
      </c>
      <c r="L48" s="118"/>
      <c r="M48" s="491"/>
      <c r="N48" s="54"/>
      <c r="O48" s="1715"/>
      <c r="P48" s="1716"/>
      <c r="Q48" s="1471"/>
      <c r="R48" s="1422"/>
      <c r="S48" s="1422"/>
      <c r="T48" s="1422"/>
      <c r="U48" s="1423"/>
      <c r="V48" s="1421"/>
      <c r="W48" s="1422"/>
      <c r="X48" s="1422"/>
      <c r="Y48" s="1422"/>
      <c r="Z48" s="1423"/>
      <c r="AA48" s="1412"/>
      <c r="AB48" s="1413"/>
      <c r="AC48" s="1413"/>
      <c r="AD48" s="1413"/>
      <c r="AE48" s="1414"/>
      <c r="AF48" s="1448"/>
      <c r="AG48" s="1449"/>
      <c r="AH48" s="1449"/>
      <c r="AI48" s="1449"/>
      <c r="AJ48" s="1450"/>
      <c r="AK48" s="1457"/>
      <c r="AL48" s="1458"/>
      <c r="AM48" s="1458"/>
      <c r="AN48" s="1458"/>
      <c r="AO48" s="1459"/>
      <c r="AP48" s="1466"/>
      <c r="AQ48" s="1467"/>
      <c r="AR48" s="1467"/>
      <c r="AS48" s="1467"/>
      <c r="AT48" s="1468"/>
      <c r="AU48" s="1735"/>
      <c r="AV48" s="1736"/>
      <c r="AW48" s="1736"/>
      <c r="AX48" s="1736"/>
      <c r="AY48" s="1737"/>
      <c r="AZ48" s="1609"/>
      <c r="BA48" s="1610"/>
      <c r="BB48" s="1610"/>
      <c r="BC48" s="1610"/>
      <c r="BD48" s="1611"/>
      <c r="BE48" s="1618"/>
      <c r="BF48" s="1619"/>
      <c r="BG48" s="1619"/>
      <c r="BH48" s="1619"/>
      <c r="BI48" s="1620"/>
      <c r="BJ48" s="1715"/>
      <c r="BK48" s="1716"/>
      <c r="BL48" s="360"/>
      <c r="BM48" s="485"/>
      <c r="BO48" s="491"/>
      <c r="BP48" s="54"/>
      <c r="BQ48" s="1715"/>
      <c r="BR48" s="1716"/>
      <c r="BS48" s="1856"/>
      <c r="BT48" s="1857"/>
      <c r="BU48" s="1857"/>
      <c r="BV48" s="1857"/>
      <c r="BW48" s="1858"/>
      <c r="BX48" s="1827"/>
      <c r="BY48" s="1828"/>
      <c r="BZ48" s="1828"/>
      <c r="CA48" s="1828"/>
      <c r="CB48" s="1829"/>
      <c r="CC48" s="1735"/>
      <c r="CD48" s="1736"/>
      <c r="CE48" s="1736"/>
      <c r="CF48" s="1736"/>
      <c r="CG48" s="1737"/>
      <c r="CH48" s="1466"/>
      <c r="CI48" s="1467"/>
      <c r="CJ48" s="1467"/>
      <c r="CK48" s="1467"/>
      <c r="CL48" s="1468"/>
      <c r="CM48" s="1457"/>
      <c r="CN48" s="1458"/>
      <c r="CO48" s="1458"/>
      <c r="CP48" s="1458"/>
      <c r="CQ48" s="1459"/>
      <c r="CR48" s="1448"/>
      <c r="CS48" s="1449"/>
      <c r="CT48" s="1449"/>
      <c r="CU48" s="1449"/>
      <c r="CV48" s="1450"/>
      <c r="CW48" s="1412"/>
      <c r="CX48" s="1413"/>
      <c r="CY48" s="1413"/>
      <c r="CZ48" s="1413"/>
      <c r="DA48" s="1414"/>
      <c r="DB48" s="1421"/>
      <c r="DC48" s="1422"/>
      <c r="DD48" s="1422"/>
      <c r="DE48" s="1422"/>
      <c r="DF48" s="1423"/>
      <c r="DG48" s="1421"/>
      <c r="DH48" s="1422"/>
      <c r="DI48" s="1422"/>
      <c r="DJ48" s="1422"/>
      <c r="DK48" s="1650"/>
      <c r="DL48" s="1715"/>
      <c r="DM48" s="1716"/>
      <c r="DN48" s="360"/>
      <c r="DO48" s="485"/>
    </row>
    <row r="49" spans="1:120" ht="27" customHeight="1" thickBot="1" x14ac:dyDescent="0.25">
      <c r="A49" s="24"/>
      <c r="B49" s="1535" t="s">
        <v>502</v>
      </c>
      <c r="C49" s="1536"/>
      <c r="D49" s="1537"/>
      <c r="E49" s="349" t="s">
        <v>503</v>
      </c>
      <c r="F49" s="599" t="s">
        <v>504</v>
      </c>
      <c r="G49" s="600" t="s">
        <v>505</v>
      </c>
      <c r="H49" s="599" t="s">
        <v>504</v>
      </c>
      <c r="I49" s="601" t="s">
        <v>505</v>
      </c>
      <c r="J49" s="1527"/>
      <c r="K49" s="1521"/>
      <c r="L49" s="118"/>
      <c r="M49" s="491"/>
      <c r="N49" s="54"/>
      <c r="O49" s="1715"/>
      <c r="P49" s="1716"/>
      <c r="Q49" s="1470" t="str">
        <f>V49</f>
        <v>Inner row
Interior modules</v>
      </c>
      <c r="R49" s="1419"/>
      <c r="S49" s="1419"/>
      <c r="T49" s="1419"/>
      <c r="U49" s="1420"/>
      <c r="V49" s="1415" t="str">
        <f>V32</f>
        <v>Inner row
Interior modules</v>
      </c>
      <c r="W49" s="1416"/>
      <c r="X49" s="1416"/>
      <c r="Y49" s="1416"/>
      <c r="Z49" s="1417"/>
      <c r="AA49" s="1406" t="str">
        <f>AA32</f>
        <v>Inner row
1st-10th module</v>
      </c>
      <c r="AB49" s="1407"/>
      <c r="AC49" s="1407"/>
      <c r="AD49" s="1407"/>
      <c r="AE49" s="1408"/>
      <c r="AF49" s="1442" t="str">
        <f>AF32</f>
        <v>Inner row
Interior modules</v>
      </c>
      <c r="AG49" s="1443"/>
      <c r="AH49" s="1443"/>
      <c r="AI49" s="1443"/>
      <c r="AJ49" s="1444"/>
      <c r="AK49" s="1451" t="str">
        <f>AK32</f>
        <v>Inner row
1st-10th module</v>
      </c>
      <c r="AL49" s="1452"/>
      <c r="AM49" s="1452"/>
      <c r="AN49" s="1452"/>
      <c r="AO49" s="1453"/>
      <c r="AP49" s="1460" t="str">
        <f>AP32</f>
        <v>Inner row
Interior modules</v>
      </c>
      <c r="AQ49" s="1461"/>
      <c r="AR49" s="1461"/>
      <c r="AS49" s="1461"/>
      <c r="AT49" s="1462"/>
      <c r="AU49" s="1729" t="str">
        <f>AU32</f>
        <v>Inner row
1st-10th module</v>
      </c>
      <c r="AV49" s="1730"/>
      <c r="AW49" s="1730"/>
      <c r="AX49" s="1730"/>
      <c r="AY49" s="1731"/>
      <c r="AZ49" s="1433" t="str">
        <f>AZ43</f>
        <v>Inner row
Interior modules</v>
      </c>
      <c r="BA49" s="1434"/>
      <c r="BB49" s="1434"/>
      <c r="BC49" s="1434"/>
      <c r="BD49" s="1435"/>
      <c r="BE49" s="1424" t="str">
        <f>BE43</f>
        <v>Inner row
1st-10th module</v>
      </c>
      <c r="BF49" s="1425"/>
      <c r="BG49" s="1425"/>
      <c r="BH49" s="1425"/>
      <c r="BI49" s="1426"/>
      <c r="BJ49" s="1715"/>
      <c r="BK49" s="1716"/>
      <c r="BL49" s="360"/>
      <c r="BM49" s="485"/>
      <c r="BO49" s="491"/>
      <c r="BP49" s="54"/>
      <c r="BQ49" s="1715"/>
      <c r="BR49" s="1716"/>
      <c r="BS49" s="1811" t="str">
        <f>BE49</f>
        <v>Inner row
1st-10th module</v>
      </c>
      <c r="BT49" s="1425"/>
      <c r="BU49" s="1425"/>
      <c r="BV49" s="1425"/>
      <c r="BW49" s="1812"/>
      <c r="BX49" s="1433" t="str">
        <f t="shared" ref="BX49" si="15">AZ49</f>
        <v>Inner row
Interior modules</v>
      </c>
      <c r="BY49" s="1434"/>
      <c r="BZ49" s="1434"/>
      <c r="CA49" s="1434"/>
      <c r="CB49" s="1435"/>
      <c r="CC49" s="1732" t="str">
        <f t="shared" ref="CC49" si="16">AU49</f>
        <v>Inner row
1st-10th module</v>
      </c>
      <c r="CD49" s="1733"/>
      <c r="CE49" s="1733"/>
      <c r="CF49" s="1733"/>
      <c r="CG49" s="1734"/>
      <c r="CH49" s="1463" t="str">
        <f t="shared" ref="CH49" si="17">AP49</f>
        <v>Inner row
Interior modules</v>
      </c>
      <c r="CI49" s="1464"/>
      <c r="CJ49" s="1464"/>
      <c r="CK49" s="1464"/>
      <c r="CL49" s="1465"/>
      <c r="CM49" s="1454" t="str">
        <f t="shared" ref="CM49" si="18">AK49</f>
        <v>Inner row
1st-10th module</v>
      </c>
      <c r="CN49" s="1455"/>
      <c r="CO49" s="1455"/>
      <c r="CP49" s="1455"/>
      <c r="CQ49" s="1456"/>
      <c r="CR49" s="1445" t="str">
        <f t="shared" ref="CR49" si="19">AF49</f>
        <v>Inner row
Interior modules</v>
      </c>
      <c r="CS49" s="1446"/>
      <c r="CT49" s="1446"/>
      <c r="CU49" s="1446"/>
      <c r="CV49" s="1447"/>
      <c r="CW49" s="1409" t="str">
        <f t="shared" ref="CW49" si="20">AA49</f>
        <v>Inner row
1st-10th module</v>
      </c>
      <c r="CX49" s="1410"/>
      <c r="CY49" s="1410"/>
      <c r="CZ49" s="1410"/>
      <c r="DA49" s="1411"/>
      <c r="DB49" s="1418" t="str">
        <f t="shared" ref="DB49" si="21">V49</f>
        <v>Inner row
Interior modules</v>
      </c>
      <c r="DC49" s="1419"/>
      <c r="DD49" s="1419"/>
      <c r="DE49" s="1419"/>
      <c r="DF49" s="1420"/>
      <c r="DG49" s="1418" t="str">
        <f t="shared" ref="DG49" si="22">Q49</f>
        <v>Inner row
Interior modules</v>
      </c>
      <c r="DH49" s="1419"/>
      <c r="DI49" s="1419"/>
      <c r="DJ49" s="1419"/>
      <c r="DK49" s="1649"/>
      <c r="DL49" s="1715"/>
      <c r="DM49" s="1716"/>
      <c r="DN49" s="360"/>
      <c r="DO49" s="485"/>
    </row>
    <row r="50" spans="1:120" ht="13.5" customHeight="1" thickTop="1" thickBot="1" x14ac:dyDescent="0.25">
      <c r="A50" s="24"/>
      <c r="B50" s="1549" t="s">
        <v>412</v>
      </c>
      <c r="C50" s="1550"/>
      <c r="D50" s="1550"/>
      <c r="E50" s="1550"/>
      <c r="F50" s="1550"/>
      <c r="G50" s="1550"/>
      <c r="H50" s="1550"/>
      <c r="I50" s="1550"/>
      <c r="J50" s="1551"/>
      <c r="K50" s="1215"/>
      <c r="L50" s="118"/>
      <c r="M50" s="491"/>
      <c r="N50" s="54"/>
      <c r="O50" s="1715"/>
      <c r="P50" s="1716"/>
      <c r="Q50" s="1471"/>
      <c r="R50" s="1422"/>
      <c r="S50" s="1422"/>
      <c r="T50" s="1422"/>
      <c r="U50" s="1423"/>
      <c r="V50" s="1421"/>
      <c r="W50" s="1422"/>
      <c r="X50" s="1422"/>
      <c r="Y50" s="1422"/>
      <c r="Z50" s="1423"/>
      <c r="AA50" s="1412"/>
      <c r="AB50" s="1413"/>
      <c r="AC50" s="1413"/>
      <c r="AD50" s="1413"/>
      <c r="AE50" s="1414"/>
      <c r="AF50" s="1448"/>
      <c r="AG50" s="1449"/>
      <c r="AH50" s="1449"/>
      <c r="AI50" s="1449"/>
      <c r="AJ50" s="1450"/>
      <c r="AK50" s="1457"/>
      <c r="AL50" s="1458"/>
      <c r="AM50" s="1458"/>
      <c r="AN50" s="1458"/>
      <c r="AO50" s="1459"/>
      <c r="AP50" s="1466"/>
      <c r="AQ50" s="1467"/>
      <c r="AR50" s="1467"/>
      <c r="AS50" s="1467"/>
      <c r="AT50" s="1468"/>
      <c r="AU50" s="1735"/>
      <c r="AV50" s="1736"/>
      <c r="AW50" s="1736"/>
      <c r="AX50" s="1736"/>
      <c r="AY50" s="1737"/>
      <c r="AZ50" s="1436"/>
      <c r="BA50" s="1437"/>
      <c r="BB50" s="1437"/>
      <c r="BC50" s="1437"/>
      <c r="BD50" s="1438"/>
      <c r="BE50" s="1427"/>
      <c r="BF50" s="1428"/>
      <c r="BG50" s="1428"/>
      <c r="BH50" s="1428"/>
      <c r="BI50" s="1429"/>
      <c r="BJ50" s="1715"/>
      <c r="BK50" s="1716"/>
      <c r="BL50" s="360"/>
      <c r="BM50" s="485"/>
      <c r="BO50" s="491"/>
      <c r="BP50" s="54"/>
      <c r="BQ50" s="1715"/>
      <c r="BR50" s="1716"/>
      <c r="BS50" s="1813"/>
      <c r="BT50" s="1428"/>
      <c r="BU50" s="1428"/>
      <c r="BV50" s="1428"/>
      <c r="BW50" s="1814"/>
      <c r="BX50" s="1436"/>
      <c r="BY50" s="1437"/>
      <c r="BZ50" s="1437"/>
      <c r="CA50" s="1437"/>
      <c r="CB50" s="1438"/>
      <c r="CC50" s="1735"/>
      <c r="CD50" s="1736"/>
      <c r="CE50" s="1736"/>
      <c r="CF50" s="1736"/>
      <c r="CG50" s="1737"/>
      <c r="CH50" s="1466"/>
      <c r="CI50" s="1467"/>
      <c r="CJ50" s="1467"/>
      <c r="CK50" s="1467"/>
      <c r="CL50" s="1468"/>
      <c r="CM50" s="1457"/>
      <c r="CN50" s="1458"/>
      <c r="CO50" s="1458"/>
      <c r="CP50" s="1458"/>
      <c r="CQ50" s="1459"/>
      <c r="CR50" s="1448"/>
      <c r="CS50" s="1449"/>
      <c r="CT50" s="1449"/>
      <c r="CU50" s="1449"/>
      <c r="CV50" s="1450"/>
      <c r="CW50" s="1412"/>
      <c r="CX50" s="1413"/>
      <c r="CY50" s="1413"/>
      <c r="CZ50" s="1413"/>
      <c r="DA50" s="1414"/>
      <c r="DB50" s="1421"/>
      <c r="DC50" s="1422"/>
      <c r="DD50" s="1422"/>
      <c r="DE50" s="1422"/>
      <c r="DF50" s="1423"/>
      <c r="DG50" s="1421"/>
      <c r="DH50" s="1422"/>
      <c r="DI50" s="1422"/>
      <c r="DJ50" s="1422"/>
      <c r="DK50" s="1650"/>
      <c r="DL50" s="1715"/>
      <c r="DM50" s="1716"/>
      <c r="DN50" s="360"/>
      <c r="DO50" s="485"/>
    </row>
    <row r="51" spans="1:120" ht="13.5" customHeight="1" x14ac:dyDescent="0.2">
      <c r="A51" s="24"/>
      <c r="B51" s="1511" t="str">
        <f>'int. presets cp_5d+wd'!B26</f>
        <v>North row</v>
      </c>
      <c r="C51" s="1512"/>
      <c r="D51" s="1513"/>
      <c r="E51" s="342" t="str">
        <f>'int. presets cp_5d+wd'!C26</f>
        <v>1st-10th module</v>
      </c>
      <c r="F51" s="539"/>
      <c r="G51" s="657"/>
      <c r="H51" s="539">
        <f ca="1">(-'int. presets cp_5d+wd'!I26*COS($F$18*PI()/180)*$F$21-'int. presets cp_5d+wd'!I35*COS($I$18*PI()/180)*$I$21)*$F$47*$C$25*1000/9.81/$I$47*$D$101*'int. presets cp_5d+wd'!$I$246-$H$47/$I$47*$C$20*$F$21</f>
        <v>102.19031680087573</v>
      </c>
      <c r="I51" s="1051">
        <f ca="1">(SQRT(((-'int. presets cp_5d+wd'!D26*SIN($F$18*PI()/180)*$F$21+'int. presets cp_5d+wd'!D35*SIN($I$18*PI()/180)*$I$21)*$C$25*1000)^2+(0.001*$C$25*1000*$F$21)^2)/$C$30+(-'int. presets cp_5d+wd'!D26*COS($F$18*PI()/180)*$F$21-'int. presets cp_5d+wd'!D35*COS($I$18*PI()/180)*$I$21)*$C$25*1000)/9.81*$G$47/$I$47*$F$101*'int. presets cp_5d+wd'!$D$246-$H$47/$I$47*$C$20*$F$21</f>
        <v>53.906071779226728</v>
      </c>
      <c r="J51" s="1111">
        <f t="shared" ref="J51:J58" ca="1" si="23">MAX(H51,I51)</f>
        <v>102.19031680087573</v>
      </c>
      <c r="K51" s="1060">
        <f ca="1">J51*2.20462</f>
        <v>225.29081622554665</v>
      </c>
      <c r="L51" s="118"/>
      <c r="M51" s="491"/>
      <c r="N51" s="54"/>
      <c r="O51" s="1715"/>
      <c r="P51" s="1716"/>
      <c r="Q51" s="1470" t="str">
        <f>V51</f>
        <v>Inner row
Interior modules</v>
      </c>
      <c r="R51" s="1419"/>
      <c r="S51" s="1419"/>
      <c r="T51" s="1419"/>
      <c r="U51" s="1420"/>
      <c r="V51" s="1418" t="str">
        <f>V32</f>
        <v>Inner row
Interior modules</v>
      </c>
      <c r="W51" s="1419"/>
      <c r="X51" s="1419"/>
      <c r="Y51" s="1419"/>
      <c r="Z51" s="1420"/>
      <c r="AA51" s="1409" t="str">
        <f>AA32</f>
        <v>Inner row
1st-10th module</v>
      </c>
      <c r="AB51" s="1410"/>
      <c r="AC51" s="1410"/>
      <c r="AD51" s="1410"/>
      <c r="AE51" s="1411"/>
      <c r="AF51" s="1445" t="str">
        <f>AF32</f>
        <v>Inner row
Interior modules</v>
      </c>
      <c r="AG51" s="1446"/>
      <c r="AH51" s="1446"/>
      <c r="AI51" s="1446"/>
      <c r="AJ51" s="1447"/>
      <c r="AK51" s="1454" t="str">
        <f>AK32</f>
        <v>Inner row
1st-10th module</v>
      </c>
      <c r="AL51" s="1455"/>
      <c r="AM51" s="1455"/>
      <c r="AN51" s="1455"/>
      <c r="AO51" s="1456"/>
      <c r="AP51" s="1463" t="str">
        <f>AP32</f>
        <v>Inner row
Interior modules</v>
      </c>
      <c r="AQ51" s="1464"/>
      <c r="AR51" s="1464"/>
      <c r="AS51" s="1464"/>
      <c r="AT51" s="1465"/>
      <c r="AU51" s="1732" t="str">
        <f>AU32</f>
        <v>Inner row
1st-10th module</v>
      </c>
      <c r="AV51" s="1733"/>
      <c r="AW51" s="1733"/>
      <c r="AX51" s="1733"/>
      <c r="AY51" s="1734"/>
      <c r="AZ51" s="1433" t="str">
        <f>AZ43</f>
        <v>Inner row
Interior modules</v>
      </c>
      <c r="BA51" s="1434"/>
      <c r="BB51" s="1434"/>
      <c r="BC51" s="1434"/>
      <c r="BD51" s="1435"/>
      <c r="BE51" s="1424" t="str">
        <f>BE43</f>
        <v>Inner row
1st-10th module</v>
      </c>
      <c r="BF51" s="1425"/>
      <c r="BG51" s="1425"/>
      <c r="BH51" s="1425"/>
      <c r="BI51" s="1426"/>
      <c r="BJ51" s="1715"/>
      <c r="BK51" s="1716"/>
      <c r="BL51" s="488"/>
      <c r="BM51" s="485"/>
      <c r="BO51" s="491"/>
      <c r="BP51" s="54"/>
      <c r="BQ51" s="1715"/>
      <c r="BR51" s="1716"/>
      <c r="BS51" s="1943" t="str">
        <f>BE51</f>
        <v>Inner row
1st-10th module</v>
      </c>
      <c r="BT51" s="1944"/>
      <c r="BU51" s="1944"/>
      <c r="BV51" s="1944"/>
      <c r="BW51" s="1944"/>
      <c r="BX51" s="1945" t="str">
        <f>AZ51</f>
        <v>Inner row
Interior modules</v>
      </c>
      <c r="BY51" s="1945"/>
      <c r="BZ51" s="1945"/>
      <c r="CA51" s="1945"/>
      <c r="CB51" s="1945"/>
      <c r="CC51" s="1732" t="str">
        <f>AU51</f>
        <v>Inner row
1st-10th module</v>
      </c>
      <c r="CD51" s="1733"/>
      <c r="CE51" s="1733"/>
      <c r="CF51" s="1733"/>
      <c r="CG51" s="1734"/>
      <c r="CH51" s="1463" t="str">
        <f>AP51</f>
        <v>Inner row
Interior modules</v>
      </c>
      <c r="CI51" s="1464"/>
      <c r="CJ51" s="1464"/>
      <c r="CK51" s="1464"/>
      <c r="CL51" s="1465"/>
      <c r="CM51" s="1454" t="str">
        <f>AK51</f>
        <v>Inner row
1st-10th module</v>
      </c>
      <c r="CN51" s="1455"/>
      <c r="CO51" s="1455"/>
      <c r="CP51" s="1455"/>
      <c r="CQ51" s="1456"/>
      <c r="CR51" s="1445" t="str">
        <f>AF51</f>
        <v>Inner row
Interior modules</v>
      </c>
      <c r="CS51" s="1446"/>
      <c r="CT51" s="1446"/>
      <c r="CU51" s="1446"/>
      <c r="CV51" s="1447"/>
      <c r="CW51" s="1409" t="str">
        <f>AA51</f>
        <v>Inner row
1st-10th module</v>
      </c>
      <c r="CX51" s="1410"/>
      <c r="CY51" s="1410"/>
      <c r="CZ51" s="1410"/>
      <c r="DA51" s="1411"/>
      <c r="DB51" s="1418" t="str">
        <f>V51</f>
        <v>Inner row
Interior modules</v>
      </c>
      <c r="DC51" s="1419"/>
      <c r="DD51" s="1419"/>
      <c r="DE51" s="1419"/>
      <c r="DF51" s="1420"/>
      <c r="DG51" s="1418" t="str">
        <f>Q51</f>
        <v>Inner row
Interior modules</v>
      </c>
      <c r="DH51" s="1419"/>
      <c r="DI51" s="1419"/>
      <c r="DJ51" s="1419"/>
      <c r="DK51" s="1649"/>
      <c r="DL51" s="1715"/>
      <c r="DM51" s="1716"/>
      <c r="DN51" s="488"/>
      <c r="DO51" s="485"/>
    </row>
    <row r="52" spans="1:120" ht="13.5" customHeight="1" thickBot="1" x14ac:dyDescent="0.25">
      <c r="A52" s="24"/>
      <c r="B52" s="1514"/>
      <c r="C52" s="1515"/>
      <c r="D52" s="1516"/>
      <c r="E52" s="343" t="str">
        <f>'int. presets cp_5d+wd'!C27</f>
        <v>Interior modules</v>
      </c>
      <c r="F52" s="405"/>
      <c r="G52" s="406"/>
      <c r="H52" s="407">
        <f ca="1">(-'int. presets cp_5d+wd'!I27*COS($F$18*PI()/180)*$F$21-'int. presets cp_5d+wd'!I36*COS($I$18*PI()/180)*$I$21)*$F$47*$C$25*1000/9.81/$I$47*$D$101*'int. presets cp_5d+wd'!$I$246-$H$47/$I$47*$C$20*$F$21</f>
        <v>68.558393512848141</v>
      </c>
      <c r="I52" s="1052">
        <f ca="1">(SQRT(((-'int. presets cp_5d+wd'!D27*SIN($F$18*PI()/180)*$F$21+'int. presets cp_5d+wd'!D36*SIN($I$18*PI()/180)*$I$21)*$C$25*1000)^2+(0.001*$C$25*1000*$F$21)^2)/$C$30+(-'int. presets cp_5d+wd'!D27*COS($F$18*PI()/180)*$F$21-'int. presets cp_5d+wd'!D36*COS($I$18*PI()/180)*$I$21)*$C$25*1000)/9.81*$G$47/$I$47*$F$101*'int. presets cp_5d+wd'!$D$246-$H$47/$I$47*$C$20*$F$21</f>
        <v>33.992813077774493</v>
      </c>
      <c r="J52" s="1112">
        <f t="shared" ca="1" si="23"/>
        <v>68.558393512848141</v>
      </c>
      <c r="K52" s="1061">
        <f t="shared" ref="K52:K94" ca="1" si="24">J52*2.20462</f>
        <v>151.14520550629527</v>
      </c>
      <c r="L52" s="118"/>
      <c r="M52" s="491"/>
      <c r="N52" s="54"/>
      <c r="O52" s="1715"/>
      <c r="P52" s="1716"/>
      <c r="Q52" s="1470"/>
      <c r="R52" s="1419"/>
      <c r="S52" s="1419"/>
      <c r="T52" s="1419"/>
      <c r="U52" s="1420"/>
      <c r="V52" s="1418"/>
      <c r="W52" s="1419"/>
      <c r="X52" s="1419"/>
      <c r="Y52" s="1419"/>
      <c r="Z52" s="1420"/>
      <c r="AA52" s="1409"/>
      <c r="AB52" s="1410"/>
      <c r="AC52" s="1410"/>
      <c r="AD52" s="1410"/>
      <c r="AE52" s="1411"/>
      <c r="AF52" s="1445"/>
      <c r="AG52" s="1446"/>
      <c r="AH52" s="1446"/>
      <c r="AI52" s="1446"/>
      <c r="AJ52" s="1447"/>
      <c r="AK52" s="1454"/>
      <c r="AL52" s="1455"/>
      <c r="AM52" s="1455"/>
      <c r="AN52" s="1455"/>
      <c r="AO52" s="1456"/>
      <c r="AP52" s="1463"/>
      <c r="AQ52" s="1464"/>
      <c r="AR52" s="1464"/>
      <c r="AS52" s="1464"/>
      <c r="AT52" s="1465"/>
      <c r="AU52" s="1732"/>
      <c r="AV52" s="1733"/>
      <c r="AW52" s="1733"/>
      <c r="AX52" s="1733"/>
      <c r="AY52" s="1734"/>
      <c r="AZ52" s="1436"/>
      <c r="BA52" s="1437"/>
      <c r="BB52" s="1437"/>
      <c r="BC52" s="1437"/>
      <c r="BD52" s="1438"/>
      <c r="BE52" s="1427"/>
      <c r="BF52" s="1428"/>
      <c r="BG52" s="1428"/>
      <c r="BH52" s="1428"/>
      <c r="BI52" s="1429"/>
      <c r="BJ52" s="1715"/>
      <c r="BK52" s="1716"/>
      <c r="BL52" s="360"/>
      <c r="BM52" s="604">
        <f>IF(20&lt;'building data'!$C$21,MAX(0,'building data'!$C$21-20),0)</f>
        <v>71.44</v>
      </c>
      <c r="BO52" s="491"/>
      <c r="BP52" s="54"/>
      <c r="BQ52" s="1715"/>
      <c r="BR52" s="1716"/>
      <c r="BS52" s="1943"/>
      <c r="BT52" s="1944"/>
      <c r="BU52" s="1944"/>
      <c r="BV52" s="1944"/>
      <c r="BW52" s="1944"/>
      <c r="BX52" s="1945"/>
      <c r="BY52" s="1945"/>
      <c r="BZ52" s="1945"/>
      <c r="CA52" s="1945"/>
      <c r="CB52" s="1945"/>
      <c r="CC52" s="1732"/>
      <c r="CD52" s="1733"/>
      <c r="CE52" s="1733"/>
      <c r="CF52" s="1733"/>
      <c r="CG52" s="1734"/>
      <c r="CH52" s="1463"/>
      <c r="CI52" s="1464"/>
      <c r="CJ52" s="1464"/>
      <c r="CK52" s="1464"/>
      <c r="CL52" s="1465"/>
      <c r="CM52" s="1454"/>
      <c r="CN52" s="1455"/>
      <c r="CO52" s="1455"/>
      <c r="CP52" s="1455"/>
      <c r="CQ52" s="1456"/>
      <c r="CR52" s="1445"/>
      <c r="CS52" s="1446"/>
      <c r="CT52" s="1446"/>
      <c r="CU52" s="1446"/>
      <c r="CV52" s="1447"/>
      <c r="CW52" s="1409"/>
      <c r="CX52" s="1410"/>
      <c r="CY52" s="1410"/>
      <c r="CZ52" s="1410"/>
      <c r="DA52" s="1411"/>
      <c r="DB52" s="1418"/>
      <c r="DC52" s="1419"/>
      <c r="DD52" s="1419"/>
      <c r="DE52" s="1419"/>
      <c r="DF52" s="1420"/>
      <c r="DG52" s="1418"/>
      <c r="DH52" s="1419"/>
      <c r="DI52" s="1419"/>
      <c r="DJ52" s="1419"/>
      <c r="DK52" s="1649"/>
      <c r="DL52" s="1715"/>
      <c r="DM52" s="1716"/>
      <c r="DN52" s="360"/>
      <c r="DO52" s="604">
        <f>IF(20&lt;'building data'!$C$21,MAX(0,'building data'!$C$21-20),0)</f>
        <v>71.44</v>
      </c>
    </row>
    <row r="53" spans="1:120" ht="13.5" customHeight="1" x14ac:dyDescent="0.2">
      <c r="A53" s="24"/>
      <c r="B53" s="1511" t="str">
        <f>'int. presets cp_5d+wd'!B28</f>
        <v>Inner rows, 2nd to 4th row from north</v>
      </c>
      <c r="C53" s="1512" t="e">
        <f>#REF!</f>
        <v>#REF!</v>
      </c>
      <c r="D53" s="1513" t="e">
        <f>#REF!</f>
        <v>#REF!</v>
      </c>
      <c r="E53" s="342" t="str">
        <f>'int. presets cp_5d+wd'!C28</f>
        <v>1st-10th module</v>
      </c>
      <c r="F53" s="405"/>
      <c r="G53" s="406"/>
      <c r="H53" s="405">
        <f ca="1">(-'int. presets cp_5d+wd'!I28*COS($F$18*PI()/180)*$F$21-'int. presets cp_5d+wd'!I37*COS($I$18*PI()/180)*$I$21)*$F$47*$C$25*1000/9.81/$I$47*$D$101*'int. presets cp_5d+wd'!$I$246-$H$47/$I$47*$C$20*$F$21</f>
        <v>69.825456930595209</v>
      </c>
      <c r="I53" s="1051">
        <f ca="1">(SQRT(((-'int. presets cp_5d+wd'!D28*SIN($F$18*PI()/180)*$F$21+'int. presets cp_5d+wd'!D37*SIN($I$18*PI()/180)*$I$21)*$C$25*1000)^2+(0.001*$C$25*1000*$F$21)^2)/$C$30+(-'int. presets cp_5d+wd'!D28*COS($F$18*PI()/180)*$F$21-'int. presets cp_5d+wd'!D37*COS($I$18*PI()/180)*$I$21)*$C$25*1000)/9.81*$G$47/$I$47*$F$101*'int. presets cp_5d+wd'!$D$246-$H$47/$I$47*$C$20*$F$21</f>
        <v>68.947680544969558</v>
      </c>
      <c r="J53" s="1113">
        <f t="shared" ca="1" si="23"/>
        <v>69.825456930595209</v>
      </c>
      <c r="K53" s="1062">
        <f t="shared" ca="1" si="24"/>
        <v>153.93859885832879</v>
      </c>
      <c r="L53" s="118"/>
      <c r="M53" s="491"/>
      <c r="N53" s="54"/>
      <c r="O53" s="1715"/>
      <c r="P53" s="1716"/>
      <c r="Q53" s="1471"/>
      <c r="R53" s="1422"/>
      <c r="S53" s="1422"/>
      <c r="T53" s="1422"/>
      <c r="U53" s="1423"/>
      <c r="V53" s="1421"/>
      <c r="W53" s="1422"/>
      <c r="X53" s="1422"/>
      <c r="Y53" s="1422"/>
      <c r="Z53" s="1423"/>
      <c r="AA53" s="1412"/>
      <c r="AB53" s="1413"/>
      <c r="AC53" s="1413"/>
      <c r="AD53" s="1413"/>
      <c r="AE53" s="1414"/>
      <c r="AF53" s="1448"/>
      <c r="AG53" s="1449"/>
      <c r="AH53" s="1449"/>
      <c r="AI53" s="1449"/>
      <c r="AJ53" s="1450"/>
      <c r="AK53" s="1457"/>
      <c r="AL53" s="1458"/>
      <c r="AM53" s="1458"/>
      <c r="AN53" s="1458"/>
      <c r="AO53" s="1459"/>
      <c r="AP53" s="1466"/>
      <c r="AQ53" s="1467"/>
      <c r="AR53" s="1467"/>
      <c r="AS53" s="1467"/>
      <c r="AT53" s="1468"/>
      <c r="AU53" s="1735"/>
      <c r="AV53" s="1736"/>
      <c r="AW53" s="1736"/>
      <c r="AX53" s="1736"/>
      <c r="AY53" s="1737"/>
      <c r="AZ53" s="1439"/>
      <c r="BA53" s="1440"/>
      <c r="BB53" s="1440"/>
      <c r="BC53" s="1440"/>
      <c r="BD53" s="1441"/>
      <c r="BE53" s="1430"/>
      <c r="BF53" s="1431"/>
      <c r="BG53" s="1431"/>
      <c r="BH53" s="1431"/>
      <c r="BI53" s="1432"/>
      <c r="BJ53" s="1715"/>
      <c r="BK53" s="1716"/>
      <c r="BL53" s="360"/>
      <c r="BM53" s="602" t="s">
        <v>0</v>
      </c>
      <c r="BO53" s="491"/>
      <c r="BP53" s="54"/>
      <c r="BQ53" s="1715"/>
      <c r="BR53" s="1716"/>
      <c r="BS53" s="1943"/>
      <c r="BT53" s="1944"/>
      <c r="BU53" s="1944"/>
      <c r="BV53" s="1944"/>
      <c r="BW53" s="1944"/>
      <c r="BX53" s="1945"/>
      <c r="BY53" s="1945"/>
      <c r="BZ53" s="1945"/>
      <c r="CA53" s="1945"/>
      <c r="CB53" s="1945"/>
      <c r="CC53" s="1735"/>
      <c r="CD53" s="1736"/>
      <c r="CE53" s="1736"/>
      <c r="CF53" s="1736"/>
      <c r="CG53" s="1737"/>
      <c r="CH53" s="1466"/>
      <c r="CI53" s="1467"/>
      <c r="CJ53" s="1467"/>
      <c r="CK53" s="1467"/>
      <c r="CL53" s="1468"/>
      <c r="CM53" s="1457"/>
      <c r="CN53" s="1458"/>
      <c r="CO53" s="1458"/>
      <c r="CP53" s="1458"/>
      <c r="CQ53" s="1459"/>
      <c r="CR53" s="1448"/>
      <c r="CS53" s="1449"/>
      <c r="CT53" s="1449"/>
      <c r="CU53" s="1449"/>
      <c r="CV53" s="1450"/>
      <c r="CW53" s="1412"/>
      <c r="CX53" s="1413"/>
      <c r="CY53" s="1413"/>
      <c r="CZ53" s="1413"/>
      <c r="DA53" s="1414"/>
      <c r="DB53" s="1421"/>
      <c r="DC53" s="1422"/>
      <c r="DD53" s="1422"/>
      <c r="DE53" s="1422"/>
      <c r="DF53" s="1423"/>
      <c r="DG53" s="1421"/>
      <c r="DH53" s="1422"/>
      <c r="DI53" s="1422"/>
      <c r="DJ53" s="1422"/>
      <c r="DK53" s="1650"/>
      <c r="DL53" s="1715"/>
      <c r="DM53" s="1716"/>
      <c r="DN53" s="360"/>
      <c r="DO53" s="602" t="s">
        <v>0</v>
      </c>
    </row>
    <row r="54" spans="1:120" ht="13.5" customHeight="1" thickBot="1" x14ac:dyDescent="0.25">
      <c r="A54" s="24"/>
      <c r="B54" s="1514" t="e">
        <f>#REF!</f>
        <v>#REF!</v>
      </c>
      <c r="C54" s="1515" t="e">
        <f>#REF!</f>
        <v>#REF!</v>
      </c>
      <c r="D54" s="1516" t="e">
        <f>#REF!</f>
        <v>#REF!</v>
      </c>
      <c r="E54" s="343" t="str">
        <f>'int. presets cp_5d+wd'!C29</f>
        <v>Interior modules</v>
      </c>
      <c r="F54" s="405"/>
      <c r="G54" s="406"/>
      <c r="H54" s="407">
        <f ca="1">(-'int. presets cp_5d+wd'!I29*COS($F$18*PI()/180)*$F$21-'int. presets cp_5d+wd'!I38*COS($I$18*PI()/180)*$I$21)*$F$47*$C$25*1000/9.81/$I$47*$D$101*'int. presets cp_5d+wd'!$I$246-$H$47/$I$47*$C$20*$F$21</f>
        <v>58.481955944919811</v>
      </c>
      <c r="I54" s="1052">
        <f ca="1">(SQRT(((-'int. presets cp_5d+wd'!D29*SIN($F$18*PI()/180)*$F$21+'int. presets cp_5d+wd'!D38*SIN($I$18*PI()/180)*$I$21)*$C$25*1000)^2+(0.001*$C$25*1000*$F$21)^2)/$C$30+(-'int. presets cp_5d+wd'!D29*COS($F$18*PI()/180)*$F$21-'int. presets cp_5d+wd'!D38*COS($I$18*PI()/180)*$I$21)*$C$25*1000)/9.81*$G$47/$I$47*$F$101*'int. presets cp_5d+wd'!$D$246-$H$47/$I$47*$C$20*$F$21</f>
        <v>33.992813077774493</v>
      </c>
      <c r="J54" s="1112">
        <f t="shared" ca="1" si="23"/>
        <v>58.481955944919811</v>
      </c>
      <c r="K54" s="1061">
        <f t="shared" ca="1" si="24"/>
        <v>128.9304897152891</v>
      </c>
      <c r="L54" s="118"/>
      <c r="M54" s="491"/>
      <c r="N54" s="54"/>
      <c r="O54" s="1715"/>
      <c r="P54" s="1716"/>
      <c r="Q54" s="1470" t="str">
        <f>V51</f>
        <v>Inner row
Interior modules</v>
      </c>
      <c r="R54" s="1419"/>
      <c r="S54" s="1419"/>
      <c r="T54" s="1419"/>
      <c r="U54" s="1420"/>
      <c r="V54" s="1418" t="str">
        <f>V32</f>
        <v>Inner row
Interior modules</v>
      </c>
      <c r="W54" s="1419"/>
      <c r="X54" s="1419"/>
      <c r="Y54" s="1419"/>
      <c r="Z54" s="1420"/>
      <c r="AA54" s="1409" t="str">
        <f>AA32</f>
        <v>Inner row
1st-10th module</v>
      </c>
      <c r="AB54" s="1410"/>
      <c r="AC54" s="1410"/>
      <c r="AD54" s="1410"/>
      <c r="AE54" s="1411"/>
      <c r="AF54" s="1445" t="str">
        <f>AF32</f>
        <v>Inner row
Interior modules</v>
      </c>
      <c r="AG54" s="1446"/>
      <c r="AH54" s="1446"/>
      <c r="AI54" s="1446"/>
      <c r="AJ54" s="1447"/>
      <c r="AK54" s="1454" t="str">
        <f>AK32</f>
        <v>Inner row
1st-10th module</v>
      </c>
      <c r="AL54" s="1455"/>
      <c r="AM54" s="1455"/>
      <c r="AN54" s="1455"/>
      <c r="AO54" s="1456"/>
      <c r="AP54" s="1463" t="str">
        <f>AP32</f>
        <v>Inner row
Interior modules</v>
      </c>
      <c r="AQ54" s="1464"/>
      <c r="AR54" s="1464"/>
      <c r="AS54" s="1464"/>
      <c r="AT54" s="1465"/>
      <c r="AU54" s="1655" t="str">
        <f>AU32</f>
        <v>Inner row
1st-10th module</v>
      </c>
      <c r="AV54" s="1656"/>
      <c r="AW54" s="1656"/>
      <c r="AX54" s="1656"/>
      <c r="AY54" s="1657"/>
      <c r="AZ54" s="1433" t="str">
        <f>AZ43</f>
        <v>Inner row
Interior modules</v>
      </c>
      <c r="BA54" s="1434"/>
      <c r="BB54" s="1434"/>
      <c r="BC54" s="1434"/>
      <c r="BD54" s="1435"/>
      <c r="BE54" s="1424" t="str">
        <f>BE43</f>
        <v>Inner row
1st-10th module</v>
      </c>
      <c r="BF54" s="1425"/>
      <c r="BG54" s="1425"/>
      <c r="BH54" s="1425"/>
      <c r="BI54" s="1426"/>
      <c r="BJ54" s="1715"/>
      <c r="BK54" s="1716"/>
      <c r="BL54" s="361"/>
      <c r="BM54" s="1602" t="s">
        <v>76</v>
      </c>
      <c r="BO54" s="491"/>
      <c r="BP54" s="54"/>
      <c r="BQ54" s="1715"/>
      <c r="BR54" s="1716"/>
      <c r="BS54" s="1943" t="str">
        <f>BE54</f>
        <v>Inner row
1st-10th module</v>
      </c>
      <c r="BT54" s="1944"/>
      <c r="BU54" s="1944"/>
      <c r="BV54" s="1944"/>
      <c r="BW54" s="1944"/>
      <c r="BX54" s="1945" t="str">
        <f>AZ54</f>
        <v>Inner row
Interior modules</v>
      </c>
      <c r="BY54" s="1945"/>
      <c r="BZ54" s="1945"/>
      <c r="CA54" s="1945"/>
      <c r="CB54" s="1945"/>
      <c r="CC54" s="1741" t="str">
        <f>AU54</f>
        <v>Inner row
1st-10th module</v>
      </c>
      <c r="CD54" s="1742"/>
      <c r="CE54" s="1742"/>
      <c r="CF54" s="1742"/>
      <c r="CG54" s="1743"/>
      <c r="CH54" s="1463" t="str">
        <f>AP54</f>
        <v>Inner row
Interior modules</v>
      </c>
      <c r="CI54" s="1464"/>
      <c r="CJ54" s="1464"/>
      <c r="CK54" s="1464"/>
      <c r="CL54" s="1465"/>
      <c r="CM54" s="1454" t="str">
        <f>AK54</f>
        <v>Inner row
1st-10th module</v>
      </c>
      <c r="CN54" s="1455"/>
      <c r="CO54" s="1455"/>
      <c r="CP54" s="1455"/>
      <c r="CQ54" s="1456"/>
      <c r="CR54" s="1445" t="str">
        <f>AF54</f>
        <v>Inner row
Interior modules</v>
      </c>
      <c r="CS54" s="1446"/>
      <c r="CT54" s="1446"/>
      <c r="CU54" s="1446"/>
      <c r="CV54" s="1447"/>
      <c r="CW54" s="1409" t="str">
        <f>AA54</f>
        <v>Inner row
1st-10th module</v>
      </c>
      <c r="CX54" s="1410"/>
      <c r="CY54" s="1410"/>
      <c r="CZ54" s="1410"/>
      <c r="DA54" s="1411"/>
      <c r="DB54" s="1418" t="str">
        <f>V54</f>
        <v>Inner row
Interior modules</v>
      </c>
      <c r="DC54" s="1419"/>
      <c r="DD54" s="1419"/>
      <c r="DE54" s="1419"/>
      <c r="DF54" s="1420"/>
      <c r="DG54" s="1418" t="str">
        <f>Q54</f>
        <v>Inner row
Interior modules</v>
      </c>
      <c r="DH54" s="1419"/>
      <c r="DI54" s="1419"/>
      <c r="DJ54" s="1419"/>
      <c r="DK54" s="1649"/>
      <c r="DL54" s="1715"/>
      <c r="DM54" s="1716"/>
      <c r="DN54" s="361"/>
      <c r="DO54" s="1602" t="s">
        <v>76</v>
      </c>
    </row>
    <row r="55" spans="1:120" ht="13.5" customHeight="1" x14ac:dyDescent="0.2">
      <c r="A55" s="24"/>
      <c r="B55" s="1511" t="str">
        <f>'int. presets cp_5d+wd'!B30</f>
        <v>Inner rows, from 5th row from north</v>
      </c>
      <c r="C55" s="1512" t="e">
        <f>#REF!</f>
        <v>#REF!</v>
      </c>
      <c r="D55" s="1513" t="e">
        <f>#REF!</f>
        <v>#REF!</v>
      </c>
      <c r="E55" s="342" t="str">
        <f>'int. presets cp_5d+wd'!C30</f>
        <v>1st-10th module</v>
      </c>
      <c r="F55" s="405"/>
      <c r="G55" s="406"/>
      <c r="H55" s="405">
        <f ca="1">(-'int. presets cp_5d+wd'!I30*COS($F$18*PI()/180)*$F$21-'int. presets cp_5d+wd'!I39*COS($I$18*PI()/180)*$I$21)*$F$47*$C$25*1000/9.81/$I$47*$D$101*'int. presets cp_5d+wd'!$I$246-$H$47/$I$47*$C$20*$F$21</f>
        <v>66.244689467708213</v>
      </c>
      <c r="I55" s="1051">
        <f ca="1">(SQRT(((-'int. presets cp_5d+wd'!D30*SIN($F$18*PI()/180)*$F$21+'int. presets cp_5d+wd'!D39*SIN($I$18*PI()/180)*$I$21)*$C$25*1000)^2+(0.001*$C$25*1000*$F$21)^2)/$C$30+(-'int. presets cp_5d+wd'!D30*COS($F$18*PI()/180)*$F$21-'int. presets cp_5d+wd'!D39*COS($I$18*PI()/180)*$I$21)*$C$25*1000)/9.81*$G$47/$I$47*$F$101*'int. presets cp_5d+wd'!$D$246-$H$47/$I$47*$C$20*$F$21</f>
        <v>53.739823778552768</v>
      </c>
      <c r="J55" s="1113">
        <f t="shared" ca="1" si="23"/>
        <v>66.244689467708213</v>
      </c>
      <c r="K55" s="1062">
        <f t="shared" ca="1" si="24"/>
        <v>146.04436729429887</v>
      </c>
      <c r="L55" s="118"/>
      <c r="M55" s="493"/>
      <c r="N55" s="54"/>
      <c r="O55" s="1715"/>
      <c r="P55" s="1716"/>
      <c r="Q55" s="1470"/>
      <c r="R55" s="1419"/>
      <c r="S55" s="1419"/>
      <c r="T55" s="1419"/>
      <c r="U55" s="1420"/>
      <c r="V55" s="1418"/>
      <c r="W55" s="1419"/>
      <c r="X55" s="1419"/>
      <c r="Y55" s="1419"/>
      <c r="Z55" s="1420"/>
      <c r="AA55" s="1409"/>
      <c r="AB55" s="1410"/>
      <c r="AC55" s="1410"/>
      <c r="AD55" s="1410"/>
      <c r="AE55" s="1411"/>
      <c r="AF55" s="1445"/>
      <c r="AG55" s="1446"/>
      <c r="AH55" s="1446"/>
      <c r="AI55" s="1446"/>
      <c r="AJ55" s="1447"/>
      <c r="AK55" s="1454"/>
      <c r="AL55" s="1455"/>
      <c r="AM55" s="1455"/>
      <c r="AN55" s="1455"/>
      <c r="AO55" s="1456"/>
      <c r="AP55" s="1463"/>
      <c r="AQ55" s="1464"/>
      <c r="AR55" s="1464"/>
      <c r="AS55" s="1464"/>
      <c r="AT55" s="1465"/>
      <c r="AU55" s="1655"/>
      <c r="AV55" s="1656"/>
      <c r="AW55" s="1656"/>
      <c r="AX55" s="1656"/>
      <c r="AY55" s="1657"/>
      <c r="AZ55" s="1436"/>
      <c r="BA55" s="1437"/>
      <c r="BB55" s="1437"/>
      <c r="BC55" s="1437"/>
      <c r="BD55" s="1438"/>
      <c r="BE55" s="1427"/>
      <c r="BF55" s="1428"/>
      <c r="BG55" s="1428"/>
      <c r="BH55" s="1428"/>
      <c r="BI55" s="1429"/>
      <c r="BJ55" s="1715"/>
      <c r="BK55" s="1716"/>
      <c r="BL55" s="361"/>
      <c r="BM55" s="1602"/>
      <c r="BO55" s="493"/>
      <c r="BP55" s="54"/>
      <c r="BQ55" s="1715"/>
      <c r="BR55" s="1716"/>
      <c r="BS55" s="1943"/>
      <c r="BT55" s="1944"/>
      <c r="BU55" s="1944"/>
      <c r="BV55" s="1944"/>
      <c r="BW55" s="1944"/>
      <c r="BX55" s="1945"/>
      <c r="BY55" s="1945"/>
      <c r="BZ55" s="1945"/>
      <c r="CA55" s="1945"/>
      <c r="CB55" s="1945"/>
      <c r="CC55" s="1741"/>
      <c r="CD55" s="1742"/>
      <c r="CE55" s="1742"/>
      <c r="CF55" s="1742"/>
      <c r="CG55" s="1743"/>
      <c r="CH55" s="1463"/>
      <c r="CI55" s="1464"/>
      <c r="CJ55" s="1464"/>
      <c r="CK55" s="1464"/>
      <c r="CL55" s="1465"/>
      <c r="CM55" s="1454"/>
      <c r="CN55" s="1455"/>
      <c r="CO55" s="1455"/>
      <c r="CP55" s="1455"/>
      <c r="CQ55" s="1456"/>
      <c r="CR55" s="1445"/>
      <c r="CS55" s="1446"/>
      <c r="CT55" s="1446"/>
      <c r="CU55" s="1446"/>
      <c r="CV55" s="1447"/>
      <c r="CW55" s="1409"/>
      <c r="CX55" s="1410"/>
      <c r="CY55" s="1410"/>
      <c r="CZ55" s="1410"/>
      <c r="DA55" s="1411"/>
      <c r="DB55" s="1418"/>
      <c r="DC55" s="1419"/>
      <c r="DD55" s="1419"/>
      <c r="DE55" s="1419"/>
      <c r="DF55" s="1420"/>
      <c r="DG55" s="1418"/>
      <c r="DH55" s="1419"/>
      <c r="DI55" s="1419"/>
      <c r="DJ55" s="1419"/>
      <c r="DK55" s="1649"/>
      <c r="DL55" s="1715"/>
      <c r="DM55" s="1716"/>
      <c r="DN55" s="361"/>
      <c r="DO55" s="1602"/>
    </row>
    <row r="56" spans="1:120" ht="13.5" customHeight="1" thickBot="1" x14ac:dyDescent="0.25">
      <c r="A56" s="24"/>
      <c r="B56" s="1514" t="e">
        <f>#REF!</f>
        <v>#REF!</v>
      </c>
      <c r="C56" s="1515" t="e">
        <f>#REF!</f>
        <v>#REF!</v>
      </c>
      <c r="D56" s="1516" t="e">
        <f>#REF!</f>
        <v>#REF!</v>
      </c>
      <c r="E56" s="343" t="str">
        <f>'int. presets cp_5d+wd'!C31</f>
        <v>Interior modules</v>
      </c>
      <c r="F56" s="405"/>
      <c r="G56" s="406"/>
      <c r="H56" s="407">
        <f ca="1">(-'int. presets cp_5d+wd'!I31*COS($F$18*PI()/180)*$F$21-'int. presets cp_5d+wd'!I40*COS($I$18*PI()/180)*$I$21)*$F$47*$C$25*1000/9.81/$I$47*$D$101*'int. presets cp_5d+wd'!$I$246-$H$47/$I$47*$C$20*$F$21</f>
        <v>25.756733018317071</v>
      </c>
      <c r="I56" s="1052">
        <f ca="1">(SQRT(((-'int. presets cp_5d+wd'!D31*SIN($F$18*PI()/180)*$F$21+'int. presets cp_5d+wd'!D40*SIN($I$18*PI()/180)*$I$21)*$C$25*1000)^2+(0.001*$C$25*1000*$F$21)^2)/$C$30+(-'int. presets cp_5d+wd'!D31*COS($F$18*PI()/180)*$F$21-'int. presets cp_5d+wd'!D40*COS($I$18*PI()/180)*$I$21)*$C$25*1000)/9.81*$G$47/$I$47*$F$101*'int. presets cp_5d+wd'!$D$246-$H$47/$I$47*$C$20*$F$21</f>
        <v>33.992813077774493</v>
      </c>
      <c r="J56" s="1112">
        <f t="shared" ca="1" si="23"/>
        <v>33.992813077774493</v>
      </c>
      <c r="K56" s="1061">
        <f t="shared" ca="1" si="24"/>
        <v>74.941235567523194</v>
      </c>
      <c r="L56" s="118"/>
      <c r="M56" s="153"/>
      <c r="N56" s="56"/>
      <c r="O56" s="1715"/>
      <c r="P56" s="1716"/>
      <c r="Q56" s="1471"/>
      <c r="R56" s="1422"/>
      <c r="S56" s="1422"/>
      <c r="T56" s="1422"/>
      <c r="U56" s="1423"/>
      <c r="V56" s="1421"/>
      <c r="W56" s="1422"/>
      <c r="X56" s="1422"/>
      <c r="Y56" s="1422"/>
      <c r="Z56" s="1423"/>
      <c r="AA56" s="1412"/>
      <c r="AB56" s="1413"/>
      <c r="AC56" s="1413"/>
      <c r="AD56" s="1413"/>
      <c r="AE56" s="1414"/>
      <c r="AF56" s="1448"/>
      <c r="AG56" s="1449"/>
      <c r="AH56" s="1449"/>
      <c r="AI56" s="1449"/>
      <c r="AJ56" s="1450"/>
      <c r="AK56" s="1457"/>
      <c r="AL56" s="1458"/>
      <c r="AM56" s="1458"/>
      <c r="AN56" s="1458"/>
      <c r="AO56" s="1459"/>
      <c r="AP56" s="1466"/>
      <c r="AQ56" s="1467"/>
      <c r="AR56" s="1467"/>
      <c r="AS56" s="1467"/>
      <c r="AT56" s="1468"/>
      <c r="AU56" s="1658"/>
      <c r="AV56" s="1659"/>
      <c r="AW56" s="1659"/>
      <c r="AX56" s="1659"/>
      <c r="AY56" s="1660"/>
      <c r="AZ56" s="1439"/>
      <c r="BA56" s="1440"/>
      <c r="BB56" s="1440"/>
      <c r="BC56" s="1440"/>
      <c r="BD56" s="1441"/>
      <c r="BE56" s="1430"/>
      <c r="BF56" s="1431"/>
      <c r="BG56" s="1431"/>
      <c r="BH56" s="1431"/>
      <c r="BI56" s="1432"/>
      <c r="BJ56" s="1715"/>
      <c r="BK56" s="1716"/>
      <c r="BL56" s="361"/>
      <c r="BM56" s="485"/>
      <c r="BO56" s="153"/>
      <c r="BP56" s="56"/>
      <c r="BQ56" s="1715"/>
      <c r="BR56" s="1716"/>
      <c r="BS56" s="1943"/>
      <c r="BT56" s="1944"/>
      <c r="BU56" s="1944"/>
      <c r="BV56" s="1944"/>
      <c r="BW56" s="1944"/>
      <c r="BX56" s="1945"/>
      <c r="BY56" s="1945"/>
      <c r="BZ56" s="1945"/>
      <c r="CA56" s="1945"/>
      <c r="CB56" s="1945"/>
      <c r="CC56" s="1765"/>
      <c r="CD56" s="1766"/>
      <c r="CE56" s="1766"/>
      <c r="CF56" s="1766"/>
      <c r="CG56" s="1767"/>
      <c r="CH56" s="1466"/>
      <c r="CI56" s="1467"/>
      <c r="CJ56" s="1467"/>
      <c r="CK56" s="1467"/>
      <c r="CL56" s="1468"/>
      <c r="CM56" s="1457"/>
      <c r="CN56" s="1458"/>
      <c r="CO56" s="1458"/>
      <c r="CP56" s="1458"/>
      <c r="CQ56" s="1459"/>
      <c r="CR56" s="1448"/>
      <c r="CS56" s="1449"/>
      <c r="CT56" s="1449"/>
      <c r="CU56" s="1449"/>
      <c r="CV56" s="1450"/>
      <c r="CW56" s="1412"/>
      <c r="CX56" s="1413"/>
      <c r="CY56" s="1413"/>
      <c r="CZ56" s="1413"/>
      <c r="DA56" s="1414"/>
      <c r="DB56" s="1421"/>
      <c r="DC56" s="1422"/>
      <c r="DD56" s="1422"/>
      <c r="DE56" s="1422"/>
      <c r="DF56" s="1423"/>
      <c r="DG56" s="1421"/>
      <c r="DH56" s="1422"/>
      <c r="DI56" s="1422"/>
      <c r="DJ56" s="1422"/>
      <c r="DK56" s="1650"/>
      <c r="DL56" s="1715"/>
      <c r="DM56" s="1716"/>
      <c r="DN56" s="361"/>
      <c r="DO56" s="485"/>
    </row>
    <row r="57" spans="1:120" ht="13.5" customHeight="1" x14ac:dyDescent="0.2">
      <c r="A57" s="24"/>
      <c r="B57" s="1511" t="str">
        <f>'int. presets cp_5d+wd'!B32</f>
        <v>South row</v>
      </c>
      <c r="C57" s="1512" t="e">
        <f>#REF!</f>
        <v>#REF!</v>
      </c>
      <c r="D57" s="1513" t="e">
        <f>#REF!</f>
        <v>#REF!</v>
      </c>
      <c r="E57" s="342" t="str">
        <f>'int. presets cp_5d+wd'!C32</f>
        <v>1st-10th module</v>
      </c>
      <c r="F57" s="405"/>
      <c r="G57" s="406"/>
      <c r="H57" s="405">
        <f ca="1">(-'int. presets cp_5d+wd'!I32*COS($F$18*PI()/180)*$F$21-'int. presets cp_5d+wd'!I41*COS($I$18*PI()/180)*$I$21)*$F$47*$C$25*1000/9.81/$I$47*$D$101*'int. presets cp_5d+wd'!$I$246-$H$47/$I$47*$C$20*$F$21</f>
        <v>57.322572301930457</v>
      </c>
      <c r="I57" s="1051">
        <f ca="1">(SQRT(((-'int. presets cp_5d+wd'!D32*SIN($F$18*PI()/180)*$F$21+'int. presets cp_5d+wd'!D41*SIN($I$18*PI()/180)*$I$21)*$C$25*1000)^2+(0.001*$C$25*1000*$F$21)^2)/$C$30+(-'int. presets cp_5d+wd'!D32*COS($F$18*PI()/180)*$F$21-'int. presets cp_5d+wd'!D41*COS($I$18*PI()/180)*$I$21)*$C$25*1000)/9.81*$G$47/$I$47*$F$101*'int. presets cp_5d+wd'!$D$246-$H$47/$I$47*$C$20*$F$21</f>
        <v>54.244047815209434</v>
      </c>
      <c r="J57" s="1113">
        <f t="shared" ca="1" si="23"/>
        <v>57.322572301930457</v>
      </c>
      <c r="K57" s="1062">
        <f t="shared" ca="1" si="24"/>
        <v>126.37448934828191</v>
      </c>
      <c r="L57" s="118"/>
      <c r="M57" s="493"/>
      <c r="N57" s="18"/>
      <c r="O57" s="1715"/>
      <c r="P57" s="1716"/>
      <c r="Q57" s="1470" t="str">
        <f>V51</f>
        <v>Inner row
Interior modules</v>
      </c>
      <c r="R57" s="1419"/>
      <c r="S57" s="1419"/>
      <c r="T57" s="1419"/>
      <c r="U57" s="1420"/>
      <c r="V57" s="1418" t="str">
        <f>V32</f>
        <v>Inner row
Interior modules</v>
      </c>
      <c r="W57" s="1419"/>
      <c r="X57" s="1419"/>
      <c r="Y57" s="1419"/>
      <c r="Z57" s="1420"/>
      <c r="AA57" s="1409" t="str">
        <f>AA32</f>
        <v>Inner row
1st-10th module</v>
      </c>
      <c r="AB57" s="1410"/>
      <c r="AC57" s="1410"/>
      <c r="AD57" s="1410"/>
      <c r="AE57" s="1411"/>
      <c r="AF57" s="1445" t="str">
        <f>AF32</f>
        <v>Inner row
Interior modules</v>
      </c>
      <c r="AG57" s="1446"/>
      <c r="AH57" s="1446"/>
      <c r="AI57" s="1446"/>
      <c r="AJ57" s="1447"/>
      <c r="AK57" s="1454" t="str">
        <f>AK32</f>
        <v>Inner row
1st-10th module</v>
      </c>
      <c r="AL57" s="1455"/>
      <c r="AM57" s="1455"/>
      <c r="AN57" s="1455"/>
      <c r="AO57" s="1456"/>
      <c r="AP57" s="1463" t="str">
        <f>AP32</f>
        <v>Inner row
Interior modules</v>
      </c>
      <c r="AQ57" s="1464"/>
      <c r="AR57" s="1464"/>
      <c r="AS57" s="1464"/>
      <c r="AT57" s="1465"/>
      <c r="AU57" s="1655" t="str">
        <f>AU32</f>
        <v>Inner row
1st-10th module</v>
      </c>
      <c r="AV57" s="1656"/>
      <c r="AW57" s="1656"/>
      <c r="AX57" s="1656"/>
      <c r="AY57" s="1657"/>
      <c r="AZ57" s="1433" t="str">
        <f>AZ43</f>
        <v>Inner row
Interior modules</v>
      </c>
      <c r="BA57" s="1434"/>
      <c r="BB57" s="1434"/>
      <c r="BC57" s="1434"/>
      <c r="BD57" s="1435"/>
      <c r="BE57" s="1424" t="str">
        <f>BE43</f>
        <v>Inner row
1st-10th module</v>
      </c>
      <c r="BF57" s="1425"/>
      <c r="BG57" s="1425"/>
      <c r="BH57" s="1425"/>
      <c r="BI57" s="1426"/>
      <c r="BJ57" s="1715"/>
      <c r="BK57" s="1716"/>
      <c r="BL57" s="361"/>
      <c r="BM57" s="485"/>
      <c r="BO57" s="493"/>
      <c r="BP57" s="18"/>
      <c r="BQ57" s="1715"/>
      <c r="BR57" s="1716"/>
      <c r="BS57" s="1943" t="str">
        <f>BE57</f>
        <v>Inner row
1st-10th module</v>
      </c>
      <c r="BT57" s="1944"/>
      <c r="BU57" s="1944"/>
      <c r="BV57" s="1944"/>
      <c r="BW57" s="1944"/>
      <c r="BX57" s="1945" t="str">
        <f t="shared" ref="BX57" si="25">AZ57</f>
        <v>Inner row
Interior modules</v>
      </c>
      <c r="BY57" s="1945"/>
      <c r="BZ57" s="1945"/>
      <c r="CA57" s="1945"/>
      <c r="CB57" s="1945"/>
      <c r="CC57" s="1942" t="str">
        <f t="shared" ref="CC57" si="26">AU57</f>
        <v>Inner row
1st-10th module</v>
      </c>
      <c r="CD57" s="1942"/>
      <c r="CE57" s="1942"/>
      <c r="CF57" s="1942"/>
      <c r="CG57" s="1942"/>
      <c r="CH57" s="1925" t="str">
        <f t="shared" ref="CH57" si="27">AP57</f>
        <v>Inner row
Interior modules</v>
      </c>
      <c r="CI57" s="1925"/>
      <c r="CJ57" s="1925"/>
      <c r="CK57" s="1925"/>
      <c r="CL57" s="1925"/>
      <c r="CM57" s="1926" t="str">
        <f t="shared" ref="CM57" si="28">AK57</f>
        <v>Inner row
1st-10th module</v>
      </c>
      <c r="CN57" s="1926"/>
      <c r="CO57" s="1926"/>
      <c r="CP57" s="1926"/>
      <c r="CQ57" s="1926"/>
      <c r="CR57" s="1927" t="str">
        <f t="shared" ref="CR57" si="29">AF57</f>
        <v>Inner row
Interior modules</v>
      </c>
      <c r="CS57" s="1927"/>
      <c r="CT57" s="1927"/>
      <c r="CU57" s="1927"/>
      <c r="CV57" s="1927"/>
      <c r="CW57" s="1928" t="str">
        <f t="shared" ref="CW57" si="30">AA57</f>
        <v>Inner row
1st-10th module</v>
      </c>
      <c r="CX57" s="1928"/>
      <c r="CY57" s="1928"/>
      <c r="CZ57" s="1928"/>
      <c r="DA57" s="1928"/>
      <c r="DB57" s="1923" t="str">
        <f t="shared" ref="DB57" si="31">V57</f>
        <v>Inner row
Interior modules</v>
      </c>
      <c r="DC57" s="1923"/>
      <c r="DD57" s="1923"/>
      <c r="DE57" s="1923"/>
      <c r="DF57" s="1923"/>
      <c r="DG57" s="1923" t="str">
        <f t="shared" ref="DG57" si="32">Q57</f>
        <v>Inner row
Interior modules</v>
      </c>
      <c r="DH57" s="1923"/>
      <c r="DI57" s="1923"/>
      <c r="DJ57" s="1923"/>
      <c r="DK57" s="1924"/>
      <c r="DL57" s="1715"/>
      <c r="DM57" s="1716"/>
      <c r="DN57" s="361"/>
      <c r="DO57" s="485"/>
    </row>
    <row r="58" spans="1:120" ht="13.5" customHeight="1" thickBot="1" x14ac:dyDescent="0.25">
      <c r="B58" s="1949" t="e">
        <f>#REF!</f>
        <v>#REF!</v>
      </c>
      <c r="C58" s="1950" t="e">
        <f>#REF!</f>
        <v>#REF!</v>
      </c>
      <c r="D58" s="1951" t="e">
        <f>#REF!</f>
        <v>#REF!</v>
      </c>
      <c r="E58" s="1103" t="str">
        <f>'int. presets cp_5d+wd'!C33</f>
        <v>Interior modules</v>
      </c>
      <c r="F58" s="405"/>
      <c r="G58" s="406"/>
      <c r="H58" s="409">
        <f ca="1">(-'int. presets cp_5d+wd'!I33*COS($F$18*PI()/180)*$F$21-'int. presets cp_5d+wd'!I42*COS($I$18*PI()/180)*$I$21)*$F$47*$C$25*1000/9.81/$I$47*$D$101*'int. presets cp_5d+wd'!$I$246-$H$47/$I$47*$C$20*$F$21</f>
        <v>29.99279550735293</v>
      </c>
      <c r="I58" s="1105">
        <f ca="1">(SQRT(((-'int. presets cp_5d+wd'!D33*SIN($F$18*PI()/180)*$F$21+'int. presets cp_5d+wd'!D42*SIN($I$18*PI()/180)*$I$21)*$C$25*1000)^2+(0.001*$C$25*1000*$F$21)^2)/$C$30+(-'int. presets cp_5d+wd'!D33*COS($F$18*PI()/180)*$F$21-'int. presets cp_5d+wd'!D42*COS($I$18*PI()/180)*$I$21)*$C$25*1000)/9.81*$G$47/$I$47*$F$101*'int. presets cp_5d+wd'!$D$246-$H$47/$I$47*$C$20*$F$21</f>
        <v>33.992813077774493</v>
      </c>
      <c r="J58" s="1115">
        <f t="shared" ca="1" si="23"/>
        <v>33.992813077774493</v>
      </c>
      <c r="K58" s="1061">
        <f t="shared" ca="1" si="24"/>
        <v>74.941235567523194</v>
      </c>
      <c r="L58" s="118"/>
      <c r="M58" s="153"/>
      <c r="N58" s="18"/>
      <c r="O58" s="1715"/>
      <c r="P58" s="1716"/>
      <c r="Q58" s="1470"/>
      <c r="R58" s="1419"/>
      <c r="S58" s="1419"/>
      <c r="T58" s="1419"/>
      <c r="U58" s="1420"/>
      <c r="V58" s="1418"/>
      <c r="W58" s="1419"/>
      <c r="X58" s="1419"/>
      <c r="Y58" s="1419"/>
      <c r="Z58" s="1420"/>
      <c r="AA58" s="1409"/>
      <c r="AB58" s="1410"/>
      <c r="AC58" s="1410"/>
      <c r="AD58" s="1410"/>
      <c r="AE58" s="1411"/>
      <c r="AF58" s="1445"/>
      <c r="AG58" s="1446"/>
      <c r="AH58" s="1446"/>
      <c r="AI58" s="1446"/>
      <c r="AJ58" s="1447"/>
      <c r="AK58" s="1454"/>
      <c r="AL58" s="1455"/>
      <c r="AM58" s="1455"/>
      <c r="AN58" s="1455"/>
      <c r="AO58" s="1456"/>
      <c r="AP58" s="1463"/>
      <c r="AQ58" s="1464"/>
      <c r="AR58" s="1464"/>
      <c r="AS58" s="1464"/>
      <c r="AT58" s="1465"/>
      <c r="AU58" s="1655"/>
      <c r="AV58" s="1656"/>
      <c r="AW58" s="1656"/>
      <c r="AX58" s="1656"/>
      <c r="AY58" s="1657"/>
      <c r="AZ58" s="1436"/>
      <c r="BA58" s="1437"/>
      <c r="BB58" s="1437"/>
      <c r="BC58" s="1437"/>
      <c r="BD58" s="1438"/>
      <c r="BE58" s="1427"/>
      <c r="BF58" s="1428"/>
      <c r="BG58" s="1428"/>
      <c r="BH58" s="1428"/>
      <c r="BI58" s="1429"/>
      <c r="BJ58" s="1715"/>
      <c r="BK58" s="1716"/>
      <c r="BL58" s="361"/>
      <c r="BM58" s="485"/>
      <c r="BO58" s="153"/>
      <c r="BP58" s="18"/>
      <c r="BQ58" s="1715"/>
      <c r="BR58" s="1716"/>
      <c r="BS58" s="1943"/>
      <c r="BT58" s="1944"/>
      <c r="BU58" s="1944"/>
      <c r="BV58" s="1944"/>
      <c r="BW58" s="1944"/>
      <c r="BX58" s="1945"/>
      <c r="BY58" s="1945"/>
      <c r="BZ58" s="1945"/>
      <c r="CA58" s="1945"/>
      <c r="CB58" s="1945"/>
      <c r="CC58" s="1910"/>
      <c r="CD58" s="1910"/>
      <c r="CE58" s="1910"/>
      <c r="CF58" s="1910"/>
      <c r="CG58" s="1910"/>
      <c r="CH58" s="1911"/>
      <c r="CI58" s="1911"/>
      <c r="CJ58" s="1911"/>
      <c r="CK58" s="1911"/>
      <c r="CL58" s="1911"/>
      <c r="CM58" s="1920"/>
      <c r="CN58" s="1920"/>
      <c r="CO58" s="1920"/>
      <c r="CP58" s="1920"/>
      <c r="CQ58" s="1920"/>
      <c r="CR58" s="1922"/>
      <c r="CS58" s="1922"/>
      <c r="CT58" s="1922"/>
      <c r="CU58" s="1922"/>
      <c r="CV58" s="1922"/>
      <c r="CW58" s="1913"/>
      <c r="CX58" s="1913"/>
      <c r="CY58" s="1913"/>
      <c r="CZ58" s="1913"/>
      <c r="DA58" s="1913"/>
      <c r="DB58" s="1915"/>
      <c r="DC58" s="1915"/>
      <c r="DD58" s="1915"/>
      <c r="DE58" s="1915"/>
      <c r="DF58" s="1915"/>
      <c r="DG58" s="1915"/>
      <c r="DH58" s="1915"/>
      <c r="DI58" s="1915"/>
      <c r="DJ58" s="1915"/>
      <c r="DK58" s="1917"/>
      <c r="DL58" s="1715"/>
      <c r="DM58" s="1716"/>
      <c r="DN58" s="361"/>
      <c r="DO58" s="485"/>
    </row>
    <row r="59" spans="1:120" ht="13.5" customHeight="1" thickTop="1" thickBot="1" x14ac:dyDescent="0.25">
      <c r="B59" s="1546" t="str">
        <f>'int. presets cp_5d+wd'!E24</f>
        <v>Roof position 2</v>
      </c>
      <c r="C59" s="1547"/>
      <c r="D59" s="1547"/>
      <c r="E59" s="1547"/>
      <c r="F59" s="1547"/>
      <c r="G59" s="1547"/>
      <c r="H59" s="1547"/>
      <c r="I59" s="1547"/>
      <c r="J59" s="1548"/>
      <c r="K59" s="1233"/>
      <c r="L59" s="118"/>
      <c r="M59" s="153"/>
      <c r="N59" s="20"/>
      <c r="O59" s="1715"/>
      <c r="P59" s="1716"/>
      <c r="Q59" s="1471"/>
      <c r="R59" s="1422"/>
      <c r="S59" s="1422"/>
      <c r="T59" s="1422"/>
      <c r="U59" s="1423"/>
      <c r="V59" s="1421"/>
      <c r="W59" s="1422"/>
      <c r="X59" s="1422"/>
      <c r="Y59" s="1422"/>
      <c r="Z59" s="1423"/>
      <c r="AA59" s="1412"/>
      <c r="AB59" s="1413"/>
      <c r="AC59" s="1413"/>
      <c r="AD59" s="1413"/>
      <c r="AE59" s="1414"/>
      <c r="AF59" s="1448"/>
      <c r="AG59" s="1449"/>
      <c r="AH59" s="1449"/>
      <c r="AI59" s="1449"/>
      <c r="AJ59" s="1450"/>
      <c r="AK59" s="1457"/>
      <c r="AL59" s="1458"/>
      <c r="AM59" s="1458"/>
      <c r="AN59" s="1458"/>
      <c r="AO59" s="1459"/>
      <c r="AP59" s="1466"/>
      <c r="AQ59" s="1467"/>
      <c r="AR59" s="1467"/>
      <c r="AS59" s="1467"/>
      <c r="AT59" s="1468"/>
      <c r="AU59" s="1658"/>
      <c r="AV59" s="1659"/>
      <c r="AW59" s="1659"/>
      <c r="AX59" s="1659"/>
      <c r="AY59" s="1660"/>
      <c r="AZ59" s="1439"/>
      <c r="BA59" s="1440"/>
      <c r="BB59" s="1440"/>
      <c r="BC59" s="1440"/>
      <c r="BD59" s="1441"/>
      <c r="BE59" s="1430"/>
      <c r="BF59" s="1431"/>
      <c r="BG59" s="1431"/>
      <c r="BH59" s="1431"/>
      <c r="BI59" s="1432"/>
      <c r="BJ59" s="1715"/>
      <c r="BK59" s="1716"/>
      <c r="BL59" s="361"/>
      <c r="BM59" s="485"/>
      <c r="BO59" s="153"/>
      <c r="BP59" s="20"/>
      <c r="BQ59" s="1715"/>
      <c r="BR59" s="1716"/>
      <c r="BS59" s="1943"/>
      <c r="BT59" s="1944"/>
      <c r="BU59" s="1944"/>
      <c r="BV59" s="1944"/>
      <c r="BW59" s="1944"/>
      <c r="BX59" s="1945"/>
      <c r="BY59" s="1945"/>
      <c r="BZ59" s="1945"/>
      <c r="CA59" s="1945"/>
      <c r="CB59" s="1945"/>
      <c r="CC59" s="1910"/>
      <c r="CD59" s="1910"/>
      <c r="CE59" s="1910"/>
      <c r="CF59" s="1910"/>
      <c r="CG59" s="1910"/>
      <c r="CH59" s="1911"/>
      <c r="CI59" s="1911"/>
      <c r="CJ59" s="1911"/>
      <c r="CK59" s="1911"/>
      <c r="CL59" s="1911"/>
      <c r="CM59" s="1920"/>
      <c r="CN59" s="1920"/>
      <c r="CO59" s="1920"/>
      <c r="CP59" s="1920"/>
      <c r="CQ59" s="1920"/>
      <c r="CR59" s="1922"/>
      <c r="CS59" s="1922"/>
      <c r="CT59" s="1922"/>
      <c r="CU59" s="1922"/>
      <c r="CV59" s="1922"/>
      <c r="CW59" s="1913"/>
      <c r="CX59" s="1913"/>
      <c r="CY59" s="1913"/>
      <c r="CZ59" s="1913"/>
      <c r="DA59" s="1913"/>
      <c r="DB59" s="1915"/>
      <c r="DC59" s="1915"/>
      <c r="DD59" s="1915"/>
      <c r="DE59" s="1915"/>
      <c r="DF59" s="1915"/>
      <c r="DG59" s="1915"/>
      <c r="DH59" s="1915"/>
      <c r="DI59" s="1915"/>
      <c r="DJ59" s="1915"/>
      <c r="DK59" s="1917"/>
      <c r="DL59" s="1715"/>
      <c r="DM59" s="1716"/>
      <c r="DN59" s="361"/>
      <c r="DO59" s="485"/>
    </row>
    <row r="60" spans="1:120" ht="13.5" customHeight="1" x14ac:dyDescent="0.2">
      <c r="A60" s="24"/>
      <c r="B60" s="1949" t="str">
        <f t="shared" ref="B60:E67" si="33">B51</f>
        <v>North row</v>
      </c>
      <c r="C60" s="1950">
        <f t="shared" si="33"/>
        <v>0</v>
      </c>
      <c r="D60" s="1951">
        <f t="shared" si="33"/>
        <v>0</v>
      </c>
      <c r="E60" s="478" t="str">
        <f t="shared" si="33"/>
        <v>1st-10th module</v>
      </c>
      <c r="F60" s="539"/>
      <c r="G60" s="657"/>
      <c r="H60" s="540">
        <f ca="1">(-'int. presets cp_5d+wd'!J26*COS($F$18*PI()/180)*$F$21-'int. presets cp_5d+wd'!J35*COS($I$18*PI()/180)*$I$21)*$F$47*$C$25*1000/9.81/$I$47*$D$101*'int. presets cp_5d+wd'!$J$246-$H$47/$I$47*$C$20*$F$21</f>
        <v>115.53923683543877</v>
      </c>
      <c r="I60" s="75">
        <f ca="1">(SQRT(((-'int. presets cp_5d+wd'!E26*SIN($F$18*PI()/180)*$F$21+'int. presets cp_5d+wd'!E35*SIN($I$18*PI()/180)*$I$21)*$C$25*1000)^2+(0.001*$C$25*1000*$F$21)^2)/$C$30+(-'int. presets cp_5d+wd'!E26*COS($F$18*PI()/180)*$F$21-'int. presets cp_5d+wd'!E35*COS($I$18*PI()/180)*$I$21)*$C$25*1000)/9.81*$G$47/$I$47*$F$101*'int. presets cp_5d+wd'!$E$246-$H$47/$I$47*$C$20*$F$21</f>
        <v>79.041509761230373</v>
      </c>
      <c r="J60" s="1111">
        <f t="shared" ref="J60:J67" ca="1" si="34">MAX(H60,I60)</f>
        <v>115.53923683543877</v>
      </c>
      <c r="K60" s="1237">
        <f t="shared" ca="1" si="24"/>
        <v>254.72011231214501</v>
      </c>
      <c r="L60" s="118"/>
      <c r="M60" s="153"/>
      <c r="N60" s="20"/>
      <c r="O60" s="1715"/>
      <c r="P60" s="1716"/>
      <c r="Q60" s="1469" t="str">
        <f>V51</f>
        <v>Inner row
Interior modules</v>
      </c>
      <c r="R60" s="1416"/>
      <c r="S60" s="1416"/>
      <c r="T60" s="1416"/>
      <c r="U60" s="1417"/>
      <c r="V60" s="1415" t="str">
        <f>V32</f>
        <v>Inner row
Interior modules</v>
      </c>
      <c r="W60" s="1416"/>
      <c r="X60" s="1416"/>
      <c r="Y60" s="1416"/>
      <c r="Z60" s="1417"/>
      <c r="AA60" s="1406" t="str">
        <f>AA32</f>
        <v>Inner row
1st-10th module</v>
      </c>
      <c r="AB60" s="1407"/>
      <c r="AC60" s="1407"/>
      <c r="AD60" s="1407"/>
      <c r="AE60" s="1408"/>
      <c r="AF60" s="1442" t="str">
        <f>AF32</f>
        <v>Inner row
Interior modules</v>
      </c>
      <c r="AG60" s="1443"/>
      <c r="AH60" s="1443"/>
      <c r="AI60" s="1443"/>
      <c r="AJ60" s="1444"/>
      <c r="AK60" s="1451" t="str">
        <f>AK32</f>
        <v>Inner row
1st-10th module</v>
      </c>
      <c r="AL60" s="1452"/>
      <c r="AM60" s="1452"/>
      <c r="AN60" s="1452"/>
      <c r="AO60" s="1453"/>
      <c r="AP60" s="1460" t="str">
        <f>AP32</f>
        <v>Inner row
Interior modules</v>
      </c>
      <c r="AQ60" s="1461"/>
      <c r="AR60" s="1461"/>
      <c r="AS60" s="1461"/>
      <c r="AT60" s="1462"/>
      <c r="AU60" s="1652" t="str">
        <f>AU32</f>
        <v>Inner row
1st-10th module</v>
      </c>
      <c r="AV60" s="1653"/>
      <c r="AW60" s="1653"/>
      <c r="AX60" s="1653"/>
      <c r="AY60" s="1654"/>
      <c r="AZ60" s="1433" t="str">
        <f>AZ43</f>
        <v>Inner row
Interior modules</v>
      </c>
      <c r="BA60" s="1434"/>
      <c r="BB60" s="1434"/>
      <c r="BC60" s="1434"/>
      <c r="BD60" s="1435"/>
      <c r="BE60" s="1424" t="str">
        <f>BE43</f>
        <v>Inner row
1st-10th module</v>
      </c>
      <c r="BF60" s="1425"/>
      <c r="BG60" s="1425"/>
      <c r="BH60" s="1425"/>
      <c r="BI60" s="1426"/>
      <c r="BJ60" s="1715"/>
      <c r="BK60" s="1716"/>
      <c r="BL60" s="361"/>
      <c r="BM60" s="485"/>
      <c r="BO60" s="153"/>
      <c r="BP60" s="20"/>
      <c r="BQ60" s="1715"/>
      <c r="BR60" s="1716"/>
      <c r="BS60" s="1943" t="str">
        <f t="shared" ref="BS60" si="35">BE60</f>
        <v>Inner row
1st-10th module</v>
      </c>
      <c r="BT60" s="1944"/>
      <c r="BU60" s="1944"/>
      <c r="BV60" s="1944"/>
      <c r="BW60" s="1944"/>
      <c r="BX60" s="1945" t="str">
        <f t="shared" ref="BX60" si="36">AZ60</f>
        <v>Inner row
Interior modules</v>
      </c>
      <c r="BY60" s="1945"/>
      <c r="BZ60" s="1945"/>
      <c r="CA60" s="1945"/>
      <c r="CB60" s="1945"/>
      <c r="CC60" s="1910" t="str">
        <f t="shared" ref="CC60" si="37">AU60</f>
        <v>Inner row
1st-10th module</v>
      </c>
      <c r="CD60" s="1910"/>
      <c r="CE60" s="1910"/>
      <c r="CF60" s="1910"/>
      <c r="CG60" s="1910"/>
      <c r="CH60" s="1911" t="str">
        <f t="shared" ref="CH60" si="38">AP60</f>
        <v>Inner row
Interior modules</v>
      </c>
      <c r="CI60" s="1911"/>
      <c r="CJ60" s="1911"/>
      <c r="CK60" s="1911"/>
      <c r="CL60" s="1911"/>
      <c r="CM60" s="1920" t="str">
        <f t="shared" ref="CM60" si="39">AK60</f>
        <v>Inner row
1st-10th module</v>
      </c>
      <c r="CN60" s="1920"/>
      <c r="CO60" s="1920"/>
      <c r="CP60" s="1920"/>
      <c r="CQ60" s="1920"/>
      <c r="CR60" s="1922" t="str">
        <f t="shared" ref="CR60" si="40">AF60</f>
        <v>Inner row
Interior modules</v>
      </c>
      <c r="CS60" s="1922"/>
      <c r="CT60" s="1922"/>
      <c r="CU60" s="1922"/>
      <c r="CV60" s="1922"/>
      <c r="CW60" s="1913" t="str">
        <f t="shared" ref="CW60" si="41">AA60</f>
        <v>Inner row
1st-10th module</v>
      </c>
      <c r="CX60" s="1913"/>
      <c r="CY60" s="1913"/>
      <c r="CZ60" s="1913"/>
      <c r="DA60" s="1913"/>
      <c r="DB60" s="1915" t="str">
        <f t="shared" ref="DB60" si="42">V60</f>
        <v>Inner row
Interior modules</v>
      </c>
      <c r="DC60" s="1915"/>
      <c r="DD60" s="1915"/>
      <c r="DE60" s="1915"/>
      <c r="DF60" s="1915"/>
      <c r="DG60" s="1915" t="str">
        <f t="shared" ref="DG60" si="43">Q60</f>
        <v>Inner row
Interior modules</v>
      </c>
      <c r="DH60" s="1915"/>
      <c r="DI60" s="1915"/>
      <c r="DJ60" s="1915"/>
      <c r="DK60" s="1917"/>
      <c r="DL60" s="1715"/>
      <c r="DM60" s="1716"/>
      <c r="DN60" s="361"/>
      <c r="DO60" s="485"/>
    </row>
    <row r="61" spans="1:120" ht="13.5" customHeight="1" thickBot="1" x14ac:dyDescent="0.25">
      <c r="A61" s="24"/>
      <c r="B61" s="1514">
        <f t="shared" si="33"/>
        <v>0</v>
      </c>
      <c r="C61" s="1515">
        <f t="shared" si="33"/>
        <v>0</v>
      </c>
      <c r="D61" s="1516">
        <f t="shared" si="33"/>
        <v>0</v>
      </c>
      <c r="E61" s="481" t="str">
        <f t="shared" si="33"/>
        <v>Interior modules</v>
      </c>
      <c r="F61" s="405"/>
      <c r="G61" s="406"/>
      <c r="H61" s="199">
        <f ca="1">(-'int. presets cp_5d+wd'!J27*COS($F$18*PI()/180)*$F$21-'int. presets cp_5d+wd'!J36*COS($I$18*PI()/180)*$I$21)*$F$47*$C$25*1000/9.81/$I$47*$D$101*'int. presets cp_5d+wd'!$J$246-$H$47/$I$47*$C$20*$F$21</f>
        <v>109.61279749376618</v>
      </c>
      <c r="I61" s="1053">
        <f ca="1">(SQRT(((-'int. presets cp_5d+wd'!E27*SIN($F$18*PI()/180)*$F$21+'int. presets cp_5d+wd'!E36*SIN($I$18*PI()/180)*$I$21)*$C$25*1000)^2+(0.001*$C$25*1000*$F$21)^2)/$C$30+(-'int. presets cp_5d+wd'!E27*COS($F$18*PI()/180)*$F$21-'int. presets cp_5d+wd'!E36*COS($I$18*PI()/180)*$I$21)*$C$25*1000)/9.81*$G$47/$I$47*$F$101*'int. presets cp_5d+wd'!$E$246-$H$47/$I$47*$C$20*$F$21</f>
        <v>74.274398490215077</v>
      </c>
      <c r="J61" s="1112">
        <f t="shared" ca="1" si="34"/>
        <v>109.61279749376618</v>
      </c>
      <c r="K61" s="1238">
        <f t="shared" ca="1" si="24"/>
        <v>241.65456561070678</v>
      </c>
      <c r="L61" s="118"/>
      <c r="M61" s="153"/>
      <c r="N61" s="20"/>
      <c r="O61" s="1715"/>
      <c r="P61" s="1716"/>
      <c r="Q61" s="1470"/>
      <c r="R61" s="1419"/>
      <c r="S61" s="1419"/>
      <c r="T61" s="1419"/>
      <c r="U61" s="1420"/>
      <c r="V61" s="1418"/>
      <c r="W61" s="1419"/>
      <c r="X61" s="1419"/>
      <c r="Y61" s="1419"/>
      <c r="Z61" s="1420"/>
      <c r="AA61" s="1409"/>
      <c r="AB61" s="1410"/>
      <c r="AC61" s="1410"/>
      <c r="AD61" s="1410"/>
      <c r="AE61" s="1411"/>
      <c r="AF61" s="1445"/>
      <c r="AG61" s="1446"/>
      <c r="AH61" s="1446"/>
      <c r="AI61" s="1446"/>
      <c r="AJ61" s="1447"/>
      <c r="AK61" s="1454"/>
      <c r="AL61" s="1455"/>
      <c r="AM61" s="1455"/>
      <c r="AN61" s="1455"/>
      <c r="AO61" s="1456"/>
      <c r="AP61" s="1463"/>
      <c r="AQ61" s="1464"/>
      <c r="AR61" s="1464"/>
      <c r="AS61" s="1464"/>
      <c r="AT61" s="1465"/>
      <c r="AU61" s="1655"/>
      <c r="AV61" s="1656"/>
      <c r="AW61" s="1656"/>
      <c r="AX61" s="1656"/>
      <c r="AY61" s="1657"/>
      <c r="AZ61" s="1436"/>
      <c r="BA61" s="1437"/>
      <c r="BB61" s="1437"/>
      <c r="BC61" s="1437"/>
      <c r="BD61" s="1438"/>
      <c r="BE61" s="1427"/>
      <c r="BF61" s="1428"/>
      <c r="BG61" s="1428"/>
      <c r="BH61" s="1428"/>
      <c r="BI61" s="1429"/>
      <c r="BJ61" s="1715"/>
      <c r="BK61" s="1716"/>
      <c r="BL61" s="361"/>
      <c r="BM61" s="485"/>
      <c r="BO61" s="153"/>
      <c r="BP61" s="20"/>
      <c r="BQ61" s="1715"/>
      <c r="BR61" s="1716"/>
      <c r="BS61" s="1943"/>
      <c r="BT61" s="1944"/>
      <c r="BU61" s="1944"/>
      <c r="BV61" s="1944"/>
      <c r="BW61" s="1944"/>
      <c r="BX61" s="1945"/>
      <c r="BY61" s="1945"/>
      <c r="BZ61" s="1945"/>
      <c r="CA61" s="1945"/>
      <c r="CB61" s="1945"/>
      <c r="CC61" s="1910"/>
      <c r="CD61" s="1910"/>
      <c r="CE61" s="1910"/>
      <c r="CF61" s="1910"/>
      <c r="CG61" s="1910"/>
      <c r="CH61" s="1911"/>
      <c r="CI61" s="1911"/>
      <c r="CJ61" s="1911"/>
      <c r="CK61" s="1911"/>
      <c r="CL61" s="1911"/>
      <c r="CM61" s="1920"/>
      <c r="CN61" s="1920"/>
      <c r="CO61" s="1920"/>
      <c r="CP61" s="1920"/>
      <c r="CQ61" s="1920"/>
      <c r="CR61" s="1922"/>
      <c r="CS61" s="1922"/>
      <c r="CT61" s="1922"/>
      <c r="CU61" s="1922"/>
      <c r="CV61" s="1922"/>
      <c r="CW61" s="1913"/>
      <c r="CX61" s="1913"/>
      <c r="CY61" s="1913"/>
      <c r="CZ61" s="1913"/>
      <c r="DA61" s="1913"/>
      <c r="DB61" s="1915"/>
      <c r="DC61" s="1915"/>
      <c r="DD61" s="1915"/>
      <c r="DE61" s="1915"/>
      <c r="DF61" s="1915"/>
      <c r="DG61" s="1915"/>
      <c r="DH61" s="1915"/>
      <c r="DI61" s="1915"/>
      <c r="DJ61" s="1915"/>
      <c r="DK61" s="1917"/>
      <c r="DL61" s="1715"/>
      <c r="DM61" s="1716"/>
      <c r="DN61" s="361"/>
      <c r="DO61" s="485"/>
    </row>
    <row r="62" spans="1:120" s="75" customFormat="1" ht="13.5" customHeight="1" x14ac:dyDescent="0.2">
      <c r="B62" s="1511" t="str">
        <f t="shared" si="33"/>
        <v>Inner rows, 2nd to 4th row from north</v>
      </c>
      <c r="C62" s="1512" t="e">
        <f t="shared" si="33"/>
        <v>#REF!</v>
      </c>
      <c r="D62" s="1513" t="e">
        <f t="shared" si="33"/>
        <v>#REF!</v>
      </c>
      <c r="E62" s="479" t="str">
        <f t="shared" si="33"/>
        <v>1st-10th module</v>
      </c>
      <c r="F62" s="405"/>
      <c r="G62" s="406"/>
      <c r="H62" s="181">
        <f ca="1">(-'int. presets cp_5d+wd'!J28*COS($F$18*PI()/180)*$F$21-'int. presets cp_5d+wd'!J37*COS($I$18*PI()/180)*$I$21)*$F$47*$C$25*1000/9.81/$I$47*$D$101*'int. presets cp_5d+wd'!$J$246-$H$47/$I$47*$C$20*$F$21</f>
        <v>60.699124081572144</v>
      </c>
      <c r="I62" s="75">
        <f ca="1">(SQRT(((-'int. presets cp_5d+wd'!E28*SIN($F$18*PI()/180)*$F$21+'int. presets cp_5d+wd'!E37*SIN($I$18*PI()/180)*$I$21)*$C$25*1000)^2+(0.001*$C$25*1000*$F$21)^2)/$C$30+(-'int. presets cp_5d+wd'!E28*COS($F$18*PI()/180)*$F$21-'int. presets cp_5d+wd'!E37*COS($I$18*PI()/180)*$I$21)*$C$25*1000)/9.81*$G$47/$I$47*$F$101*'int. presets cp_5d+wd'!$E$246-$H$47/$I$47*$C$20*$F$21</f>
        <v>77.619063360819695</v>
      </c>
      <c r="J62" s="1113">
        <f t="shared" ca="1" si="34"/>
        <v>77.619063360819695</v>
      </c>
      <c r="K62" s="1239">
        <f t="shared" ca="1" si="24"/>
        <v>171.12053946653029</v>
      </c>
      <c r="L62" s="118"/>
      <c r="M62" s="153"/>
      <c r="N62" s="20"/>
      <c r="O62" s="1715"/>
      <c r="P62" s="1716"/>
      <c r="Q62" s="1471"/>
      <c r="R62" s="1422"/>
      <c r="S62" s="1422"/>
      <c r="T62" s="1422"/>
      <c r="U62" s="1423"/>
      <c r="V62" s="1421"/>
      <c r="W62" s="1422"/>
      <c r="X62" s="1422"/>
      <c r="Y62" s="1422"/>
      <c r="Z62" s="1423"/>
      <c r="AA62" s="1412"/>
      <c r="AB62" s="1413"/>
      <c r="AC62" s="1413"/>
      <c r="AD62" s="1413"/>
      <c r="AE62" s="1414"/>
      <c r="AF62" s="1448"/>
      <c r="AG62" s="1449"/>
      <c r="AH62" s="1449"/>
      <c r="AI62" s="1449"/>
      <c r="AJ62" s="1450"/>
      <c r="AK62" s="1457"/>
      <c r="AL62" s="1458"/>
      <c r="AM62" s="1458"/>
      <c r="AN62" s="1458"/>
      <c r="AO62" s="1459"/>
      <c r="AP62" s="1466"/>
      <c r="AQ62" s="1467"/>
      <c r="AR62" s="1467"/>
      <c r="AS62" s="1467"/>
      <c r="AT62" s="1468"/>
      <c r="AU62" s="1658"/>
      <c r="AV62" s="1659"/>
      <c r="AW62" s="1659"/>
      <c r="AX62" s="1659"/>
      <c r="AY62" s="1660"/>
      <c r="AZ62" s="1439"/>
      <c r="BA62" s="1440"/>
      <c r="BB62" s="1440"/>
      <c r="BC62" s="1440"/>
      <c r="BD62" s="1441"/>
      <c r="BE62" s="1430"/>
      <c r="BF62" s="1431"/>
      <c r="BG62" s="1431"/>
      <c r="BH62" s="1431"/>
      <c r="BI62" s="1432"/>
      <c r="BJ62" s="1715"/>
      <c r="BK62" s="1716"/>
      <c r="BL62" s="361"/>
      <c r="BM62" s="486"/>
      <c r="BN62" s="1"/>
      <c r="BO62" s="153"/>
      <c r="BP62" s="20"/>
      <c r="BQ62" s="1715"/>
      <c r="BR62" s="1716"/>
      <c r="BS62" s="1943"/>
      <c r="BT62" s="1944"/>
      <c r="BU62" s="1944"/>
      <c r="BV62" s="1944"/>
      <c r="BW62" s="1944"/>
      <c r="BX62" s="1945"/>
      <c r="BY62" s="1945"/>
      <c r="BZ62" s="1945"/>
      <c r="CA62" s="1945"/>
      <c r="CB62" s="1945"/>
      <c r="CC62" s="1910"/>
      <c r="CD62" s="1910"/>
      <c r="CE62" s="1910"/>
      <c r="CF62" s="1910"/>
      <c r="CG62" s="1910"/>
      <c r="CH62" s="1911"/>
      <c r="CI62" s="1911"/>
      <c r="CJ62" s="1911"/>
      <c r="CK62" s="1911"/>
      <c r="CL62" s="1911"/>
      <c r="CM62" s="1920"/>
      <c r="CN62" s="1920"/>
      <c r="CO62" s="1920"/>
      <c r="CP62" s="1920"/>
      <c r="CQ62" s="1920"/>
      <c r="CR62" s="1922"/>
      <c r="CS62" s="1922"/>
      <c r="CT62" s="1922"/>
      <c r="CU62" s="1922"/>
      <c r="CV62" s="1922"/>
      <c r="CW62" s="1913"/>
      <c r="CX62" s="1913"/>
      <c r="CY62" s="1913"/>
      <c r="CZ62" s="1913"/>
      <c r="DA62" s="1913"/>
      <c r="DB62" s="1915"/>
      <c r="DC62" s="1915"/>
      <c r="DD62" s="1915"/>
      <c r="DE62" s="1915"/>
      <c r="DF62" s="1915"/>
      <c r="DG62" s="1915"/>
      <c r="DH62" s="1915"/>
      <c r="DI62" s="1915"/>
      <c r="DJ62" s="1915"/>
      <c r="DK62" s="1917"/>
      <c r="DL62" s="1715"/>
      <c r="DM62" s="1716"/>
      <c r="DN62" s="361"/>
      <c r="DO62" s="486"/>
      <c r="DP62" s="1"/>
    </row>
    <row r="63" spans="1:120" s="75" customFormat="1" ht="13.5" customHeight="1" thickBot="1" x14ac:dyDescent="0.25">
      <c r="B63" s="1514" t="e">
        <f t="shared" si="33"/>
        <v>#REF!</v>
      </c>
      <c r="C63" s="1515" t="e">
        <f t="shared" si="33"/>
        <v>#REF!</v>
      </c>
      <c r="D63" s="1516" t="e">
        <f t="shared" si="33"/>
        <v>#REF!</v>
      </c>
      <c r="E63" s="481" t="str">
        <f t="shared" si="33"/>
        <v>Interior modules</v>
      </c>
      <c r="F63" s="405"/>
      <c r="G63" s="406"/>
      <c r="H63" s="199">
        <f ca="1">(-'int. presets cp_5d+wd'!J29*COS($F$18*PI()/180)*$F$21-'int. presets cp_5d+wd'!J38*COS($I$18*PI()/180)*$I$21)*$F$47*$C$25*1000/9.81/$I$47*$D$101*'int. presets cp_5d+wd'!$J$246-$H$47/$I$47*$C$20*$F$21</f>
        <v>57.688572681496773</v>
      </c>
      <c r="I63" s="1053">
        <f ca="1">(SQRT(((-'int. presets cp_5d+wd'!E29*SIN($F$18*PI()/180)*$F$21+'int. presets cp_5d+wd'!E38*SIN($I$18*PI()/180)*$I$21)*$C$25*1000)^2+(0.001*$C$25*1000*$F$21)^2)/$C$30+(-'int. presets cp_5d+wd'!E29*COS($F$18*PI()/180)*$F$21-'int. presets cp_5d+wd'!E38*COS($I$18*PI()/180)*$I$21)*$C$25*1000)/9.81*$G$47/$I$47*$F$101*'int. presets cp_5d+wd'!$E$246-$H$47/$I$47*$C$20*$F$21</f>
        <v>72.88491161145123</v>
      </c>
      <c r="J63" s="1112">
        <f t="shared" ca="1" si="34"/>
        <v>72.88491161145123</v>
      </c>
      <c r="K63" s="1238">
        <f t="shared" ca="1" si="24"/>
        <v>160.6835338368376</v>
      </c>
      <c r="L63" s="118"/>
      <c r="M63" s="153"/>
      <c r="N63" s="20"/>
      <c r="O63" s="1715"/>
      <c r="P63" s="1716"/>
      <c r="Q63" s="1469" t="str">
        <f>V51</f>
        <v>Inner row
Interior modules</v>
      </c>
      <c r="R63" s="1416"/>
      <c r="S63" s="1416"/>
      <c r="T63" s="1416"/>
      <c r="U63" s="1417"/>
      <c r="V63" s="1415" t="str">
        <f>V32</f>
        <v>Inner row
Interior modules</v>
      </c>
      <c r="W63" s="1416"/>
      <c r="X63" s="1416"/>
      <c r="Y63" s="1416"/>
      <c r="Z63" s="1417"/>
      <c r="AA63" s="1406" t="str">
        <f>AA32</f>
        <v>Inner row
1st-10th module</v>
      </c>
      <c r="AB63" s="1407"/>
      <c r="AC63" s="1407"/>
      <c r="AD63" s="1407"/>
      <c r="AE63" s="1408"/>
      <c r="AF63" s="1442" t="str">
        <f>AF32</f>
        <v>Inner row
Interior modules</v>
      </c>
      <c r="AG63" s="1443"/>
      <c r="AH63" s="1443"/>
      <c r="AI63" s="1443"/>
      <c r="AJ63" s="1444"/>
      <c r="AK63" s="1451" t="str">
        <f>AK32</f>
        <v>Inner row
1st-10th module</v>
      </c>
      <c r="AL63" s="1452"/>
      <c r="AM63" s="1452"/>
      <c r="AN63" s="1452"/>
      <c r="AO63" s="1453"/>
      <c r="AP63" s="1460" t="str">
        <f>AP32</f>
        <v>Inner row
Interior modules</v>
      </c>
      <c r="AQ63" s="1461"/>
      <c r="AR63" s="1461"/>
      <c r="AS63" s="1461"/>
      <c r="AT63" s="1462"/>
      <c r="AU63" s="1652" t="str">
        <f>AU32</f>
        <v>Inner row
1st-10th module</v>
      </c>
      <c r="AV63" s="1653"/>
      <c r="AW63" s="1653"/>
      <c r="AX63" s="1653"/>
      <c r="AY63" s="1654"/>
      <c r="AZ63" s="1433" t="str">
        <f>AZ43</f>
        <v>Inner row
Interior modules</v>
      </c>
      <c r="BA63" s="1434"/>
      <c r="BB63" s="1434"/>
      <c r="BC63" s="1434"/>
      <c r="BD63" s="1435"/>
      <c r="BE63" s="1424" t="str">
        <f>BE43</f>
        <v>Inner row
1st-10th module</v>
      </c>
      <c r="BF63" s="1425"/>
      <c r="BG63" s="1425"/>
      <c r="BH63" s="1425"/>
      <c r="BI63" s="1426"/>
      <c r="BJ63" s="1715"/>
      <c r="BK63" s="1716"/>
      <c r="BL63" s="361"/>
      <c r="BM63" s="486"/>
      <c r="BN63" s="1"/>
      <c r="BO63" s="153"/>
      <c r="BP63" s="20"/>
      <c r="BQ63" s="1715"/>
      <c r="BR63" s="1716"/>
      <c r="BS63" s="1943" t="str">
        <f t="shared" ref="BS63" si="44">BE63</f>
        <v>Inner row
1st-10th module</v>
      </c>
      <c r="BT63" s="1944"/>
      <c r="BU63" s="1944"/>
      <c r="BV63" s="1944"/>
      <c r="BW63" s="1944"/>
      <c r="BX63" s="1945" t="str">
        <f t="shared" ref="BX63" si="45">AZ63</f>
        <v>Inner row
Interior modules</v>
      </c>
      <c r="BY63" s="1945"/>
      <c r="BZ63" s="1945"/>
      <c r="CA63" s="1945"/>
      <c r="CB63" s="1945"/>
      <c r="CC63" s="1910" t="str">
        <f t="shared" ref="CC63" si="46">AU63</f>
        <v>Inner row
1st-10th module</v>
      </c>
      <c r="CD63" s="1910"/>
      <c r="CE63" s="1910"/>
      <c r="CF63" s="1910"/>
      <c r="CG63" s="1910"/>
      <c r="CH63" s="1911" t="str">
        <f t="shared" ref="CH63" si="47">AP63</f>
        <v>Inner row
Interior modules</v>
      </c>
      <c r="CI63" s="1911"/>
      <c r="CJ63" s="1911"/>
      <c r="CK63" s="1911"/>
      <c r="CL63" s="1911"/>
      <c r="CM63" s="1920" t="str">
        <f t="shared" ref="CM63" si="48">AK63</f>
        <v>Inner row
1st-10th module</v>
      </c>
      <c r="CN63" s="1920"/>
      <c r="CO63" s="1920"/>
      <c r="CP63" s="1920"/>
      <c r="CQ63" s="1920"/>
      <c r="CR63" s="1922" t="str">
        <f t="shared" ref="CR63" si="49">AF63</f>
        <v>Inner row
Interior modules</v>
      </c>
      <c r="CS63" s="1922"/>
      <c r="CT63" s="1922"/>
      <c r="CU63" s="1922"/>
      <c r="CV63" s="1922"/>
      <c r="CW63" s="1913" t="str">
        <f t="shared" ref="CW63" si="50">AA63</f>
        <v>Inner row
1st-10th module</v>
      </c>
      <c r="CX63" s="1913"/>
      <c r="CY63" s="1913"/>
      <c r="CZ63" s="1913"/>
      <c r="DA63" s="1913"/>
      <c r="DB63" s="1915" t="str">
        <f t="shared" ref="DB63" si="51">V63</f>
        <v>Inner row
Interior modules</v>
      </c>
      <c r="DC63" s="1915"/>
      <c r="DD63" s="1915"/>
      <c r="DE63" s="1915"/>
      <c r="DF63" s="1915"/>
      <c r="DG63" s="1915" t="str">
        <f t="shared" ref="DG63" si="52">Q63</f>
        <v>Inner row
Interior modules</v>
      </c>
      <c r="DH63" s="1915"/>
      <c r="DI63" s="1915"/>
      <c r="DJ63" s="1915"/>
      <c r="DK63" s="1917"/>
      <c r="DL63" s="1715"/>
      <c r="DM63" s="1716"/>
      <c r="DN63" s="361"/>
      <c r="DO63" s="486"/>
      <c r="DP63" s="1"/>
    </row>
    <row r="64" spans="1:120" s="75" customFormat="1" ht="13.5" customHeight="1" x14ac:dyDescent="0.2">
      <c r="B64" s="1511" t="str">
        <f t="shared" si="33"/>
        <v>Inner rows, from 5th row from north</v>
      </c>
      <c r="C64" s="1512" t="e">
        <f t="shared" si="33"/>
        <v>#REF!</v>
      </c>
      <c r="D64" s="1513" t="e">
        <f t="shared" si="33"/>
        <v>#REF!</v>
      </c>
      <c r="E64" s="479" t="str">
        <f t="shared" si="33"/>
        <v>1st-10th module</v>
      </c>
      <c r="F64" s="405"/>
      <c r="G64" s="406"/>
      <c r="H64" s="181">
        <f ca="1">(-'int. presets cp_5d+wd'!J30*COS($F$18*PI()/180)*$F$21-'int. presets cp_5d+wd'!J39*COS($I$18*PI()/180)*$I$21)*$F$47*$C$25*1000/9.81/$I$47*$D$101*'int. presets cp_5d+wd'!$J$246-$H$47/$I$47*$C$20*$F$21</f>
        <v>45.823231511018299</v>
      </c>
      <c r="I64" s="75">
        <f ca="1">(SQRT(((-'int. presets cp_5d+wd'!E30*SIN($F$18*PI()/180)*$F$21+'int. presets cp_5d+wd'!E39*SIN($I$18*PI()/180)*$I$21)*$C$25*1000)^2+(0.001*$C$25*1000*$F$21)^2)/$C$30+(-'int. presets cp_5d+wd'!E30*COS($F$18*PI()/180)*$F$21-'int. presets cp_5d+wd'!E39*COS($I$18*PI()/180)*$I$21)*$C$25*1000)/9.81*$G$47/$I$47*$F$101*'int. presets cp_5d+wd'!$E$246-$H$47/$I$47*$C$20*$F$21</f>
        <v>60.358136229230659</v>
      </c>
      <c r="J64" s="1113">
        <f t="shared" ca="1" si="34"/>
        <v>60.358136229230659</v>
      </c>
      <c r="K64" s="1239">
        <f t="shared" ca="1" si="24"/>
        <v>133.06675429368647</v>
      </c>
      <c r="L64" s="118"/>
      <c r="M64" s="153"/>
      <c r="N64" s="20"/>
      <c r="O64" s="1715"/>
      <c r="P64" s="1716"/>
      <c r="Q64" s="1470"/>
      <c r="R64" s="1419"/>
      <c r="S64" s="1419"/>
      <c r="T64" s="1419"/>
      <c r="U64" s="1420"/>
      <c r="V64" s="1418"/>
      <c r="W64" s="1419"/>
      <c r="X64" s="1419"/>
      <c r="Y64" s="1419"/>
      <c r="Z64" s="1420"/>
      <c r="AA64" s="1409"/>
      <c r="AB64" s="1410"/>
      <c r="AC64" s="1410"/>
      <c r="AD64" s="1410"/>
      <c r="AE64" s="1411"/>
      <c r="AF64" s="1445"/>
      <c r="AG64" s="1446"/>
      <c r="AH64" s="1446"/>
      <c r="AI64" s="1446"/>
      <c r="AJ64" s="1447"/>
      <c r="AK64" s="1454"/>
      <c r="AL64" s="1455"/>
      <c r="AM64" s="1455"/>
      <c r="AN64" s="1455"/>
      <c r="AO64" s="1456"/>
      <c r="AP64" s="1463"/>
      <c r="AQ64" s="1464"/>
      <c r="AR64" s="1464"/>
      <c r="AS64" s="1464"/>
      <c r="AT64" s="1465"/>
      <c r="AU64" s="1655"/>
      <c r="AV64" s="1656"/>
      <c r="AW64" s="1656"/>
      <c r="AX64" s="1656"/>
      <c r="AY64" s="1657"/>
      <c r="AZ64" s="1436"/>
      <c r="BA64" s="1437"/>
      <c r="BB64" s="1437"/>
      <c r="BC64" s="1437"/>
      <c r="BD64" s="1438"/>
      <c r="BE64" s="1427"/>
      <c r="BF64" s="1428"/>
      <c r="BG64" s="1428"/>
      <c r="BH64" s="1428"/>
      <c r="BI64" s="1429"/>
      <c r="BJ64" s="1715"/>
      <c r="BK64" s="1716"/>
      <c r="BL64" s="361"/>
      <c r="BM64" s="486"/>
      <c r="BN64" s="1"/>
      <c r="BO64" s="153"/>
      <c r="BP64" s="20"/>
      <c r="BQ64" s="1715"/>
      <c r="BR64" s="1716"/>
      <c r="BS64" s="1943"/>
      <c r="BT64" s="1944"/>
      <c r="BU64" s="1944"/>
      <c r="BV64" s="1944"/>
      <c r="BW64" s="1944"/>
      <c r="BX64" s="1945"/>
      <c r="BY64" s="1945"/>
      <c r="BZ64" s="1945"/>
      <c r="CA64" s="1945"/>
      <c r="CB64" s="1945"/>
      <c r="CC64" s="1910"/>
      <c r="CD64" s="1910"/>
      <c r="CE64" s="1910"/>
      <c r="CF64" s="1910"/>
      <c r="CG64" s="1910"/>
      <c r="CH64" s="1911"/>
      <c r="CI64" s="1911"/>
      <c r="CJ64" s="1911"/>
      <c r="CK64" s="1911"/>
      <c r="CL64" s="1911"/>
      <c r="CM64" s="1920"/>
      <c r="CN64" s="1920"/>
      <c r="CO64" s="1920"/>
      <c r="CP64" s="1920"/>
      <c r="CQ64" s="1920"/>
      <c r="CR64" s="1922"/>
      <c r="CS64" s="1922"/>
      <c r="CT64" s="1922"/>
      <c r="CU64" s="1922"/>
      <c r="CV64" s="1922"/>
      <c r="CW64" s="1913"/>
      <c r="CX64" s="1913"/>
      <c r="CY64" s="1913"/>
      <c r="CZ64" s="1913"/>
      <c r="DA64" s="1913"/>
      <c r="DB64" s="1915"/>
      <c r="DC64" s="1915"/>
      <c r="DD64" s="1915"/>
      <c r="DE64" s="1915"/>
      <c r="DF64" s="1915"/>
      <c r="DG64" s="1915"/>
      <c r="DH64" s="1915"/>
      <c r="DI64" s="1915"/>
      <c r="DJ64" s="1915"/>
      <c r="DK64" s="1917"/>
      <c r="DL64" s="1715"/>
      <c r="DM64" s="1716"/>
      <c r="DN64" s="361"/>
      <c r="DO64" s="486"/>
      <c r="DP64" s="1"/>
    </row>
    <row r="65" spans="2:120" s="75" customFormat="1" ht="13.5" customHeight="1" thickBot="1" x14ac:dyDescent="0.25">
      <c r="B65" s="1514" t="e">
        <f t="shared" si="33"/>
        <v>#REF!</v>
      </c>
      <c r="C65" s="1515" t="e">
        <f t="shared" si="33"/>
        <v>#REF!</v>
      </c>
      <c r="D65" s="1516" t="e">
        <f t="shared" si="33"/>
        <v>#REF!</v>
      </c>
      <c r="E65" s="481" t="str">
        <f t="shared" si="33"/>
        <v>Interior modules</v>
      </c>
      <c r="F65" s="405"/>
      <c r="G65" s="406"/>
      <c r="H65" s="199">
        <f ca="1">(-'int. presets cp_5d+wd'!J31*COS($F$18*PI()/180)*$F$21-'int. presets cp_5d+wd'!J40*COS($I$18*PI()/180)*$I$21)*$F$47*$C$25*1000/9.81/$I$47*$D$101*'int. presets cp_5d+wd'!$J$246-$H$47/$I$47*$C$20*$F$21</f>
        <v>45.666486303421344</v>
      </c>
      <c r="I65" s="1053">
        <f ca="1">(SQRT(((-'int. presets cp_5d+wd'!E31*SIN($F$18*PI()/180)*$F$21+'int. presets cp_5d+wd'!E40*SIN($I$18*PI()/180)*$I$21)*$C$25*1000)^2+(0.001*$C$25*1000*$F$21)^2)/$C$30+(-'int. presets cp_5d+wd'!E31*COS($F$18*PI()/180)*$F$21-'int. presets cp_5d+wd'!E40*COS($I$18*PI()/180)*$I$21)*$C$25*1000)/9.81*$G$47/$I$47*$F$101*'int. presets cp_5d+wd'!$E$246-$H$47/$I$47*$C$20*$F$21</f>
        <v>63.945828264792333</v>
      </c>
      <c r="J65" s="1112">
        <f t="shared" ca="1" si="34"/>
        <v>63.945828264792333</v>
      </c>
      <c r="K65" s="1238">
        <f t="shared" ca="1" si="24"/>
        <v>140.97625190912646</v>
      </c>
      <c r="L65" s="118"/>
      <c r="M65" s="153"/>
      <c r="N65" s="20"/>
      <c r="O65" s="1715"/>
      <c r="P65" s="1716"/>
      <c r="Q65" s="1471"/>
      <c r="R65" s="1422"/>
      <c r="S65" s="1422"/>
      <c r="T65" s="1422"/>
      <c r="U65" s="1423"/>
      <c r="V65" s="1421"/>
      <c r="W65" s="1422"/>
      <c r="X65" s="1422"/>
      <c r="Y65" s="1422"/>
      <c r="Z65" s="1423"/>
      <c r="AA65" s="1412"/>
      <c r="AB65" s="1413"/>
      <c r="AC65" s="1413"/>
      <c r="AD65" s="1413"/>
      <c r="AE65" s="1414"/>
      <c r="AF65" s="1448"/>
      <c r="AG65" s="1449"/>
      <c r="AH65" s="1449"/>
      <c r="AI65" s="1449"/>
      <c r="AJ65" s="1450"/>
      <c r="AK65" s="1457"/>
      <c r="AL65" s="1458"/>
      <c r="AM65" s="1458"/>
      <c r="AN65" s="1458"/>
      <c r="AO65" s="1459"/>
      <c r="AP65" s="1466"/>
      <c r="AQ65" s="1467"/>
      <c r="AR65" s="1467"/>
      <c r="AS65" s="1467"/>
      <c r="AT65" s="1468"/>
      <c r="AU65" s="1658"/>
      <c r="AV65" s="1659"/>
      <c r="AW65" s="1659"/>
      <c r="AX65" s="1659"/>
      <c r="AY65" s="1660"/>
      <c r="AZ65" s="1439"/>
      <c r="BA65" s="1440"/>
      <c r="BB65" s="1440"/>
      <c r="BC65" s="1440"/>
      <c r="BD65" s="1441"/>
      <c r="BE65" s="1430"/>
      <c r="BF65" s="1431"/>
      <c r="BG65" s="1431"/>
      <c r="BH65" s="1431"/>
      <c r="BI65" s="1432"/>
      <c r="BJ65" s="1715"/>
      <c r="BK65" s="1716"/>
      <c r="BL65" s="361"/>
      <c r="BM65" s="486"/>
      <c r="BN65" s="1"/>
      <c r="BO65" s="153"/>
      <c r="BP65" s="20"/>
      <c r="BQ65" s="1715"/>
      <c r="BR65" s="1716"/>
      <c r="BS65" s="1943"/>
      <c r="BT65" s="1944"/>
      <c r="BU65" s="1944"/>
      <c r="BV65" s="1944"/>
      <c r="BW65" s="1944"/>
      <c r="BX65" s="1945"/>
      <c r="BY65" s="1945"/>
      <c r="BZ65" s="1945"/>
      <c r="CA65" s="1945"/>
      <c r="CB65" s="1945"/>
      <c r="CC65" s="1910"/>
      <c r="CD65" s="1910"/>
      <c r="CE65" s="1910"/>
      <c r="CF65" s="1910"/>
      <c r="CG65" s="1910"/>
      <c r="CH65" s="1911"/>
      <c r="CI65" s="1911"/>
      <c r="CJ65" s="1911"/>
      <c r="CK65" s="1911"/>
      <c r="CL65" s="1911"/>
      <c r="CM65" s="1920"/>
      <c r="CN65" s="1920"/>
      <c r="CO65" s="1920"/>
      <c r="CP65" s="1920"/>
      <c r="CQ65" s="1920"/>
      <c r="CR65" s="1922"/>
      <c r="CS65" s="1922"/>
      <c r="CT65" s="1922"/>
      <c r="CU65" s="1922"/>
      <c r="CV65" s="1922"/>
      <c r="CW65" s="1913"/>
      <c r="CX65" s="1913"/>
      <c r="CY65" s="1913"/>
      <c r="CZ65" s="1913"/>
      <c r="DA65" s="1913"/>
      <c r="DB65" s="1915"/>
      <c r="DC65" s="1915"/>
      <c r="DD65" s="1915"/>
      <c r="DE65" s="1915"/>
      <c r="DF65" s="1915"/>
      <c r="DG65" s="1915"/>
      <c r="DH65" s="1915"/>
      <c r="DI65" s="1915"/>
      <c r="DJ65" s="1915"/>
      <c r="DK65" s="1917"/>
      <c r="DL65" s="1715"/>
      <c r="DM65" s="1716"/>
      <c r="DN65" s="361"/>
      <c r="DO65" s="486"/>
      <c r="DP65" s="1"/>
    </row>
    <row r="66" spans="2:120" s="75" customFormat="1" ht="13.5" customHeight="1" x14ac:dyDescent="0.2">
      <c r="B66" s="1511" t="str">
        <f t="shared" si="33"/>
        <v>South row</v>
      </c>
      <c r="C66" s="1512" t="e">
        <f t="shared" si="33"/>
        <v>#REF!</v>
      </c>
      <c r="D66" s="1513" t="e">
        <f t="shared" si="33"/>
        <v>#REF!</v>
      </c>
      <c r="E66" s="479" t="str">
        <f t="shared" si="33"/>
        <v>1st-10th module</v>
      </c>
      <c r="F66" s="405"/>
      <c r="G66" s="406"/>
      <c r="H66" s="181">
        <f ca="1">(-'int. presets cp_5d+wd'!J32*COS($F$18*PI()/180)*$F$21-'int. presets cp_5d+wd'!J41*COS($I$18*PI()/180)*$I$21)*$F$47*$C$25*1000/9.81/$I$47*$D$101*'int. presets cp_5d+wd'!$J$246-$H$47/$I$47*$C$20*$F$21</f>
        <v>44.828773737096704</v>
      </c>
      <c r="I66" s="75">
        <f ca="1">(SQRT(((-'int. presets cp_5d+wd'!E32*SIN($F$18*PI()/180)*$F$21+'int. presets cp_5d+wd'!E41*SIN($I$18*PI()/180)*$I$21)*$C$25*1000)^2+(0.001*$C$25*1000*$F$21)^2)/$C$30+(-'int. presets cp_5d+wd'!E32*COS($F$18*PI()/180)*$F$21-'int. presets cp_5d+wd'!E41*COS($I$18*PI()/180)*$I$21)*$C$25*1000)/9.81*$G$47/$I$47*$F$101*'int. presets cp_5d+wd'!$E$246-$H$47/$I$47*$C$20*$F$21</f>
        <v>58.433666747773621</v>
      </c>
      <c r="J66" s="1113">
        <f t="shared" ca="1" si="34"/>
        <v>58.433666747773621</v>
      </c>
      <c r="K66" s="1239">
        <f t="shared" ca="1" si="24"/>
        <v>128.82403038547668</v>
      </c>
      <c r="L66" s="118"/>
      <c r="M66" s="153"/>
      <c r="N66" s="20"/>
      <c r="O66" s="1715"/>
      <c r="P66" s="1716"/>
      <c r="Q66" s="1469" t="str">
        <f>V66</f>
        <v>South row
Interior modules</v>
      </c>
      <c r="R66" s="1416"/>
      <c r="S66" s="1416"/>
      <c r="T66" s="1416"/>
      <c r="U66" s="1417"/>
      <c r="V66" s="1415" t="str">
        <f>CONCATENATE(B93,CHAR(10),E94)</f>
        <v>South row
Interior modules</v>
      </c>
      <c r="W66" s="1971"/>
      <c r="X66" s="1971"/>
      <c r="Y66" s="1971"/>
      <c r="Z66" s="1972"/>
      <c r="AA66" s="1406" t="str">
        <f>CONCATENATE(B93,CHAR(10),E93)</f>
        <v>South row
1st-10th module</v>
      </c>
      <c r="AB66" s="1407"/>
      <c r="AC66" s="1407"/>
      <c r="AD66" s="1407"/>
      <c r="AE66" s="1408"/>
      <c r="AF66" s="1442" t="str">
        <f>CONCATENATE(B84,CHAR(10),E85)</f>
        <v>South row
Interior modules</v>
      </c>
      <c r="AG66" s="1981"/>
      <c r="AH66" s="1981"/>
      <c r="AI66" s="1981"/>
      <c r="AJ66" s="1982"/>
      <c r="AK66" s="1451" t="str">
        <f>CONCATENATE(B84,CHAR(10),E84)</f>
        <v>South row
1st-10th module</v>
      </c>
      <c r="AL66" s="1452"/>
      <c r="AM66" s="1452"/>
      <c r="AN66" s="1452"/>
      <c r="AO66" s="1453"/>
      <c r="AP66" s="1460" t="str">
        <f>CONCATENATE(B75,CHAR(10),E76)</f>
        <v>South row
Interior modules</v>
      </c>
      <c r="AQ66" s="1461"/>
      <c r="AR66" s="1461"/>
      <c r="AS66" s="1461"/>
      <c r="AT66" s="1462"/>
      <c r="AU66" s="1652" t="str">
        <f>CONCATENATE(B75,CHAR(10),E75)</f>
        <v>South row
1st-10th module</v>
      </c>
      <c r="AV66" s="1993"/>
      <c r="AW66" s="1993"/>
      <c r="AX66" s="1993"/>
      <c r="AY66" s="1994"/>
      <c r="AZ66" s="1433" t="str">
        <f>CONCATENATE(B66,CHAR(10),E67)</f>
        <v>South row
Interior modules</v>
      </c>
      <c r="BA66" s="1434"/>
      <c r="BB66" s="1434"/>
      <c r="BC66" s="1434"/>
      <c r="BD66" s="1435"/>
      <c r="BE66" s="1424" t="str">
        <f>CONCATENATE(B66,CHAR(10),E66)</f>
        <v>South row
1st-10th module</v>
      </c>
      <c r="BF66" s="1425"/>
      <c r="BG66" s="1425"/>
      <c r="BH66" s="1425"/>
      <c r="BI66" s="1426"/>
      <c r="BJ66" s="1715"/>
      <c r="BK66" s="1716"/>
      <c r="BL66" s="361"/>
      <c r="BM66" s="486"/>
      <c r="BN66" s="1"/>
      <c r="BO66" s="153"/>
      <c r="BP66" s="20"/>
      <c r="BQ66" s="1715"/>
      <c r="BR66" s="1716"/>
      <c r="BS66" s="1943" t="str">
        <f t="shared" ref="BS66" si="53">BE66</f>
        <v>South row
1st-10th module</v>
      </c>
      <c r="BT66" s="1944"/>
      <c r="BU66" s="1944"/>
      <c r="BV66" s="1944"/>
      <c r="BW66" s="1944"/>
      <c r="BX66" s="1945" t="str">
        <f t="shared" ref="BX66" si="54">AZ66</f>
        <v>South row
Interior modules</v>
      </c>
      <c r="BY66" s="1945"/>
      <c r="BZ66" s="1945"/>
      <c r="CA66" s="1945"/>
      <c r="CB66" s="1945"/>
      <c r="CC66" s="1910" t="str">
        <f t="shared" ref="CC66" si="55">AU66</f>
        <v>South row
1st-10th module</v>
      </c>
      <c r="CD66" s="1966"/>
      <c r="CE66" s="1966"/>
      <c r="CF66" s="1966"/>
      <c r="CG66" s="1966"/>
      <c r="CH66" s="1911" t="str">
        <f t="shared" ref="CH66" si="56">AP66</f>
        <v>South row
Interior modules</v>
      </c>
      <c r="CI66" s="1911"/>
      <c r="CJ66" s="1911"/>
      <c r="CK66" s="1911"/>
      <c r="CL66" s="1911"/>
      <c r="CM66" s="1920" t="str">
        <f t="shared" ref="CM66" si="57">AK66</f>
        <v>South row
1st-10th module</v>
      </c>
      <c r="CN66" s="1920"/>
      <c r="CO66" s="1920"/>
      <c r="CP66" s="1920"/>
      <c r="CQ66" s="1920"/>
      <c r="CR66" s="1922" t="str">
        <f t="shared" ref="CR66" si="58">AF66</f>
        <v>South row
Interior modules</v>
      </c>
      <c r="CS66" s="1922"/>
      <c r="CT66" s="1922"/>
      <c r="CU66" s="1922"/>
      <c r="CV66" s="1922"/>
      <c r="CW66" s="1913" t="str">
        <f t="shared" ref="CW66" si="59">AA66</f>
        <v>South row
1st-10th module</v>
      </c>
      <c r="CX66" s="1913"/>
      <c r="CY66" s="1913"/>
      <c r="CZ66" s="1913"/>
      <c r="DA66" s="1913"/>
      <c r="DB66" s="1915" t="str">
        <f t="shared" ref="DB66" si="60">V66</f>
        <v>South row
Interior modules</v>
      </c>
      <c r="DC66" s="1915"/>
      <c r="DD66" s="1915"/>
      <c r="DE66" s="1915"/>
      <c r="DF66" s="1915"/>
      <c r="DG66" s="1915" t="str">
        <f t="shared" ref="DG66" si="61">Q66</f>
        <v>South row
Interior modules</v>
      </c>
      <c r="DH66" s="1956"/>
      <c r="DI66" s="1956"/>
      <c r="DJ66" s="1956"/>
      <c r="DK66" s="1957"/>
      <c r="DL66" s="1715"/>
      <c r="DM66" s="1716"/>
      <c r="DN66" s="361"/>
      <c r="DO66" s="486"/>
      <c r="DP66" s="1"/>
    </row>
    <row r="67" spans="2:120" s="75" customFormat="1" ht="13.5" customHeight="1" thickBot="1" x14ac:dyDescent="0.25">
      <c r="B67" s="1949" t="e">
        <f t="shared" si="33"/>
        <v>#REF!</v>
      </c>
      <c r="C67" s="1950" t="e">
        <f t="shared" si="33"/>
        <v>#REF!</v>
      </c>
      <c r="D67" s="1951" t="e">
        <f t="shared" si="33"/>
        <v>#REF!</v>
      </c>
      <c r="E67" s="1106" t="str">
        <f t="shared" si="33"/>
        <v>Interior modules</v>
      </c>
      <c r="F67" s="405"/>
      <c r="G67" s="406"/>
      <c r="H67" s="161">
        <f ca="1">(-'int. presets cp_5d+wd'!J33*COS($F$18*PI()/180)*$F$21-'int. presets cp_5d+wd'!J42*COS($I$18*PI()/180)*$I$21)*$F$47*$C$25*1000/9.81/$I$47*$D$101*'int. presets cp_5d+wd'!$J$246-$H$47/$I$47*$C$20*$F$21</f>
        <v>40.181837450243883</v>
      </c>
      <c r="I67" s="1108">
        <f ca="1">(SQRT(((-'int. presets cp_5d+wd'!E33*SIN($F$18*PI()/180)*$F$21+'int. presets cp_5d+wd'!E42*SIN($I$18*PI()/180)*$I$21)*$C$25*1000)^2+(0.001*$C$25*1000*$F$21)^2)/$C$30+(-'int. presets cp_5d+wd'!E33*COS($F$18*PI()/180)*$F$21-'int. presets cp_5d+wd'!E42*COS($I$18*PI()/180)*$I$21)*$C$25*1000)/9.81*$G$47/$I$47*$F$101*'int. presets cp_5d+wd'!$E$246-$H$47/$I$47*$C$20*$F$21</f>
        <v>59.279243315550922</v>
      </c>
      <c r="J67" s="1115">
        <f t="shared" ca="1" si="34"/>
        <v>59.279243315550922</v>
      </c>
      <c r="K67" s="1238">
        <f t="shared" ca="1" si="24"/>
        <v>130.68820539832987</v>
      </c>
      <c r="L67" s="118"/>
      <c r="M67" s="153"/>
      <c r="N67" s="20"/>
      <c r="O67" s="1715"/>
      <c r="P67" s="1716"/>
      <c r="Q67" s="1470"/>
      <c r="R67" s="1419"/>
      <c r="S67" s="1419"/>
      <c r="T67" s="1419"/>
      <c r="U67" s="1420"/>
      <c r="V67" s="1973"/>
      <c r="W67" s="1974"/>
      <c r="X67" s="1974"/>
      <c r="Y67" s="1974"/>
      <c r="Z67" s="1975"/>
      <c r="AA67" s="1409"/>
      <c r="AB67" s="1410"/>
      <c r="AC67" s="1410"/>
      <c r="AD67" s="1410"/>
      <c r="AE67" s="1411"/>
      <c r="AF67" s="1983"/>
      <c r="AG67" s="1984"/>
      <c r="AH67" s="1984"/>
      <c r="AI67" s="1984"/>
      <c r="AJ67" s="1985"/>
      <c r="AK67" s="1454"/>
      <c r="AL67" s="1455"/>
      <c r="AM67" s="1455"/>
      <c r="AN67" s="1455"/>
      <c r="AO67" s="1456"/>
      <c r="AP67" s="1463"/>
      <c r="AQ67" s="1464"/>
      <c r="AR67" s="1464"/>
      <c r="AS67" s="1464"/>
      <c r="AT67" s="1465"/>
      <c r="AU67" s="1995"/>
      <c r="AV67" s="1996"/>
      <c r="AW67" s="1996"/>
      <c r="AX67" s="1996"/>
      <c r="AY67" s="1997"/>
      <c r="AZ67" s="1436"/>
      <c r="BA67" s="1437"/>
      <c r="BB67" s="1437"/>
      <c r="BC67" s="1437"/>
      <c r="BD67" s="1438"/>
      <c r="BE67" s="1427"/>
      <c r="BF67" s="1428"/>
      <c r="BG67" s="1428"/>
      <c r="BH67" s="1428"/>
      <c r="BI67" s="1429"/>
      <c r="BJ67" s="1715"/>
      <c r="BK67" s="1716"/>
      <c r="BL67" s="361"/>
      <c r="BM67" s="486"/>
      <c r="BN67" s="1"/>
      <c r="BO67" s="153"/>
      <c r="BP67" s="20"/>
      <c r="BQ67" s="1715"/>
      <c r="BR67" s="1716"/>
      <c r="BS67" s="1943"/>
      <c r="BT67" s="1944"/>
      <c r="BU67" s="1944"/>
      <c r="BV67" s="1944"/>
      <c r="BW67" s="1944"/>
      <c r="BX67" s="1945"/>
      <c r="BY67" s="1945"/>
      <c r="BZ67" s="1945"/>
      <c r="CA67" s="1945"/>
      <c r="CB67" s="1945"/>
      <c r="CC67" s="1966"/>
      <c r="CD67" s="1966"/>
      <c r="CE67" s="1966"/>
      <c r="CF67" s="1966"/>
      <c r="CG67" s="1966"/>
      <c r="CH67" s="1911"/>
      <c r="CI67" s="1911"/>
      <c r="CJ67" s="1911"/>
      <c r="CK67" s="1911"/>
      <c r="CL67" s="1911"/>
      <c r="CM67" s="1920"/>
      <c r="CN67" s="1920"/>
      <c r="CO67" s="1920"/>
      <c r="CP67" s="1920"/>
      <c r="CQ67" s="1920"/>
      <c r="CR67" s="1922"/>
      <c r="CS67" s="1922"/>
      <c r="CT67" s="1922"/>
      <c r="CU67" s="1922"/>
      <c r="CV67" s="1922"/>
      <c r="CW67" s="1913"/>
      <c r="CX67" s="1913"/>
      <c r="CY67" s="1913"/>
      <c r="CZ67" s="1913"/>
      <c r="DA67" s="1913"/>
      <c r="DB67" s="1915"/>
      <c r="DC67" s="1915"/>
      <c r="DD67" s="1915"/>
      <c r="DE67" s="1915"/>
      <c r="DF67" s="1915"/>
      <c r="DG67" s="1956"/>
      <c r="DH67" s="1956"/>
      <c r="DI67" s="1956"/>
      <c r="DJ67" s="1956"/>
      <c r="DK67" s="1957"/>
      <c r="DL67" s="1715"/>
      <c r="DM67" s="1716"/>
      <c r="DN67" s="361"/>
      <c r="DO67" s="486"/>
      <c r="DP67" s="1"/>
    </row>
    <row r="68" spans="2:120" s="75" customFormat="1" ht="13.5" customHeight="1" thickTop="1" thickBot="1" x14ac:dyDescent="0.25">
      <c r="B68" s="1546" t="str">
        <f>'int. presets cp_5d+wd'!F24</f>
        <v>Roof position 3</v>
      </c>
      <c r="C68" s="1547"/>
      <c r="D68" s="1547"/>
      <c r="E68" s="1547"/>
      <c r="F68" s="1547"/>
      <c r="G68" s="1547"/>
      <c r="H68" s="1547"/>
      <c r="I68" s="1547"/>
      <c r="J68" s="1548"/>
      <c r="K68" s="1233"/>
      <c r="L68" s="118"/>
      <c r="M68" s="492"/>
      <c r="N68" s="20"/>
      <c r="O68" s="1717"/>
      <c r="P68" s="1718"/>
      <c r="Q68" s="1482"/>
      <c r="R68" s="1969"/>
      <c r="S68" s="1969"/>
      <c r="T68" s="1969"/>
      <c r="U68" s="1970"/>
      <c r="V68" s="1976"/>
      <c r="W68" s="1977"/>
      <c r="X68" s="1977"/>
      <c r="Y68" s="1977"/>
      <c r="Z68" s="1978"/>
      <c r="AA68" s="1726"/>
      <c r="AB68" s="1979"/>
      <c r="AC68" s="1979"/>
      <c r="AD68" s="1979"/>
      <c r="AE68" s="1980"/>
      <c r="AF68" s="1986"/>
      <c r="AG68" s="1987"/>
      <c r="AH68" s="1987"/>
      <c r="AI68" s="1987"/>
      <c r="AJ68" s="1988"/>
      <c r="AK68" s="1491"/>
      <c r="AL68" s="1989"/>
      <c r="AM68" s="1989"/>
      <c r="AN68" s="1989"/>
      <c r="AO68" s="1990"/>
      <c r="AP68" s="1523"/>
      <c r="AQ68" s="1991"/>
      <c r="AR68" s="1991"/>
      <c r="AS68" s="1991"/>
      <c r="AT68" s="1992"/>
      <c r="AU68" s="1998"/>
      <c r="AV68" s="1999"/>
      <c r="AW68" s="1999"/>
      <c r="AX68" s="1999"/>
      <c r="AY68" s="2000"/>
      <c r="AZ68" s="1777"/>
      <c r="BA68" s="1960"/>
      <c r="BB68" s="1960"/>
      <c r="BC68" s="1960"/>
      <c r="BD68" s="1961"/>
      <c r="BE68" s="1792"/>
      <c r="BF68" s="1962"/>
      <c r="BG68" s="1962"/>
      <c r="BH68" s="1962"/>
      <c r="BI68" s="1794"/>
      <c r="BJ68" s="1717"/>
      <c r="BK68" s="1718"/>
      <c r="BL68" s="361"/>
      <c r="BM68" s="486"/>
      <c r="BO68" s="492"/>
      <c r="BP68" s="20"/>
      <c r="BQ68" s="1717"/>
      <c r="BR68" s="1718"/>
      <c r="BS68" s="1963"/>
      <c r="BT68" s="1964"/>
      <c r="BU68" s="1964"/>
      <c r="BV68" s="1964"/>
      <c r="BW68" s="1964"/>
      <c r="BX68" s="1965"/>
      <c r="BY68" s="1965"/>
      <c r="BZ68" s="1965"/>
      <c r="CA68" s="1965"/>
      <c r="CB68" s="1965"/>
      <c r="CC68" s="1967"/>
      <c r="CD68" s="1967"/>
      <c r="CE68" s="1967"/>
      <c r="CF68" s="1967"/>
      <c r="CG68" s="1967"/>
      <c r="CH68" s="1968"/>
      <c r="CI68" s="1968"/>
      <c r="CJ68" s="1968"/>
      <c r="CK68" s="1968"/>
      <c r="CL68" s="1968"/>
      <c r="CM68" s="1952"/>
      <c r="CN68" s="1952"/>
      <c r="CO68" s="1952"/>
      <c r="CP68" s="1952"/>
      <c r="CQ68" s="1952"/>
      <c r="CR68" s="1953"/>
      <c r="CS68" s="1953"/>
      <c r="CT68" s="1953"/>
      <c r="CU68" s="1953"/>
      <c r="CV68" s="1953"/>
      <c r="CW68" s="1954"/>
      <c r="CX68" s="1954"/>
      <c r="CY68" s="1954"/>
      <c r="CZ68" s="1954"/>
      <c r="DA68" s="1954"/>
      <c r="DB68" s="1955"/>
      <c r="DC68" s="1955"/>
      <c r="DD68" s="1955"/>
      <c r="DE68" s="1955"/>
      <c r="DF68" s="1955"/>
      <c r="DG68" s="1958"/>
      <c r="DH68" s="1958"/>
      <c r="DI68" s="1958"/>
      <c r="DJ68" s="1958"/>
      <c r="DK68" s="1959"/>
      <c r="DL68" s="1717"/>
      <c r="DM68" s="1718"/>
      <c r="DN68" s="361"/>
      <c r="DO68" s="486"/>
    </row>
    <row r="69" spans="2:120" s="75" customFormat="1" ht="13.5" customHeight="1" thickTop="1" x14ac:dyDescent="0.2">
      <c r="B69" s="1949" t="str">
        <f t="shared" ref="B69:E76" si="62">B51</f>
        <v>North row</v>
      </c>
      <c r="C69" s="1950">
        <f t="shared" si="62"/>
        <v>0</v>
      </c>
      <c r="D69" s="1951">
        <f t="shared" si="62"/>
        <v>0</v>
      </c>
      <c r="E69" s="350" t="str">
        <f t="shared" si="62"/>
        <v>1st-10th module</v>
      </c>
      <c r="F69" s="539"/>
      <c r="G69" s="657"/>
      <c r="H69" s="540">
        <f ca="1">(-'int. presets cp_5d+wd'!K26*COS($F$18*PI()/180)*$F$21-'int. presets cp_5d+wd'!K35*COS($I$18*PI()/180)*$I$21)*$F$47*$C$25*1000/9.81/$I$47*$D$101*'int. presets cp_5d+wd'!$K$246-$H$47/$I$47*$C$20*$F$21</f>
        <v>74.774566110455424</v>
      </c>
      <c r="I69" s="75">
        <f ca="1">(SQRT(((-'int. presets cp_5d+wd'!F26*SIN($F$18*PI()/180)*$F$21+'int. presets cp_5d+wd'!F35*SIN($I$18*PI()/180)*$I$21)*$C$25*1000)^2+(0.001*$C$25*1000*$F$21)^2)/$C$30+(-'int. presets cp_5d+wd'!F26*COS($F$18*PI()/180)*$F$21-'int. presets cp_5d+wd'!F35*COS($I$18*PI()/180)*$I$21)*$C$25*1000)/9.81*$G$47/$I$47*$F$101*'int. presets cp_5d+wd'!$F$246-$H$47/$I$47*$C$20*$F$21</f>
        <v>71.537234846582692</v>
      </c>
      <c r="J69" s="1111">
        <f t="shared" ref="J69:J76" ca="1" si="63">MAX(H69,I69)</f>
        <v>74.774566110455424</v>
      </c>
      <c r="K69" s="1237">
        <f t="shared" ca="1" si="24"/>
        <v>164.84950393843224</v>
      </c>
      <c r="L69" s="118"/>
      <c r="M69" s="2007" t="str">
        <f>M27</f>
        <v>setback a</v>
      </c>
      <c r="N69" s="19"/>
      <c r="O69" s="369"/>
      <c r="P69" s="179"/>
      <c r="Q69" s="1485" t="s">
        <v>522</v>
      </c>
      <c r="R69" s="1486"/>
      <c r="S69" s="1486"/>
      <c r="T69" s="1486"/>
      <c r="U69" s="1486"/>
      <c r="V69" s="1486"/>
      <c r="W69" s="1486"/>
      <c r="X69" s="1486"/>
      <c r="Y69" s="1486"/>
      <c r="Z69" s="1486"/>
      <c r="AA69" s="1486"/>
      <c r="AB69" s="1486"/>
      <c r="AC69" s="1486"/>
      <c r="AD69" s="1486"/>
      <c r="AE69" s="1486"/>
      <c r="AF69" s="1486"/>
      <c r="AG69" s="1486"/>
      <c r="AH69" s="1486"/>
      <c r="AI69" s="1486"/>
      <c r="AJ69" s="1486"/>
      <c r="AK69" s="1486"/>
      <c r="AL69" s="1486"/>
      <c r="AM69" s="1486"/>
      <c r="AN69" s="1486"/>
      <c r="AO69" s="1486"/>
      <c r="AP69" s="1486"/>
      <c r="AQ69" s="1486"/>
      <c r="AR69" s="1486"/>
      <c r="AS69" s="1486"/>
      <c r="AT69" s="1486"/>
      <c r="AU69" s="1486"/>
      <c r="AV69" s="1486"/>
      <c r="AW69" s="1486"/>
      <c r="AX69" s="1486"/>
      <c r="AY69" s="1486"/>
      <c r="AZ69" s="1486"/>
      <c r="BA69" s="1486"/>
      <c r="BB69" s="1486"/>
      <c r="BC69" s="1486"/>
      <c r="BD69" s="1486"/>
      <c r="BE69" s="1486"/>
      <c r="BF69" s="1486"/>
      <c r="BG69" s="1486"/>
      <c r="BH69" s="1486"/>
      <c r="BI69" s="1487"/>
      <c r="BJ69" s="19"/>
      <c r="BK69" s="370"/>
      <c r="BL69" s="361"/>
      <c r="BM69" s="486"/>
      <c r="BO69" s="2007" t="str">
        <f>BO27</f>
        <v>setback a</v>
      </c>
      <c r="BP69" s="19"/>
      <c r="BQ69" s="369"/>
      <c r="BR69" s="179"/>
      <c r="BS69" s="1485" t="s">
        <v>522</v>
      </c>
      <c r="BT69" s="1486"/>
      <c r="BU69" s="1486"/>
      <c r="BV69" s="1486"/>
      <c r="BW69" s="1486"/>
      <c r="BX69" s="1486"/>
      <c r="BY69" s="1486"/>
      <c r="BZ69" s="1486"/>
      <c r="CA69" s="1486"/>
      <c r="CB69" s="1486"/>
      <c r="CC69" s="1486"/>
      <c r="CD69" s="1486"/>
      <c r="CE69" s="1486"/>
      <c r="CF69" s="1486"/>
      <c r="CG69" s="1486"/>
      <c r="CH69" s="1486"/>
      <c r="CI69" s="1486"/>
      <c r="CJ69" s="1486"/>
      <c r="CK69" s="1486"/>
      <c r="CL69" s="1486"/>
      <c r="CM69" s="1486"/>
      <c r="CN69" s="1486"/>
      <c r="CO69" s="1486"/>
      <c r="CP69" s="1486"/>
      <c r="CQ69" s="1486"/>
      <c r="CR69" s="1486"/>
      <c r="CS69" s="1486"/>
      <c r="CT69" s="1486"/>
      <c r="CU69" s="1486"/>
      <c r="CV69" s="1486"/>
      <c r="CW69" s="1486"/>
      <c r="CX69" s="1486"/>
      <c r="CY69" s="1486"/>
      <c r="CZ69" s="1486"/>
      <c r="DA69" s="1486"/>
      <c r="DB69" s="1486"/>
      <c r="DC69" s="1486"/>
      <c r="DD69" s="1486"/>
      <c r="DE69" s="1486"/>
      <c r="DF69" s="1486"/>
      <c r="DG69" s="1486"/>
      <c r="DH69" s="1486"/>
      <c r="DI69" s="1486"/>
      <c r="DJ69" s="1486"/>
      <c r="DK69" s="1487"/>
      <c r="DL69" s="19"/>
      <c r="DM69" s="370"/>
      <c r="DN69" s="361"/>
      <c r="DO69" s="486"/>
    </row>
    <row r="70" spans="2:120" s="75" customFormat="1" ht="13.5" customHeight="1" thickBot="1" x14ac:dyDescent="0.25">
      <c r="B70" s="1514">
        <f t="shared" si="62"/>
        <v>0</v>
      </c>
      <c r="C70" s="1515">
        <f t="shared" si="62"/>
        <v>0</v>
      </c>
      <c r="D70" s="1516">
        <f t="shared" si="62"/>
        <v>0</v>
      </c>
      <c r="E70" s="344" t="str">
        <f t="shared" si="62"/>
        <v>Interior modules</v>
      </c>
      <c r="F70" s="405"/>
      <c r="G70" s="406"/>
      <c r="H70" s="199">
        <f ca="1">(-'int. presets cp_5d+wd'!K27*COS($F$18*PI()/180)*$F$21-'int. presets cp_5d+wd'!K36*COS($I$18*PI()/180)*$I$21)*$F$47*$C$25*1000/9.81/$I$47*$D$101*'int. presets cp_5d+wd'!$K$246-$H$47/$I$47*$C$20*$F$21</f>
        <v>49.954270570932302</v>
      </c>
      <c r="I70" s="1053">
        <f ca="1">(SQRT(((-'int. presets cp_5d+wd'!F27*SIN($F$18*PI()/180)*$F$21+'int. presets cp_5d+wd'!F36*SIN($I$18*PI()/180)*$I$21)*$C$25*1000)^2+(0.001*$C$25*1000*$F$21)^2)/$C$30+(-'int. presets cp_5d+wd'!F27*COS($F$18*PI()/180)*$F$21-'int. presets cp_5d+wd'!F36*COS($I$18*PI()/180)*$I$21)*$C$25*1000)/9.81*$G$47/$I$47*$F$101*'int. presets cp_5d+wd'!$F$246-$H$47/$I$47*$C$20*$F$21</f>
        <v>61.773836722888099</v>
      </c>
      <c r="J70" s="1112">
        <f t="shared" ca="1" si="63"/>
        <v>61.773836722888099</v>
      </c>
      <c r="K70" s="1238">
        <f t="shared" ca="1" si="24"/>
        <v>136.18783591601354</v>
      </c>
      <c r="L70" s="118"/>
      <c r="M70" s="2008"/>
      <c r="N70" s="19"/>
      <c r="O70" s="371"/>
      <c r="P70" s="372"/>
      <c r="Q70" s="1488"/>
      <c r="R70" s="1905"/>
      <c r="S70" s="1905"/>
      <c r="T70" s="1905"/>
      <c r="U70" s="1905"/>
      <c r="V70" s="1905"/>
      <c r="W70" s="1905"/>
      <c r="X70" s="1905"/>
      <c r="Y70" s="1905"/>
      <c r="Z70" s="1905"/>
      <c r="AA70" s="1905"/>
      <c r="AB70" s="1905"/>
      <c r="AC70" s="1905"/>
      <c r="AD70" s="1905"/>
      <c r="AE70" s="1905"/>
      <c r="AF70" s="1905"/>
      <c r="AG70" s="1905"/>
      <c r="AH70" s="1905"/>
      <c r="AI70" s="1905"/>
      <c r="AJ70" s="1905"/>
      <c r="AK70" s="1905"/>
      <c r="AL70" s="1905"/>
      <c r="AM70" s="1905"/>
      <c r="AN70" s="1905"/>
      <c r="AO70" s="1905"/>
      <c r="AP70" s="1905"/>
      <c r="AQ70" s="1905"/>
      <c r="AR70" s="1905"/>
      <c r="AS70" s="1905"/>
      <c r="AT70" s="1905"/>
      <c r="AU70" s="1905"/>
      <c r="AV70" s="1905"/>
      <c r="AW70" s="1905"/>
      <c r="AX70" s="1905"/>
      <c r="AY70" s="1905"/>
      <c r="AZ70" s="1905"/>
      <c r="BA70" s="1905"/>
      <c r="BB70" s="1905"/>
      <c r="BC70" s="1905"/>
      <c r="BD70" s="1905"/>
      <c r="BE70" s="1905"/>
      <c r="BF70" s="1905"/>
      <c r="BG70" s="1905"/>
      <c r="BH70" s="1905"/>
      <c r="BI70" s="1906"/>
      <c r="BJ70" s="373"/>
      <c r="BK70" s="374"/>
      <c r="BL70" s="362"/>
      <c r="BM70" s="487"/>
      <c r="BO70" s="2008"/>
      <c r="BP70" s="19"/>
      <c r="BQ70" s="371"/>
      <c r="BR70" s="372"/>
      <c r="BS70" s="1488"/>
      <c r="BT70" s="1905"/>
      <c r="BU70" s="1905"/>
      <c r="BV70" s="1905"/>
      <c r="BW70" s="1905"/>
      <c r="BX70" s="1905"/>
      <c r="BY70" s="1905"/>
      <c r="BZ70" s="1905"/>
      <c r="CA70" s="1905"/>
      <c r="CB70" s="1905"/>
      <c r="CC70" s="1905"/>
      <c r="CD70" s="1905"/>
      <c r="CE70" s="1905"/>
      <c r="CF70" s="1905"/>
      <c r="CG70" s="1905"/>
      <c r="CH70" s="1905"/>
      <c r="CI70" s="1905"/>
      <c r="CJ70" s="1905"/>
      <c r="CK70" s="1905"/>
      <c r="CL70" s="1905"/>
      <c r="CM70" s="1905"/>
      <c r="CN70" s="1905"/>
      <c r="CO70" s="1905"/>
      <c r="CP70" s="1905"/>
      <c r="CQ70" s="1905"/>
      <c r="CR70" s="1905"/>
      <c r="CS70" s="1905"/>
      <c r="CT70" s="1905"/>
      <c r="CU70" s="1905"/>
      <c r="CV70" s="1905"/>
      <c r="CW70" s="1905"/>
      <c r="CX70" s="1905"/>
      <c r="CY70" s="1905"/>
      <c r="CZ70" s="1905"/>
      <c r="DA70" s="1905"/>
      <c r="DB70" s="1905"/>
      <c r="DC70" s="1905"/>
      <c r="DD70" s="1905"/>
      <c r="DE70" s="1905"/>
      <c r="DF70" s="1905"/>
      <c r="DG70" s="1905"/>
      <c r="DH70" s="1905"/>
      <c r="DI70" s="1905"/>
      <c r="DJ70" s="1905"/>
      <c r="DK70" s="1906"/>
      <c r="DL70" s="373"/>
      <c r="DM70" s="374"/>
      <c r="DN70" s="362"/>
      <c r="DO70" s="487"/>
    </row>
    <row r="71" spans="2:120" s="75" customFormat="1" ht="13.5" customHeight="1" thickTop="1" x14ac:dyDescent="0.2">
      <c r="B71" s="1511" t="str">
        <f t="shared" si="62"/>
        <v>Inner rows, 2nd to 4th row from north</v>
      </c>
      <c r="C71" s="1512" t="e">
        <f t="shared" si="62"/>
        <v>#REF!</v>
      </c>
      <c r="D71" s="1513" t="e">
        <f t="shared" si="62"/>
        <v>#REF!</v>
      </c>
      <c r="E71" s="348" t="str">
        <f t="shared" si="62"/>
        <v>1st-10th module</v>
      </c>
      <c r="F71" s="405"/>
      <c r="G71" s="406"/>
      <c r="H71" s="181">
        <f ca="1">(-'int. presets cp_5d+wd'!K28*COS($F$18*PI()/180)*$F$21-'int. presets cp_5d+wd'!K37*COS($I$18*PI()/180)*$I$21)*$F$47*$C$25*1000/9.81/$I$47*$D$101*'int. presets cp_5d+wd'!$K$246-$H$47/$I$47*$C$20*$F$21</f>
        <v>64.750123634666238</v>
      </c>
      <c r="I71" s="75">
        <f ca="1">(SQRT(((-'int. presets cp_5d+wd'!F28*SIN($F$18*PI()/180)*$F$21+'int. presets cp_5d+wd'!F37*SIN($I$18*PI()/180)*$I$21)*$C$25*1000)^2+(0.001*$C$25*1000*$F$21)^2)/$C$30+(-'int. presets cp_5d+wd'!F28*COS($F$18*PI()/180)*$F$21-'int. presets cp_5d+wd'!F37*COS($I$18*PI()/180)*$I$21)*$C$25*1000)/9.81*$G$47/$I$47*$F$101*'int. presets cp_5d+wd'!$F$246-$H$47/$I$47*$C$20*$F$21</f>
        <v>68.987129542069511</v>
      </c>
      <c r="J71" s="1113">
        <f t="shared" ca="1" si="63"/>
        <v>68.987129542069511</v>
      </c>
      <c r="K71" s="1239">
        <f t="shared" ca="1" si="24"/>
        <v>152.09040553103728</v>
      </c>
      <c r="L71" s="118"/>
      <c r="M71" s="167"/>
      <c r="N71" s="20"/>
      <c r="O71" s="354"/>
      <c r="P71" s="19"/>
      <c r="Q71" s="476"/>
      <c r="R71" s="477"/>
      <c r="S71" s="477"/>
      <c r="T71" s="477"/>
      <c r="U71" s="477"/>
      <c r="V71" s="489"/>
      <c r="W71" s="477"/>
      <c r="X71" s="477"/>
      <c r="Y71" s="477"/>
      <c r="Z71" s="477"/>
      <c r="AA71" s="1502" t="s">
        <v>523</v>
      </c>
      <c r="AB71" s="1503"/>
      <c r="AC71" s="1503"/>
      <c r="AD71" s="1503"/>
      <c r="AE71" s="1504"/>
      <c r="AF71" s="489"/>
      <c r="AG71" s="477"/>
      <c r="AH71" s="477"/>
      <c r="AI71" s="477"/>
      <c r="AJ71" s="477"/>
      <c r="AK71" s="1502" t="s">
        <v>523</v>
      </c>
      <c r="AL71" s="1503"/>
      <c r="AM71" s="1503"/>
      <c r="AN71" s="1503"/>
      <c r="AO71" s="1504"/>
      <c r="AP71" s="489"/>
      <c r="AQ71" s="489"/>
      <c r="AR71" s="489"/>
      <c r="AS71" s="489"/>
      <c r="AT71" s="489"/>
      <c r="AU71" s="1502" t="s">
        <v>523</v>
      </c>
      <c r="AV71" s="1503"/>
      <c r="AW71" s="1503"/>
      <c r="AX71" s="1503"/>
      <c r="AY71" s="1504"/>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502" t="s">
        <v>523</v>
      </c>
      <c r="CD71" s="1503"/>
      <c r="CE71" s="1503"/>
      <c r="CF71" s="1503"/>
      <c r="CG71" s="1504"/>
      <c r="CH71" s="489"/>
      <c r="CI71" s="477"/>
      <c r="CJ71" s="477"/>
      <c r="CK71" s="477"/>
      <c r="CL71" s="477"/>
      <c r="CM71" s="1502" t="s">
        <v>523</v>
      </c>
      <c r="CN71" s="1503"/>
      <c r="CO71" s="1503"/>
      <c r="CP71" s="1503"/>
      <c r="CQ71" s="1504"/>
      <c r="CR71" s="489"/>
      <c r="CS71" s="489"/>
      <c r="CT71" s="489"/>
      <c r="CU71" s="489"/>
      <c r="CV71" s="489"/>
      <c r="CW71" s="1502" t="s">
        <v>523</v>
      </c>
      <c r="CX71" s="1503"/>
      <c r="CY71" s="1503"/>
      <c r="CZ71" s="1503"/>
      <c r="DA71" s="1504"/>
      <c r="DB71" s="489"/>
      <c r="DC71" s="489"/>
      <c r="DD71" s="489"/>
      <c r="DL71" s="494"/>
      <c r="DM71" s="495"/>
      <c r="DN71" s="38"/>
    </row>
    <row r="72" spans="2:120" s="75" customFormat="1" ht="13.5" customHeight="1" thickBot="1" x14ac:dyDescent="0.25">
      <c r="B72" s="1514" t="e">
        <f t="shared" si="62"/>
        <v>#REF!</v>
      </c>
      <c r="C72" s="1515" t="e">
        <f t="shared" si="62"/>
        <v>#REF!</v>
      </c>
      <c r="D72" s="1516" t="e">
        <f t="shared" si="62"/>
        <v>#REF!</v>
      </c>
      <c r="E72" s="344" t="str">
        <f t="shared" si="62"/>
        <v>Interior modules</v>
      </c>
      <c r="F72" s="405"/>
      <c r="G72" s="406"/>
      <c r="H72" s="199">
        <f ca="1">(-'int. presets cp_5d+wd'!K29*COS($F$18*PI()/180)*$F$21-'int. presets cp_5d+wd'!K38*COS($I$18*PI()/180)*$I$21)*$F$47*$C$25*1000/9.81/$I$47*$D$101*'int. presets cp_5d+wd'!$K$246-$H$47/$I$47*$C$20*$F$21</f>
        <v>24.679249396183643</v>
      </c>
      <c r="I72" s="1053">
        <f ca="1">(SQRT(((-'int. presets cp_5d+wd'!F29*SIN($F$18*PI()/180)*$F$21+'int. presets cp_5d+wd'!F38*SIN($I$18*PI()/180)*$I$21)*$C$25*1000)^2+(0.001*$C$25*1000*$F$21)^2)/$C$30+(-'int. presets cp_5d+wd'!F29*COS($F$18*PI()/180)*$F$21-'int. presets cp_5d+wd'!F38*COS($I$18*PI()/180)*$I$21)*$C$25*1000)/9.81*$G$47/$I$47*$F$101*'int. presets cp_5d+wd'!$F$246-$H$47/$I$47*$C$20*$F$21</f>
        <v>54.224404308683212</v>
      </c>
      <c r="J72" s="1112">
        <f t="shared" ca="1" si="63"/>
        <v>54.224404308683212</v>
      </c>
      <c r="K72" s="1238">
        <f t="shared" ca="1" si="24"/>
        <v>119.54420622700917</v>
      </c>
      <c r="L72" s="118"/>
      <c r="M72" s="20"/>
      <c r="N72" s="20"/>
      <c r="O72" s="354"/>
      <c r="P72" s="19"/>
      <c r="Q72" s="474"/>
      <c r="R72" s="475"/>
      <c r="S72" s="475"/>
      <c r="T72" s="475"/>
      <c r="U72" s="475"/>
      <c r="V72" s="475"/>
      <c r="W72" s="475"/>
      <c r="X72" s="475"/>
      <c r="Y72" s="475"/>
      <c r="Z72" s="475"/>
      <c r="AA72" s="1505"/>
      <c r="AB72" s="1506"/>
      <c r="AC72" s="1506"/>
      <c r="AD72" s="1506"/>
      <c r="AE72" s="1507"/>
      <c r="AF72" s="475"/>
      <c r="AG72" s="475"/>
      <c r="AH72" s="475"/>
      <c r="AI72" s="475"/>
      <c r="AJ72" s="475"/>
      <c r="AK72" s="1505"/>
      <c r="AL72" s="1506"/>
      <c r="AM72" s="1506"/>
      <c r="AN72" s="1506"/>
      <c r="AO72" s="1507"/>
      <c r="AP72" s="475"/>
      <c r="AQ72" s="475"/>
      <c r="AR72" s="475"/>
      <c r="AS72" s="475"/>
      <c r="AT72" s="475"/>
      <c r="AU72" s="1505"/>
      <c r="AV72" s="1506"/>
      <c r="AW72" s="1506"/>
      <c r="AX72" s="1506"/>
      <c r="AY72" s="1507"/>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505"/>
      <c r="CD72" s="1506"/>
      <c r="CE72" s="1506"/>
      <c r="CF72" s="1506"/>
      <c r="CG72" s="1507"/>
      <c r="CH72" s="475"/>
      <c r="CI72" s="475"/>
      <c r="CJ72" s="475"/>
      <c r="CK72" s="475"/>
      <c r="CL72" s="475"/>
      <c r="CM72" s="1505"/>
      <c r="CN72" s="1506"/>
      <c r="CO72" s="1506"/>
      <c r="CP72" s="1506"/>
      <c r="CQ72" s="1507"/>
      <c r="CR72" s="475"/>
      <c r="CS72" s="475"/>
      <c r="CT72" s="475"/>
      <c r="CU72" s="475"/>
      <c r="CV72" s="475"/>
      <c r="CW72" s="1505"/>
      <c r="CX72" s="1506"/>
      <c r="CY72" s="1506"/>
      <c r="CZ72" s="1506"/>
      <c r="DA72" s="1507"/>
      <c r="DB72" s="475"/>
      <c r="DC72" s="475"/>
      <c r="DD72" s="475"/>
      <c r="DL72" s="496"/>
      <c r="DM72" s="497"/>
      <c r="DN72" s="23"/>
    </row>
    <row r="73" spans="2:120" s="75" customFormat="1" ht="13.5" customHeight="1" x14ac:dyDescent="0.25">
      <c r="B73" s="1511" t="str">
        <f t="shared" si="62"/>
        <v>Inner rows, from 5th row from north</v>
      </c>
      <c r="C73" s="1512" t="e">
        <f t="shared" si="62"/>
        <v>#REF!</v>
      </c>
      <c r="D73" s="1513" t="e">
        <f t="shared" si="62"/>
        <v>#REF!</v>
      </c>
      <c r="E73" s="348" t="str">
        <f t="shared" si="62"/>
        <v>1st-10th module</v>
      </c>
      <c r="F73" s="405"/>
      <c r="G73" s="406"/>
      <c r="H73" s="181">
        <f ca="1">(-'int. presets cp_5d+wd'!K30*COS($F$18*PI()/180)*$F$21-'int. presets cp_5d+wd'!K39*COS($I$18*PI()/180)*$I$21)*$F$47*$C$25*1000/9.81/$I$47*$D$101*'int. presets cp_5d+wd'!$K$246-$H$47/$I$47*$C$20*$F$21</f>
        <v>51.347824980768884</v>
      </c>
      <c r="I73" s="75">
        <f ca="1">(SQRT(((-'int. presets cp_5d+wd'!F30*SIN($F$18*PI()/180)*$F$21+'int. presets cp_5d+wd'!F39*SIN($I$18*PI()/180)*$I$21)*$C$25*1000)^2+(0.001*$C$25*1000*$F$21)^2)/$C$30+(-'int. presets cp_5d+wd'!F30*COS($F$18*PI()/180)*$F$21-'int. presets cp_5d+wd'!F39*COS($I$18*PI()/180)*$I$21)*$C$25*1000)/9.81*$G$47/$I$47*$F$101*'int. presets cp_5d+wd'!$F$246-$H$47/$I$47*$C$20*$F$21</f>
        <v>53.12006230707923</v>
      </c>
      <c r="J73" s="1113">
        <f t="shared" ca="1" si="63"/>
        <v>53.12006230707923</v>
      </c>
      <c r="K73" s="1239">
        <f t="shared" ca="1" si="24"/>
        <v>117.109551763433</v>
      </c>
      <c r="L73" s="118"/>
      <c r="M73" s="20"/>
      <c r="N73" s="20"/>
      <c r="O73" s="355"/>
      <c r="P73" s="48"/>
      <c r="Q73" s="472"/>
      <c r="R73" s="473"/>
      <c r="S73" s="473"/>
      <c r="T73" s="473"/>
      <c r="U73" s="473"/>
      <c r="V73" s="473"/>
      <c r="W73" s="473"/>
      <c r="X73" s="473"/>
      <c r="Y73" s="473"/>
      <c r="Z73" s="473"/>
      <c r="AA73" s="1508"/>
      <c r="AB73" s="1509"/>
      <c r="AC73" s="1509"/>
      <c r="AD73" s="1509"/>
      <c r="AE73" s="1510"/>
      <c r="AF73" s="473"/>
      <c r="AG73" s="473"/>
      <c r="AH73" s="473"/>
      <c r="AI73" s="473"/>
      <c r="AJ73" s="473"/>
      <c r="AK73" s="1508"/>
      <c r="AL73" s="1509"/>
      <c r="AM73" s="1509"/>
      <c r="AN73" s="1509"/>
      <c r="AO73" s="1510"/>
      <c r="AP73" s="473"/>
      <c r="AQ73" s="473"/>
      <c r="AR73" s="473"/>
      <c r="AS73" s="473"/>
      <c r="AT73" s="473"/>
      <c r="AU73" s="1508"/>
      <c r="AV73" s="1509"/>
      <c r="AW73" s="1509"/>
      <c r="AX73" s="1509"/>
      <c r="AY73" s="1510"/>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508"/>
      <c r="CD73" s="1509"/>
      <c r="CE73" s="1509"/>
      <c r="CF73" s="1509"/>
      <c r="CG73" s="1510"/>
      <c r="CH73" s="473"/>
      <c r="CI73" s="473"/>
      <c r="CJ73" s="473"/>
      <c r="CK73" s="473"/>
      <c r="CL73" s="473"/>
      <c r="CM73" s="1508"/>
      <c r="CN73" s="1509"/>
      <c r="CO73" s="1509"/>
      <c r="CP73" s="1509"/>
      <c r="CQ73" s="1510"/>
      <c r="CR73" s="473"/>
      <c r="CS73" s="473"/>
      <c r="CT73" s="473"/>
      <c r="CU73" s="473"/>
      <c r="CV73" s="473"/>
      <c r="CW73" s="1508"/>
      <c r="CX73" s="1509"/>
      <c r="CY73" s="1509"/>
      <c r="CZ73" s="1509"/>
      <c r="DA73" s="1510"/>
      <c r="DB73" s="473"/>
      <c r="DC73" s="473"/>
      <c r="DD73" s="473"/>
      <c r="DL73" s="498"/>
      <c r="DM73" s="499"/>
      <c r="DN73" s="18"/>
    </row>
    <row r="74" spans="2:120" s="75" customFormat="1" ht="13.5" customHeight="1" thickBot="1" x14ac:dyDescent="0.3">
      <c r="B74" s="1514" t="e">
        <f t="shared" si="62"/>
        <v>#REF!</v>
      </c>
      <c r="C74" s="1515" t="e">
        <f t="shared" si="62"/>
        <v>#REF!</v>
      </c>
      <c r="D74" s="1516" t="e">
        <f t="shared" si="62"/>
        <v>#REF!</v>
      </c>
      <c r="E74" s="344" t="str">
        <f t="shared" si="62"/>
        <v>Interior modules</v>
      </c>
      <c r="F74" s="405"/>
      <c r="G74" s="406"/>
      <c r="H74" s="199">
        <f ca="1">(-'int. presets cp_5d+wd'!K31*COS($F$18*PI()/180)*$F$21-'int. presets cp_5d+wd'!K40*COS($I$18*PI()/180)*$I$21)*$F$47*$C$25*1000/9.81/$I$47*$D$101*'int. presets cp_5d+wd'!$K$246-$H$47/$I$47*$C$20*$F$21</f>
        <v>24.323384669262971</v>
      </c>
      <c r="I74" s="1053">
        <f ca="1">(SQRT(((-'int. presets cp_5d+wd'!F31*SIN($F$18*PI()/180)*$F$21+'int. presets cp_5d+wd'!F40*SIN($I$18*PI()/180)*$I$21)*$C$25*1000)^2+(0.001*$C$25*1000*$F$21)^2)/$C$30+(-'int. presets cp_5d+wd'!F31*COS($F$18*PI()/180)*$F$21-'int. presets cp_5d+wd'!F40*COS($I$18*PI()/180)*$I$21)*$C$25*1000)/9.81*$G$47/$I$47*$F$101*'int. presets cp_5d+wd'!$F$246-$H$47/$I$47*$C$20*$F$21</f>
        <v>47.094466069878557</v>
      </c>
      <c r="J74" s="1112">
        <f t="shared" ca="1" si="63"/>
        <v>47.094466069878557</v>
      </c>
      <c r="K74" s="1238">
        <f t="shared" ca="1" si="24"/>
        <v>103.82540178697566</v>
      </c>
      <c r="L74" s="118"/>
      <c r="O74" s="1865">
        <f>IF(60&lt;('building data'!$C$20),MAX(0,'building data'!$C$20-60),0)</f>
        <v>31.439999999999998</v>
      </c>
      <c r="P74" s="1866"/>
      <c r="Q74" s="1866"/>
      <c r="R74" s="1866"/>
      <c r="S74" s="1866"/>
      <c r="T74" s="1866"/>
      <c r="U74" s="1866"/>
      <c r="V74" s="1866"/>
      <c r="W74" s="1866"/>
      <c r="X74" s="1866"/>
      <c r="Y74" s="1866"/>
      <c r="Z74" s="1866"/>
      <c r="AA74" s="1866"/>
      <c r="AB74" s="1866"/>
      <c r="AC74" s="1866"/>
      <c r="AD74" s="1866"/>
      <c r="AE74" s="1867"/>
      <c r="AF74" s="1865">
        <f>IF(60&lt;('building data'!$C$20),20,MAX('building data'!$C$20-40,0))</f>
        <v>20</v>
      </c>
      <c r="AG74" s="1866"/>
      <c r="AH74" s="1866"/>
      <c r="AI74" s="1866"/>
      <c r="AJ74" s="1866"/>
      <c r="AK74" s="1866"/>
      <c r="AL74" s="1866"/>
      <c r="AM74" s="1866"/>
      <c r="AN74" s="1866"/>
      <c r="AO74" s="1867"/>
      <c r="AP74" s="1865">
        <f>IF(40&lt;('building data'!$C$20),20,MAX('building data'!$C$20-20,0))</f>
        <v>20</v>
      </c>
      <c r="AQ74" s="2009"/>
      <c r="AR74" s="2009"/>
      <c r="AS74" s="2009"/>
      <c r="AT74" s="2009"/>
      <c r="AU74" s="2009"/>
      <c r="AV74" s="2009"/>
      <c r="AW74" s="2009"/>
      <c r="AX74" s="2009"/>
      <c r="AY74" s="2010"/>
      <c r="AZ74" s="1780">
        <f>IF(20&lt;('building data'!$C$20),20,('building data'!$C$20))</f>
        <v>20</v>
      </c>
      <c r="BA74" s="1781"/>
      <c r="BB74" s="1781"/>
      <c r="BC74" s="1781"/>
      <c r="BD74" s="1781"/>
      <c r="BE74" s="1781"/>
      <c r="BF74" s="1781"/>
      <c r="BG74" s="1781"/>
      <c r="BH74" s="1781"/>
      <c r="BI74" s="1781"/>
      <c r="BJ74" s="1781"/>
      <c r="BK74" s="1782"/>
      <c r="BQ74" s="1780">
        <f>IF(20&lt;('building data'!$C$20),20,('building data'!$C$20))</f>
        <v>20</v>
      </c>
      <c r="BR74" s="1781"/>
      <c r="BS74" s="1781"/>
      <c r="BT74" s="1781"/>
      <c r="BU74" s="1781"/>
      <c r="BV74" s="1781"/>
      <c r="BW74" s="1781"/>
      <c r="BX74" s="1781"/>
      <c r="BY74" s="1781"/>
      <c r="BZ74" s="1781"/>
      <c r="CA74" s="1781"/>
      <c r="CB74" s="1782"/>
      <c r="CC74" s="1868">
        <f>IF(40&lt;('building data'!$C$20),20,MAX('building data'!$C$20-20,0))</f>
        <v>20</v>
      </c>
      <c r="CD74" s="2003"/>
      <c r="CE74" s="2003"/>
      <c r="CF74" s="2003"/>
      <c r="CG74" s="2003"/>
      <c r="CH74" s="2003"/>
      <c r="CI74" s="2003"/>
      <c r="CJ74" s="2003"/>
      <c r="CK74" s="2003"/>
      <c r="CL74" s="2004"/>
      <c r="CM74" s="1868">
        <f>IF(60&lt;('building data'!$C$20),20,MAX('building data'!$C$20-40,0))</f>
        <v>20</v>
      </c>
      <c r="CN74" s="1869"/>
      <c r="CO74" s="1869"/>
      <c r="CP74" s="1869"/>
      <c r="CQ74" s="1869"/>
      <c r="CR74" s="1869"/>
      <c r="CS74" s="1869"/>
      <c r="CT74" s="1869"/>
      <c r="CU74" s="1869"/>
      <c r="CV74" s="1870"/>
      <c r="CW74" s="1868">
        <f>IF(60&lt;('building data'!$C$20),MAX(0,'building data'!$C$20-60),0)</f>
        <v>31.439999999999998</v>
      </c>
      <c r="CX74" s="1869"/>
      <c r="CY74" s="1869"/>
      <c r="CZ74" s="1869"/>
      <c r="DA74" s="1869"/>
      <c r="DB74" s="1869"/>
      <c r="DC74" s="1869"/>
      <c r="DD74" s="1869"/>
      <c r="DE74" s="1869"/>
      <c r="DF74" s="1869"/>
      <c r="DG74" s="1869"/>
      <c r="DH74" s="1869"/>
      <c r="DI74" s="1869"/>
      <c r="DJ74" s="1869"/>
      <c r="DK74" s="1869"/>
      <c r="DL74" s="1869"/>
      <c r="DM74" s="1870"/>
    </row>
    <row r="75" spans="2:120" s="75" customFormat="1" ht="13.5" customHeight="1" x14ac:dyDescent="0.25">
      <c r="B75" s="1511" t="str">
        <f t="shared" si="62"/>
        <v>South row</v>
      </c>
      <c r="C75" s="1512" t="e">
        <f t="shared" si="62"/>
        <v>#REF!</v>
      </c>
      <c r="D75" s="1513" t="e">
        <f t="shared" si="62"/>
        <v>#REF!</v>
      </c>
      <c r="E75" s="348" t="str">
        <f t="shared" si="62"/>
        <v>1st-10th module</v>
      </c>
      <c r="F75" s="405"/>
      <c r="G75" s="406"/>
      <c r="H75" s="181">
        <f ca="1">(-'int. presets cp_5d+wd'!K32*COS($F$18*PI()/180)*$F$21-'int. presets cp_5d+wd'!K41*COS($I$18*PI()/180)*$I$21)*$F$47*$C$25*1000/9.81/$I$47*$D$101*'int. presets cp_5d+wd'!$K$246-$H$47/$I$47*$C$20*$F$21</f>
        <v>47.735136918486269</v>
      </c>
      <c r="I75" s="75">
        <f ca="1">(SQRT(((-'int. presets cp_5d+wd'!F32*SIN($F$18*PI()/180)*$F$21+'int. presets cp_5d+wd'!F41*SIN($I$18*PI()/180)*$I$21)*$C$25*1000)^2+(0.001*$C$25*1000*$F$21)^2)/$C$30+(-'int. presets cp_5d+wd'!F32*COS($F$18*PI()/180)*$F$21-'int. presets cp_5d+wd'!F41*COS($I$18*PI()/180)*$I$21)*$C$25*1000)/9.81*$G$47/$I$47*$F$101*'int. presets cp_5d+wd'!$F$246-$H$47/$I$47*$C$20*$F$21</f>
        <v>62.983802876226342</v>
      </c>
      <c r="J75" s="1113">
        <f t="shared" ca="1" si="63"/>
        <v>62.983802876226342</v>
      </c>
      <c r="K75" s="1239">
        <f t="shared" ca="1" si="24"/>
        <v>138.85535149698612</v>
      </c>
      <c r="L75" s="118"/>
      <c r="O75" s="1862" t="s">
        <v>0</v>
      </c>
      <c r="P75" s="1863"/>
      <c r="Q75" s="1863"/>
      <c r="R75" s="1863"/>
      <c r="S75" s="1863"/>
      <c r="T75" s="1863"/>
      <c r="U75" s="1863"/>
      <c r="V75" s="1863"/>
      <c r="W75" s="1863"/>
      <c r="X75" s="1863"/>
      <c r="Y75" s="1863"/>
      <c r="Z75" s="1863"/>
      <c r="AA75" s="1863"/>
      <c r="AB75" s="1863"/>
      <c r="AC75" s="1863"/>
      <c r="AD75" s="1863"/>
      <c r="AE75" s="1864"/>
      <c r="AF75" s="1862" t="s">
        <v>0</v>
      </c>
      <c r="AG75" s="1863"/>
      <c r="AH75" s="1863"/>
      <c r="AI75" s="1863"/>
      <c r="AJ75" s="1863"/>
      <c r="AK75" s="1863"/>
      <c r="AL75" s="1863"/>
      <c r="AM75" s="1863"/>
      <c r="AN75" s="1863"/>
      <c r="AO75" s="1864"/>
      <c r="AP75" s="1871" t="s">
        <v>0</v>
      </c>
      <c r="AQ75" s="2001"/>
      <c r="AR75" s="2001"/>
      <c r="AS75" s="2001"/>
      <c r="AT75" s="2001"/>
      <c r="AU75" s="2001"/>
      <c r="AV75" s="2001"/>
      <c r="AW75" s="2001"/>
      <c r="AX75" s="2001"/>
      <c r="AY75" s="2002"/>
      <c r="AZ75" s="1874" t="s">
        <v>0</v>
      </c>
      <c r="BA75" s="1875"/>
      <c r="BB75" s="1875"/>
      <c r="BC75" s="1875"/>
      <c r="BD75" s="1875"/>
      <c r="BE75" s="1875"/>
      <c r="BF75" s="1875"/>
      <c r="BG75" s="1875"/>
      <c r="BH75" s="1875"/>
      <c r="BI75" s="1875"/>
      <c r="BJ75" s="1875"/>
      <c r="BK75" s="1876"/>
      <c r="BQ75" s="1874" t="s">
        <v>0</v>
      </c>
      <c r="BR75" s="1875"/>
      <c r="BS75" s="1875"/>
      <c r="BT75" s="1875"/>
      <c r="BU75" s="1875"/>
      <c r="BV75" s="1875"/>
      <c r="BW75" s="1875"/>
      <c r="BX75" s="1875"/>
      <c r="BY75" s="1875"/>
      <c r="BZ75" s="1875"/>
      <c r="CA75" s="1875"/>
      <c r="CB75" s="1876"/>
      <c r="CC75" s="1871" t="s">
        <v>0</v>
      </c>
      <c r="CD75" s="2001"/>
      <c r="CE75" s="2001"/>
      <c r="CF75" s="2001"/>
      <c r="CG75" s="2001"/>
      <c r="CH75" s="2001"/>
      <c r="CI75" s="2001"/>
      <c r="CJ75" s="2001"/>
      <c r="CK75" s="2001"/>
      <c r="CL75" s="2002"/>
      <c r="CM75" s="1862" t="s">
        <v>0</v>
      </c>
      <c r="CN75" s="1863"/>
      <c r="CO75" s="1863"/>
      <c r="CP75" s="1863"/>
      <c r="CQ75" s="1863"/>
      <c r="CR75" s="1863"/>
      <c r="CS75" s="1863"/>
      <c r="CT75" s="1863"/>
      <c r="CU75" s="1863"/>
      <c r="CV75" s="1864"/>
      <c r="CW75" s="1862" t="s">
        <v>0</v>
      </c>
      <c r="CX75" s="1863"/>
      <c r="CY75" s="1863"/>
      <c r="CZ75" s="1863"/>
      <c r="DA75" s="1863"/>
      <c r="DB75" s="1863"/>
      <c r="DC75" s="1863"/>
      <c r="DD75" s="1863"/>
      <c r="DE75" s="1863"/>
      <c r="DF75" s="1863"/>
      <c r="DG75" s="1863"/>
      <c r="DH75" s="1863"/>
      <c r="DI75" s="1863"/>
      <c r="DJ75" s="1863"/>
      <c r="DK75" s="1863"/>
      <c r="DL75" s="1863"/>
      <c r="DM75" s="1864"/>
    </row>
    <row r="76" spans="2:120" s="75" customFormat="1" ht="13.5" customHeight="1" thickBot="1" x14ac:dyDescent="0.3">
      <c r="B76" s="1949" t="e">
        <f t="shared" si="62"/>
        <v>#REF!</v>
      </c>
      <c r="C76" s="1950" t="e">
        <f t="shared" si="62"/>
        <v>#REF!</v>
      </c>
      <c r="D76" s="1951" t="e">
        <f t="shared" si="62"/>
        <v>#REF!</v>
      </c>
      <c r="E76" s="1109" t="str">
        <f t="shared" si="62"/>
        <v>Interior modules</v>
      </c>
      <c r="F76" s="405"/>
      <c r="G76" s="406"/>
      <c r="H76" s="161">
        <f ca="1">(-'int. presets cp_5d+wd'!K33*COS($F$18*PI()/180)*$F$21-'int. presets cp_5d+wd'!K42*COS($I$18*PI()/180)*$I$21)*$F$47*$C$25*1000/9.81/$I$47*$D$101*'int. presets cp_5d+wd'!$K$246-$H$47/$I$47*$C$20*$F$21</f>
        <v>25.639436416072485</v>
      </c>
      <c r="I76" s="1108">
        <f ca="1">(SQRT(((-'int. presets cp_5d+wd'!F33*SIN($F$18*PI()/180)*$F$21+'int. presets cp_5d+wd'!F42*SIN($I$18*PI()/180)*$I$21)*$C$25*1000)^2+(0.001*$C$25*1000*$F$21)^2)/$C$30+(-'int. presets cp_5d+wd'!F33*COS($F$18*PI()/180)*$F$21-'int. presets cp_5d+wd'!F42*COS($I$18*PI()/180)*$I$21)*$C$25*1000)/9.81*$G$47/$I$47*$F$101*'int. presets cp_5d+wd'!$F$246-$H$47/$I$47*$C$20*$F$21</f>
        <v>47.094466069878557</v>
      </c>
      <c r="J76" s="1115">
        <f t="shared" ca="1" si="63"/>
        <v>47.094466069878557</v>
      </c>
      <c r="K76" s="1238">
        <f t="shared" ca="1" si="24"/>
        <v>103.82540178697566</v>
      </c>
      <c r="L76" s="118"/>
      <c r="M76" s="163"/>
      <c r="O76" s="1859" t="s">
        <v>47</v>
      </c>
      <c r="P76" s="1860"/>
      <c r="Q76" s="1860"/>
      <c r="R76" s="1860"/>
      <c r="S76" s="1860"/>
      <c r="T76" s="1860"/>
      <c r="U76" s="1860"/>
      <c r="V76" s="1860"/>
      <c r="W76" s="1860"/>
      <c r="X76" s="1860"/>
      <c r="Y76" s="1860"/>
      <c r="Z76" s="1860"/>
      <c r="AA76" s="1860"/>
      <c r="AB76" s="1860"/>
      <c r="AC76" s="1860"/>
      <c r="AD76" s="1860"/>
      <c r="AE76" s="1861"/>
      <c r="AF76" s="1859" t="s">
        <v>75</v>
      </c>
      <c r="AG76" s="1860"/>
      <c r="AH76" s="1860"/>
      <c r="AI76" s="1860"/>
      <c r="AJ76" s="1860"/>
      <c r="AK76" s="1860"/>
      <c r="AL76" s="1860"/>
      <c r="AM76" s="1860"/>
      <c r="AN76" s="1860"/>
      <c r="AO76" s="1861"/>
      <c r="AP76" s="1499" t="s">
        <v>77</v>
      </c>
      <c r="AQ76" s="2005"/>
      <c r="AR76" s="2005"/>
      <c r="AS76" s="2005"/>
      <c r="AT76" s="2005"/>
      <c r="AU76" s="2005"/>
      <c r="AV76" s="2005"/>
      <c r="AW76" s="2005"/>
      <c r="AX76" s="2005"/>
      <c r="AY76" s="2006"/>
      <c r="AZ76" s="1496" t="s">
        <v>79</v>
      </c>
      <c r="BA76" s="1497"/>
      <c r="BB76" s="1497"/>
      <c r="BC76" s="1497"/>
      <c r="BD76" s="1497"/>
      <c r="BE76" s="1497"/>
      <c r="BF76" s="1497"/>
      <c r="BG76" s="1497"/>
      <c r="BH76" s="1497"/>
      <c r="BI76" s="1497"/>
      <c r="BJ76" s="1497"/>
      <c r="BK76" s="1498"/>
      <c r="BQ76" s="1496" t="s">
        <v>79</v>
      </c>
      <c r="BR76" s="1497"/>
      <c r="BS76" s="1497"/>
      <c r="BT76" s="1497"/>
      <c r="BU76" s="1497"/>
      <c r="BV76" s="1497"/>
      <c r="BW76" s="1497"/>
      <c r="BX76" s="1497"/>
      <c r="BY76" s="1497"/>
      <c r="BZ76" s="1497"/>
      <c r="CA76" s="1497"/>
      <c r="CB76" s="1498"/>
      <c r="CC76" s="1499" t="s">
        <v>77</v>
      </c>
      <c r="CD76" s="2005"/>
      <c r="CE76" s="2005"/>
      <c r="CF76" s="2005"/>
      <c r="CG76" s="2005"/>
      <c r="CH76" s="2005"/>
      <c r="CI76" s="2005"/>
      <c r="CJ76" s="2005"/>
      <c r="CK76" s="2005"/>
      <c r="CL76" s="2006"/>
      <c r="CM76" s="1859" t="s">
        <v>75</v>
      </c>
      <c r="CN76" s="1860"/>
      <c r="CO76" s="1860"/>
      <c r="CP76" s="1860"/>
      <c r="CQ76" s="1860"/>
      <c r="CR76" s="1860"/>
      <c r="CS76" s="1860"/>
      <c r="CT76" s="1860"/>
      <c r="CU76" s="1860"/>
      <c r="CV76" s="1861"/>
      <c r="CW76" s="1859" t="s">
        <v>47</v>
      </c>
      <c r="CX76" s="1860"/>
      <c r="CY76" s="1860"/>
      <c r="CZ76" s="1860"/>
      <c r="DA76" s="1860"/>
      <c r="DB76" s="1860"/>
      <c r="DC76" s="1860"/>
      <c r="DD76" s="1860"/>
      <c r="DE76" s="1860"/>
      <c r="DF76" s="1860"/>
      <c r="DG76" s="1860"/>
      <c r="DH76" s="1860"/>
      <c r="DI76" s="1860"/>
      <c r="DJ76" s="1860"/>
      <c r="DK76" s="1860"/>
      <c r="DL76" s="1860"/>
      <c r="DM76" s="1861"/>
    </row>
    <row r="77" spans="2:120" s="75" customFormat="1" ht="13.5" customHeight="1" thickTop="1" thickBot="1" x14ac:dyDescent="0.3">
      <c r="B77" s="1546" t="str">
        <f>'int. presets cp_5d+wd'!G24</f>
        <v>Roof position 4</v>
      </c>
      <c r="C77" s="1547"/>
      <c r="D77" s="1547"/>
      <c r="E77" s="1547"/>
      <c r="F77" s="1547"/>
      <c r="G77" s="1547"/>
      <c r="H77" s="1547"/>
      <c r="I77" s="1547"/>
      <c r="J77" s="1548"/>
      <c r="K77" s="1233"/>
      <c r="L77" s="118"/>
      <c r="M77" s="163"/>
    </row>
    <row r="78" spans="2:120" s="75" customFormat="1" ht="13.5" customHeight="1" x14ac:dyDescent="0.25">
      <c r="B78" s="1949" t="str">
        <f>B51</f>
        <v>North row</v>
      </c>
      <c r="C78" s="1950">
        <f t="shared" ref="B78:E85" si="64">C51</f>
        <v>0</v>
      </c>
      <c r="D78" s="1951">
        <f t="shared" si="64"/>
        <v>0</v>
      </c>
      <c r="E78" s="545" t="str">
        <f t="shared" si="64"/>
        <v>1st-10th module</v>
      </c>
      <c r="F78" s="539"/>
      <c r="G78" s="657"/>
      <c r="H78" s="540">
        <f ca="1">(-'int. presets cp_5d+wd'!L26*COS($F$18*PI()/180)*$F$21-'int. presets cp_5d+wd'!L35*COS($I$18*PI()/180)*$I$21)*$F$47*$C$25*1000/9.81/$I$47*$D$101*'int. presets cp_5d+wd'!$L$246-$H$47/$I$47*$C$20*$F$21</f>
        <v>54.626286934538022</v>
      </c>
      <c r="I78" s="75">
        <f ca="1">(SQRT(((-'int. presets cp_5d+wd'!G26*SIN($F$18*PI()/180)*$F$21+'int. presets cp_5d+wd'!G35*SIN($I$18*PI()/180)*$I$21)*$C$25*1000)^2+(0.001*$C$25*1000*$F$21)^2)/$C$30+(-'int. presets cp_5d+wd'!G26*COS($F$18*PI()/180)*$F$21-'int. presets cp_5d+wd'!G35*COS($I$18*PI()/180)*$I$21)*$C$25*1000)/9.81*$G$47/$I$47*$F$101*'int. presets cp_5d+wd'!$G$246-$H$47/$I$47*$C$20*$F$21</f>
        <v>46.679473785612778</v>
      </c>
      <c r="J78" s="1111">
        <f t="shared" ref="J78:J85" ca="1" si="65">MAX(H78,I78)</f>
        <v>54.626286934538022</v>
      </c>
      <c r="K78" s="1237">
        <f t="shared" ca="1" si="24"/>
        <v>120.43020470162121</v>
      </c>
      <c r="L78" s="118"/>
      <c r="M78" s="163"/>
    </row>
    <row r="79" spans="2:120" s="75" customFormat="1" ht="13.5" customHeight="1" thickBot="1" x14ac:dyDescent="0.3">
      <c r="B79" s="1514">
        <f t="shared" si="64"/>
        <v>0</v>
      </c>
      <c r="C79" s="1515">
        <f t="shared" si="64"/>
        <v>0</v>
      </c>
      <c r="D79" s="1516">
        <f t="shared" si="64"/>
        <v>0</v>
      </c>
      <c r="E79" s="547" t="str">
        <f t="shared" si="64"/>
        <v>Interior modules</v>
      </c>
      <c r="F79" s="405"/>
      <c r="G79" s="406"/>
      <c r="H79" s="199">
        <f ca="1">(-'int. presets cp_5d+wd'!L27*COS($F$18*PI()/180)*$F$21-'int. presets cp_5d+wd'!L36*COS($I$18*PI()/180)*$I$21)*$F$47*$C$25*1000/9.81/$I$47*$D$101*'int. presets cp_5d+wd'!$L$246-$H$47/$I$47*$C$20*$F$21</f>
        <v>46.415132246073235</v>
      </c>
      <c r="I79" s="1053">
        <f ca="1">(SQRT(((-'int. presets cp_5d+wd'!G27*SIN($F$18*PI()/180)*$F$21+'int. presets cp_5d+wd'!G36*SIN($I$18*PI()/180)*$I$21)*$C$25*1000)^2+(0.001*$C$25*1000*$F$21)^2)/$C$30+(-'int. presets cp_5d+wd'!G27*COS($F$18*PI()/180)*$F$21-'int. presets cp_5d+wd'!G36*COS($I$18*PI()/180)*$I$21)*$C$25*1000)/9.81*$G$47/$I$47*$F$101*'int. presets cp_5d+wd'!$G$246-$H$47/$I$47*$C$20*$F$21</f>
        <v>47.381679364900187</v>
      </c>
      <c r="J79" s="1112">
        <f t="shared" ca="1" si="65"/>
        <v>47.381679364900187</v>
      </c>
      <c r="K79" s="1238">
        <f t="shared" ca="1" si="24"/>
        <v>104.45859796144624</v>
      </c>
      <c r="L79" s="118"/>
      <c r="M79" s="163"/>
    </row>
    <row r="80" spans="2:120" s="75" customFormat="1" ht="13.5" customHeight="1" x14ac:dyDescent="0.25">
      <c r="B80" s="1511" t="str">
        <f>B53</f>
        <v>Inner rows, 2nd to 4th row from north</v>
      </c>
      <c r="C80" s="1512" t="e">
        <f t="shared" si="64"/>
        <v>#REF!</v>
      </c>
      <c r="D80" s="1513" t="e">
        <f t="shared" si="64"/>
        <v>#REF!</v>
      </c>
      <c r="E80" s="546" t="str">
        <f t="shared" si="64"/>
        <v>1st-10th module</v>
      </c>
      <c r="F80" s="405"/>
      <c r="G80" s="406"/>
      <c r="H80" s="181">
        <f ca="1">(-'int. presets cp_5d+wd'!L28*COS($F$18*PI()/180)*$F$21-'int. presets cp_5d+wd'!L37*COS($I$18*PI()/180)*$I$21)*$F$47*$C$25*1000/9.81/$I$47*$D$101*'int. presets cp_5d+wd'!$L$246-$H$47/$I$47*$C$20*$F$21</f>
        <v>38.001401594888158</v>
      </c>
      <c r="I80" s="75">
        <f ca="1">(SQRT(((-'int. presets cp_5d+wd'!G28*SIN($F$18*PI()/180)*$F$21+'int. presets cp_5d+wd'!G37*SIN($I$18*PI()/180)*$I$21)*$C$25*1000)^2+(0.001*$C$25*1000*$F$21)^2)/$C$30+(-'int. presets cp_5d+wd'!G28*COS($F$18*PI()/180)*$F$21-'int. presets cp_5d+wd'!G37*COS($I$18*PI()/180)*$I$21)*$C$25*1000)/9.81*$G$47/$I$47*$F$101*'int. presets cp_5d+wd'!$G$246-$H$47/$I$47*$C$20*$F$21</f>
        <v>48.836422157004442</v>
      </c>
      <c r="J80" s="1113">
        <f t="shared" ca="1" si="65"/>
        <v>48.836422157004442</v>
      </c>
      <c r="K80" s="1239">
        <f t="shared" ca="1" si="24"/>
        <v>107.66575301577512</v>
      </c>
      <c r="L80" s="118"/>
      <c r="M80" s="163"/>
    </row>
    <row r="81" spans="2:120" s="75" customFormat="1" ht="13.5" customHeight="1" thickBot="1" x14ac:dyDescent="0.3">
      <c r="B81" s="1514" t="e">
        <f t="shared" si="64"/>
        <v>#REF!</v>
      </c>
      <c r="C81" s="1515" t="e">
        <f t="shared" si="64"/>
        <v>#REF!</v>
      </c>
      <c r="D81" s="1516" t="e">
        <f t="shared" si="64"/>
        <v>#REF!</v>
      </c>
      <c r="E81" s="547" t="str">
        <f t="shared" si="64"/>
        <v>Interior modules</v>
      </c>
      <c r="F81" s="405"/>
      <c r="G81" s="406"/>
      <c r="H81" s="199">
        <f ca="1">(-'int. presets cp_5d+wd'!L29*COS($F$18*PI()/180)*$F$21-'int. presets cp_5d+wd'!L38*COS($I$18*PI()/180)*$I$21)*$F$47*$C$25*1000/9.81/$I$47*$D$101*'int. presets cp_5d+wd'!$L$246-$H$47/$I$47*$C$20*$F$21</f>
        <v>26.336322578300518</v>
      </c>
      <c r="I81" s="1053">
        <f ca="1">(SQRT(((-'int. presets cp_5d+wd'!G29*SIN($F$18*PI()/180)*$F$21+'int. presets cp_5d+wd'!G38*SIN($I$18*PI()/180)*$I$21)*$C$25*1000)^2+(0.001*$C$25*1000*$F$21)^2)/$C$30+(-'int. presets cp_5d+wd'!G29*COS($F$18*PI()/180)*$F$21-'int. presets cp_5d+wd'!G38*COS($I$18*PI()/180)*$I$21)*$C$25*1000)/9.81*$G$47/$I$47*$F$101*'int. presets cp_5d+wd'!$G$246-$H$47/$I$47*$C$20*$F$21</f>
        <v>37.060942279345348</v>
      </c>
      <c r="J81" s="1112">
        <f t="shared" ca="1" si="65"/>
        <v>37.060942279345348</v>
      </c>
      <c r="K81" s="1238">
        <f t="shared" ca="1" si="24"/>
        <v>81.705294567890334</v>
      </c>
      <c r="L81" s="118"/>
      <c r="M81" s="163"/>
    </row>
    <row r="82" spans="2:120" s="75" customFormat="1" ht="13.5" customHeight="1" x14ac:dyDescent="0.25">
      <c r="B82" s="1511" t="str">
        <f t="shared" si="64"/>
        <v>Inner rows, from 5th row from north</v>
      </c>
      <c r="C82" s="1512" t="e">
        <f t="shared" si="64"/>
        <v>#REF!</v>
      </c>
      <c r="D82" s="1513" t="e">
        <f t="shared" si="64"/>
        <v>#REF!</v>
      </c>
      <c r="E82" s="546" t="str">
        <f t="shared" si="64"/>
        <v>1st-10th module</v>
      </c>
      <c r="F82" s="405"/>
      <c r="G82" s="406"/>
      <c r="H82" s="181">
        <f ca="1">(-'int. presets cp_5d+wd'!L30*COS($F$18*PI()/180)*$F$21-'int. presets cp_5d+wd'!L39*COS($I$18*PI()/180)*$I$21)*$F$47*$C$25*1000/9.81/$I$47*$D$101*'int. presets cp_5d+wd'!$L$246-$H$47/$I$47*$C$20*$F$21</f>
        <v>32.258128846581307</v>
      </c>
      <c r="I82" s="75">
        <f ca="1">(SQRT(((-'int. presets cp_5d+wd'!G30*SIN($F$18*PI()/180)*$F$21+'int. presets cp_5d+wd'!G39*SIN($I$18*PI()/180)*$I$21)*$C$25*1000)^2+(0.001*$C$25*1000*$F$21)^2)/$C$30+(-'int. presets cp_5d+wd'!G30*COS($F$18*PI()/180)*$F$21-'int. presets cp_5d+wd'!G39*COS($I$18*PI()/180)*$I$21)*$C$25*1000)/9.81*$G$47/$I$47*$F$101*'int. presets cp_5d+wd'!$G$246-$H$47/$I$47*$C$20*$F$21</f>
        <v>37.595629602497389</v>
      </c>
      <c r="J82" s="1113">
        <f t="shared" ca="1" si="65"/>
        <v>37.595629602497389</v>
      </c>
      <c r="K82" s="1239">
        <f t="shared" ca="1" si="24"/>
        <v>82.884076934257791</v>
      </c>
      <c r="L82" s="118"/>
      <c r="M82" s="163"/>
    </row>
    <row r="83" spans="2:120" s="75" customFormat="1" ht="13.5" customHeight="1" thickBot="1" x14ac:dyDescent="0.3">
      <c r="B83" s="1514" t="e">
        <f t="shared" si="64"/>
        <v>#REF!</v>
      </c>
      <c r="C83" s="1515" t="e">
        <f t="shared" si="64"/>
        <v>#REF!</v>
      </c>
      <c r="D83" s="1516" t="e">
        <f t="shared" si="64"/>
        <v>#REF!</v>
      </c>
      <c r="E83" s="547" t="str">
        <f t="shared" si="64"/>
        <v>Interior modules</v>
      </c>
      <c r="F83" s="405"/>
      <c r="G83" s="406"/>
      <c r="H83" s="199">
        <f ca="1">(-'int. presets cp_5d+wd'!L31*COS($F$18*PI()/180)*$F$21-'int. presets cp_5d+wd'!L40*COS($I$18*PI()/180)*$I$21)*$F$47*$C$25*1000/9.81/$I$47*$D$101*'int. presets cp_5d+wd'!$L$246-$H$47/$I$47*$C$20*$F$21</f>
        <v>13.981091957807308</v>
      </c>
      <c r="I83" s="1053">
        <f ca="1">(SQRT(((-'int. presets cp_5d+wd'!G31*SIN($F$18*PI()/180)*$F$21+'int. presets cp_5d+wd'!G40*SIN($I$18*PI()/180)*$I$21)*$C$25*1000)^2+(0.001*$C$25*1000*$F$21)^2)/$C$30+(-'int. presets cp_5d+wd'!G31*COS($F$18*PI()/180)*$F$21-'int. presets cp_5d+wd'!G40*COS($I$18*PI()/180)*$I$21)*$C$25*1000)/9.81*$G$47/$I$47*$F$101*'int. presets cp_5d+wd'!$G$246-$H$47/$I$47*$C$20*$F$21</f>
        <v>32.864332944650009</v>
      </c>
      <c r="J83" s="1112">
        <f t="shared" ca="1" si="65"/>
        <v>32.864332944650009</v>
      </c>
      <c r="K83" s="1238">
        <f t="shared" ca="1" si="24"/>
        <v>72.45336569643429</v>
      </c>
      <c r="L83" s="118"/>
      <c r="M83" s="163"/>
    </row>
    <row r="84" spans="2:120" s="75" customFormat="1" ht="13.5" customHeight="1" x14ac:dyDescent="0.25">
      <c r="B84" s="1511" t="str">
        <f t="shared" si="64"/>
        <v>South row</v>
      </c>
      <c r="C84" s="1512" t="e">
        <f t="shared" si="64"/>
        <v>#REF!</v>
      </c>
      <c r="D84" s="1513" t="e">
        <f t="shared" si="64"/>
        <v>#REF!</v>
      </c>
      <c r="E84" s="546" t="str">
        <f t="shared" si="64"/>
        <v>1st-10th module</v>
      </c>
      <c r="F84" s="405"/>
      <c r="G84" s="406"/>
      <c r="H84" s="181">
        <f ca="1">(-'int. presets cp_5d+wd'!L32*COS($F$18*PI()/180)*$F$21-'int. presets cp_5d+wd'!L41*COS($I$18*PI()/180)*$I$21)*$F$47*$C$25*1000/9.81/$I$47*$D$101*'int. presets cp_5d+wd'!$L$246-$H$47/$I$47*$C$20*$F$21</f>
        <v>22.300545131155602</v>
      </c>
      <c r="I84" s="75">
        <f ca="1">(SQRT(((-'int. presets cp_5d+wd'!G32*SIN($F$18*PI()/180)*$F$21+'int. presets cp_5d+wd'!G41*SIN($I$18*PI()/180)*$I$21)*$C$25*1000)^2+(0.001*$C$25*1000*$F$21)^2)/$C$30+(-'int. presets cp_5d+wd'!G32*COS($F$18*PI()/180)*$F$21-'int. presets cp_5d+wd'!G41*COS($I$18*PI()/180)*$I$21)*$C$25*1000)/9.81*$G$47/$I$47*$F$101*'int. presets cp_5d+wd'!$G$246-$H$47/$I$47*$C$20*$F$21</f>
        <v>37.220619868567134</v>
      </c>
      <c r="J84" s="1113">
        <f t="shared" ca="1" si="65"/>
        <v>37.220619868567134</v>
      </c>
      <c r="K84" s="1239">
        <f t="shared" ca="1" si="24"/>
        <v>82.057322974640471</v>
      </c>
      <c r="L84" s="118"/>
      <c r="M84" s="163"/>
    </row>
    <row r="85" spans="2:120" s="75" customFormat="1" ht="13.5" customHeight="1" thickBot="1" x14ac:dyDescent="0.3">
      <c r="B85" s="1949" t="e">
        <f t="shared" si="64"/>
        <v>#REF!</v>
      </c>
      <c r="C85" s="1950" t="e">
        <f t="shared" si="64"/>
        <v>#REF!</v>
      </c>
      <c r="D85" s="1951" t="e">
        <f t="shared" si="64"/>
        <v>#REF!</v>
      </c>
      <c r="E85" s="1110" t="str">
        <f t="shared" si="64"/>
        <v>Interior modules</v>
      </c>
      <c r="F85" s="405"/>
      <c r="G85" s="406"/>
      <c r="H85" s="161">
        <f ca="1">(-'int. presets cp_5d+wd'!L33*COS($F$18*PI()/180)*$F$21-'int. presets cp_5d+wd'!L42*COS($I$18*PI()/180)*$I$21)*$F$47*$C$25*1000/9.81/$I$47*$D$101*'int. presets cp_5d+wd'!$L$246-$H$47/$I$47*$C$20*$F$21</f>
        <v>9.4507347132933148</v>
      </c>
      <c r="I85" s="1108">
        <f ca="1">(SQRT(((-'int. presets cp_5d+wd'!G33*SIN($F$18*PI()/180)*$F$21+'int. presets cp_5d+wd'!G42*SIN($I$18*PI()/180)*$I$21)*$C$25*1000)^2+(0.001*$C$25*1000*$F$21)^2)/$C$30+(-'int. presets cp_5d+wd'!G33*COS($F$18*PI()/180)*$F$21-'int. presets cp_5d+wd'!G42*COS($I$18*PI()/180)*$I$21)*$C$25*1000)/9.81*$G$47/$I$47*$F$101*'int. presets cp_5d+wd'!$G$246-$H$47/$I$47*$C$20*$F$21</f>
        <v>36.771455843630754</v>
      </c>
      <c r="J85" s="1115">
        <f t="shared" ca="1" si="65"/>
        <v>36.771455843630754</v>
      </c>
      <c r="K85" s="1238">
        <f t="shared" ca="1" si="24"/>
        <v>81.067086981985227</v>
      </c>
      <c r="L85" s="118"/>
      <c r="M85" s="163"/>
    </row>
    <row r="86" spans="2:120" s="75" customFormat="1" ht="13.5" customHeight="1" thickTop="1" thickBot="1" x14ac:dyDescent="0.3">
      <c r="B86" s="1546" t="str">
        <f>'int. presets cp_5d+wd'!H24</f>
        <v>Roof position 5</v>
      </c>
      <c r="C86" s="1547"/>
      <c r="D86" s="1547"/>
      <c r="E86" s="1547"/>
      <c r="F86" s="1547"/>
      <c r="G86" s="1547"/>
      <c r="H86" s="1547"/>
      <c r="I86" s="1547"/>
      <c r="J86" s="1548"/>
      <c r="K86" s="1233"/>
      <c r="L86" s="118"/>
      <c r="M86" s="163"/>
    </row>
    <row r="87" spans="2:120" s="75" customFormat="1" ht="13.5" customHeight="1" x14ac:dyDescent="0.25">
      <c r="B87" s="1949" t="str">
        <f>B51</f>
        <v>North row</v>
      </c>
      <c r="C87" s="1950"/>
      <c r="D87" s="1951"/>
      <c r="E87" s="351" t="str">
        <f>E51</f>
        <v>1st-10th module</v>
      </c>
      <c r="F87" s="539"/>
      <c r="G87" s="657"/>
      <c r="H87" s="540">
        <f ca="1">(-'int. presets cp_5d+wd'!M26*COS($F$18*PI()/180)*$F$21-'int. presets cp_5d+wd'!M35*COS($I$18*PI()/180)*$I$21)*$F$47*$C$25*1000/9.81/$I$47*$D$101*'int. presets cp_5d+wd'!$M$246-$H$47/$I$47*$C$20*$F$21</f>
        <v>42.82006731380951</v>
      </c>
      <c r="I87" s="75">
        <f ca="1">(SQRT(((-'int. presets cp_5d+wd'!H26*SIN($F$18*PI()/180)*$F$21+'int. presets cp_5d+wd'!H35*SIN($I$18*PI()/180)*$I$21)*$C$25*1000)^2+(0.001*$C$25*1000*$F$21)^2)/$C$30+(-'int. presets cp_5d+wd'!H26*COS($F$18*PI()/180)*$F$21-'int. presets cp_5d+wd'!H35*COS($I$18*PI()/180)*$I$21)*$C$25*1000)/9.81*$G$47/$I$47*$F$101*'int. presets cp_5d+wd'!$H$246-$H$47/$I$47*$C$20*$F$21</f>
        <v>41.388825025462332</v>
      </c>
      <c r="J87" s="1111">
        <f t="shared" ref="J87:J94" ca="1" si="66">MAX(H87,I87)</f>
        <v>42.82006731380951</v>
      </c>
      <c r="K87" s="1237">
        <f t="shared" ca="1" si="24"/>
        <v>94.401976801370708</v>
      </c>
      <c r="L87" s="118"/>
    </row>
    <row r="88" spans="2:120" s="75" customFormat="1" ht="13.5" customHeight="1" thickBot="1" x14ac:dyDescent="0.3">
      <c r="B88" s="1514"/>
      <c r="C88" s="1515"/>
      <c r="D88" s="1516"/>
      <c r="E88" s="345" t="str">
        <f t="shared" ref="E88:E94" si="67">E52</f>
        <v>Interior modules</v>
      </c>
      <c r="F88" s="405"/>
      <c r="G88" s="406"/>
      <c r="H88" s="199">
        <f ca="1">(-'int. presets cp_5d+wd'!M27*COS($F$18*PI()/180)*$F$21-'int. presets cp_5d+wd'!M36*COS($I$18*PI()/180)*$I$21)*$F$47*$C$25*1000/9.81/$I$47*$D$101*'int. presets cp_5d+wd'!$M$246-$H$47/$I$47*$C$20*$F$21</f>
        <v>43.6245805559846</v>
      </c>
      <c r="I88" s="1053">
        <f ca="1">(SQRT(((-'int. presets cp_5d+wd'!H27*SIN($F$18*PI()/180)*$F$21+'int. presets cp_5d+wd'!H36*SIN($I$18*PI()/180)*$I$21)*$C$25*1000)^2+(0.001*$C$25*1000*$F$21)^2)/$C$30+(-'int. presets cp_5d+wd'!H27*COS($F$18*PI()/180)*$F$21-'int. presets cp_5d+wd'!H36*COS($I$18*PI()/180)*$I$21)*$C$25*1000)/9.81*$G$47/$I$47*$F$101*'int. presets cp_5d+wd'!$H$246-$H$47/$I$47*$C$20*$F$21</f>
        <v>43.500306876792258</v>
      </c>
      <c r="J88" s="1112">
        <f t="shared" ca="1" si="66"/>
        <v>43.6245805559846</v>
      </c>
      <c r="K88" s="1238">
        <f t="shared" ca="1" si="24"/>
        <v>96.175622785334767</v>
      </c>
      <c r="L88" s="118"/>
    </row>
    <row r="89" spans="2:120" s="75" customFormat="1" ht="13.5" customHeight="1" x14ac:dyDescent="0.25">
      <c r="B89" s="1511" t="str">
        <f>B53</f>
        <v>Inner rows, 2nd to 4th row from north</v>
      </c>
      <c r="C89" s="1512"/>
      <c r="D89" s="1513"/>
      <c r="E89" s="347" t="str">
        <f t="shared" si="67"/>
        <v>1st-10th module</v>
      </c>
      <c r="F89" s="405"/>
      <c r="G89" s="406"/>
      <c r="H89" s="181">
        <f ca="1">(-'int. presets cp_5d+wd'!M28*COS($F$18*PI()/180)*$F$21-'int. presets cp_5d+wd'!M37*COS($I$18*PI()/180)*$I$21)*$F$47*$C$25*1000/9.81/$I$47*$D$101*'int. presets cp_5d+wd'!$M$246-$H$47/$I$47*$C$20*$F$21</f>
        <v>42.552402227265041</v>
      </c>
      <c r="I89" s="75">
        <f ca="1">(SQRT(((-'int. presets cp_5d+wd'!H28*SIN($F$18*PI()/180)*$F$21+'int. presets cp_5d+wd'!H37*SIN($I$18*PI()/180)*$I$21)*$C$25*1000)^2+(0.001*$C$25*1000*$F$21)^2)/$C$30+(-'int. presets cp_5d+wd'!H28*COS($F$18*PI()/180)*$F$21-'int. presets cp_5d+wd'!H37*COS($I$18*PI()/180)*$I$21)*$C$25*1000)/9.81*$G$47/$I$47*$F$101*'int. presets cp_5d+wd'!$H$246-$H$47/$I$47*$C$20*$F$21</f>
        <v>41.409720532561245</v>
      </c>
      <c r="J89" s="1113">
        <f t="shared" ca="1" si="66"/>
        <v>42.552402227265041</v>
      </c>
      <c r="K89" s="1239">
        <f t="shared" ca="1" si="24"/>
        <v>93.81187699827305</v>
      </c>
      <c r="L89" s="118"/>
    </row>
    <row r="90" spans="2:120" s="75" customFormat="1" ht="13.5" customHeight="1" thickBot="1" x14ac:dyDescent="0.3">
      <c r="B90" s="1514"/>
      <c r="C90" s="1515"/>
      <c r="D90" s="1516"/>
      <c r="E90" s="345" t="str">
        <f t="shared" si="67"/>
        <v>Interior modules</v>
      </c>
      <c r="F90" s="405"/>
      <c r="G90" s="406"/>
      <c r="H90" s="199">
        <f ca="1">(-'int. presets cp_5d+wd'!M29*COS($F$18*PI()/180)*$F$21-'int. presets cp_5d+wd'!M38*COS($I$18*PI()/180)*$I$21)*$F$47*$C$25*1000/9.81/$I$47*$D$101*'int. presets cp_5d+wd'!$M$246-$H$47/$I$47*$C$20*$F$21</f>
        <v>23.292696034872549</v>
      </c>
      <c r="I90" s="1053">
        <f ca="1">(SQRT(((-'int. presets cp_5d+wd'!H29*SIN($F$18*PI()/180)*$F$21+'int. presets cp_5d+wd'!H38*SIN($I$18*PI()/180)*$I$21)*$C$25*1000)^2+(0.001*$C$25*1000*$F$21)^2)/$C$30+(-'int. presets cp_5d+wd'!H29*COS($F$18*PI()/180)*$F$21-'int. presets cp_5d+wd'!H38*COS($I$18*PI()/180)*$I$21)*$C$25*1000)/9.81*$G$47/$I$47*$F$101*'int. presets cp_5d+wd'!$H$246-$H$47/$I$47*$C$20*$F$21</f>
        <v>33.360180297291826</v>
      </c>
      <c r="J90" s="1112">
        <f t="shared" ca="1" si="66"/>
        <v>33.360180297291826</v>
      </c>
      <c r="K90" s="1238">
        <f t="shared" ca="1" si="24"/>
        <v>73.546520687015501</v>
      </c>
      <c r="L90" s="118"/>
    </row>
    <row r="91" spans="2:120" s="75" customFormat="1" ht="13.5" customHeight="1" x14ac:dyDescent="0.25">
      <c r="B91" s="1511" t="str">
        <f>B55</f>
        <v>Inner rows, from 5th row from north</v>
      </c>
      <c r="C91" s="1512"/>
      <c r="D91" s="1513"/>
      <c r="E91" s="347" t="str">
        <f t="shared" si="67"/>
        <v>1st-10th module</v>
      </c>
      <c r="F91" s="405"/>
      <c r="G91" s="406"/>
      <c r="H91" s="181">
        <f ca="1">(-'int. presets cp_5d+wd'!M30*COS($F$18*PI()/180)*$F$21-'int. presets cp_5d+wd'!M39*COS($I$18*PI()/180)*$I$21)*$F$47*$C$25*1000/9.81/$I$47*$D$101*'int. presets cp_5d+wd'!$M$246-$H$47/$I$47*$C$20*$F$21</f>
        <v>9.0155285249377926</v>
      </c>
      <c r="I91" s="75">
        <f ca="1">(SQRT(((-'int. presets cp_5d+wd'!H30*SIN($F$18*PI()/180)*$F$21+'int. presets cp_5d+wd'!H39*SIN($I$18*PI()/180)*$I$21)*$C$25*1000)^2+(0.001*$C$25*1000*$F$21)^2)/$C$30+(-'int. presets cp_5d+wd'!H30*COS($F$18*PI()/180)*$F$21-'int. presets cp_5d+wd'!H39*COS($I$18*PI()/180)*$I$21)*$C$25*1000)/9.81*$G$47/$I$47*$F$101*'int. presets cp_5d+wd'!$H$246-$H$47/$I$47*$C$20*$F$21</f>
        <v>24.2975493385146</v>
      </c>
      <c r="J91" s="1113">
        <f t="shared" ca="1" si="66"/>
        <v>24.2975493385146</v>
      </c>
      <c r="K91" s="1239">
        <f t="shared" ca="1" si="24"/>
        <v>53.566863222676055</v>
      </c>
      <c r="L91" s="118"/>
    </row>
    <row r="92" spans="2:120" s="75" customFormat="1" ht="13.5" customHeight="1" thickBot="1" x14ac:dyDescent="0.3">
      <c r="B92" s="1514"/>
      <c r="C92" s="1515"/>
      <c r="D92" s="1516"/>
      <c r="E92" s="345" t="str">
        <f t="shared" si="67"/>
        <v>Interior modules</v>
      </c>
      <c r="F92" s="405"/>
      <c r="G92" s="406"/>
      <c r="H92" s="199">
        <f ca="1">(-'int. presets cp_5d+wd'!M31*COS($F$18*PI()/180)*$F$21-'int. presets cp_5d+wd'!M40*COS($I$18*PI()/180)*$I$21)*$F$47*$C$25*1000/9.81/$I$47*$D$101*'int. presets cp_5d+wd'!$M$246-$H$47/$I$47*$C$20*$F$21</f>
        <v>6.6522300057327968</v>
      </c>
      <c r="I92" s="1053">
        <f ca="1">(SQRT(((-'int. presets cp_5d+wd'!H31*SIN($F$18*PI()/180)*$F$21+'int. presets cp_5d+wd'!H40*SIN($I$18*PI()/180)*$I$21)*$C$25*1000)^2+(0.001*$C$25*1000*$F$21)^2)/$C$30+(-'int. presets cp_5d+wd'!H31*COS($F$18*PI()/180)*$F$21-'int. presets cp_5d+wd'!H40*COS($I$18*PI()/180)*$I$21)*$C$25*1000)/9.81*$G$47/$I$47*$F$101*'int. presets cp_5d+wd'!$H$246-$H$47/$I$47*$C$20*$F$21</f>
        <v>24.2975493385146</v>
      </c>
      <c r="J92" s="1112">
        <f t="shared" ca="1" si="66"/>
        <v>24.2975493385146</v>
      </c>
      <c r="K92" s="1238">
        <f t="shared" ca="1" si="24"/>
        <v>53.566863222676055</v>
      </c>
      <c r="L92" s="118"/>
    </row>
    <row r="93" spans="2:120" s="75" customFormat="1" ht="13.5" customHeight="1" x14ac:dyDescent="0.25">
      <c r="B93" s="1511" t="str">
        <f>B57</f>
        <v>South row</v>
      </c>
      <c r="C93" s="1512"/>
      <c r="D93" s="1513"/>
      <c r="E93" s="347" t="str">
        <f t="shared" si="67"/>
        <v>1st-10th module</v>
      </c>
      <c r="F93" s="405"/>
      <c r="G93" s="406"/>
      <c r="H93" s="181">
        <f ca="1">(-'int. presets cp_5d+wd'!M32*COS($F$18*PI()/180)*$F$21-'int. presets cp_5d+wd'!M41*COS($I$18*PI()/180)*$I$21)*$F$47*$C$25*1000/9.81/$I$47*$D$101*'int. presets cp_5d+wd'!$M$246-$H$47/$I$47*$C$20*$F$21</f>
        <v>9.4546003702808505</v>
      </c>
      <c r="I93" s="75">
        <f ca="1">(SQRT(((-'int. presets cp_5d+wd'!H32*SIN($F$18*PI()/180)*$F$21+'int. presets cp_5d+wd'!H41*SIN($I$18*PI()/180)*$I$21)*$C$25*1000)^2+(0.001*$C$25*1000*$F$21)^2)/$C$30+(-'int. presets cp_5d+wd'!H32*COS($F$18*PI()/180)*$F$21-'int. presets cp_5d+wd'!H41*COS($I$18*PI()/180)*$I$21)*$C$25*1000)/9.81*$G$47/$I$47*$F$101*'int. presets cp_5d+wd'!$H$246-$H$47/$I$47*$C$20*$F$21</f>
        <v>24.2975493385146</v>
      </c>
      <c r="J93" s="1113">
        <f t="shared" ca="1" si="66"/>
        <v>24.2975493385146</v>
      </c>
      <c r="K93" s="1239">
        <f t="shared" ca="1" si="24"/>
        <v>53.566863222676055</v>
      </c>
      <c r="L93" s="118"/>
    </row>
    <row r="94" spans="2:120" s="75" customFormat="1" ht="13.5" customHeight="1" thickBot="1" x14ac:dyDescent="0.3">
      <c r="B94" s="1517"/>
      <c r="C94" s="2011"/>
      <c r="D94" s="2012"/>
      <c r="E94" s="346" t="str">
        <f t="shared" si="67"/>
        <v>Interior modules</v>
      </c>
      <c r="F94" s="658"/>
      <c r="G94" s="659"/>
      <c r="H94" s="239">
        <f ca="1">(-'int. presets cp_5d+wd'!M33*COS($F$18*PI()/180)*$F$21-'int. presets cp_5d+wd'!M42*COS($I$18*PI()/180)*$I$21)*$F$47*$C$25*1000/9.81/$I$47*$D$101*'int. presets cp_5d+wd'!$M$246-$H$47/$I$47*$C$20*$F$21</f>
        <v>5.5940709018337316</v>
      </c>
      <c r="I94" s="1054">
        <f ca="1">(SQRT(((-'int. presets cp_5d+wd'!H33*SIN($F$18*PI()/180)*$F$21+'int. presets cp_5d+wd'!H42*SIN($I$18*PI()/180)*$I$21)*$C$25*1000)^2+(0.001*$C$25*1000*$F$21)^2)/$C$30+(-'int. presets cp_5d+wd'!H33*COS($F$18*PI()/180)*$F$21-'int. presets cp_5d+wd'!H42*COS($I$18*PI()/180)*$I$21)*$C$25*1000)/9.81*$G$47/$I$47*$F$101*'int. presets cp_5d+wd'!$H$246-$H$47/$I$47*$C$20*$F$21</f>
        <v>24.2975493385146</v>
      </c>
      <c r="J94" s="1114">
        <f t="shared" ca="1" si="66"/>
        <v>24.2975493385146</v>
      </c>
      <c r="K94" s="1238">
        <f t="shared" ca="1" si="24"/>
        <v>53.566863222676055</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506</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1068"/>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682" t="s">
        <v>509</v>
      </c>
      <c r="C99" s="332" t="s">
        <v>510</v>
      </c>
      <c r="D99" s="1685" t="s">
        <v>507</v>
      </c>
      <c r="E99" s="1686"/>
      <c r="F99" s="1687" t="s">
        <v>508</v>
      </c>
      <c r="G99" s="1688"/>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683"/>
      <c r="C100" s="59" t="s">
        <v>511</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684"/>
      <c r="C101" s="64" t="s">
        <v>512</v>
      </c>
      <c r="D101" s="65">
        <f>IF($D$100="Fehler","",IF($J$32=$B$105,1,IF($J$32=$B$106,1/(COS(D100/180*PI())),"Fehler")))</f>
        <v>1.0002169903464837</v>
      </c>
      <c r="E101" s="66" t="s">
        <v>6</v>
      </c>
      <c r="F101" s="67">
        <f>IF($D$100="Fehler","",IF($J$32=$B$105,1,IF($J$32=$B$106,$C$30/($C$30*COS(F100/180*PI())-SIN(F100/180*PI())),"FEHLER")))</f>
        <v>1.0616553804169064</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408</v>
      </c>
      <c r="D103" s="70" t="s">
        <v>126</v>
      </c>
      <c r="E103" s="70" t="s">
        <v>513</v>
      </c>
      <c r="F103" s="71" t="s">
        <v>439</v>
      </c>
      <c r="G103" s="173" t="s">
        <v>514</v>
      </c>
      <c r="H103" s="194" t="s">
        <v>515</v>
      </c>
      <c r="I103" s="193" t="s">
        <v>516</v>
      </c>
      <c r="J103" s="193" t="s">
        <v>517</v>
      </c>
      <c r="K103" s="1218"/>
    </row>
    <row r="104" spans="2:118" s="178" customFormat="1" ht="13.5" customHeight="1" x14ac:dyDescent="0.25">
      <c r="C104" s="168" t="str">
        <f>'building data'!Q10</f>
        <v>USA</v>
      </c>
      <c r="D104" s="169" t="str">
        <f>'building data'!R10</f>
        <v>ASCE/SEI 7-10</v>
      </c>
      <c r="E104" s="72">
        <f>'ASCE 7-10 (US)'!C19</f>
        <v>1.4560013424210316</v>
      </c>
      <c r="F104" s="79" t="str">
        <f>'ASCE 7-10 (US)'!C24</f>
        <v>Exp. C</v>
      </c>
      <c r="G104" s="175">
        <f>'ASCE 7-10 (US)'!H13</f>
        <v>1</v>
      </c>
      <c r="H104" s="195">
        <f>'ASCE 7-10 (US)'!J13</f>
        <v>1</v>
      </c>
      <c r="I104" s="184">
        <f>'ASCE 7-10 (US)'!K13</f>
        <v>0.9</v>
      </c>
      <c r="J104" s="184">
        <f>'ASCE 7-10 (US)'!L13</f>
        <v>0.9</v>
      </c>
      <c r="K104" s="1247"/>
    </row>
    <row r="105" spans="2:118" s="178" customFormat="1" ht="13.5" customHeight="1" x14ac:dyDescent="0.25">
      <c r="B105" s="178" t="s">
        <v>20</v>
      </c>
      <c r="C105" s="168" t="str">
        <f>'building data'!Q11</f>
        <v>USA II</v>
      </c>
      <c r="D105" s="76" t="str">
        <f>'building data'!R11</f>
        <v>ASCE/SEI 7-05</v>
      </c>
      <c r="E105" s="77">
        <f>'ASCE 7-05 (US)'!C19</f>
        <v>1.4560013424210316</v>
      </c>
      <c r="F105" s="172" t="str">
        <f>'ASCE 7-05 (US)'!C24</f>
        <v>Exp. C</v>
      </c>
      <c r="G105" s="174">
        <f>'ASCE 7-05 (US)'!H13</f>
        <v>1.6</v>
      </c>
      <c r="H105" s="196">
        <f>'ASCE 7-05 (US)'!J13</f>
        <v>1.6</v>
      </c>
      <c r="I105" s="185">
        <f>'ASCE 7-05 (US)'!K13</f>
        <v>0.9</v>
      </c>
      <c r="J105" s="185">
        <f>'ASCE 7-05 (US)'!L13</f>
        <v>0.9</v>
      </c>
      <c r="K105" s="1247"/>
    </row>
    <row r="106" spans="2:118" ht="13.5" customHeight="1" x14ac:dyDescent="0.2">
      <c r="B106" s="178" t="s">
        <v>19</v>
      </c>
      <c r="C106" s="168"/>
      <c r="D106" s="76"/>
      <c r="E106" s="77"/>
      <c r="F106" s="172"/>
      <c r="G106" s="176"/>
      <c r="H106" s="196"/>
      <c r="I106" s="185"/>
      <c r="J106" s="185"/>
      <c r="K106" s="1247"/>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247"/>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526</v>
      </c>
      <c r="C108" s="168"/>
      <c r="D108" s="76"/>
      <c r="E108" s="77"/>
      <c r="F108" s="172"/>
      <c r="G108" s="176"/>
      <c r="H108" s="196"/>
      <c r="I108" s="185"/>
      <c r="J108" s="185"/>
      <c r="K108" s="1247"/>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247"/>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247"/>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247"/>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247"/>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247"/>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247"/>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247"/>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247"/>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247"/>
    </row>
    <row r="118" spans="2:117" x14ac:dyDescent="0.2">
      <c r="B118" s="281"/>
      <c r="C118" s="202"/>
      <c r="D118" s="203"/>
      <c r="E118" s="204"/>
      <c r="F118" s="205"/>
      <c r="G118" s="196"/>
      <c r="H118" s="206"/>
      <c r="I118" s="207"/>
      <c r="J118" s="207"/>
      <c r="K118" s="1247"/>
    </row>
    <row r="119" spans="2:117" ht="13.5" thickBot="1" x14ac:dyDescent="0.25">
      <c r="B119" s="281"/>
      <c r="C119" s="171"/>
      <c r="D119" s="78"/>
      <c r="E119" s="108"/>
      <c r="F119" s="55"/>
      <c r="G119" s="177"/>
      <c r="H119" s="197"/>
      <c r="I119" s="186"/>
      <c r="J119" s="186"/>
      <c r="K119" s="1247"/>
    </row>
  </sheetData>
  <mergeCells count="360">
    <mergeCell ref="B99:B101"/>
    <mergeCell ref="D99:E99"/>
    <mergeCell ref="F99:G99"/>
    <mergeCell ref="B84:D85"/>
    <mergeCell ref="B87:D88"/>
    <mergeCell ref="B89:D90"/>
    <mergeCell ref="B91:D92"/>
    <mergeCell ref="B93:D94"/>
    <mergeCell ref="B78:D79"/>
    <mergeCell ref="B80:D81"/>
    <mergeCell ref="B82:D83"/>
    <mergeCell ref="B86:J86"/>
    <mergeCell ref="O76:AE76"/>
    <mergeCell ref="AF76:AO76"/>
    <mergeCell ref="AP76:AY76"/>
    <mergeCell ref="AZ76:BK76"/>
    <mergeCell ref="BQ76:CB76"/>
    <mergeCell ref="B75:D76"/>
    <mergeCell ref="O75:AE75"/>
    <mergeCell ref="AF75:AO75"/>
    <mergeCell ref="AP75:AY75"/>
    <mergeCell ref="AZ75:BK75"/>
    <mergeCell ref="BQ75:CB75"/>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B66:D67"/>
    <mergeCell ref="Q66:U68"/>
    <mergeCell ref="V66:Z68"/>
    <mergeCell ref="AA66:AE68"/>
    <mergeCell ref="AF66:AJ68"/>
    <mergeCell ref="AK66:AO68"/>
    <mergeCell ref="AP66:AT68"/>
    <mergeCell ref="AU66:AY68"/>
    <mergeCell ref="CC75:CL75"/>
    <mergeCell ref="CC74:CL74"/>
    <mergeCell ref="CW74:DM74"/>
    <mergeCell ref="CM66:CQ68"/>
    <mergeCell ref="CR66:CV68"/>
    <mergeCell ref="CW66:DA68"/>
    <mergeCell ref="DB66:DF68"/>
    <mergeCell ref="DG66:DK68"/>
    <mergeCell ref="AZ66:BD68"/>
    <mergeCell ref="BE66:BI68"/>
    <mergeCell ref="BS66:BW68"/>
    <mergeCell ref="BX66:CB68"/>
    <mergeCell ref="CC66:CG68"/>
    <mergeCell ref="CH66:CL68"/>
    <mergeCell ref="CC63:CG65"/>
    <mergeCell ref="AP63:AT65"/>
    <mergeCell ref="AU63:AY65"/>
    <mergeCell ref="AZ63:BD65"/>
    <mergeCell ref="BE63:BI65"/>
    <mergeCell ref="BS63:BW65"/>
    <mergeCell ref="BX63:CB65"/>
    <mergeCell ref="CM60:CQ62"/>
    <mergeCell ref="CR60:CV62"/>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AZ37:BD39"/>
    <mergeCell ref="BE37:BI39"/>
    <mergeCell ref="BS37:BW39"/>
    <mergeCell ref="BX37:CB39"/>
    <mergeCell ref="AU40:AY42"/>
    <mergeCell ref="AZ40:BD42"/>
    <mergeCell ref="BE40:BI42"/>
    <mergeCell ref="BS40:BW42"/>
    <mergeCell ref="BX40:CB42"/>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CM32:CQ33"/>
    <mergeCell ref="B32:I34"/>
    <mergeCell ref="J32:J34"/>
    <mergeCell ref="Q32:U33"/>
    <mergeCell ref="V32:Z33"/>
    <mergeCell ref="AA32:AE33"/>
    <mergeCell ref="AF32:AJ33"/>
    <mergeCell ref="Q34:U36"/>
    <mergeCell ref="V34:Z36"/>
    <mergeCell ref="AA34:AE36"/>
    <mergeCell ref="AF34:AJ36"/>
    <mergeCell ref="AK34:AO36"/>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9:D9"/>
    <mergeCell ref="B16:J16"/>
    <mergeCell ref="V16:BE20"/>
    <mergeCell ref="O21:P25"/>
    <mergeCell ref="BJ21:BK25"/>
    <mergeCell ref="F9:G9"/>
    <mergeCell ref="F10:G10"/>
    <mergeCell ref="F11:G11"/>
    <mergeCell ref="F12:G12"/>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M231"/>
  <sheetViews>
    <sheetView zoomScale="60" zoomScaleNormal="60" workbookViewId="0">
      <selection activeCell="E6" sqref="E6"/>
    </sheetView>
  </sheetViews>
  <sheetFormatPr defaultColWidth="8.875" defaultRowHeight="12.75" x14ac:dyDescent="0.25"/>
  <cols>
    <col min="1" max="4" width="3.75" style="1186" customWidth="1"/>
    <col min="5" max="5" width="8.875" style="1186"/>
    <col min="6" max="6" width="3.75" style="1186" customWidth="1"/>
    <col min="7" max="7" width="8.875" style="1186"/>
    <col min="8" max="8" width="3.75" style="1186" customWidth="1"/>
    <col min="9" max="9" width="8.875" style="1186"/>
    <col min="10" max="10" width="3.75" style="1186" customWidth="1"/>
    <col min="11" max="11" width="8.875" style="1186"/>
    <col min="12" max="12" width="3.75" style="1186" customWidth="1"/>
    <col min="13" max="13" width="8.875" style="1186"/>
    <col min="14" max="14" width="3.75" style="1186" customWidth="1"/>
    <col min="15" max="15" width="8.875" style="1186"/>
    <col min="16" max="16" width="3.75" style="1186" customWidth="1"/>
    <col min="17" max="17" width="8.875" style="1186"/>
    <col min="18" max="18" width="3.75" style="1186" customWidth="1"/>
    <col min="19" max="19" width="8.875" style="1186"/>
    <col min="20" max="20" width="3.75" style="1186" customWidth="1"/>
    <col min="21" max="21" width="8.875" style="1186"/>
    <col min="22" max="22" width="3.75" style="1186" customWidth="1"/>
    <col min="23" max="23" width="8.875" style="1186"/>
    <col min="24" max="24" width="3.75" style="1186" customWidth="1"/>
    <col min="25" max="25" width="8.875" style="1186"/>
    <col min="26" max="26" width="3.75" style="1186" customWidth="1"/>
    <col min="27" max="27" width="8.875" style="1186"/>
    <col min="28" max="28" width="3.75" style="1186" customWidth="1"/>
    <col min="29" max="29" width="8.875" style="1186"/>
    <col min="30" max="30" width="3.75" style="1186" customWidth="1"/>
    <col min="31" max="31" width="8.875" style="1186"/>
    <col min="32" max="32" width="3.75" style="1186" customWidth="1"/>
    <col min="33" max="33" width="8.875" style="1186"/>
    <col min="34" max="34" width="3.75" style="1186" customWidth="1"/>
    <col min="35" max="35" width="8.875" style="1186"/>
    <col min="36" max="36" width="3.75" style="1186" customWidth="1"/>
    <col min="37" max="37" width="8.875" style="1186"/>
    <col min="38" max="38" width="2.25" style="1186" customWidth="1"/>
    <col min="39" max="39" width="2.25" style="1187" customWidth="1"/>
    <col min="40" max="40" width="2.25" style="1186" hidden="1" customWidth="1"/>
    <col min="41" max="43" width="3.75" style="1186" hidden="1" customWidth="1"/>
    <col min="44" max="44" width="0" style="1186" hidden="1" customWidth="1"/>
    <col min="45" max="45" width="3.75" style="1186" hidden="1" customWidth="1"/>
    <col min="46" max="46" width="0" style="1186" hidden="1" customWidth="1"/>
    <col min="47" max="47" width="3.75" style="1186" hidden="1" customWidth="1"/>
    <col min="48" max="48" width="0" style="1186" hidden="1" customWidth="1"/>
    <col min="49" max="49" width="3.75" style="1186" hidden="1" customWidth="1"/>
    <col min="50" max="50" width="0" style="1186" hidden="1" customWidth="1"/>
    <col min="51" max="51" width="3.75" style="1186" hidden="1" customWidth="1"/>
    <col min="52" max="52" width="0" style="1186" hidden="1" customWidth="1"/>
    <col min="53" max="53" width="3.75" style="1186" hidden="1" customWidth="1"/>
    <col min="54" max="54" width="0" style="1186" hidden="1" customWidth="1"/>
    <col min="55" max="55" width="3.75" style="1186" hidden="1" customWidth="1"/>
    <col min="56" max="56" width="0" style="1186" hidden="1" customWidth="1"/>
    <col min="57" max="57" width="3.75" style="1186" hidden="1" customWidth="1"/>
    <col min="58" max="58" width="0" style="1186" hidden="1" customWidth="1"/>
    <col min="59" max="59" width="3.75" style="1186" hidden="1" customWidth="1"/>
    <col min="60" max="60" width="0" style="1186" hidden="1" customWidth="1"/>
    <col min="61" max="61" width="3.75" style="1186" hidden="1" customWidth="1"/>
    <col min="62" max="62" width="0" style="1186" hidden="1" customWidth="1"/>
    <col min="63" max="63" width="3.75" style="1186" hidden="1" customWidth="1"/>
    <col min="64" max="64" width="0" style="1186" hidden="1" customWidth="1"/>
    <col min="65" max="65" width="3.75" style="1186" hidden="1" customWidth="1"/>
    <col min="66" max="66" width="0" style="1186" hidden="1" customWidth="1"/>
    <col min="67" max="67" width="3.75" style="1186" hidden="1" customWidth="1"/>
    <col min="68" max="68" width="0" style="1186" hidden="1" customWidth="1"/>
    <col min="69" max="69" width="3.75" style="1186" hidden="1" customWidth="1"/>
    <col min="70" max="70" width="0" style="1186" hidden="1" customWidth="1"/>
    <col min="71" max="71" width="3.75" style="1186" hidden="1" customWidth="1"/>
    <col min="72" max="72" width="0" style="1186" hidden="1" customWidth="1"/>
    <col min="73" max="73" width="3.75" style="1186" hidden="1" customWidth="1"/>
    <col min="74" max="74" width="0" style="1186" hidden="1" customWidth="1"/>
    <col min="75" max="75" width="3.75" style="1186" hidden="1" customWidth="1"/>
    <col min="76" max="76" width="0" style="1186" hidden="1" customWidth="1"/>
    <col min="77" max="77" width="2.25" style="1186" hidden="1" customWidth="1"/>
    <col min="78" max="78" width="2.25" style="1187" hidden="1" customWidth="1"/>
    <col min="79" max="79" width="2.25" style="1186" hidden="1" customWidth="1"/>
    <col min="80" max="82" width="3.75" style="1186" hidden="1" customWidth="1"/>
    <col min="83" max="83" width="0" style="1186" hidden="1" customWidth="1"/>
    <col min="84" max="84" width="3.75" style="1186" hidden="1" customWidth="1"/>
    <col min="85" max="85" width="0" style="1186" hidden="1" customWidth="1"/>
    <col min="86" max="86" width="3.75" style="1186" hidden="1" customWidth="1"/>
    <col min="87" max="87" width="0" style="1186" hidden="1" customWidth="1"/>
    <col min="88" max="88" width="3.75" style="1186" hidden="1" customWidth="1"/>
    <col min="89" max="89" width="0" style="1186" hidden="1" customWidth="1"/>
    <col min="90" max="90" width="3.75" style="1186" hidden="1" customWidth="1"/>
    <col min="91" max="91" width="0" style="1186" hidden="1" customWidth="1"/>
    <col min="92" max="92" width="3.75" style="1186" hidden="1" customWidth="1"/>
    <col min="93" max="93" width="0" style="1186" hidden="1" customWidth="1"/>
    <col min="94" max="94" width="3.75" style="1186" hidden="1" customWidth="1"/>
    <col min="95" max="95" width="0" style="1186" hidden="1" customWidth="1"/>
    <col min="96" max="96" width="3.75" style="1186" hidden="1" customWidth="1"/>
    <col min="97" max="97" width="0" style="1186" hidden="1" customWidth="1"/>
    <col min="98" max="98" width="3.75" style="1186" hidden="1" customWidth="1"/>
    <col min="99" max="99" width="0" style="1186" hidden="1" customWidth="1"/>
    <col min="100" max="100" width="3.75" style="1186" hidden="1" customWidth="1"/>
    <col min="101" max="101" width="0" style="1186" hidden="1" customWidth="1"/>
    <col min="102" max="102" width="3.75" style="1186" hidden="1" customWidth="1"/>
    <col min="103" max="103" width="0" style="1186" hidden="1" customWidth="1"/>
    <col min="104" max="104" width="3.75" style="1186" hidden="1" customWidth="1"/>
    <col min="105" max="105" width="0" style="1186" hidden="1" customWidth="1"/>
    <col min="106" max="106" width="3.75" style="1186" hidden="1" customWidth="1"/>
    <col min="107" max="107" width="0" style="1186" hidden="1" customWidth="1"/>
    <col min="108" max="108" width="3.75" style="1186" hidden="1" customWidth="1"/>
    <col min="109" max="109" width="0" style="1186" hidden="1" customWidth="1"/>
    <col min="110" max="110" width="3.75" style="1186" hidden="1" customWidth="1"/>
    <col min="111" max="111" width="0" style="1186" hidden="1" customWidth="1"/>
    <col min="112" max="112" width="3.75" style="1186" hidden="1" customWidth="1"/>
    <col min="113" max="113" width="0" style="1186" hidden="1" customWidth="1"/>
    <col min="114" max="114" width="3.75" style="1186" hidden="1" customWidth="1"/>
    <col min="115" max="115" width="0" style="1186" hidden="1" customWidth="1"/>
    <col min="116" max="116" width="2.25" style="1186" hidden="1" customWidth="1"/>
    <col min="117" max="117" width="2.25" style="1187" hidden="1" customWidth="1"/>
    <col min="118" max="118" width="2.25" style="1186" customWidth="1"/>
    <col min="119" max="16384" width="8.875" style="1186"/>
  </cols>
  <sheetData>
    <row r="2" spans="1:114" x14ac:dyDescent="0.25">
      <c r="A2" s="1159">
        <v>1</v>
      </c>
      <c r="B2" s="1159">
        <v>2</v>
      </c>
      <c r="C2" s="1159">
        <v>3</v>
      </c>
      <c r="D2" s="1159" t="s">
        <v>250</v>
      </c>
      <c r="E2" s="1198"/>
      <c r="F2" s="1180"/>
      <c r="G2" s="1198"/>
    </row>
    <row r="3" spans="1:114" x14ac:dyDescent="0.25">
      <c r="A3" s="1159">
        <v>4</v>
      </c>
      <c r="B3" s="1159">
        <v>5</v>
      </c>
      <c r="C3" s="1159">
        <v>6</v>
      </c>
      <c r="E3" s="1198"/>
      <c r="F3" s="1180"/>
      <c r="G3" s="1198"/>
      <c r="H3" s="1197"/>
    </row>
    <row r="6" spans="1:114" ht="13.5" thickBot="1" x14ac:dyDescent="0.3"/>
    <row r="7" spans="1:114" ht="13.5" thickBot="1" x14ac:dyDescent="0.3">
      <c r="D7" s="2064" t="s">
        <v>412</v>
      </c>
      <c r="E7" s="2065"/>
      <c r="F7" s="2065"/>
      <c r="G7" s="2065"/>
      <c r="H7" s="2065"/>
      <c r="I7" s="2065"/>
      <c r="J7" s="2065"/>
      <c r="K7" s="2065"/>
      <c r="L7" s="2065"/>
      <c r="M7" s="2065"/>
      <c r="N7" s="2065"/>
      <c r="O7" s="2065"/>
      <c r="P7" s="2065"/>
      <c r="Q7" s="2066"/>
      <c r="R7" s="2053" t="s">
        <v>414</v>
      </c>
      <c r="S7" s="2054"/>
      <c r="T7" s="2054"/>
      <c r="U7" s="2054"/>
      <c r="V7" s="2054"/>
      <c r="W7" s="2055"/>
      <c r="X7" s="2056" t="s">
        <v>415</v>
      </c>
      <c r="Y7" s="2057"/>
      <c r="Z7" s="2057"/>
      <c r="AA7" s="2057"/>
      <c r="AB7" s="2057"/>
      <c r="AC7" s="2058"/>
      <c r="AD7" s="2039" t="s">
        <v>416</v>
      </c>
      <c r="AE7" s="2040"/>
      <c r="AF7" s="2040"/>
      <c r="AG7" s="2040"/>
      <c r="AH7" s="2040"/>
      <c r="AI7" s="2041"/>
      <c r="AQ7" s="2064" t="s">
        <v>412</v>
      </c>
      <c r="AR7" s="2065"/>
      <c r="AS7" s="2065"/>
      <c r="AT7" s="2065"/>
      <c r="AU7" s="2065"/>
      <c r="AV7" s="2065"/>
      <c r="AW7" s="2065"/>
      <c r="AX7" s="2065"/>
      <c r="AY7" s="2065"/>
      <c r="AZ7" s="2065"/>
      <c r="BA7" s="2065"/>
      <c r="BB7" s="2065"/>
      <c r="BC7" s="2065"/>
      <c r="BD7" s="2066"/>
      <c r="BE7" s="2053" t="s">
        <v>414</v>
      </c>
      <c r="BF7" s="2054"/>
      <c r="BG7" s="2054"/>
      <c r="BH7" s="2054"/>
      <c r="BI7" s="2054"/>
      <c r="BJ7" s="2055"/>
      <c r="BK7" s="2056" t="s">
        <v>415</v>
      </c>
      <c r="BL7" s="2057"/>
      <c r="BM7" s="2057"/>
      <c r="BN7" s="2057"/>
      <c r="BO7" s="2057"/>
      <c r="BP7" s="2058"/>
      <c r="BQ7" s="2039" t="s">
        <v>416</v>
      </c>
      <c r="BR7" s="2040"/>
      <c r="BS7" s="2040"/>
      <c r="BT7" s="2040"/>
      <c r="BU7" s="2040"/>
      <c r="BV7" s="2041"/>
      <c r="CD7" s="2064" t="s">
        <v>412</v>
      </c>
      <c r="CE7" s="2065"/>
      <c r="CF7" s="2065"/>
      <c r="CG7" s="2065"/>
      <c r="CH7" s="2065"/>
      <c r="CI7" s="2065"/>
      <c r="CJ7" s="2065"/>
      <c r="CK7" s="2065"/>
      <c r="CL7" s="2065"/>
      <c r="CM7" s="2065"/>
      <c r="CN7" s="2065"/>
      <c r="CO7" s="2065"/>
      <c r="CP7" s="2065"/>
      <c r="CQ7" s="2066"/>
      <c r="CR7" s="2053" t="s">
        <v>414</v>
      </c>
      <c r="CS7" s="2054"/>
      <c r="CT7" s="2054"/>
      <c r="CU7" s="2054"/>
      <c r="CV7" s="2054"/>
      <c r="CW7" s="2055"/>
      <c r="CX7" s="2056" t="s">
        <v>415</v>
      </c>
      <c r="CY7" s="2057"/>
      <c r="CZ7" s="2057"/>
      <c r="DA7" s="2057"/>
      <c r="DB7" s="2057"/>
      <c r="DC7" s="2058"/>
      <c r="DD7" s="2039" t="s">
        <v>416</v>
      </c>
      <c r="DE7" s="2040"/>
      <c r="DF7" s="2040"/>
      <c r="DG7" s="2040"/>
      <c r="DH7" s="2040"/>
      <c r="DI7" s="2041"/>
    </row>
    <row r="8" spans="1:114" ht="13.5" thickBot="1" x14ac:dyDescent="0.3">
      <c r="Q8" s="1188"/>
      <c r="R8" s="1189"/>
      <c r="S8" s="1180"/>
      <c r="T8" s="1180"/>
      <c r="U8" s="1180"/>
      <c r="V8" s="1180"/>
      <c r="W8" s="1188"/>
      <c r="X8" s="1189"/>
      <c r="Y8" s="1180"/>
      <c r="Z8" s="1180"/>
      <c r="AA8" s="1180"/>
      <c r="AB8" s="1180"/>
      <c r="AC8" s="1188"/>
      <c r="AD8" s="1189"/>
      <c r="AE8" s="1180"/>
      <c r="AF8" s="1180"/>
      <c r="AG8" s="1180"/>
      <c r="AH8" s="1180"/>
      <c r="AI8" s="1180"/>
      <c r="AJ8" s="1180"/>
      <c r="BD8" s="1188"/>
      <c r="BE8" s="1189"/>
      <c r="BF8" s="1180"/>
      <c r="BG8" s="1180"/>
      <c r="BH8" s="1180"/>
      <c r="BI8" s="1180"/>
      <c r="BJ8" s="1188"/>
      <c r="BK8" s="1189"/>
      <c r="BL8" s="1180"/>
      <c r="BM8" s="1180"/>
      <c r="BN8" s="1180"/>
      <c r="BO8" s="1180"/>
      <c r="BP8" s="1188"/>
      <c r="BQ8" s="1189"/>
      <c r="BR8" s="1180"/>
      <c r="BS8" s="1180"/>
      <c r="BT8" s="1180"/>
      <c r="BU8" s="1180"/>
      <c r="BV8" s="1180"/>
      <c r="BW8" s="1180"/>
      <c r="CQ8" s="1188"/>
      <c r="CR8" s="1189"/>
      <c r="CS8" s="1180"/>
      <c r="CT8" s="1180"/>
      <c r="CU8" s="1180"/>
      <c r="CV8" s="1180"/>
      <c r="CW8" s="1188"/>
      <c r="CX8" s="1189"/>
      <c r="CY8" s="1180"/>
      <c r="CZ8" s="1180"/>
      <c r="DA8" s="1180"/>
      <c r="DB8" s="1180"/>
      <c r="DC8" s="1188"/>
      <c r="DD8" s="1189"/>
      <c r="DE8" s="1180"/>
      <c r="DF8" s="1180"/>
      <c r="DG8" s="1180"/>
      <c r="DH8" s="1180"/>
      <c r="DI8" s="1180"/>
      <c r="DJ8" s="1180"/>
    </row>
    <row r="9" spans="1:114" ht="13.15" customHeight="1" x14ac:dyDescent="0.25">
      <c r="B9" s="2067" t="s">
        <v>567</v>
      </c>
      <c r="D9" s="2013" t="e">
        <f>(2*E11/7)/'1-Eng Inputs'!$B$34</f>
        <v>#REF!</v>
      </c>
      <c r="F9" s="2013" t="e">
        <f>((2*E11/7)+G11/3)/'1-Eng Inputs'!$B$34</f>
        <v>#REF!</v>
      </c>
      <c r="G9" s="1180"/>
      <c r="H9" s="2013" t="e">
        <f>((I11+G11)/3)/'1-Eng Inputs'!$B$34</f>
        <v>#REF!</v>
      </c>
      <c r="I9" s="1180"/>
      <c r="J9" s="2013" t="e">
        <f>((K11+I11)/3)/'1-Eng Inputs'!$B$34</f>
        <v>#REF!</v>
      </c>
      <c r="K9" s="1180"/>
      <c r="L9" s="2013" t="e">
        <f>((M11+K11)/3)/'1-Eng Inputs'!$B$34</f>
        <v>#REF!</v>
      </c>
      <c r="M9" s="1180"/>
      <c r="N9" s="2013" t="e">
        <f>((O11+M11)/3)/'1-Eng Inputs'!$B$34</f>
        <v>#REF!</v>
      </c>
      <c r="O9" s="1180"/>
      <c r="P9" s="2013" t="e">
        <f>((Q11+O11)/3)/'1-Eng Inputs'!$B$34</f>
        <v>#REF!</v>
      </c>
      <c r="Q9" s="1180"/>
      <c r="R9" s="2051" t="e">
        <f>((S11+Q11)/3)/'1-Eng Inputs'!$B$34</f>
        <v>#REF!</v>
      </c>
      <c r="S9" s="1180"/>
      <c r="T9" s="2013" t="e">
        <f>((U11+S11)/3)/'1-Eng Inputs'!$B$34</f>
        <v>#REF!</v>
      </c>
      <c r="U9" s="1180"/>
      <c r="V9" s="2013" t="e">
        <f>((W11+U11)/3)/'1-Eng Inputs'!$B$34</f>
        <v>#REF!</v>
      </c>
      <c r="W9" s="1180"/>
      <c r="X9" s="2051" t="e">
        <f>((Y11+W11)/3)/'1-Eng Inputs'!$B$34</f>
        <v>#REF!</v>
      </c>
      <c r="Y9" s="1180"/>
      <c r="Z9" s="2013" t="e">
        <f>((AA11+Y11)/3)/'1-Eng Inputs'!$B$34</f>
        <v>#REF!</v>
      </c>
      <c r="AA9" s="1180"/>
      <c r="AB9" s="2013" t="e">
        <f>((AC11+AA11)/3)/'1-Eng Inputs'!$B$34</f>
        <v>#REF!</v>
      </c>
      <c r="AC9" s="1180"/>
      <c r="AD9" s="2051" t="e">
        <f>((AE11+AC11)/3)/'1-Eng Inputs'!$B$34</f>
        <v>#REF!</v>
      </c>
      <c r="AE9" s="1180"/>
      <c r="AF9" s="2013" t="e">
        <f>((AG11+AE11)/3)/'1-Eng Inputs'!$B$34</f>
        <v>#REF!</v>
      </c>
      <c r="AG9" s="1180"/>
      <c r="AH9" s="2013" t="e">
        <f>((AI11+AG11)/3)/'1-Eng Inputs'!$B$34</f>
        <v>#REF!</v>
      </c>
      <c r="AI9" s="1180"/>
      <c r="AJ9" s="1180"/>
      <c r="AO9" s="2067" t="s">
        <v>567</v>
      </c>
      <c r="AQ9" s="1161"/>
      <c r="AS9" s="1161"/>
      <c r="AT9" s="1180"/>
      <c r="AU9" s="1161"/>
      <c r="AV9" s="1180"/>
      <c r="AW9" s="1161"/>
      <c r="AX9" s="1180"/>
      <c r="AY9" s="1162"/>
      <c r="AZ9" s="1180"/>
      <c r="BA9" s="1162"/>
      <c r="BB9" s="1180"/>
      <c r="BC9" s="1162"/>
      <c r="BD9" s="1180"/>
      <c r="BE9" s="1163"/>
      <c r="BF9" s="1180"/>
      <c r="BG9" s="1164"/>
      <c r="BH9" s="1180"/>
      <c r="BI9" s="1164"/>
      <c r="BJ9" s="1180"/>
      <c r="BK9" s="1165"/>
      <c r="BL9" s="1180"/>
      <c r="BM9" s="1166"/>
      <c r="BN9" s="1180"/>
      <c r="BO9" s="1166"/>
      <c r="BP9" s="1180"/>
      <c r="BQ9" s="1167"/>
      <c r="BR9" s="1180"/>
      <c r="BS9" s="1168"/>
      <c r="BT9" s="1180"/>
      <c r="BU9" s="1168"/>
      <c r="BV9" s="1180"/>
      <c r="BW9" s="1180" t="s">
        <v>570</v>
      </c>
      <c r="CB9" s="2067" t="s">
        <v>567</v>
      </c>
      <c r="CD9" s="2025"/>
      <c r="CF9" s="2025"/>
      <c r="CG9" s="1180"/>
      <c r="CH9" s="2025"/>
      <c r="CI9" s="1180"/>
      <c r="CJ9" s="2025"/>
      <c r="CK9" s="1180"/>
      <c r="CL9" s="2027"/>
      <c r="CM9" s="1180"/>
      <c r="CN9" s="2027"/>
      <c r="CO9" s="1180"/>
      <c r="CP9" s="2027"/>
      <c r="CQ9" s="1180"/>
      <c r="CR9" s="2059"/>
      <c r="CS9" s="1180"/>
      <c r="CT9" s="2047"/>
      <c r="CU9" s="1180"/>
      <c r="CV9" s="2047"/>
      <c r="CW9" s="1180"/>
      <c r="CX9" s="2049"/>
      <c r="CY9" s="1180"/>
      <c r="CZ9" s="2037"/>
      <c r="DA9" s="1180"/>
      <c r="DB9" s="2037"/>
      <c r="DC9" s="1180"/>
      <c r="DD9" s="2033"/>
      <c r="DE9" s="1180"/>
      <c r="DF9" s="2029"/>
      <c r="DG9" s="1180"/>
      <c r="DH9" s="2029"/>
      <c r="DI9" s="1180"/>
      <c r="DJ9" s="1180" t="s">
        <v>570</v>
      </c>
    </row>
    <row r="10" spans="1:114" ht="15" hidden="1" customHeight="1" x14ac:dyDescent="0.25">
      <c r="B10" s="2068"/>
      <c r="D10" s="2014"/>
      <c r="F10" s="2014"/>
      <c r="H10" s="2014"/>
      <c r="J10" s="2014"/>
      <c r="L10" s="2014"/>
      <c r="N10" s="2014"/>
      <c r="P10" s="2014"/>
      <c r="R10" s="2052"/>
      <c r="S10" s="1180"/>
      <c r="T10" s="2014"/>
      <c r="V10" s="2014"/>
      <c r="X10" s="2052"/>
      <c r="Y10" s="1180"/>
      <c r="Z10" s="2014"/>
      <c r="AB10" s="2014"/>
      <c r="AD10" s="2052"/>
      <c r="AE10" s="1180"/>
      <c r="AF10" s="2014"/>
      <c r="AH10" s="2014"/>
      <c r="AJ10" s="1180"/>
      <c r="AO10" s="2068"/>
      <c r="AQ10" s="1169"/>
      <c r="AS10" s="1169"/>
      <c r="AU10" s="1169"/>
      <c r="AW10" s="1169"/>
      <c r="AY10" s="1170"/>
      <c r="BA10" s="1170"/>
      <c r="BC10" s="1170"/>
      <c r="BE10" s="1171"/>
      <c r="BF10" s="1180"/>
      <c r="BG10" s="1172"/>
      <c r="BI10" s="1172"/>
      <c r="BK10" s="1173"/>
      <c r="BL10" s="1180"/>
      <c r="BM10" s="1174"/>
      <c r="BO10" s="1174"/>
      <c r="BQ10" s="1175"/>
      <c r="BR10" s="1180"/>
      <c r="BS10" s="1176"/>
      <c r="BU10" s="1176"/>
      <c r="BW10" s="1180" t="s">
        <v>571</v>
      </c>
      <c r="CB10" s="2068"/>
      <c r="CD10" s="2026"/>
      <c r="CF10" s="2026"/>
      <c r="CH10" s="2026"/>
      <c r="CJ10" s="2026"/>
      <c r="CL10" s="2028"/>
      <c r="CN10" s="2028"/>
      <c r="CP10" s="2028"/>
      <c r="CR10" s="2060"/>
      <c r="CS10" s="1180"/>
      <c r="CT10" s="2048"/>
      <c r="CV10" s="2048"/>
      <c r="CX10" s="2050"/>
      <c r="CY10" s="1180"/>
      <c r="CZ10" s="2038"/>
      <c r="DB10" s="2038"/>
      <c r="DD10" s="2034"/>
      <c r="DE10" s="1180"/>
      <c r="DF10" s="2030"/>
      <c r="DH10" s="2030"/>
      <c r="DJ10" s="1180" t="s">
        <v>571</v>
      </c>
    </row>
    <row r="11" spans="1:114" ht="30" customHeight="1" x14ac:dyDescent="0.25">
      <c r="B11" s="2068"/>
      <c r="D11" s="1190"/>
      <c r="E11" s="1153" t="e">
        <f>IF('1-Eng Inputs'!B32="YES",AR11,CE11)*2.2</f>
        <v>#REF!</v>
      </c>
      <c r="F11" s="1153"/>
      <c r="G11" s="1153" t="e">
        <f>IF('1-Eng Inputs'!E32="YES",AT11,CG11)*2.2</f>
        <v>#REF!</v>
      </c>
      <c r="H11" s="1153"/>
      <c r="I11" s="1153" t="e">
        <f>IF('1-Eng Inputs'!G32="YES",AV11,CI11)*2.2</f>
        <v>#REF!</v>
      </c>
      <c r="J11" s="1153"/>
      <c r="K11" s="1153" t="e">
        <f>IF('1-Eng Inputs'!I32="YES",AX11,CK11)*2.2</f>
        <v>#REF!</v>
      </c>
      <c r="L11" s="1153"/>
      <c r="M11" s="1153" t="e">
        <f>IF('1-Eng Inputs'!K32="YES",AZ11,CM11)*2.2</f>
        <v>#REF!</v>
      </c>
      <c r="N11" s="1153"/>
      <c r="O11" s="1153" t="e">
        <f>IF('1-Eng Inputs'!M32="YES",BB11,CO11)*2.2</f>
        <v>#REF!</v>
      </c>
      <c r="P11" s="1153"/>
      <c r="Q11" s="1153" t="e">
        <f>IF('1-Eng Inputs'!O32="YES",BD11,CQ11)*2.2</f>
        <v>#REF!</v>
      </c>
      <c r="R11" s="1191"/>
      <c r="S11" s="1153" t="e">
        <f>IF('1-Eng Inputs'!Q32="YES",BF11,CS11)*2.2</f>
        <v>#REF!</v>
      </c>
      <c r="T11" s="1153"/>
      <c r="U11" s="1153" t="e">
        <f>IF('1-Eng Inputs'!S32="YES",BH11,CU11)*2.2</f>
        <v>#REF!</v>
      </c>
      <c r="V11" s="1153"/>
      <c r="W11" s="1153" t="e">
        <f>IF('1-Eng Inputs'!U32="YES",BJ11,CW11)*2.2</f>
        <v>#REF!</v>
      </c>
      <c r="X11" s="1191"/>
      <c r="Y11" s="1153" t="e">
        <f>IF('1-Eng Inputs'!W32="YES",BL11,CY11)*2.2</f>
        <v>#REF!</v>
      </c>
      <c r="Z11" s="1153"/>
      <c r="AA11" s="1153" t="e">
        <f>IF('1-Eng Inputs'!Y32="YES",BN11,DA11)*2.2</f>
        <v>#REF!</v>
      </c>
      <c r="AB11" s="1153"/>
      <c r="AC11" s="1153" t="e">
        <f>IF('1-Eng Inputs'!AA32="YES",BP11,DC11)*2.2</f>
        <v>#REF!</v>
      </c>
      <c r="AD11" s="1191"/>
      <c r="AE11" s="1153" t="e">
        <f>IF('1-Eng Inputs'!AC32="YES",BR11,DE11)*2.2</f>
        <v>#REF!</v>
      </c>
      <c r="AF11" s="1153"/>
      <c r="AG11" s="1153" t="e">
        <f>IF('1-Eng Inputs'!AE32="YES",BT11,DG11)*2.2</f>
        <v>#REF!</v>
      </c>
      <c r="AH11" s="1153"/>
      <c r="AI11" s="1153" t="e">
        <f>IF('1-Eng Inputs'!AG32="YES",BV11,DI11)*2.2</f>
        <v>#REF!</v>
      </c>
      <c r="AJ11" s="1155"/>
      <c r="AO11" s="2068"/>
      <c r="AQ11" s="1190"/>
      <c r="AR11" s="1153" t="e">
        <f>'wind load calc_10d'!F51</f>
        <v>#REF!</v>
      </c>
      <c r="AS11" s="1153"/>
      <c r="AT11" s="1153" t="e">
        <f>'wind load calc_10d'!G51</f>
        <v>#REF!</v>
      </c>
      <c r="AU11" s="1153"/>
      <c r="AV11" s="1153" t="e">
        <f>'wind load calc_10d'!H51</f>
        <v>#REF!</v>
      </c>
      <c r="AW11" s="1153"/>
      <c r="AX11" s="1153" t="e">
        <f>'wind load calc_10d'!H51</f>
        <v>#REF!</v>
      </c>
      <c r="AY11" s="1153"/>
      <c r="AZ11" s="1153" t="e">
        <f>'wind load calc_10d'!H52</f>
        <v>#REF!</v>
      </c>
      <c r="BA11" s="1153"/>
      <c r="BB11" s="1153" t="e">
        <f>'wind load calc_10d'!H52</f>
        <v>#REF!</v>
      </c>
      <c r="BC11" s="1153"/>
      <c r="BD11" s="1154" t="e">
        <f>'wind load calc_10d'!H52</f>
        <v>#REF!</v>
      </c>
      <c r="BE11" s="1191"/>
      <c r="BF11" s="1153" t="e">
        <f>'wind load calc_10d'!H70</f>
        <v>#REF!</v>
      </c>
      <c r="BG11" s="1153"/>
      <c r="BH11" s="1153" t="e">
        <f>'wind load calc_10d'!H70</f>
        <v>#REF!</v>
      </c>
      <c r="BI11" s="1153"/>
      <c r="BJ11" s="1153" t="e">
        <f>'wind load calc_10d'!H70</f>
        <v>#REF!</v>
      </c>
      <c r="BK11" s="1191"/>
      <c r="BL11" s="1153" t="e">
        <f>'wind load calc_10d'!H79</f>
        <v>#REF!</v>
      </c>
      <c r="BM11" s="1153"/>
      <c r="BN11" s="1153" t="e">
        <f>'wind load calc_10d'!H79</f>
        <v>#REF!</v>
      </c>
      <c r="BO11" s="1153"/>
      <c r="BP11" s="1153" t="e">
        <f>'wind load calc_10d'!H79</f>
        <v>#REF!</v>
      </c>
      <c r="BQ11" s="1191"/>
      <c r="BR11" s="1153" t="e">
        <f>'wind load calc_10d'!H88</f>
        <v>#REF!</v>
      </c>
      <c r="BS11" s="1153"/>
      <c r="BT11" s="1153" t="e">
        <f>'wind load calc_10d'!H88</f>
        <v>#REF!</v>
      </c>
      <c r="BU11" s="1153"/>
      <c r="BV11" s="1153" t="e">
        <f>'wind load calc_10d'!H88</f>
        <v>#REF!</v>
      </c>
      <c r="BW11" s="1155"/>
      <c r="CB11" s="2068"/>
      <c r="CD11" s="1190"/>
      <c r="CE11" s="1153" t="e">
        <f>'wind load calc_10d'!F103</f>
        <v>#REF!</v>
      </c>
      <c r="CF11" s="1153"/>
      <c r="CG11" s="1153" t="e">
        <f>'wind load calc_10d'!G103</f>
        <v>#REF!</v>
      </c>
      <c r="CH11" s="1153"/>
      <c r="CI11" s="1153" t="e">
        <f>'wind load calc_10d'!H103</f>
        <v>#REF!</v>
      </c>
      <c r="CJ11" s="1153"/>
      <c r="CK11" s="1153" t="e">
        <f>'wind load calc_10d'!H103</f>
        <v>#REF!</v>
      </c>
      <c r="CL11" s="1153"/>
      <c r="CM11" s="1153" t="e">
        <f>'wind load calc_10d'!H104</f>
        <v>#REF!</v>
      </c>
      <c r="CN11" s="1153"/>
      <c r="CO11" s="1153" t="e">
        <f>'wind load calc_10d'!H104</f>
        <v>#REF!</v>
      </c>
      <c r="CP11" s="1153"/>
      <c r="CQ11" s="1154" t="e">
        <f>'wind load calc_10d'!H104</f>
        <v>#REF!</v>
      </c>
      <c r="CR11" s="1191"/>
      <c r="CS11" s="1153" t="e">
        <f>'wind load calc_10d'!H122</f>
        <v>#REF!</v>
      </c>
      <c r="CT11" s="1153"/>
      <c r="CU11" s="1153" t="e">
        <f>'wind load calc_10d'!H122</f>
        <v>#REF!</v>
      </c>
      <c r="CV11" s="1153"/>
      <c r="CW11" s="1153" t="e">
        <f>'wind load calc_10d'!H122</f>
        <v>#REF!</v>
      </c>
      <c r="CX11" s="1191"/>
      <c r="CY11" s="1153" t="e">
        <f>'wind load calc_10d'!H131</f>
        <v>#REF!</v>
      </c>
      <c r="CZ11" s="1153"/>
      <c r="DA11" s="1153" t="e">
        <f>'wind load calc_10d'!H131</f>
        <v>#REF!</v>
      </c>
      <c r="DB11" s="1153"/>
      <c r="DC11" s="1153" t="e">
        <f>'wind load calc_10d'!H131</f>
        <v>#REF!</v>
      </c>
      <c r="DD11" s="1191"/>
      <c r="DE11" s="1153" t="e">
        <f>'wind load calc_10d'!H140</f>
        <v>#REF!</v>
      </c>
      <c r="DF11" s="1153"/>
      <c r="DG11" s="1153" t="e">
        <f>'wind load calc_10d'!H140</f>
        <v>#REF!</v>
      </c>
      <c r="DH11" s="1153"/>
      <c r="DI11" s="1153" t="e">
        <f>'wind load calc_10d'!H140</f>
        <v>#REF!</v>
      </c>
      <c r="DJ11" s="1155"/>
    </row>
    <row r="12" spans="1:114" ht="15" customHeight="1" thickBot="1" x14ac:dyDescent="0.3">
      <c r="B12" s="2068"/>
      <c r="D12" s="2013" t="e">
        <f>(E14/3+(2*E11/7))/'1-Eng Inputs'!$B$34</f>
        <v>#REF!</v>
      </c>
      <c r="F12" s="2013" t="e">
        <f>((E14+G11)/6+(2*E11/7)+G14/4)/'1-Eng Inputs'!$B$34</f>
        <v>#REF!</v>
      </c>
      <c r="H12" s="2013" t="e">
        <f>((I11+G11)/6+(I14+G14)/4)/'1-Eng Inputs'!$B$34</f>
        <v>#REF!</v>
      </c>
      <c r="J12" s="2013" t="e">
        <f>((K11+I11)/6+(K14+I14)/4)/'1-Eng Inputs'!$B$34</f>
        <v>#REF!</v>
      </c>
      <c r="L12" s="2013" t="e">
        <f>((M11+K11)/6+(M14+K14)/4)/'1-Eng Inputs'!$B$34</f>
        <v>#REF!</v>
      </c>
      <c r="N12" s="2013" t="e">
        <f>((O11+M11)/6+(O14+M14)/4)/'1-Eng Inputs'!$B$34</f>
        <v>#REF!</v>
      </c>
      <c r="P12" s="2013" t="e">
        <f>((Q11+O11)/6+(Q14+O14)/4)/'1-Eng Inputs'!$B$34</f>
        <v>#REF!</v>
      </c>
      <c r="R12" s="2051" t="e">
        <f>((S11+Q11)/6+(S14+Q14)/4)/'1-Eng Inputs'!$B$34</f>
        <v>#REF!</v>
      </c>
      <c r="T12" s="2013" t="e">
        <f>((U11+S11)/6+(U14+S14)/4)/'1-Eng Inputs'!$B$34</f>
        <v>#REF!</v>
      </c>
      <c r="V12" s="2013" t="e">
        <f>((W11+U11)/6+(W14+U14)/4)/'1-Eng Inputs'!$B$34</f>
        <v>#REF!</v>
      </c>
      <c r="X12" s="2051" t="e">
        <f>((Y11+W11)/6+(Y14+W14)/4)/'1-Eng Inputs'!$B$34</f>
        <v>#REF!</v>
      </c>
      <c r="Z12" s="2013" t="e">
        <f>((AA11+Y11)/6+(AA14+Y14)/4)/'1-Eng Inputs'!$B$34</f>
        <v>#REF!</v>
      </c>
      <c r="AB12" s="2013" t="e">
        <f>((AC11+AA11)/6+(AC14+AA14)/4)/'1-Eng Inputs'!$B$34</f>
        <v>#REF!</v>
      </c>
      <c r="AD12" s="2051" t="e">
        <f>((AE11+AC11)/6+(AE14+AC14)/4)/'1-Eng Inputs'!$B$34</f>
        <v>#REF!</v>
      </c>
      <c r="AF12" s="2013" t="e">
        <f>((AG11+AE11)/6+(AG14+AE14)/4)/'1-Eng Inputs'!$B$34</f>
        <v>#REF!</v>
      </c>
      <c r="AH12" s="2013" t="e">
        <f>((AI11+AG11)/6+(AI14+AG14)/4)/'1-Eng Inputs'!$B$34</f>
        <v>#REF!</v>
      </c>
      <c r="AJ12" s="1180"/>
      <c r="AO12" s="2068"/>
      <c r="AQ12" s="1161"/>
      <c r="AS12" s="1161"/>
      <c r="AT12" s="1180"/>
      <c r="AU12" s="1161"/>
      <c r="AV12" s="1180"/>
      <c r="AW12" s="1161"/>
      <c r="AX12" s="1180"/>
      <c r="AY12" s="1162"/>
      <c r="AZ12" s="1180"/>
      <c r="BA12" s="1162"/>
      <c r="BB12" s="1180"/>
      <c r="BC12" s="1162"/>
      <c r="BD12" s="1180"/>
      <c r="BE12" s="1163"/>
      <c r="BF12" s="1180"/>
      <c r="BG12" s="1164"/>
      <c r="BH12" s="1180"/>
      <c r="BI12" s="1164"/>
      <c r="BJ12" s="1180"/>
      <c r="BK12" s="1165"/>
      <c r="BL12" s="1180"/>
      <c r="BM12" s="1166"/>
      <c r="BN12" s="1180"/>
      <c r="BO12" s="1166"/>
      <c r="BP12" s="1180"/>
      <c r="BQ12" s="1167"/>
      <c r="BR12" s="1180"/>
      <c r="BS12" s="1168"/>
      <c r="BT12" s="1180"/>
      <c r="BU12" s="1168"/>
      <c r="BV12" s="1180"/>
      <c r="BW12" s="1180"/>
      <c r="CB12" s="2068"/>
      <c r="CD12" s="2025"/>
      <c r="CF12" s="2025"/>
      <c r="CG12" s="1180"/>
      <c r="CH12" s="2025"/>
      <c r="CI12" s="1180"/>
      <c r="CJ12" s="2025"/>
      <c r="CK12" s="1180"/>
      <c r="CL12" s="2027"/>
      <c r="CM12" s="1180"/>
      <c r="CN12" s="2027"/>
      <c r="CO12" s="1180"/>
      <c r="CP12" s="2027"/>
      <c r="CQ12" s="1180"/>
      <c r="CR12" s="2059"/>
      <c r="CS12" s="1180"/>
      <c r="CT12" s="2047"/>
      <c r="CU12" s="1180"/>
      <c r="CV12" s="2047"/>
      <c r="CW12" s="1180"/>
      <c r="CX12" s="2049"/>
      <c r="CY12" s="1180"/>
      <c r="CZ12" s="2037"/>
      <c r="DA12" s="1180"/>
      <c r="DB12" s="2037"/>
      <c r="DC12" s="1180"/>
      <c r="DD12" s="2033"/>
      <c r="DE12" s="1180"/>
      <c r="DF12" s="2029"/>
      <c r="DG12" s="1180"/>
      <c r="DH12" s="2029"/>
      <c r="DI12" s="1180"/>
      <c r="DJ12" s="1180"/>
    </row>
    <row r="13" spans="1:114" ht="15" hidden="1" customHeight="1" thickBot="1" x14ac:dyDescent="0.3">
      <c r="B13" s="2069"/>
      <c r="D13" s="2014"/>
      <c r="F13" s="2014"/>
      <c r="H13" s="2014"/>
      <c r="J13" s="2014"/>
      <c r="L13" s="2014"/>
      <c r="N13" s="2014"/>
      <c r="P13" s="2014"/>
      <c r="R13" s="2052"/>
      <c r="T13" s="2014"/>
      <c r="V13" s="2014"/>
      <c r="X13" s="2052"/>
      <c r="Z13" s="2014"/>
      <c r="AB13" s="2014"/>
      <c r="AD13" s="2052"/>
      <c r="AF13" s="2014"/>
      <c r="AH13" s="2014"/>
      <c r="AJ13" s="1180"/>
      <c r="AO13" s="2069"/>
      <c r="AQ13" s="1169"/>
      <c r="AS13" s="1169"/>
      <c r="AU13" s="1169"/>
      <c r="AW13" s="1169"/>
      <c r="AY13" s="1170"/>
      <c r="BA13" s="1170"/>
      <c r="BC13" s="1170"/>
      <c r="BE13" s="1171"/>
      <c r="BF13" s="1180"/>
      <c r="BG13" s="1172"/>
      <c r="BI13" s="1172"/>
      <c r="BK13" s="1173"/>
      <c r="BL13" s="1180"/>
      <c r="BM13" s="1174"/>
      <c r="BO13" s="1174"/>
      <c r="BQ13" s="1175"/>
      <c r="BR13" s="1180"/>
      <c r="BS13" s="1176"/>
      <c r="BU13" s="1176"/>
      <c r="BW13" s="1180"/>
      <c r="CB13" s="2069"/>
      <c r="CD13" s="2026"/>
      <c r="CF13" s="2026"/>
      <c r="CH13" s="2026"/>
      <c r="CJ13" s="2026"/>
      <c r="CL13" s="2028"/>
      <c r="CN13" s="2028"/>
      <c r="CP13" s="2028"/>
      <c r="CR13" s="2060"/>
      <c r="CS13" s="1180"/>
      <c r="CT13" s="2048"/>
      <c r="CV13" s="2048"/>
      <c r="CX13" s="2050"/>
      <c r="CY13" s="1180"/>
      <c r="CZ13" s="2038"/>
      <c r="DB13" s="2038"/>
      <c r="DD13" s="2034"/>
      <c r="DE13" s="1180"/>
      <c r="DF13" s="2030"/>
      <c r="DH13" s="2030"/>
      <c r="DJ13" s="1180"/>
    </row>
    <row r="14" spans="1:114" ht="30" customHeight="1" x14ac:dyDescent="0.25">
      <c r="B14" s="2067" t="s">
        <v>536</v>
      </c>
      <c r="D14" s="1190"/>
      <c r="E14" s="1153" t="e">
        <f>IF('1-Eng Inputs'!B35="YES",AR14,CE14)*2.2</f>
        <v>#REF!</v>
      </c>
      <c r="F14" s="1153"/>
      <c r="G14" s="1153" t="e">
        <f>IF('1-Eng Inputs'!E35="YES",AT14,CG14)*2.2</f>
        <v>#REF!</v>
      </c>
      <c r="H14" s="1153"/>
      <c r="I14" s="1153" t="e">
        <f>IF('1-Eng Inputs'!G35="YES",AV14,CI14)*2.2</f>
        <v>#REF!</v>
      </c>
      <c r="J14" s="1153"/>
      <c r="K14" s="1153" t="e">
        <f>IF('1-Eng Inputs'!I35="YES",AX14,CK14)*2.2</f>
        <v>#REF!</v>
      </c>
      <c r="L14" s="1153"/>
      <c r="M14" s="1153" t="e">
        <f>IF('1-Eng Inputs'!K35="YES",AZ14,CM14)*2.2</f>
        <v>#REF!</v>
      </c>
      <c r="N14" s="1153"/>
      <c r="O14" s="1153" t="e">
        <f>IF('1-Eng Inputs'!M35="YES",BB14,CO14)*2.2</f>
        <v>#REF!</v>
      </c>
      <c r="P14" s="1153"/>
      <c r="Q14" s="1153" t="e">
        <f>IF('1-Eng Inputs'!O35="YES",BD14,CQ14)*2.2</f>
        <v>#REF!</v>
      </c>
      <c r="R14" s="1191"/>
      <c r="S14" s="1153" t="e">
        <f>IF('1-Eng Inputs'!Q35="YES",BF14,CS14)*2.2</f>
        <v>#REF!</v>
      </c>
      <c r="T14" s="1153"/>
      <c r="U14" s="1153" t="e">
        <f>IF('1-Eng Inputs'!S35="YES",BH14,CU14)*2.2</f>
        <v>#REF!</v>
      </c>
      <c r="V14" s="1153"/>
      <c r="W14" s="1153" t="e">
        <f>IF('1-Eng Inputs'!U35="YES",BJ14,CW14)*2.2</f>
        <v>#REF!</v>
      </c>
      <c r="X14" s="1191"/>
      <c r="Y14" s="1153" t="e">
        <f>IF('1-Eng Inputs'!W35="YES",BL14,CY14)*2.2</f>
        <v>#REF!</v>
      </c>
      <c r="Z14" s="1153"/>
      <c r="AA14" s="1153" t="e">
        <f>IF('1-Eng Inputs'!Y35="YES",BN14,DA14)*2.2</f>
        <v>#REF!</v>
      </c>
      <c r="AB14" s="1153"/>
      <c r="AC14" s="1153" t="e">
        <f>IF('1-Eng Inputs'!AA35="YES",BP14,DC14)*2.2</f>
        <v>#REF!</v>
      </c>
      <c r="AD14" s="1191"/>
      <c r="AE14" s="1153" t="e">
        <f>IF('1-Eng Inputs'!AC35="YES",BR14,DE14)*2.2</f>
        <v>#REF!</v>
      </c>
      <c r="AF14" s="1153"/>
      <c r="AG14" s="1153" t="e">
        <f>IF('1-Eng Inputs'!AE35="YES",BT14,DG14)*2.2</f>
        <v>#REF!</v>
      </c>
      <c r="AH14" s="1153"/>
      <c r="AI14" s="1153" t="e">
        <f>IF('1-Eng Inputs'!AG35="YES",BV14,DI14)*2.2</f>
        <v>#REF!</v>
      </c>
      <c r="AJ14" s="1155"/>
      <c r="AO14" s="2067" t="s">
        <v>536</v>
      </c>
      <c r="AQ14" s="1190"/>
      <c r="AR14" s="1153" t="e">
        <f>'wind load calc_10d'!G53</f>
        <v>#REF!</v>
      </c>
      <c r="AS14" s="1153"/>
      <c r="AT14" s="1153" t="e">
        <f>'wind load calc_10d'!I53</f>
        <v>#REF!</v>
      </c>
      <c r="AU14" s="1153"/>
      <c r="AV14" s="1153" t="e">
        <f>'wind load calc_10d'!J53</f>
        <v>#REF!</v>
      </c>
      <c r="AW14" s="1153"/>
      <c r="AX14" s="1153" t="e">
        <f>'wind load calc_10d'!J53</f>
        <v>#REF!</v>
      </c>
      <c r="AY14" s="1153"/>
      <c r="AZ14" s="1153" t="e">
        <f>'wind load calc_10d'!J53</f>
        <v>#REF!</v>
      </c>
      <c r="BA14" s="1153"/>
      <c r="BB14" s="1153" t="e">
        <f>'wind load calc_10d'!J53</f>
        <v>#REF!</v>
      </c>
      <c r="BC14" s="1153"/>
      <c r="BD14" s="1154" t="e">
        <f>'wind load calc_10d'!J53</f>
        <v>#REF!</v>
      </c>
      <c r="BE14" s="1191"/>
      <c r="BF14" s="1153" t="e">
        <f>'wind load calc_10d'!J72</f>
        <v>#REF!</v>
      </c>
      <c r="BG14" s="1153"/>
      <c r="BH14" s="1153" t="e">
        <f>'wind load calc_10d'!J72</f>
        <v>#REF!</v>
      </c>
      <c r="BI14" s="1153"/>
      <c r="BJ14" s="1153" t="e">
        <f>'wind load calc_10d'!J72</f>
        <v>#REF!</v>
      </c>
      <c r="BK14" s="1191"/>
      <c r="BL14" s="1153" t="e">
        <f>'wind load calc_10d'!J81</f>
        <v>#REF!</v>
      </c>
      <c r="BM14" s="1153"/>
      <c r="BN14" s="1153" t="e">
        <f>'wind load calc_10d'!J81</f>
        <v>#REF!</v>
      </c>
      <c r="BO14" s="1153"/>
      <c r="BP14" s="1153" t="e">
        <f>'wind load calc_10d'!J81</f>
        <v>#REF!</v>
      </c>
      <c r="BQ14" s="1191"/>
      <c r="BR14" s="1153" t="e">
        <f>'wind load calc_10d'!J90</f>
        <v>#REF!</v>
      </c>
      <c r="BS14" s="1153"/>
      <c r="BT14" s="1153" t="e">
        <f>'wind load calc_10d'!J90</f>
        <v>#REF!</v>
      </c>
      <c r="BU14" s="1153"/>
      <c r="BV14" s="1153" t="e">
        <f>'wind load calc_10d'!J90</f>
        <v>#REF!</v>
      </c>
      <c r="BW14" s="1155"/>
      <c r="CB14" s="2067" t="s">
        <v>536</v>
      </c>
      <c r="CD14" s="1190"/>
      <c r="CE14" s="1153" t="e">
        <f>'wind load calc_10d'!G105</f>
        <v>#REF!</v>
      </c>
      <c r="CF14" s="1153"/>
      <c r="CG14" s="1153" t="e">
        <f>'wind load calc_10d'!I105</f>
        <v>#REF!</v>
      </c>
      <c r="CH14" s="1153"/>
      <c r="CI14" s="1153" t="e">
        <f>'wind load calc_10d'!J105</f>
        <v>#REF!</v>
      </c>
      <c r="CJ14" s="1153"/>
      <c r="CK14" s="1153" t="e">
        <f>'wind load calc_10d'!J105</f>
        <v>#REF!</v>
      </c>
      <c r="CL14" s="1153"/>
      <c r="CM14" s="1153" t="e">
        <f>'wind load calc_10d'!J105</f>
        <v>#REF!</v>
      </c>
      <c r="CN14" s="1153"/>
      <c r="CO14" s="1153" t="e">
        <f>'wind load calc_10d'!J105</f>
        <v>#REF!</v>
      </c>
      <c r="CP14" s="1153"/>
      <c r="CQ14" s="1154" t="e">
        <f>'wind load calc_10d'!J105</f>
        <v>#REF!</v>
      </c>
      <c r="CR14" s="1191"/>
      <c r="CS14" s="1153" t="e">
        <f>'wind load calc_10d'!J124</f>
        <v>#REF!</v>
      </c>
      <c r="CT14" s="1153"/>
      <c r="CU14" s="1153" t="e">
        <f>'wind load calc_10d'!J124</f>
        <v>#REF!</v>
      </c>
      <c r="CV14" s="1153"/>
      <c r="CW14" s="1153" t="e">
        <f>'wind load calc_10d'!J124</f>
        <v>#REF!</v>
      </c>
      <c r="CX14" s="1191"/>
      <c r="CY14" s="1153" t="e">
        <f>'wind load calc_10d'!J133</f>
        <v>#REF!</v>
      </c>
      <c r="CZ14" s="1153"/>
      <c r="DA14" s="1153" t="e">
        <f>'wind load calc_10d'!J133</f>
        <v>#REF!</v>
      </c>
      <c r="DB14" s="1153"/>
      <c r="DC14" s="1153" t="e">
        <f>'wind load calc_10d'!J133</f>
        <v>#REF!</v>
      </c>
      <c r="DD14" s="1191"/>
      <c r="DE14" s="1153" t="e">
        <f>'wind load calc_10d'!J142</f>
        <v>#REF!</v>
      </c>
      <c r="DF14" s="1153"/>
      <c r="DG14" s="1153" t="e">
        <f>'wind load calc_10d'!J142</f>
        <v>#REF!</v>
      </c>
      <c r="DH14" s="1153"/>
      <c r="DI14" s="1153" t="e">
        <f>'wind load calc_10d'!J142</f>
        <v>#REF!</v>
      </c>
      <c r="DJ14" s="1155"/>
    </row>
    <row r="15" spans="1:114" ht="15" customHeight="1" x14ac:dyDescent="0.25">
      <c r="B15" s="2068"/>
      <c r="D15" s="2013" t="e">
        <f>((E14+E17)/3)/'1-Eng Inputs'!$B$34</f>
        <v>#REF!</v>
      </c>
      <c r="F15" s="2013" t="e">
        <f>((E17+E14)/6+(G17+G14)/4)/'1-Eng Inputs'!$B$34</f>
        <v>#REF!</v>
      </c>
      <c r="H15" s="2013" t="e">
        <f>1/4*(G14+I14+G17+I17)/'1-Eng Inputs'!$B$34</f>
        <v>#REF!</v>
      </c>
      <c r="J15" s="2013" t="e">
        <f>1/4*(I14+K14+I17+K17)/'1-Eng Inputs'!$B$34</f>
        <v>#REF!</v>
      </c>
      <c r="L15" s="2013" t="e">
        <f>1/4*(K14+M14+K17+M17)/'1-Eng Inputs'!$B$34</f>
        <v>#REF!</v>
      </c>
      <c r="N15" s="2013" t="e">
        <f>1/4*(M14+O14+M17+O17)/'1-Eng Inputs'!$B$34</f>
        <v>#REF!</v>
      </c>
      <c r="P15" s="2013" t="e">
        <f>1/4*(O14+Q14+O17+Q17)/'1-Eng Inputs'!$B$34</f>
        <v>#REF!</v>
      </c>
      <c r="R15" s="2042" t="e">
        <f>1/4*(Q14+S14+Q17+S17)/'1-Eng Inputs'!$B$34</f>
        <v>#REF!</v>
      </c>
      <c r="T15" s="2013" t="e">
        <f>1/4*(S14+U14+S17+U17)/'1-Eng Inputs'!$B$34</f>
        <v>#REF!</v>
      </c>
      <c r="V15" s="2013" t="e">
        <f>1/4*(U14+W14+U17+W17)/'1-Eng Inputs'!$B$34</f>
        <v>#REF!</v>
      </c>
      <c r="X15" s="2042" t="e">
        <f>1/4*(W14+Y14+W17+Y17)/'1-Eng Inputs'!$B$34</f>
        <v>#REF!</v>
      </c>
      <c r="Z15" s="2013" t="e">
        <f>1/4*(Y14+AA14+Y17+AA17)/'1-Eng Inputs'!$B$34</f>
        <v>#REF!</v>
      </c>
      <c r="AB15" s="2013" t="e">
        <f>1/4*(AA14+AC14+AA17+AC17)/'1-Eng Inputs'!$B$34</f>
        <v>#REF!</v>
      </c>
      <c r="AD15" s="2042" t="e">
        <f>1/4*(AC14+AE14+AC17+AE17)/'1-Eng Inputs'!$B$34</f>
        <v>#REF!</v>
      </c>
      <c r="AF15" s="2013" t="e">
        <f>1/4*(AE14+AG14+AE17+AG17)/'1-Eng Inputs'!$B$34</f>
        <v>#REF!</v>
      </c>
      <c r="AH15" s="2013" t="e">
        <f>1/4*(AG14+AI14+AG17+AI17)/'1-Eng Inputs'!$B$34</f>
        <v>#REF!</v>
      </c>
      <c r="AJ15" s="1180"/>
      <c r="AO15" s="2068"/>
      <c r="AQ15" s="1161"/>
      <c r="AS15" s="1161"/>
      <c r="AT15" s="1180"/>
      <c r="AU15" s="1161"/>
      <c r="AV15" s="1180"/>
      <c r="AW15" s="1161"/>
      <c r="AX15" s="1180"/>
      <c r="AY15" s="1162"/>
      <c r="AZ15" s="1180"/>
      <c r="BA15" s="1162"/>
      <c r="BB15" s="1180"/>
      <c r="BC15" s="1162"/>
      <c r="BD15" s="1180"/>
      <c r="BE15" s="1163"/>
      <c r="BF15" s="1180"/>
      <c r="BG15" s="1164"/>
      <c r="BH15" s="1180"/>
      <c r="BI15" s="1164"/>
      <c r="BJ15" s="1180"/>
      <c r="BK15" s="1165"/>
      <c r="BL15" s="1180"/>
      <c r="BM15" s="1166"/>
      <c r="BN15" s="1180"/>
      <c r="BO15" s="1166"/>
      <c r="BP15" s="1180"/>
      <c r="BQ15" s="1167"/>
      <c r="BR15" s="1180"/>
      <c r="BS15" s="1168"/>
      <c r="BT15" s="1180"/>
      <c r="BU15" s="1168"/>
      <c r="BV15" s="1180"/>
      <c r="BW15" s="1180"/>
      <c r="CB15" s="2068"/>
      <c r="CD15" s="2025"/>
      <c r="CF15" s="2025"/>
      <c r="CG15" s="1180"/>
      <c r="CH15" s="2025"/>
      <c r="CI15" s="1180"/>
      <c r="CJ15" s="2025"/>
      <c r="CK15" s="1180"/>
      <c r="CL15" s="2027"/>
      <c r="CM15" s="1180"/>
      <c r="CN15" s="2027"/>
      <c r="CO15" s="1180"/>
      <c r="CP15" s="2027"/>
      <c r="CQ15" s="1180"/>
      <c r="CR15" s="2059"/>
      <c r="CS15" s="1180"/>
      <c r="CT15" s="2047"/>
      <c r="CU15" s="1180"/>
      <c r="CV15" s="2047"/>
      <c r="CW15" s="1180"/>
      <c r="CX15" s="2049"/>
      <c r="CY15" s="1180"/>
      <c r="CZ15" s="2037"/>
      <c r="DA15" s="1180"/>
      <c r="DB15" s="2037"/>
      <c r="DC15" s="1180"/>
      <c r="DD15" s="2033"/>
      <c r="DE15" s="1180"/>
      <c r="DF15" s="2029"/>
      <c r="DG15" s="1180"/>
      <c r="DH15" s="2029"/>
      <c r="DI15" s="1180"/>
      <c r="DJ15" s="1180"/>
    </row>
    <row r="16" spans="1:114" ht="15" hidden="1" customHeight="1" x14ac:dyDescent="0.25">
      <c r="B16" s="2068"/>
      <c r="D16" s="2014"/>
      <c r="F16" s="2014"/>
      <c r="H16" s="2014"/>
      <c r="J16" s="2014"/>
      <c r="L16" s="2014"/>
      <c r="N16" s="2014"/>
      <c r="P16" s="2014"/>
      <c r="R16" s="2043"/>
      <c r="T16" s="2014"/>
      <c r="V16" s="2014"/>
      <c r="X16" s="2043"/>
      <c r="Z16" s="2014"/>
      <c r="AB16" s="2014"/>
      <c r="AD16" s="2043"/>
      <c r="AF16" s="2014"/>
      <c r="AH16" s="2014"/>
      <c r="AJ16" s="1180"/>
      <c r="AO16" s="2068"/>
      <c r="AQ16" s="1169"/>
      <c r="AS16" s="1169"/>
      <c r="AU16" s="1169"/>
      <c r="AW16" s="1169"/>
      <c r="AY16" s="1170"/>
      <c r="BA16" s="1170"/>
      <c r="BC16" s="1170"/>
      <c r="BE16" s="1171"/>
      <c r="BF16" s="1180"/>
      <c r="BG16" s="1172"/>
      <c r="BI16" s="1172"/>
      <c r="BK16" s="1173"/>
      <c r="BL16" s="1180"/>
      <c r="BM16" s="1174"/>
      <c r="BO16" s="1174"/>
      <c r="BQ16" s="1175"/>
      <c r="BR16" s="1180"/>
      <c r="BS16" s="1176"/>
      <c r="BU16" s="1176"/>
      <c r="BW16" s="1180"/>
      <c r="CB16" s="2068"/>
      <c r="CD16" s="2026"/>
      <c r="CF16" s="2026"/>
      <c r="CH16" s="2026"/>
      <c r="CJ16" s="2026"/>
      <c r="CL16" s="2028"/>
      <c r="CN16" s="2028"/>
      <c r="CP16" s="2028"/>
      <c r="CR16" s="2060"/>
      <c r="CS16" s="1180"/>
      <c r="CT16" s="2048"/>
      <c r="CV16" s="2048"/>
      <c r="CX16" s="2050"/>
      <c r="CY16" s="1180"/>
      <c r="CZ16" s="2038"/>
      <c r="DB16" s="2038"/>
      <c r="DD16" s="2034"/>
      <c r="DE16" s="1180"/>
      <c r="DF16" s="2030"/>
      <c r="DH16" s="2030"/>
      <c r="DJ16" s="1180"/>
    </row>
    <row r="17" spans="2:114" ht="30" customHeight="1" x14ac:dyDescent="0.25">
      <c r="B17" s="2068"/>
      <c r="D17" s="1190"/>
      <c r="E17" s="1153" t="e">
        <f>IF('1-Eng Inputs'!B38="YES",AR17,CE17)*2.2</f>
        <v>#REF!</v>
      </c>
      <c r="F17" s="1153"/>
      <c r="G17" s="1153" t="e">
        <f>IF('1-Eng Inputs'!E38="YES",AT17,CG17)*2.2</f>
        <v>#REF!</v>
      </c>
      <c r="H17" s="1153"/>
      <c r="I17" s="1153" t="e">
        <f>IF('1-Eng Inputs'!G38="YES",AV17,CI17)*2.2</f>
        <v>#REF!</v>
      </c>
      <c r="J17" s="1153"/>
      <c r="K17" s="1153" t="e">
        <f>IF('1-Eng Inputs'!I38="YES",AX17,CK17)*2.2</f>
        <v>#REF!</v>
      </c>
      <c r="L17" s="1153"/>
      <c r="M17" s="1153" t="e">
        <f>IF('1-Eng Inputs'!K38="YES",AZ17,CM17)*2.2</f>
        <v>#REF!</v>
      </c>
      <c r="N17" s="1153"/>
      <c r="O17" s="1153" t="e">
        <f>IF('1-Eng Inputs'!M38="YES",BB17,CO17)*2.2</f>
        <v>#REF!</v>
      </c>
      <c r="P17" s="1153"/>
      <c r="Q17" s="1199" t="e">
        <f>IF('1-Eng Inputs'!O38="YES",BD17,CQ17)*2.2</f>
        <v>#REF!</v>
      </c>
      <c r="R17" s="1200"/>
      <c r="S17" s="1153" t="e">
        <f>IF('1-Eng Inputs'!Q38="YES",BF17,CS17)*2.2</f>
        <v>#REF!</v>
      </c>
      <c r="T17" s="1153"/>
      <c r="U17" s="1153" t="e">
        <f>IF('1-Eng Inputs'!S38="YES",BH17,CU17)*2.2</f>
        <v>#REF!</v>
      </c>
      <c r="V17" s="1153"/>
      <c r="W17" s="1199" t="e">
        <f>IF('1-Eng Inputs'!U38="YES",BJ17,CW17)*2.2</f>
        <v>#REF!</v>
      </c>
      <c r="X17" s="1200"/>
      <c r="Y17" s="1153" t="e">
        <f>IF('1-Eng Inputs'!W38="YES",BL17,CY17)*2.2</f>
        <v>#REF!</v>
      </c>
      <c r="Z17" s="1153"/>
      <c r="AA17" s="1153" t="e">
        <f>IF('1-Eng Inputs'!Y38="YES",BN17,DA17)*2.2</f>
        <v>#REF!</v>
      </c>
      <c r="AB17" s="1153"/>
      <c r="AC17" s="1199" t="e">
        <f>IF('1-Eng Inputs'!AA38="YES",BP17,DC17)*2.2</f>
        <v>#REF!</v>
      </c>
      <c r="AD17" s="1200"/>
      <c r="AE17" s="1153" t="e">
        <f>IF('1-Eng Inputs'!AC38="YES",BR17,DE17)*2.2</f>
        <v>#REF!</v>
      </c>
      <c r="AF17" s="1153"/>
      <c r="AG17" s="1153" t="e">
        <f>IF('1-Eng Inputs'!AE38="YES",BT17,DG17)*2.2</f>
        <v>#REF!</v>
      </c>
      <c r="AH17" s="1153"/>
      <c r="AI17" s="1153" t="e">
        <f>IF('1-Eng Inputs'!AG38="YES",BV17,DI17)*2.2</f>
        <v>#REF!</v>
      </c>
      <c r="AJ17" s="1155"/>
      <c r="AO17" s="2068"/>
      <c r="AQ17" s="1190"/>
      <c r="AR17" s="1153" t="e">
        <f>'wind load calc_10d'!H53</f>
        <v>#REF!</v>
      </c>
      <c r="AS17" s="1153"/>
      <c r="AT17" s="1153" t="e">
        <f>'wind load calc_10d'!J53</f>
        <v>#REF!</v>
      </c>
      <c r="AU17" s="1153"/>
      <c r="AV17" s="1153" t="e">
        <f>'wind load calc_10d'!K53</f>
        <v>#REF!</v>
      </c>
      <c r="AW17" s="1153"/>
      <c r="AX17" s="1153" t="e">
        <f>'wind load calc_10d'!K53</f>
        <v>#REF!</v>
      </c>
      <c r="AY17" s="1153"/>
      <c r="AZ17" s="1153" t="e">
        <f>'wind load calc_10d'!K54</f>
        <v>#REF!</v>
      </c>
      <c r="BA17" s="1153"/>
      <c r="BB17" s="1153" t="e">
        <f>'wind load calc_10d'!K54</f>
        <v>#REF!</v>
      </c>
      <c r="BC17" s="1153"/>
      <c r="BD17" s="1154" t="e">
        <f>'wind load calc_10d'!K54</f>
        <v>#REF!</v>
      </c>
      <c r="BE17" s="1191"/>
      <c r="BF17" s="1153" t="e">
        <f>'wind load calc_10d'!K72</f>
        <v>#REF!</v>
      </c>
      <c r="BG17" s="1153"/>
      <c r="BH17" s="1153" t="e">
        <f>'wind load calc_10d'!K72</f>
        <v>#REF!</v>
      </c>
      <c r="BI17" s="1153"/>
      <c r="BJ17" s="1153" t="e">
        <f>'wind load calc_10d'!K72</f>
        <v>#REF!</v>
      </c>
      <c r="BK17" s="1191"/>
      <c r="BL17" s="1153" t="e">
        <f>'wind load calc_10d'!K81</f>
        <v>#REF!</v>
      </c>
      <c r="BM17" s="1153"/>
      <c r="BN17" s="1153" t="e">
        <f>'wind load calc_10d'!K81</f>
        <v>#REF!</v>
      </c>
      <c r="BO17" s="1153"/>
      <c r="BP17" s="1153" t="e">
        <f>'wind load calc_10d'!K81</f>
        <v>#REF!</v>
      </c>
      <c r="BQ17" s="1191"/>
      <c r="BR17" s="1153" t="e">
        <f>'wind load calc_10d'!K90</f>
        <v>#REF!</v>
      </c>
      <c r="BS17" s="1153"/>
      <c r="BT17" s="1153" t="e">
        <f>'wind load calc_10d'!K90</f>
        <v>#REF!</v>
      </c>
      <c r="BU17" s="1153"/>
      <c r="BV17" s="1153" t="e">
        <f>'wind load calc_10d'!K90</f>
        <v>#REF!</v>
      </c>
      <c r="BW17" s="1155"/>
      <c r="CB17" s="2068"/>
      <c r="CD17" s="1190"/>
      <c r="CE17" s="1153" t="e">
        <f>'wind load calc_10d'!H105</f>
        <v>#REF!</v>
      </c>
      <c r="CF17" s="1153"/>
      <c r="CG17" s="1153" t="e">
        <f>'wind load calc_10d'!J105</f>
        <v>#REF!</v>
      </c>
      <c r="CH17" s="1153"/>
      <c r="CI17" s="1153" t="e">
        <f>'wind load calc_10d'!K105</f>
        <v>#REF!</v>
      </c>
      <c r="CJ17" s="1153"/>
      <c r="CK17" s="1153" t="e">
        <f>'wind load calc_10d'!K105</f>
        <v>#REF!</v>
      </c>
      <c r="CL17" s="1153"/>
      <c r="CM17" s="1153" t="e">
        <f>'wind load calc_10d'!K106</f>
        <v>#REF!</v>
      </c>
      <c r="CN17" s="1153"/>
      <c r="CO17" s="1153" t="e">
        <f>'wind load calc_10d'!K106</f>
        <v>#REF!</v>
      </c>
      <c r="CP17" s="1153"/>
      <c r="CQ17" s="1154" t="e">
        <f>'wind load calc_10d'!K106</f>
        <v>#REF!</v>
      </c>
      <c r="CR17" s="1191"/>
      <c r="CS17" s="1153" t="e">
        <f>'wind load calc_10d'!K124</f>
        <v>#REF!</v>
      </c>
      <c r="CT17" s="1153"/>
      <c r="CU17" s="1153" t="e">
        <f>'wind load calc_10d'!K124</f>
        <v>#REF!</v>
      </c>
      <c r="CV17" s="1153"/>
      <c r="CW17" s="1153" t="e">
        <f>'wind load calc_10d'!K124</f>
        <v>#REF!</v>
      </c>
      <c r="CX17" s="1191"/>
      <c r="CY17" s="1153" t="e">
        <f>'wind load calc_10d'!K133</f>
        <v>#REF!</v>
      </c>
      <c r="CZ17" s="1153"/>
      <c r="DA17" s="1153" t="e">
        <f>'wind load calc_10d'!K133</f>
        <v>#REF!</v>
      </c>
      <c r="DB17" s="1153"/>
      <c r="DC17" s="1153" t="e">
        <f>'wind load calc_10d'!K133</f>
        <v>#REF!</v>
      </c>
      <c r="DD17" s="1191"/>
      <c r="DE17" s="1153" t="e">
        <f>'wind load calc_10d'!K142</f>
        <v>#REF!</v>
      </c>
      <c r="DF17" s="1153"/>
      <c r="DG17" s="1153" t="e">
        <f>'wind load calc_10d'!K142</f>
        <v>#REF!</v>
      </c>
      <c r="DH17" s="1153"/>
      <c r="DI17" s="1153" t="e">
        <f>'wind load calc_10d'!K142</f>
        <v>#REF!</v>
      </c>
      <c r="DJ17" s="1155"/>
    </row>
    <row r="18" spans="2:114" ht="15" customHeight="1" x14ac:dyDescent="0.25">
      <c r="B18" s="2068"/>
      <c r="D18" s="2013" t="e">
        <f>((E17+E20)/3)/'1-Eng Inputs'!$B$34</f>
        <v>#REF!</v>
      </c>
      <c r="F18" s="2013" t="e">
        <f>((E20+E17)/6+(G20+G17)/4)/'1-Eng Inputs'!$B$34</f>
        <v>#REF!</v>
      </c>
      <c r="H18" s="2013" t="e">
        <f>1/4*(G17+I17+G20+I20)/'1-Eng Inputs'!$B$34</f>
        <v>#REF!</v>
      </c>
      <c r="J18" s="2013" t="e">
        <f>1/4*(I17+K17+I20+K20)/'1-Eng Inputs'!$B$34</f>
        <v>#REF!</v>
      </c>
      <c r="L18" s="2013" t="e">
        <f>1/4*(K17+M17+K20+M20)/'1-Eng Inputs'!$B$34</f>
        <v>#REF!</v>
      </c>
      <c r="N18" s="2013" t="e">
        <f>1/4*(M17+O17+M20+O20)/'1-Eng Inputs'!$B$34</f>
        <v>#REF!</v>
      </c>
      <c r="P18" s="2013" t="e">
        <f>1/4*(O17+Q17+O20+Q20)/'1-Eng Inputs'!$B$34</f>
        <v>#REF!</v>
      </c>
      <c r="R18" s="2042" t="e">
        <f>1/4*(Q17+S17+Q20+S20)/'1-Eng Inputs'!$B$34</f>
        <v>#REF!</v>
      </c>
      <c r="T18" s="2013" t="e">
        <f>1/4*(S17+U17+S20+U20)/'1-Eng Inputs'!$B$34</f>
        <v>#REF!</v>
      </c>
      <c r="V18" s="2013" t="e">
        <f>1/4*(U17+W17+U20+W20)/'1-Eng Inputs'!$B$34</f>
        <v>#REF!</v>
      </c>
      <c r="X18" s="2042" t="e">
        <f>1/4*(W17+Y17+W20+Y20)/'1-Eng Inputs'!$B$34</f>
        <v>#REF!</v>
      </c>
      <c r="Z18" s="2013" t="e">
        <f>1/4*(Y17+AA17+Y20+AA20)/'1-Eng Inputs'!$B$34</f>
        <v>#REF!</v>
      </c>
      <c r="AB18" s="2013" t="e">
        <f>1/4*(AA17+AC17+AA20+AC20)/'1-Eng Inputs'!$B$34</f>
        <v>#REF!</v>
      </c>
      <c r="AD18" s="2042" t="e">
        <f>1/4*(AC17+AE17+AC20+AE20)/'1-Eng Inputs'!$B$34</f>
        <v>#REF!</v>
      </c>
      <c r="AF18" s="2013" t="e">
        <f>1/4*(AE17+AG17+AE20+AG20)/'1-Eng Inputs'!$B$34</f>
        <v>#REF!</v>
      </c>
      <c r="AH18" s="2013" t="e">
        <f>1/4*(AG17+AI17+AG20+AI20)/'1-Eng Inputs'!$B$34</f>
        <v>#REF!</v>
      </c>
      <c r="AJ18" s="1180"/>
      <c r="AO18" s="2068"/>
      <c r="AQ18" s="1161"/>
      <c r="AS18" s="1161"/>
      <c r="AT18" s="1180"/>
      <c r="AU18" s="1161"/>
      <c r="AV18" s="1180"/>
      <c r="AW18" s="1161"/>
      <c r="AX18" s="1180"/>
      <c r="AY18" s="1162"/>
      <c r="AZ18" s="1180"/>
      <c r="BA18" s="1162"/>
      <c r="BB18" s="1180"/>
      <c r="BC18" s="1162"/>
      <c r="BD18" s="1180"/>
      <c r="BE18" s="1163"/>
      <c r="BF18" s="1180"/>
      <c r="BG18" s="1164"/>
      <c r="BH18" s="1180"/>
      <c r="BI18" s="1164"/>
      <c r="BJ18" s="1180"/>
      <c r="BK18" s="1165"/>
      <c r="BL18" s="1180"/>
      <c r="BM18" s="1166"/>
      <c r="BN18" s="1180"/>
      <c r="BO18" s="1166"/>
      <c r="BP18" s="1180"/>
      <c r="BQ18" s="1167"/>
      <c r="BR18" s="1180"/>
      <c r="BS18" s="1168"/>
      <c r="BT18" s="1180"/>
      <c r="BU18" s="1168"/>
      <c r="BV18" s="1180"/>
      <c r="BW18" s="1180" t="s">
        <v>570</v>
      </c>
      <c r="CB18" s="2068"/>
      <c r="CD18" s="2025"/>
      <c r="CF18" s="2025"/>
      <c r="CG18" s="1180"/>
      <c r="CH18" s="2025"/>
      <c r="CI18" s="1180"/>
      <c r="CJ18" s="2025"/>
      <c r="CK18" s="1180"/>
      <c r="CL18" s="2027"/>
      <c r="CM18" s="1180"/>
      <c r="CN18" s="2027"/>
      <c r="CO18" s="1180"/>
      <c r="CP18" s="2027"/>
      <c r="CQ18" s="1180"/>
      <c r="CR18" s="2059"/>
      <c r="CS18" s="1180"/>
      <c r="CT18" s="2047"/>
      <c r="CU18" s="1180"/>
      <c r="CV18" s="2047"/>
      <c r="CW18" s="1180"/>
      <c r="CX18" s="2049"/>
      <c r="CY18" s="1180"/>
      <c r="CZ18" s="2037"/>
      <c r="DA18" s="1180"/>
      <c r="DB18" s="2037"/>
      <c r="DC18" s="1180"/>
      <c r="DD18" s="2033"/>
      <c r="DE18" s="1180"/>
      <c r="DF18" s="2029"/>
      <c r="DG18" s="1180"/>
      <c r="DH18" s="2029"/>
      <c r="DI18" s="1180"/>
      <c r="DJ18" s="1180" t="s">
        <v>570</v>
      </c>
    </row>
    <row r="19" spans="2:114" ht="15" hidden="1" customHeight="1" x14ac:dyDescent="0.25">
      <c r="B19" s="2068"/>
      <c r="D19" s="2014"/>
      <c r="F19" s="2014"/>
      <c r="H19" s="2014"/>
      <c r="J19" s="2014"/>
      <c r="L19" s="2014"/>
      <c r="N19" s="2014"/>
      <c r="P19" s="2014"/>
      <c r="R19" s="2043"/>
      <c r="T19" s="2014"/>
      <c r="V19" s="2014"/>
      <c r="X19" s="2043"/>
      <c r="Z19" s="2014"/>
      <c r="AB19" s="2014"/>
      <c r="AD19" s="2043"/>
      <c r="AF19" s="2014"/>
      <c r="AH19" s="2014"/>
      <c r="AJ19" s="1180"/>
      <c r="AO19" s="2068"/>
      <c r="AQ19" s="1169"/>
      <c r="AS19" s="1169"/>
      <c r="AU19" s="1169"/>
      <c r="AW19" s="1169"/>
      <c r="AY19" s="1170"/>
      <c r="BA19" s="1170"/>
      <c r="BC19" s="1170"/>
      <c r="BE19" s="1171"/>
      <c r="BF19" s="1180"/>
      <c r="BG19" s="1172"/>
      <c r="BI19" s="1172"/>
      <c r="BK19" s="1173"/>
      <c r="BL19" s="1180"/>
      <c r="BM19" s="1174"/>
      <c r="BO19" s="1174"/>
      <c r="BQ19" s="1175"/>
      <c r="BR19" s="1180"/>
      <c r="BS19" s="1176"/>
      <c r="BU19" s="1176"/>
      <c r="BW19" s="1180" t="s">
        <v>571</v>
      </c>
      <c r="CB19" s="2068"/>
      <c r="CD19" s="2026"/>
      <c r="CF19" s="2026"/>
      <c r="CH19" s="2026"/>
      <c r="CJ19" s="2026"/>
      <c r="CL19" s="2028"/>
      <c r="CN19" s="2028"/>
      <c r="CP19" s="2028"/>
      <c r="CR19" s="2060"/>
      <c r="CS19" s="1180"/>
      <c r="CT19" s="2048"/>
      <c r="CV19" s="2048"/>
      <c r="CX19" s="2050"/>
      <c r="CY19" s="1180"/>
      <c r="CZ19" s="2038"/>
      <c r="DB19" s="2038"/>
      <c r="DD19" s="2034"/>
      <c r="DE19" s="1180"/>
      <c r="DF19" s="2030"/>
      <c r="DH19" s="2030"/>
      <c r="DJ19" s="1180" t="s">
        <v>571</v>
      </c>
    </row>
    <row r="20" spans="2:114" ht="30" customHeight="1" x14ac:dyDescent="0.25">
      <c r="B20" s="2068"/>
      <c r="D20" s="1190"/>
      <c r="E20" s="1153" t="e">
        <f>IF('1-Eng Inputs'!B41="YES",AR20,CE20)*2.2</f>
        <v>#REF!</v>
      </c>
      <c r="F20" s="1153"/>
      <c r="G20" s="1153" t="e">
        <f>IF('1-Eng Inputs'!E41="YES",AT20,CG20)*2.2</f>
        <v>#REF!</v>
      </c>
      <c r="H20" s="1153"/>
      <c r="I20" s="1153" t="e">
        <f>IF('1-Eng Inputs'!G41="YES",AV20,CI20)*2.2</f>
        <v>#REF!</v>
      </c>
      <c r="J20" s="1153"/>
      <c r="K20" s="1153" t="e">
        <f>IF('1-Eng Inputs'!I41="YES",AX20,CK20)*2.2</f>
        <v>#REF!</v>
      </c>
      <c r="L20" s="1153"/>
      <c r="M20" s="1153" t="e">
        <f>IF('1-Eng Inputs'!K41="YES",AZ20,CM20)*2.2</f>
        <v>#REF!</v>
      </c>
      <c r="N20" s="1153"/>
      <c r="O20" s="1153" t="e">
        <f>IF('1-Eng Inputs'!M41="YES",BB20,CO20)*2.2</f>
        <v>#REF!</v>
      </c>
      <c r="P20" s="1153"/>
      <c r="Q20" s="1199" t="e">
        <f>IF('1-Eng Inputs'!O41="YES",BD20,CQ20)*2.2</f>
        <v>#REF!</v>
      </c>
      <c r="R20" s="1200"/>
      <c r="S20" s="1153" t="e">
        <f>IF('1-Eng Inputs'!Q41="YES",BF20,CS20)*2.2</f>
        <v>#REF!</v>
      </c>
      <c r="T20" s="1153"/>
      <c r="U20" s="1153" t="e">
        <f>IF('1-Eng Inputs'!S41="YES",BH20,CU20)*2.2</f>
        <v>#REF!</v>
      </c>
      <c r="V20" s="1153"/>
      <c r="W20" s="1199" t="e">
        <f>IF('1-Eng Inputs'!U41="YES",BJ20,CW20)*2.2</f>
        <v>#REF!</v>
      </c>
      <c r="X20" s="1200"/>
      <c r="Y20" s="1153" t="e">
        <f>IF('1-Eng Inputs'!W41="YES",BL20,CY20)*2.2</f>
        <v>#REF!</v>
      </c>
      <c r="Z20" s="1153"/>
      <c r="AA20" s="1153" t="e">
        <f>IF('1-Eng Inputs'!Y41="YES",BN20,DA20)*2.2</f>
        <v>#REF!</v>
      </c>
      <c r="AB20" s="1153"/>
      <c r="AC20" s="1199" t="e">
        <f>IF('1-Eng Inputs'!AA41="YES",BP20,DC20)*2.2</f>
        <v>#REF!</v>
      </c>
      <c r="AD20" s="1200"/>
      <c r="AE20" s="1153" t="e">
        <f>IF('1-Eng Inputs'!AC41="YES",BR20,DE20)*2.2</f>
        <v>#REF!</v>
      </c>
      <c r="AF20" s="1153"/>
      <c r="AG20" s="1153" t="e">
        <f>IF('1-Eng Inputs'!AE41="YES",BT20,DG20)*2.2</f>
        <v>#REF!</v>
      </c>
      <c r="AH20" s="1153"/>
      <c r="AI20" s="1153" t="e">
        <f>IF('1-Eng Inputs'!AG41="YES",BV20,DI20)*2.2</f>
        <v>#REF!</v>
      </c>
      <c r="AJ20" s="1155"/>
      <c r="AO20" s="2068"/>
      <c r="AQ20" s="1190"/>
      <c r="AR20" s="1153" t="e">
        <f>'wind load calc_10d'!H53</f>
        <v>#REF!</v>
      </c>
      <c r="AS20" s="1153"/>
      <c r="AT20" s="1153" t="e">
        <f>'wind load calc_10d'!J53</f>
        <v>#REF!</v>
      </c>
      <c r="AU20" s="1153"/>
      <c r="AV20" s="1153" t="e">
        <f>'wind load calc_10d'!K53</f>
        <v>#REF!</v>
      </c>
      <c r="AW20" s="1153"/>
      <c r="AX20" s="1153" t="e">
        <f>'wind load calc_10d'!K53</f>
        <v>#REF!</v>
      </c>
      <c r="AY20" s="1153"/>
      <c r="AZ20" s="1153" t="e">
        <f>'wind load calc_10d'!K54</f>
        <v>#REF!</v>
      </c>
      <c r="BA20" s="1153"/>
      <c r="BB20" s="1153" t="e">
        <f>'wind load calc_10d'!K54</f>
        <v>#REF!</v>
      </c>
      <c r="BC20" s="1153"/>
      <c r="BD20" s="1154" t="e">
        <f>'wind load calc_10d'!K54</f>
        <v>#REF!</v>
      </c>
      <c r="BE20" s="1191"/>
      <c r="BF20" s="1153" t="e">
        <f>'wind load calc_10d'!K72</f>
        <v>#REF!</v>
      </c>
      <c r="BG20" s="1153"/>
      <c r="BH20" s="1153" t="e">
        <f>'wind load calc_10d'!K72</f>
        <v>#REF!</v>
      </c>
      <c r="BI20" s="1153"/>
      <c r="BJ20" s="1153" t="e">
        <f>'wind load calc_10d'!K72</f>
        <v>#REF!</v>
      </c>
      <c r="BK20" s="1191"/>
      <c r="BL20" s="1153" t="e">
        <f>'wind load calc_10d'!K81</f>
        <v>#REF!</v>
      </c>
      <c r="BM20" s="1153"/>
      <c r="BN20" s="1153" t="e">
        <f>'wind load calc_10d'!K81</f>
        <v>#REF!</v>
      </c>
      <c r="BO20" s="1153"/>
      <c r="BP20" s="1153" t="e">
        <f>'wind load calc_10d'!K81</f>
        <v>#REF!</v>
      </c>
      <c r="BQ20" s="1191"/>
      <c r="BR20" s="1153" t="e">
        <f>'wind load calc_10d'!K90</f>
        <v>#REF!</v>
      </c>
      <c r="BS20" s="1153"/>
      <c r="BT20" s="1153" t="e">
        <f>'wind load calc_10d'!K90</f>
        <v>#REF!</v>
      </c>
      <c r="BU20" s="1153"/>
      <c r="BV20" s="1153" t="e">
        <f>'wind load calc_10d'!K90</f>
        <v>#REF!</v>
      </c>
      <c r="BW20" s="1155"/>
      <c r="CB20" s="2068"/>
      <c r="CD20" s="1190"/>
      <c r="CE20" s="1153" t="e">
        <f>'wind load calc_10d'!H105</f>
        <v>#REF!</v>
      </c>
      <c r="CF20" s="1153"/>
      <c r="CG20" s="1153" t="e">
        <f>'wind load calc_10d'!J105</f>
        <v>#REF!</v>
      </c>
      <c r="CH20" s="1153"/>
      <c r="CI20" s="1153" t="e">
        <f>'wind load calc_10d'!K105</f>
        <v>#REF!</v>
      </c>
      <c r="CJ20" s="1153"/>
      <c r="CK20" s="1153" t="e">
        <f>'wind load calc_10d'!K105</f>
        <v>#REF!</v>
      </c>
      <c r="CL20" s="1153"/>
      <c r="CM20" s="1153" t="e">
        <f>'wind load calc_10d'!K106</f>
        <v>#REF!</v>
      </c>
      <c r="CN20" s="1153"/>
      <c r="CO20" s="1153" t="e">
        <f>'wind load calc_10d'!K106</f>
        <v>#REF!</v>
      </c>
      <c r="CP20" s="1153"/>
      <c r="CQ20" s="1154" t="e">
        <f>'wind load calc_10d'!K106</f>
        <v>#REF!</v>
      </c>
      <c r="CR20" s="1191"/>
      <c r="CS20" s="1153" t="e">
        <f>'wind load calc_10d'!K124</f>
        <v>#REF!</v>
      </c>
      <c r="CT20" s="1153"/>
      <c r="CU20" s="1153" t="e">
        <f>'wind load calc_10d'!K124</f>
        <v>#REF!</v>
      </c>
      <c r="CV20" s="1153"/>
      <c r="CW20" s="1153" t="e">
        <f>'wind load calc_10d'!K124</f>
        <v>#REF!</v>
      </c>
      <c r="CX20" s="1191"/>
      <c r="CY20" s="1153" t="e">
        <f>'wind load calc_10d'!K133</f>
        <v>#REF!</v>
      </c>
      <c r="CZ20" s="1153"/>
      <c r="DA20" s="1153" t="e">
        <f>'wind load calc_10d'!K133</f>
        <v>#REF!</v>
      </c>
      <c r="DB20" s="1153"/>
      <c r="DC20" s="1153" t="e">
        <f>'wind load calc_10d'!K133</f>
        <v>#REF!</v>
      </c>
      <c r="DD20" s="1191"/>
      <c r="DE20" s="1153" t="e">
        <f>'wind load calc_10d'!K142</f>
        <v>#REF!</v>
      </c>
      <c r="DF20" s="1153"/>
      <c r="DG20" s="1153" t="e">
        <f>'wind load calc_10d'!K142</f>
        <v>#REF!</v>
      </c>
      <c r="DH20" s="1153"/>
      <c r="DI20" s="1153" t="e">
        <f>'wind load calc_10d'!K142</f>
        <v>#REF!</v>
      </c>
      <c r="DJ20" s="1155"/>
    </row>
    <row r="21" spans="2:114" ht="15" customHeight="1" x14ac:dyDescent="0.25">
      <c r="B21" s="2068"/>
      <c r="D21" s="2013" t="e">
        <f>((E20+E23)/3)/'1-Eng Inputs'!$B$34</f>
        <v>#REF!</v>
      </c>
      <c r="F21" s="2013" t="e">
        <f>((E23+E20)/6+(G23+G20)/4)/'1-Eng Inputs'!$B$34</f>
        <v>#REF!</v>
      </c>
      <c r="H21" s="2013" t="e">
        <f>1/4*(G20+I20+G23+I23)/'1-Eng Inputs'!$B$34</f>
        <v>#REF!</v>
      </c>
      <c r="J21" s="2013" t="e">
        <f>1/4*(I20+K20+I23+K23)/'1-Eng Inputs'!$B$34</f>
        <v>#REF!</v>
      </c>
      <c r="L21" s="2013" t="e">
        <f>1/4*(K20+M20+K23+M23)/'1-Eng Inputs'!$B$34</f>
        <v>#REF!</v>
      </c>
      <c r="N21" s="2013" t="e">
        <f>1/4*(M20+O20+M23+O23)/'1-Eng Inputs'!$B$34</f>
        <v>#REF!</v>
      </c>
      <c r="P21" s="2013" t="e">
        <f>1/4*(O20+Q20+O23+Q23)/'1-Eng Inputs'!$B$34</f>
        <v>#REF!</v>
      </c>
      <c r="R21" s="2042" t="e">
        <f>1/4*(Q20+S20+Q23+S23)/'1-Eng Inputs'!$B$34</f>
        <v>#REF!</v>
      </c>
      <c r="T21" s="2013" t="e">
        <f>1/4*(S20+U20+S23+U23)/'1-Eng Inputs'!$B$34</f>
        <v>#REF!</v>
      </c>
      <c r="V21" s="2013" t="e">
        <f>1/4*(U20+W20+U23+W23)/'1-Eng Inputs'!$B$34</f>
        <v>#REF!</v>
      </c>
      <c r="X21" s="2042" t="e">
        <f>1/4*(W20+Y20+W23+Y23)/'1-Eng Inputs'!$B$34</f>
        <v>#REF!</v>
      </c>
      <c r="Z21" s="2013" t="e">
        <f>1/4*(Y20+AA20+Y23+AA23)/'1-Eng Inputs'!$B$34</f>
        <v>#REF!</v>
      </c>
      <c r="AB21" s="2013" t="e">
        <f>1/4*(AA20+AC20+AA23+AC23)/'1-Eng Inputs'!$B$34</f>
        <v>#REF!</v>
      </c>
      <c r="AD21" s="2042" t="e">
        <f>1/4*(AC20+AE20+AC23+AE23)/'1-Eng Inputs'!$B$34</f>
        <v>#REF!</v>
      </c>
      <c r="AF21" s="2013" t="e">
        <f>1/4*(AE20+AG20+AE23+AG23)/'1-Eng Inputs'!$B$34</f>
        <v>#REF!</v>
      </c>
      <c r="AH21" s="2013" t="e">
        <f>1/4*(AG20+AI20+AG23+AI23)/'1-Eng Inputs'!$B$34</f>
        <v>#REF!</v>
      </c>
      <c r="AJ21" s="1180"/>
      <c r="AO21" s="2068"/>
      <c r="AQ21" s="1161"/>
      <c r="AS21" s="1161"/>
      <c r="AT21" s="1180"/>
      <c r="AU21" s="1161"/>
      <c r="AV21" s="1180"/>
      <c r="AW21" s="1161"/>
      <c r="AX21" s="1180"/>
      <c r="AY21" s="1162"/>
      <c r="AZ21" s="1180"/>
      <c r="BA21" s="1162"/>
      <c r="BB21" s="1180"/>
      <c r="BC21" s="1162"/>
      <c r="BD21" s="1180"/>
      <c r="BE21" s="1163"/>
      <c r="BF21" s="1180"/>
      <c r="BG21" s="1164"/>
      <c r="BH21" s="1180"/>
      <c r="BI21" s="1164"/>
      <c r="BJ21" s="1180"/>
      <c r="BK21" s="1165"/>
      <c r="BL21" s="1180"/>
      <c r="BM21" s="1166"/>
      <c r="BN21" s="1180"/>
      <c r="BO21" s="1166"/>
      <c r="BP21" s="1180"/>
      <c r="BQ21" s="1167"/>
      <c r="BR21" s="1180"/>
      <c r="BS21" s="1168"/>
      <c r="BT21" s="1180"/>
      <c r="BU21" s="1168"/>
      <c r="BV21" s="1180"/>
      <c r="BW21" s="1180"/>
      <c r="CB21" s="2068"/>
      <c r="CD21" s="2025"/>
      <c r="CF21" s="2025"/>
      <c r="CG21" s="1180"/>
      <c r="CH21" s="2025"/>
      <c r="CI21" s="1180"/>
      <c r="CJ21" s="2025"/>
      <c r="CK21" s="1180"/>
      <c r="CL21" s="2027"/>
      <c r="CM21" s="1180"/>
      <c r="CN21" s="2027"/>
      <c r="CO21" s="1180"/>
      <c r="CP21" s="2027"/>
      <c r="CQ21" s="1180"/>
      <c r="CR21" s="2059"/>
      <c r="CS21" s="1180"/>
      <c r="CT21" s="2047"/>
      <c r="CU21" s="1180"/>
      <c r="CV21" s="2047"/>
      <c r="CW21" s="1180"/>
      <c r="CX21" s="2049"/>
      <c r="CY21" s="1180"/>
      <c r="CZ21" s="2037"/>
      <c r="DA21" s="1180"/>
      <c r="DB21" s="2037"/>
      <c r="DC21" s="1180"/>
      <c r="DD21" s="2033"/>
      <c r="DE21" s="1180"/>
      <c r="DF21" s="2029"/>
      <c r="DG21" s="1180"/>
      <c r="DH21" s="2029"/>
      <c r="DI21" s="1180"/>
      <c r="DJ21" s="1180"/>
    </row>
    <row r="22" spans="2:114" ht="15" hidden="1" customHeight="1" x14ac:dyDescent="0.25">
      <c r="B22" s="2068"/>
      <c r="D22" s="2014"/>
      <c r="F22" s="2014"/>
      <c r="H22" s="2014"/>
      <c r="J22" s="2014"/>
      <c r="L22" s="2014"/>
      <c r="N22" s="2014"/>
      <c r="P22" s="2014"/>
      <c r="R22" s="2043"/>
      <c r="T22" s="2014"/>
      <c r="V22" s="2014"/>
      <c r="X22" s="2043"/>
      <c r="Z22" s="2014"/>
      <c r="AB22" s="2014"/>
      <c r="AD22" s="2043"/>
      <c r="AF22" s="2014"/>
      <c r="AH22" s="2014"/>
      <c r="AJ22" s="1180"/>
      <c r="AO22" s="2068"/>
      <c r="AQ22" s="1169"/>
      <c r="AS22" s="1169"/>
      <c r="AU22" s="1169"/>
      <c r="AW22" s="1169"/>
      <c r="AY22" s="1170"/>
      <c r="BA22" s="1170"/>
      <c r="BC22" s="1170"/>
      <c r="BE22" s="1171"/>
      <c r="BF22" s="1180"/>
      <c r="BG22" s="1172"/>
      <c r="BI22" s="1172"/>
      <c r="BK22" s="1173"/>
      <c r="BL22" s="1180"/>
      <c r="BM22" s="1174"/>
      <c r="BO22" s="1174"/>
      <c r="BQ22" s="1175"/>
      <c r="BR22" s="1180"/>
      <c r="BS22" s="1176"/>
      <c r="BU22" s="1176"/>
      <c r="BW22" s="1180"/>
      <c r="CB22" s="2068"/>
      <c r="CD22" s="2026"/>
      <c r="CF22" s="2026"/>
      <c r="CH22" s="2026"/>
      <c r="CJ22" s="2026"/>
      <c r="CL22" s="2028"/>
      <c r="CN22" s="2028"/>
      <c r="CP22" s="2028"/>
      <c r="CR22" s="2060"/>
      <c r="CS22" s="1180"/>
      <c r="CT22" s="2048"/>
      <c r="CV22" s="2048"/>
      <c r="CX22" s="2050"/>
      <c r="CY22" s="1180"/>
      <c r="CZ22" s="2038"/>
      <c r="DB22" s="2038"/>
      <c r="DD22" s="2034"/>
      <c r="DE22" s="1180"/>
      <c r="DF22" s="2030"/>
      <c r="DH22" s="2030"/>
      <c r="DJ22" s="1180"/>
    </row>
    <row r="23" spans="2:114" ht="30" customHeight="1" x14ac:dyDescent="0.25">
      <c r="B23" s="2068"/>
      <c r="D23" s="1190"/>
      <c r="E23" s="1153" t="e">
        <f>IF('1-Eng Inputs'!B44="YES",AR23,CE23)*2.2</f>
        <v>#REF!</v>
      </c>
      <c r="F23" s="1153"/>
      <c r="G23" s="1153" t="e">
        <f>IF('1-Eng Inputs'!E44="YES",AT23,CG23)*2.2</f>
        <v>#REF!</v>
      </c>
      <c r="H23" s="1153"/>
      <c r="I23" s="1153" t="e">
        <f>IF('1-Eng Inputs'!G44="YES",AV23,CI23)*2.2</f>
        <v>#REF!</v>
      </c>
      <c r="J23" s="1153"/>
      <c r="K23" s="1153" t="e">
        <f>IF('1-Eng Inputs'!I44="YES",AX23,CK23)*2.2</f>
        <v>#REF!</v>
      </c>
      <c r="L23" s="1153"/>
      <c r="M23" s="1153" t="e">
        <f>IF('1-Eng Inputs'!K44="YES",AZ23,CM23)*2.2</f>
        <v>#REF!</v>
      </c>
      <c r="N23" s="1153"/>
      <c r="O23" s="1153" t="e">
        <f>IF('1-Eng Inputs'!M44="YES",BB23,CO23)*2.2</f>
        <v>#REF!</v>
      </c>
      <c r="P23" s="1153"/>
      <c r="Q23" s="1199" t="e">
        <f>IF('1-Eng Inputs'!O44="YES",BD23,CQ23)*2.2</f>
        <v>#REF!</v>
      </c>
      <c r="R23" s="1200"/>
      <c r="S23" s="1153" t="e">
        <f>IF('1-Eng Inputs'!Q44="YES",BF23,CS23)*2.2</f>
        <v>#REF!</v>
      </c>
      <c r="T23" s="1153"/>
      <c r="U23" s="1153" t="e">
        <f>IF('1-Eng Inputs'!S44="YES",BH23,CU23)*2.2</f>
        <v>#REF!</v>
      </c>
      <c r="V23" s="1153"/>
      <c r="W23" s="1199" t="e">
        <f>IF('1-Eng Inputs'!U44="YES",BJ23,CW23)*2.2</f>
        <v>#REF!</v>
      </c>
      <c r="X23" s="1200"/>
      <c r="Y23" s="1153" t="e">
        <f>IF('1-Eng Inputs'!W44="YES",BL23,CY23)*2.2</f>
        <v>#REF!</v>
      </c>
      <c r="Z23" s="1153"/>
      <c r="AA23" s="1153" t="e">
        <f>IF('1-Eng Inputs'!Y44="YES",BN23,DA23)*2.2</f>
        <v>#REF!</v>
      </c>
      <c r="AB23" s="1153"/>
      <c r="AC23" s="1199" t="e">
        <f>IF('1-Eng Inputs'!AA44="YES",BP23,DC23)*2.2</f>
        <v>#REF!</v>
      </c>
      <c r="AD23" s="1200"/>
      <c r="AE23" s="1153" t="e">
        <f>IF('1-Eng Inputs'!AC44="YES",BR23,DE23)*2.2</f>
        <v>#REF!</v>
      </c>
      <c r="AF23" s="1153"/>
      <c r="AG23" s="1153" t="e">
        <f>IF('1-Eng Inputs'!AE44="YES",BT23,DG23)*2.2</f>
        <v>#REF!</v>
      </c>
      <c r="AH23" s="1153"/>
      <c r="AI23" s="1153" t="e">
        <f>IF('1-Eng Inputs'!AG44="YES",BV23,DI23)*2.2</f>
        <v>#REF!</v>
      </c>
      <c r="AJ23" s="1155"/>
      <c r="AO23" s="2068"/>
      <c r="AQ23" s="1190"/>
      <c r="AR23" s="1153" t="e">
        <f>'wind load calc_10d'!H53</f>
        <v>#REF!</v>
      </c>
      <c r="AS23" s="1153"/>
      <c r="AT23" s="1153" t="e">
        <f>'wind load calc_10d'!J53</f>
        <v>#REF!</v>
      </c>
      <c r="AU23" s="1153"/>
      <c r="AV23" s="1153" t="e">
        <f>'wind load calc_10d'!K53</f>
        <v>#REF!</v>
      </c>
      <c r="AW23" s="1153"/>
      <c r="AX23" s="1153" t="e">
        <f>'wind load calc_10d'!K53</f>
        <v>#REF!</v>
      </c>
      <c r="AY23" s="1153"/>
      <c r="AZ23" s="1153" t="e">
        <f>'wind load calc_10d'!K54</f>
        <v>#REF!</v>
      </c>
      <c r="BA23" s="1153"/>
      <c r="BB23" s="1153" t="e">
        <f>'wind load calc_10d'!K54</f>
        <v>#REF!</v>
      </c>
      <c r="BC23" s="1153"/>
      <c r="BD23" s="1154" t="e">
        <f>'wind load calc_10d'!K54</f>
        <v>#REF!</v>
      </c>
      <c r="BE23" s="1191"/>
      <c r="BF23" s="1153" t="e">
        <f>'wind load calc_10d'!K72</f>
        <v>#REF!</v>
      </c>
      <c r="BG23" s="1153"/>
      <c r="BH23" s="1153" t="e">
        <f>'wind load calc_10d'!K72</f>
        <v>#REF!</v>
      </c>
      <c r="BI23" s="1153"/>
      <c r="BJ23" s="1153" t="e">
        <f>'wind load calc_10d'!K72</f>
        <v>#REF!</v>
      </c>
      <c r="BK23" s="1191"/>
      <c r="BL23" s="1153" t="e">
        <f>'wind load calc_10d'!K81</f>
        <v>#REF!</v>
      </c>
      <c r="BM23" s="1153"/>
      <c r="BN23" s="1153" t="e">
        <f>'wind load calc_10d'!K81</f>
        <v>#REF!</v>
      </c>
      <c r="BO23" s="1153"/>
      <c r="BP23" s="1153" t="e">
        <f>'wind load calc_10d'!K81</f>
        <v>#REF!</v>
      </c>
      <c r="BQ23" s="1191"/>
      <c r="BR23" s="1153" t="e">
        <f>'wind load calc_10d'!K90</f>
        <v>#REF!</v>
      </c>
      <c r="BS23" s="1153"/>
      <c r="BT23" s="1153" t="e">
        <f>'wind load calc_10d'!K90</f>
        <v>#REF!</v>
      </c>
      <c r="BU23" s="1153"/>
      <c r="BV23" s="1153" t="e">
        <f>'wind load calc_10d'!K90</f>
        <v>#REF!</v>
      </c>
      <c r="BW23" s="1155"/>
      <c r="CB23" s="2068"/>
      <c r="CD23" s="1190"/>
      <c r="CE23" s="1153" t="e">
        <f>'wind load calc_10d'!H105</f>
        <v>#REF!</v>
      </c>
      <c r="CF23" s="1153"/>
      <c r="CG23" s="1153" t="e">
        <f>'wind load calc_10d'!J105</f>
        <v>#REF!</v>
      </c>
      <c r="CH23" s="1153"/>
      <c r="CI23" s="1153" t="e">
        <f>'wind load calc_10d'!K105</f>
        <v>#REF!</v>
      </c>
      <c r="CJ23" s="1153"/>
      <c r="CK23" s="1153" t="e">
        <f>'wind load calc_10d'!K105</f>
        <v>#REF!</v>
      </c>
      <c r="CL23" s="1153"/>
      <c r="CM23" s="1153" t="e">
        <f>'wind load calc_10d'!K106</f>
        <v>#REF!</v>
      </c>
      <c r="CN23" s="1153"/>
      <c r="CO23" s="1153" t="e">
        <f>'wind load calc_10d'!K106</f>
        <v>#REF!</v>
      </c>
      <c r="CP23" s="1153"/>
      <c r="CQ23" s="1154" t="e">
        <f>'wind load calc_10d'!K106</f>
        <v>#REF!</v>
      </c>
      <c r="CR23" s="1191"/>
      <c r="CS23" s="1153" t="e">
        <f>'wind load calc_10d'!K124</f>
        <v>#REF!</v>
      </c>
      <c r="CT23" s="1153"/>
      <c r="CU23" s="1153" t="e">
        <f>'wind load calc_10d'!K124</f>
        <v>#REF!</v>
      </c>
      <c r="CV23" s="1153"/>
      <c r="CW23" s="1153" t="e">
        <f>'wind load calc_10d'!K124</f>
        <v>#REF!</v>
      </c>
      <c r="CX23" s="1191"/>
      <c r="CY23" s="1153" t="e">
        <f>'wind load calc_10d'!K133</f>
        <v>#REF!</v>
      </c>
      <c r="CZ23" s="1153"/>
      <c r="DA23" s="1153" t="e">
        <f>'wind load calc_10d'!K133</f>
        <v>#REF!</v>
      </c>
      <c r="DB23" s="1153"/>
      <c r="DC23" s="1153" t="e">
        <f>'wind load calc_10d'!K133</f>
        <v>#REF!</v>
      </c>
      <c r="DD23" s="1191"/>
      <c r="DE23" s="1153" t="e">
        <f>'wind load calc_10d'!K142</f>
        <v>#REF!</v>
      </c>
      <c r="DF23" s="1153"/>
      <c r="DG23" s="1153" t="e">
        <f>'wind load calc_10d'!K142</f>
        <v>#REF!</v>
      </c>
      <c r="DH23" s="1153"/>
      <c r="DI23" s="1153" t="e">
        <f>'wind load calc_10d'!K142</f>
        <v>#REF!</v>
      </c>
      <c r="DJ23" s="1155"/>
    </row>
    <row r="24" spans="2:114" ht="15" customHeight="1" x14ac:dyDescent="0.25">
      <c r="B24" s="2068"/>
      <c r="D24" s="2013" t="e">
        <f>((E23+E26)/3)/'1-Eng Inputs'!$B$34</f>
        <v>#REF!</v>
      </c>
      <c r="F24" s="2013" t="e">
        <f>((E26+E23)/6+(G26+G23)/4)/'1-Eng Inputs'!$B$34</f>
        <v>#REF!</v>
      </c>
      <c r="H24" s="2013" t="e">
        <f>1/4*(G23+I23+G26+I26)/'1-Eng Inputs'!$B$34</f>
        <v>#REF!</v>
      </c>
      <c r="J24" s="2013" t="e">
        <f>1/4*(I23+K23+I26+K26)/'1-Eng Inputs'!$B$34</f>
        <v>#REF!</v>
      </c>
      <c r="L24" s="2013" t="e">
        <f>1/4*(K23+M23+K26+M26)/'1-Eng Inputs'!$B$34</f>
        <v>#REF!</v>
      </c>
      <c r="N24" s="2013" t="e">
        <f>1/4*(M23+O23+M26+O26)/'1-Eng Inputs'!$B$34</f>
        <v>#REF!</v>
      </c>
      <c r="P24" s="2013" t="e">
        <f>1/4*(O23+Q23+O26+Q26)/'1-Eng Inputs'!$B$34</f>
        <v>#REF!</v>
      </c>
      <c r="R24" s="2042" t="e">
        <f>1/4*(Q23+S23+Q26+S26)/'1-Eng Inputs'!$B$34</f>
        <v>#REF!</v>
      </c>
      <c r="T24" s="2013" t="e">
        <f>1/4*(S23+U23+S26+U26)/'1-Eng Inputs'!$B$34</f>
        <v>#REF!</v>
      </c>
      <c r="V24" s="2013" t="e">
        <f>1/4*(U23+W23+U26+W26)/'1-Eng Inputs'!$B$34</f>
        <v>#REF!</v>
      </c>
      <c r="X24" s="2042" t="e">
        <f>1/4*(W23+Y23+W26+Y26)/'1-Eng Inputs'!$B$34</f>
        <v>#REF!</v>
      </c>
      <c r="Z24" s="2013" t="e">
        <f>1/4*(Y23+AA23+Y26+AA26)/'1-Eng Inputs'!$B$34</f>
        <v>#REF!</v>
      </c>
      <c r="AB24" s="2013" t="e">
        <f>1/4*(AA23+AC23+AA26+AC26)/'1-Eng Inputs'!$B$34</f>
        <v>#REF!</v>
      </c>
      <c r="AD24" s="2042" t="e">
        <f>1/4*(AC23+AE23+AC26+AE26)/'1-Eng Inputs'!$B$34</f>
        <v>#REF!</v>
      </c>
      <c r="AF24" s="2013" t="e">
        <f>1/4*(AE23+AG23+AE26+AG26)/'1-Eng Inputs'!$B$34</f>
        <v>#REF!</v>
      </c>
      <c r="AH24" s="2013" t="e">
        <f>1/4*(AG23+AI23+AG26+AI26)/'1-Eng Inputs'!$B$34</f>
        <v>#REF!</v>
      </c>
      <c r="AJ24" s="1180"/>
      <c r="AO24" s="2068"/>
      <c r="AQ24" s="1161"/>
      <c r="AS24" s="1161"/>
      <c r="AT24" s="1180"/>
      <c r="AU24" s="1161"/>
      <c r="AV24" s="1180"/>
      <c r="AW24" s="1161"/>
      <c r="AX24" s="1180"/>
      <c r="AY24" s="1162"/>
      <c r="AZ24" s="1180"/>
      <c r="BA24" s="1162"/>
      <c r="BB24" s="1180"/>
      <c r="BC24" s="1162"/>
      <c r="BD24" s="1180"/>
      <c r="BE24" s="1163"/>
      <c r="BF24" s="1180"/>
      <c r="BG24" s="1164"/>
      <c r="BH24" s="1180"/>
      <c r="BI24" s="1164"/>
      <c r="BJ24" s="1180"/>
      <c r="BK24" s="1165"/>
      <c r="BL24" s="1180"/>
      <c r="BM24" s="1166"/>
      <c r="BN24" s="1180"/>
      <c r="BO24" s="1166"/>
      <c r="BP24" s="1180"/>
      <c r="BQ24" s="1167"/>
      <c r="BR24" s="1180"/>
      <c r="BS24" s="1168"/>
      <c r="BT24" s="1180"/>
      <c r="BU24" s="1168"/>
      <c r="BV24" s="1180"/>
      <c r="BW24" s="1180"/>
      <c r="CB24" s="2068"/>
      <c r="CD24" s="2025"/>
      <c r="CF24" s="2025"/>
      <c r="CG24" s="1180"/>
      <c r="CH24" s="2025"/>
      <c r="CI24" s="1180"/>
      <c r="CJ24" s="2025"/>
      <c r="CK24" s="1180"/>
      <c r="CL24" s="2027"/>
      <c r="CM24" s="1180"/>
      <c r="CN24" s="2027"/>
      <c r="CO24" s="1180"/>
      <c r="CP24" s="2027"/>
      <c r="CQ24" s="1180"/>
      <c r="CR24" s="2059"/>
      <c r="CS24" s="1180"/>
      <c r="CT24" s="2047"/>
      <c r="CU24" s="1180"/>
      <c r="CV24" s="2047"/>
      <c r="CW24" s="1180"/>
      <c r="CX24" s="2049"/>
      <c r="CY24" s="1180"/>
      <c r="CZ24" s="2037"/>
      <c r="DA24" s="1180"/>
      <c r="DB24" s="2037"/>
      <c r="DC24" s="1180"/>
      <c r="DD24" s="2033"/>
      <c r="DE24" s="1180"/>
      <c r="DF24" s="2029"/>
      <c r="DG24" s="1180"/>
      <c r="DH24" s="2029"/>
      <c r="DI24" s="1180"/>
      <c r="DJ24" s="1180"/>
    </row>
    <row r="25" spans="2:114" ht="15" hidden="1" customHeight="1" x14ac:dyDescent="0.25">
      <c r="B25" s="2068"/>
      <c r="D25" s="2014"/>
      <c r="F25" s="2014"/>
      <c r="H25" s="2014"/>
      <c r="J25" s="2014"/>
      <c r="L25" s="2014"/>
      <c r="N25" s="2014"/>
      <c r="P25" s="2014"/>
      <c r="R25" s="2043"/>
      <c r="T25" s="2014"/>
      <c r="V25" s="2014"/>
      <c r="X25" s="2043"/>
      <c r="Z25" s="2014"/>
      <c r="AB25" s="2014"/>
      <c r="AD25" s="2043"/>
      <c r="AF25" s="2014"/>
      <c r="AH25" s="2014"/>
      <c r="AJ25" s="1180"/>
      <c r="AO25" s="2068"/>
      <c r="AQ25" s="1169"/>
      <c r="AS25" s="1169"/>
      <c r="AU25" s="1169"/>
      <c r="AW25" s="1169"/>
      <c r="AY25" s="1170"/>
      <c r="BA25" s="1170"/>
      <c r="BC25" s="1170"/>
      <c r="BE25" s="1171"/>
      <c r="BF25" s="1180"/>
      <c r="BG25" s="1172"/>
      <c r="BI25" s="1172"/>
      <c r="BK25" s="1173"/>
      <c r="BL25" s="1180"/>
      <c r="BM25" s="1174"/>
      <c r="BO25" s="1174"/>
      <c r="BQ25" s="1175"/>
      <c r="BR25" s="1180"/>
      <c r="BS25" s="1176"/>
      <c r="BU25" s="1176"/>
      <c r="BW25" s="1180"/>
      <c r="CB25" s="2068"/>
      <c r="CD25" s="2026"/>
      <c r="CF25" s="2026"/>
      <c r="CH25" s="2026"/>
      <c r="CJ25" s="2026"/>
      <c r="CL25" s="2028"/>
      <c r="CN25" s="2028"/>
      <c r="CP25" s="2028"/>
      <c r="CR25" s="2060"/>
      <c r="CS25" s="1180"/>
      <c r="CT25" s="2048"/>
      <c r="CV25" s="2048"/>
      <c r="CX25" s="2050"/>
      <c r="CY25" s="1180"/>
      <c r="CZ25" s="2038"/>
      <c r="DB25" s="2038"/>
      <c r="DD25" s="2034"/>
      <c r="DE25" s="1180"/>
      <c r="DF25" s="2030"/>
      <c r="DH25" s="2030"/>
      <c r="DJ25" s="1180"/>
    </row>
    <row r="26" spans="2:114" ht="30" customHeight="1" thickBot="1" x14ac:dyDescent="0.3">
      <c r="B26" s="2069"/>
      <c r="D26" s="1190"/>
      <c r="E26" s="1153" t="e">
        <f>IF('1-Eng Inputs'!B47="YES",AR26,CE26)*2.2</f>
        <v>#REF!</v>
      </c>
      <c r="F26" s="1153"/>
      <c r="G26" s="1153" t="e">
        <f>IF('1-Eng Inputs'!E47="YES",AT26,CG26)*2.2</f>
        <v>#REF!</v>
      </c>
      <c r="H26" s="1153"/>
      <c r="I26" s="1153" t="e">
        <f>IF('1-Eng Inputs'!G47="YES",AV26,CI26)*2.2</f>
        <v>#REF!</v>
      </c>
      <c r="J26" s="1153"/>
      <c r="K26" s="1153" t="e">
        <f>IF('1-Eng Inputs'!I47="YES",AX26,CK26)*2.2</f>
        <v>#REF!</v>
      </c>
      <c r="L26" s="1153"/>
      <c r="M26" s="1153" t="e">
        <f>IF('1-Eng Inputs'!K47="YES",AZ26,CM26)*2.2</f>
        <v>#REF!</v>
      </c>
      <c r="N26" s="1153"/>
      <c r="O26" s="1153" t="e">
        <f>IF('1-Eng Inputs'!M47="YES",BB26,CO26)*2.2</f>
        <v>#REF!</v>
      </c>
      <c r="P26" s="1153"/>
      <c r="Q26" s="1199" t="e">
        <f>IF('1-Eng Inputs'!O47="YES",BD26,CQ26)*2.2</f>
        <v>#REF!</v>
      </c>
      <c r="R26" s="1200"/>
      <c r="S26" s="1153" t="e">
        <f>IF('1-Eng Inputs'!Q47="YES",BF26,CS26)*2.2</f>
        <v>#REF!</v>
      </c>
      <c r="T26" s="1153"/>
      <c r="U26" s="1153" t="e">
        <f>IF('1-Eng Inputs'!S47="YES",BH26,CU26)*2.2</f>
        <v>#REF!</v>
      </c>
      <c r="V26" s="1153"/>
      <c r="W26" s="1199" t="e">
        <f>IF('1-Eng Inputs'!U47="YES",BJ26,CW26)*2.2</f>
        <v>#REF!</v>
      </c>
      <c r="X26" s="1200"/>
      <c r="Y26" s="1153" t="e">
        <f>IF('1-Eng Inputs'!W47="YES",BL26,CY26)*2.2</f>
        <v>#REF!</v>
      </c>
      <c r="Z26" s="1153"/>
      <c r="AA26" s="1153" t="e">
        <f>IF('1-Eng Inputs'!Y47="YES",BN26,DA26)*2.2</f>
        <v>#REF!</v>
      </c>
      <c r="AB26" s="1153"/>
      <c r="AC26" s="1199" t="e">
        <f>IF('1-Eng Inputs'!AA47="YES",BP26,DC26)*2.2</f>
        <v>#REF!</v>
      </c>
      <c r="AD26" s="1200"/>
      <c r="AE26" s="1153" t="e">
        <f>IF('1-Eng Inputs'!AC47="YES",BR26,DE26)*2.2</f>
        <v>#REF!</v>
      </c>
      <c r="AF26" s="1153"/>
      <c r="AG26" s="1153" t="e">
        <f>IF('1-Eng Inputs'!AE47="YES",BT26,DG26)*2.2</f>
        <v>#REF!</v>
      </c>
      <c r="AH26" s="1153"/>
      <c r="AI26" s="1153" t="e">
        <f>IF('1-Eng Inputs'!AG47="YES",BV26,DI26)*2.2</f>
        <v>#REF!</v>
      </c>
      <c r="AJ26" s="1155"/>
      <c r="AO26" s="2069"/>
      <c r="AQ26" s="1190"/>
      <c r="AR26" s="1153" t="e">
        <f>'wind load calc_10d'!H53</f>
        <v>#REF!</v>
      </c>
      <c r="AS26" s="1153"/>
      <c r="AT26" s="1153" t="e">
        <f>'wind load calc_10d'!J53</f>
        <v>#REF!</v>
      </c>
      <c r="AU26" s="1153"/>
      <c r="AV26" s="1153" t="e">
        <f>'wind load calc_10d'!K53</f>
        <v>#REF!</v>
      </c>
      <c r="AW26" s="1153"/>
      <c r="AX26" s="1153" t="e">
        <f>'wind load calc_10d'!K53</f>
        <v>#REF!</v>
      </c>
      <c r="AY26" s="1153"/>
      <c r="AZ26" s="1153" t="e">
        <f>'wind load calc_10d'!K54</f>
        <v>#REF!</v>
      </c>
      <c r="BA26" s="1153"/>
      <c r="BB26" s="1153" t="e">
        <f>'wind load calc_10d'!K54</f>
        <v>#REF!</v>
      </c>
      <c r="BC26" s="1153"/>
      <c r="BD26" s="1154" t="e">
        <f>'wind load calc_10d'!K54</f>
        <v>#REF!</v>
      </c>
      <c r="BE26" s="1191"/>
      <c r="BF26" s="1153" t="e">
        <f>'wind load calc_10d'!K72</f>
        <v>#REF!</v>
      </c>
      <c r="BG26" s="1153"/>
      <c r="BH26" s="1153" t="e">
        <f>'wind load calc_10d'!K72</f>
        <v>#REF!</v>
      </c>
      <c r="BI26" s="1153"/>
      <c r="BJ26" s="1153" t="e">
        <f>'wind load calc_10d'!K72</f>
        <v>#REF!</v>
      </c>
      <c r="BK26" s="1191"/>
      <c r="BL26" s="1153" t="e">
        <f>'wind load calc_10d'!K81</f>
        <v>#REF!</v>
      </c>
      <c r="BM26" s="1153"/>
      <c r="BN26" s="1153" t="e">
        <f>'wind load calc_10d'!K81</f>
        <v>#REF!</v>
      </c>
      <c r="BO26" s="1153"/>
      <c r="BP26" s="1153" t="e">
        <f>'wind load calc_10d'!K81</f>
        <v>#REF!</v>
      </c>
      <c r="BQ26" s="1191"/>
      <c r="BR26" s="1153" t="e">
        <f>'wind load calc_10d'!K90</f>
        <v>#REF!</v>
      </c>
      <c r="BS26" s="1153"/>
      <c r="BT26" s="1153" t="e">
        <f>'wind load calc_10d'!K90</f>
        <v>#REF!</v>
      </c>
      <c r="BU26" s="1153"/>
      <c r="BV26" s="1153" t="e">
        <f>'wind load calc_10d'!K90</f>
        <v>#REF!</v>
      </c>
      <c r="BW26" s="1155"/>
      <c r="CB26" s="2069"/>
      <c r="CD26" s="1190"/>
      <c r="CE26" s="1153" t="e">
        <f>'wind load calc_10d'!H105</f>
        <v>#REF!</v>
      </c>
      <c r="CF26" s="1153"/>
      <c r="CG26" s="1153" t="e">
        <f>'wind load calc_10d'!J105</f>
        <v>#REF!</v>
      </c>
      <c r="CH26" s="1153"/>
      <c r="CI26" s="1153" t="e">
        <f>'wind load calc_10d'!K105</f>
        <v>#REF!</v>
      </c>
      <c r="CJ26" s="1153"/>
      <c r="CK26" s="1153" t="e">
        <f>'wind load calc_10d'!K105</f>
        <v>#REF!</v>
      </c>
      <c r="CL26" s="1153"/>
      <c r="CM26" s="1153" t="e">
        <f>'wind load calc_10d'!K106</f>
        <v>#REF!</v>
      </c>
      <c r="CN26" s="1153"/>
      <c r="CO26" s="1153" t="e">
        <f>'wind load calc_10d'!K106</f>
        <v>#REF!</v>
      </c>
      <c r="CP26" s="1153"/>
      <c r="CQ26" s="1154" t="e">
        <f>'wind load calc_10d'!K106</f>
        <v>#REF!</v>
      </c>
      <c r="CR26" s="1191"/>
      <c r="CS26" s="1153" t="e">
        <f>'wind load calc_10d'!K124</f>
        <v>#REF!</v>
      </c>
      <c r="CT26" s="1153"/>
      <c r="CU26" s="1153" t="e">
        <f>'wind load calc_10d'!K124</f>
        <v>#REF!</v>
      </c>
      <c r="CV26" s="1153"/>
      <c r="CW26" s="1153" t="e">
        <f>'wind load calc_10d'!K124</f>
        <v>#REF!</v>
      </c>
      <c r="CX26" s="1191"/>
      <c r="CY26" s="1153" t="e">
        <f>'wind load calc_10d'!K133</f>
        <v>#REF!</v>
      </c>
      <c r="CZ26" s="1153"/>
      <c r="DA26" s="1153" t="e">
        <f>'wind load calc_10d'!K133</f>
        <v>#REF!</v>
      </c>
      <c r="DB26" s="1153"/>
      <c r="DC26" s="1153" t="e">
        <f>'wind load calc_10d'!K133</f>
        <v>#REF!</v>
      </c>
      <c r="DD26" s="1191"/>
      <c r="DE26" s="1153" t="e">
        <f>'wind load calc_10d'!K142</f>
        <v>#REF!</v>
      </c>
      <c r="DF26" s="1153"/>
      <c r="DG26" s="1153" t="e">
        <f>'wind load calc_10d'!K142</f>
        <v>#REF!</v>
      </c>
      <c r="DH26" s="1153"/>
      <c r="DI26" s="1153" t="e">
        <f>'wind load calc_10d'!K142</f>
        <v>#REF!</v>
      </c>
      <c r="DJ26" s="1155"/>
    </row>
    <row r="27" spans="2:114" ht="15" customHeight="1" x14ac:dyDescent="0.25">
      <c r="B27" s="2067" t="s">
        <v>569</v>
      </c>
      <c r="D27" s="2013" t="e">
        <f>((E26+E29)/3)/'1-Eng Inputs'!$B$34</f>
        <v>#REF!</v>
      </c>
      <c r="F27" s="2013" t="e">
        <f>((E29+E26)/6+(G29+G26)/4)/'1-Eng Inputs'!$B$34</f>
        <v>#REF!</v>
      </c>
      <c r="H27" s="2013" t="e">
        <f>1/4*(G26+I26+G29+I29)/'1-Eng Inputs'!$B$34</f>
        <v>#REF!</v>
      </c>
      <c r="J27" s="2013" t="e">
        <f>1/4*(I26+K26+I29+K29)/'1-Eng Inputs'!$B$34</f>
        <v>#REF!</v>
      </c>
      <c r="L27" s="2013" t="e">
        <f>1/4*(K26+M26+K29+M29)/'1-Eng Inputs'!$B$34</f>
        <v>#REF!</v>
      </c>
      <c r="N27" s="2013" t="e">
        <f>1/4*(M26+O26+M29+O29)/'1-Eng Inputs'!$B$34</f>
        <v>#REF!</v>
      </c>
      <c r="P27" s="2013" t="e">
        <f>1/4*(O26+Q26+O29+Q29)/'1-Eng Inputs'!$B$34</f>
        <v>#REF!</v>
      </c>
      <c r="R27" s="2042" t="e">
        <f>1/4*(Q26+S26+Q29+S29)/'1-Eng Inputs'!$B$34</f>
        <v>#REF!</v>
      </c>
      <c r="T27" s="2013" t="e">
        <f>1/4*(S26+U26+S29+U29)/'1-Eng Inputs'!$B$34</f>
        <v>#REF!</v>
      </c>
      <c r="V27" s="2013" t="e">
        <f>1/4*(U26+W26+U29+W29)/'1-Eng Inputs'!$B$34</f>
        <v>#REF!</v>
      </c>
      <c r="X27" s="2042" t="e">
        <f>1/4*(W26+Y26+W29+Y29)/'1-Eng Inputs'!$B$34</f>
        <v>#REF!</v>
      </c>
      <c r="Z27" s="2013" t="e">
        <f>1/4*(Y26+AA26+Y29+AA29)/'1-Eng Inputs'!$B$34</f>
        <v>#REF!</v>
      </c>
      <c r="AB27" s="2013" t="e">
        <f>1/4*(AA26+AC26+AA29+AC29)/'1-Eng Inputs'!$B$34</f>
        <v>#REF!</v>
      </c>
      <c r="AD27" s="2042" t="e">
        <f>1/4*(AC26+AE26+AC29+AE29)/'1-Eng Inputs'!$B$34</f>
        <v>#REF!</v>
      </c>
      <c r="AF27" s="2013" t="e">
        <f>1/4*(AE26+AG26+AE29+AG29)/'1-Eng Inputs'!$B$34</f>
        <v>#REF!</v>
      </c>
      <c r="AH27" s="2013" t="e">
        <f>1/4*(AG26+AI26+AG29+AI29)/'1-Eng Inputs'!$B$34</f>
        <v>#REF!</v>
      </c>
      <c r="AJ27" s="1180"/>
      <c r="AO27" s="2067" t="s">
        <v>569</v>
      </c>
      <c r="AQ27" s="1161"/>
      <c r="AS27" s="1161"/>
      <c r="AT27" s="1180"/>
      <c r="AU27" s="1161"/>
      <c r="AV27" s="1180"/>
      <c r="AW27" s="1161"/>
      <c r="AX27" s="1180"/>
      <c r="AY27" s="1162"/>
      <c r="AZ27" s="1180"/>
      <c r="BA27" s="1162"/>
      <c r="BB27" s="1180"/>
      <c r="BC27" s="1162"/>
      <c r="BD27" s="1180"/>
      <c r="BE27" s="1163"/>
      <c r="BF27" s="1180"/>
      <c r="BG27" s="1164"/>
      <c r="BH27" s="1180"/>
      <c r="BI27" s="1164"/>
      <c r="BJ27" s="1180"/>
      <c r="BK27" s="1165"/>
      <c r="BL27" s="1180"/>
      <c r="BM27" s="1166"/>
      <c r="BN27" s="1180"/>
      <c r="BO27" s="1166"/>
      <c r="BP27" s="1180"/>
      <c r="BQ27" s="1167"/>
      <c r="BR27" s="1180"/>
      <c r="BS27" s="1168"/>
      <c r="BT27" s="1180"/>
      <c r="BU27" s="1168"/>
      <c r="BV27" s="1180"/>
      <c r="BW27" s="1180"/>
      <c r="CB27" s="2067" t="s">
        <v>569</v>
      </c>
      <c r="CD27" s="2025"/>
      <c r="CF27" s="2025"/>
      <c r="CG27" s="1180"/>
      <c r="CH27" s="2025"/>
      <c r="CI27" s="1180"/>
      <c r="CJ27" s="2025"/>
      <c r="CK27" s="1180"/>
      <c r="CL27" s="2027"/>
      <c r="CM27" s="1180"/>
      <c r="CN27" s="2027"/>
      <c r="CO27" s="1180"/>
      <c r="CP27" s="2027"/>
      <c r="CQ27" s="1180"/>
      <c r="CR27" s="2059"/>
      <c r="CS27" s="1180"/>
      <c r="CT27" s="2047"/>
      <c r="CU27" s="1180"/>
      <c r="CV27" s="2047"/>
      <c r="CW27" s="1180"/>
      <c r="CX27" s="2049"/>
      <c r="CY27" s="1180"/>
      <c r="CZ27" s="2037"/>
      <c r="DA27" s="1180"/>
      <c r="DB27" s="2037"/>
      <c r="DC27" s="1180"/>
      <c r="DD27" s="2033"/>
      <c r="DE27" s="1180"/>
      <c r="DF27" s="2029"/>
      <c r="DG27" s="1180"/>
      <c r="DH27" s="2029"/>
      <c r="DI27" s="1180"/>
      <c r="DJ27" s="1180"/>
    </row>
    <row r="28" spans="2:114" ht="15" hidden="1" customHeight="1" x14ac:dyDescent="0.25">
      <c r="B28" s="2068"/>
      <c r="D28" s="2014"/>
      <c r="F28" s="2014"/>
      <c r="H28" s="2014"/>
      <c r="J28" s="2014"/>
      <c r="L28" s="2014"/>
      <c r="N28" s="2014"/>
      <c r="P28" s="2014"/>
      <c r="R28" s="2043"/>
      <c r="T28" s="2014"/>
      <c r="V28" s="2014"/>
      <c r="X28" s="2043"/>
      <c r="Z28" s="2014"/>
      <c r="AB28" s="2014"/>
      <c r="AD28" s="2043"/>
      <c r="AF28" s="2014"/>
      <c r="AH28" s="2014"/>
      <c r="AJ28" s="1180"/>
      <c r="AO28" s="2068"/>
      <c r="AQ28" s="1169"/>
      <c r="AS28" s="1169"/>
      <c r="AU28" s="1169"/>
      <c r="AW28" s="1169"/>
      <c r="AY28" s="1170"/>
      <c r="BA28" s="1170"/>
      <c r="BC28" s="1170"/>
      <c r="BE28" s="1171"/>
      <c r="BF28" s="1180"/>
      <c r="BG28" s="1172"/>
      <c r="BI28" s="1172"/>
      <c r="BK28" s="1173"/>
      <c r="BL28" s="1180"/>
      <c r="BM28" s="1174"/>
      <c r="BO28" s="1174"/>
      <c r="BQ28" s="1175"/>
      <c r="BR28" s="1180"/>
      <c r="BS28" s="1176"/>
      <c r="BU28" s="1176"/>
      <c r="BW28" s="1180"/>
      <c r="CB28" s="2068"/>
      <c r="CD28" s="2026"/>
      <c r="CF28" s="2026"/>
      <c r="CH28" s="2026"/>
      <c r="CJ28" s="2026"/>
      <c r="CL28" s="2028"/>
      <c r="CN28" s="2028"/>
      <c r="CP28" s="2028"/>
      <c r="CR28" s="2060"/>
      <c r="CS28" s="1180"/>
      <c r="CT28" s="2048"/>
      <c r="CV28" s="2048"/>
      <c r="CX28" s="2050"/>
      <c r="CY28" s="1180"/>
      <c r="CZ28" s="2038"/>
      <c r="DB28" s="2038"/>
      <c r="DD28" s="2034"/>
      <c r="DE28" s="1180"/>
      <c r="DF28" s="2030"/>
      <c r="DH28" s="2030"/>
      <c r="DJ28" s="1180"/>
    </row>
    <row r="29" spans="2:114" ht="30" customHeight="1" x14ac:dyDescent="0.25">
      <c r="B29" s="2068"/>
      <c r="D29" s="1190"/>
      <c r="E29" s="1153" t="e">
        <f>IF('1-Eng Inputs'!B50="YES",AR29,CE29)*2.2</f>
        <v>#REF!</v>
      </c>
      <c r="F29" s="1153"/>
      <c r="G29" s="1153" t="e">
        <f>IF('1-Eng Inputs'!E50="YES",AT29,CG29)*2.2</f>
        <v>#REF!</v>
      </c>
      <c r="H29" s="1153"/>
      <c r="I29" s="1153" t="e">
        <f>IF('1-Eng Inputs'!G50="YES",AV29,CI29)*2.2</f>
        <v>#REF!</v>
      </c>
      <c r="J29" s="1153"/>
      <c r="K29" s="1153" t="e">
        <f>IF('1-Eng Inputs'!I50="YES",AX29,CK29)*2.2</f>
        <v>#REF!</v>
      </c>
      <c r="L29" s="1153"/>
      <c r="M29" s="1153" t="e">
        <f>IF('1-Eng Inputs'!K50="YES",AZ29,CM29)*2.2</f>
        <v>#REF!</v>
      </c>
      <c r="N29" s="1153"/>
      <c r="O29" s="1153" t="e">
        <f>IF('1-Eng Inputs'!M50="YES",BB29,CO29)*2.2</f>
        <v>#REF!</v>
      </c>
      <c r="P29" s="1153"/>
      <c r="Q29" s="1199" t="e">
        <f>IF('1-Eng Inputs'!O50="YES",BD29,CQ29)*2.2</f>
        <v>#REF!</v>
      </c>
      <c r="R29" s="1200"/>
      <c r="S29" s="1153" t="e">
        <f>IF('1-Eng Inputs'!Q50="YES",BF29,CS29)*2.2</f>
        <v>#REF!</v>
      </c>
      <c r="T29" s="1153"/>
      <c r="U29" s="1153" t="e">
        <f>IF('1-Eng Inputs'!S50="YES",BH29,CU29)*2.2</f>
        <v>#REF!</v>
      </c>
      <c r="V29" s="1153"/>
      <c r="W29" s="1199" t="e">
        <f>IF('1-Eng Inputs'!U50="YES",BJ29,CW29)*2.2</f>
        <v>#REF!</v>
      </c>
      <c r="X29" s="1200"/>
      <c r="Y29" s="1153" t="e">
        <f>IF('1-Eng Inputs'!W50="YES",BL29,CY29)*2.2</f>
        <v>#REF!</v>
      </c>
      <c r="Z29" s="1153"/>
      <c r="AA29" s="1153" t="e">
        <f>IF('1-Eng Inputs'!Y50="YES",BN29,DA29)*2.2</f>
        <v>#REF!</v>
      </c>
      <c r="AB29" s="1153"/>
      <c r="AC29" s="1199" t="e">
        <f>IF('1-Eng Inputs'!AA50="YES",BP29,DC29)*2.2</f>
        <v>#REF!</v>
      </c>
      <c r="AD29" s="1200"/>
      <c r="AE29" s="1153" t="e">
        <f>IF('1-Eng Inputs'!AC50="YES",BR29,DE29)*2.2</f>
        <v>#REF!</v>
      </c>
      <c r="AF29" s="1153"/>
      <c r="AG29" s="1153" t="e">
        <f>IF('1-Eng Inputs'!AE50="YES",BT29,DG29)*2.2</f>
        <v>#REF!</v>
      </c>
      <c r="AH29" s="1153"/>
      <c r="AI29" s="1153" t="e">
        <f>IF('1-Eng Inputs'!AG50="YES",BV29,DI29)*2.2</f>
        <v>#REF!</v>
      </c>
      <c r="AJ29" s="1155"/>
      <c r="AO29" s="2068"/>
      <c r="AQ29" s="1190"/>
      <c r="AR29" s="1153" t="e">
        <f>'wind load calc_10d'!H55</f>
        <v>#REF!</v>
      </c>
      <c r="AS29" s="1153"/>
      <c r="AT29" s="1153" t="e">
        <f>'wind load calc_10d'!J55</f>
        <v>#REF!</v>
      </c>
      <c r="AU29" s="1153"/>
      <c r="AV29" s="1153" t="e">
        <f>'wind load calc_10d'!K55</f>
        <v>#REF!</v>
      </c>
      <c r="AW29" s="1153"/>
      <c r="AX29" s="1153" t="e">
        <f>'wind load calc_10d'!K55</f>
        <v>#REF!</v>
      </c>
      <c r="AY29" s="1153"/>
      <c r="AZ29" s="1153" t="e">
        <f>'wind load calc_10d'!K56</f>
        <v>#REF!</v>
      </c>
      <c r="BA29" s="1153"/>
      <c r="BB29" s="1153" t="e">
        <f>'wind load calc_10d'!K56</f>
        <v>#REF!</v>
      </c>
      <c r="BC29" s="1153"/>
      <c r="BD29" s="1154" t="e">
        <f>'wind load calc_10d'!K56</f>
        <v>#REF!</v>
      </c>
      <c r="BE29" s="1191"/>
      <c r="BF29" s="1153" t="e">
        <f>'wind load calc_10d'!K74</f>
        <v>#REF!</v>
      </c>
      <c r="BG29" s="1153"/>
      <c r="BH29" s="1153" t="e">
        <f>'wind load calc_10d'!K74</f>
        <v>#REF!</v>
      </c>
      <c r="BI29" s="1153"/>
      <c r="BJ29" s="1153" t="e">
        <f>'wind load calc_10d'!K74</f>
        <v>#REF!</v>
      </c>
      <c r="BK29" s="1191"/>
      <c r="BL29" s="1153" t="e">
        <f>'wind load calc_10d'!K83</f>
        <v>#REF!</v>
      </c>
      <c r="BM29" s="1153"/>
      <c r="BN29" s="1153" t="e">
        <f>'wind load calc_10d'!K83</f>
        <v>#REF!</v>
      </c>
      <c r="BO29" s="1153"/>
      <c r="BP29" s="1153" t="e">
        <f>'wind load calc_10d'!K83</f>
        <v>#REF!</v>
      </c>
      <c r="BQ29" s="1191"/>
      <c r="BR29" s="1153" t="e">
        <f>'wind load calc_10d'!K92</f>
        <v>#REF!</v>
      </c>
      <c r="BS29" s="1153"/>
      <c r="BT29" s="1153" t="e">
        <f>'wind load calc_10d'!K92</f>
        <v>#REF!</v>
      </c>
      <c r="BU29" s="1153"/>
      <c r="BV29" s="1153" t="e">
        <f>'wind load calc_10d'!K92</f>
        <v>#REF!</v>
      </c>
      <c r="BW29" s="1155"/>
      <c r="CB29" s="2068"/>
      <c r="CD29" s="1190"/>
      <c r="CE29" s="1153" t="e">
        <f>'wind load calc_10d'!H107</f>
        <v>#REF!</v>
      </c>
      <c r="CF29" s="1153"/>
      <c r="CG29" s="1153" t="e">
        <f>'wind load calc_10d'!J107</f>
        <v>#REF!</v>
      </c>
      <c r="CH29" s="1153"/>
      <c r="CI29" s="1153" t="e">
        <f>'wind load calc_10d'!K107</f>
        <v>#REF!</v>
      </c>
      <c r="CJ29" s="1153"/>
      <c r="CK29" s="1153" t="e">
        <f>'wind load calc_10d'!K107</f>
        <v>#REF!</v>
      </c>
      <c r="CL29" s="1153"/>
      <c r="CM29" s="1153" t="e">
        <f>'wind load calc_10d'!K108</f>
        <v>#REF!</v>
      </c>
      <c r="CN29" s="1153"/>
      <c r="CO29" s="1153" t="e">
        <f>'wind load calc_10d'!K108</f>
        <v>#REF!</v>
      </c>
      <c r="CP29" s="1153"/>
      <c r="CQ29" s="1154" t="e">
        <f>'wind load calc_10d'!K108</f>
        <v>#REF!</v>
      </c>
      <c r="CR29" s="1191"/>
      <c r="CS29" s="1153" t="e">
        <f>'wind load calc_10d'!K126</f>
        <v>#REF!</v>
      </c>
      <c r="CT29" s="1153"/>
      <c r="CU29" s="1153" t="e">
        <f>'wind load calc_10d'!K126</f>
        <v>#REF!</v>
      </c>
      <c r="CV29" s="1153"/>
      <c r="CW29" s="1153" t="e">
        <f>'wind load calc_10d'!K126</f>
        <v>#REF!</v>
      </c>
      <c r="CX29" s="1191"/>
      <c r="CY29" s="1153" t="e">
        <f>'wind load calc_10d'!K135</f>
        <v>#REF!</v>
      </c>
      <c r="CZ29" s="1153"/>
      <c r="DA29" s="1153" t="e">
        <f>'wind load calc_10d'!K135</f>
        <v>#REF!</v>
      </c>
      <c r="DB29" s="1153"/>
      <c r="DC29" s="1153" t="e">
        <f>'wind load calc_10d'!K135</f>
        <v>#REF!</v>
      </c>
      <c r="DD29" s="1191"/>
      <c r="DE29" s="1153" t="e">
        <f>'wind load calc_10d'!K144</f>
        <v>#REF!</v>
      </c>
      <c r="DF29" s="1153"/>
      <c r="DG29" s="1153" t="e">
        <f>'wind load calc_10d'!K144</f>
        <v>#REF!</v>
      </c>
      <c r="DH29" s="1153"/>
      <c r="DI29" s="1153" t="e">
        <f>'wind load calc_10d'!K144</f>
        <v>#REF!</v>
      </c>
      <c r="DJ29" s="1155"/>
    </row>
    <row r="30" spans="2:114" ht="15" customHeight="1" x14ac:dyDescent="0.25">
      <c r="B30" s="2068"/>
      <c r="D30" s="2013" t="e">
        <f>((E29+E32)/3)/'1-Eng Inputs'!$B$34</f>
        <v>#REF!</v>
      </c>
      <c r="F30" s="2013" t="e">
        <f>((E32+E29)/6+(G32+G29)/4)/'1-Eng Inputs'!$B$34</f>
        <v>#REF!</v>
      </c>
      <c r="H30" s="2013" t="e">
        <f>1/4*(G29+I29+G32+I32)/'1-Eng Inputs'!$B$34</f>
        <v>#REF!</v>
      </c>
      <c r="J30" s="2013" t="e">
        <f>1/4*(I29+K29+I32+K32)/'1-Eng Inputs'!$B$34</f>
        <v>#REF!</v>
      </c>
      <c r="L30" s="2013" t="e">
        <f>1/4*(K29+M29+K32+M32)/'1-Eng Inputs'!$B$34</f>
        <v>#REF!</v>
      </c>
      <c r="N30" s="2013" t="e">
        <f>1/4*(M29+O29+M32+O32)/'1-Eng Inputs'!$B$34</f>
        <v>#REF!</v>
      </c>
      <c r="P30" s="2013" t="e">
        <f>1/4*(O29+Q29+O32+Q32)/'1-Eng Inputs'!$B$34</f>
        <v>#REF!</v>
      </c>
      <c r="R30" s="2042" t="e">
        <f>1/4*(Q29+S29+Q32+S32)/'1-Eng Inputs'!$B$34</f>
        <v>#REF!</v>
      </c>
      <c r="T30" s="2013" t="e">
        <f>1/4*(S29+U29+S32+U32)/'1-Eng Inputs'!$B$34</f>
        <v>#REF!</v>
      </c>
      <c r="V30" s="2013" t="e">
        <f>1/4*(U29+W29+U32+W32)/'1-Eng Inputs'!$B$34</f>
        <v>#REF!</v>
      </c>
      <c r="X30" s="2042" t="e">
        <f>1/4*(W29+Y29+W32+Y32)/'1-Eng Inputs'!$B$34</f>
        <v>#REF!</v>
      </c>
      <c r="Z30" s="2013" t="e">
        <f>1/4*(Y29+AA29+Y32+AA32)/'1-Eng Inputs'!$B$34</f>
        <v>#REF!</v>
      </c>
      <c r="AB30" s="2013" t="e">
        <f>1/4*(AA29+AC29+AA32+AC32)/'1-Eng Inputs'!$B$34</f>
        <v>#REF!</v>
      </c>
      <c r="AD30" s="2042" t="e">
        <f>1/4*(AC29+AE29+AC32+AE32)/'1-Eng Inputs'!$B$34</f>
        <v>#REF!</v>
      </c>
      <c r="AF30" s="2013" t="e">
        <f>1/4*(AE29+AG29+AE32+AG32)/'1-Eng Inputs'!$B$34</f>
        <v>#REF!</v>
      </c>
      <c r="AH30" s="2013" t="e">
        <f>1/4*(AG29+AI29+AG32+AI32)/'1-Eng Inputs'!$B$34</f>
        <v>#REF!</v>
      </c>
      <c r="AJ30" s="1180"/>
      <c r="AO30" s="2068"/>
      <c r="AQ30" s="1161"/>
      <c r="AS30" s="1161"/>
      <c r="AT30" s="1180"/>
      <c r="AU30" s="1161"/>
      <c r="AV30" s="1180"/>
      <c r="AW30" s="1161"/>
      <c r="AX30" s="1180"/>
      <c r="AY30" s="1162"/>
      <c r="AZ30" s="1180"/>
      <c r="BA30" s="1162"/>
      <c r="BB30" s="1180"/>
      <c r="BC30" s="1162"/>
      <c r="BD30" s="1180"/>
      <c r="BE30" s="1163"/>
      <c r="BF30" s="1180"/>
      <c r="BG30" s="1164"/>
      <c r="BH30" s="1180"/>
      <c r="BI30" s="1164"/>
      <c r="BJ30" s="1180"/>
      <c r="BK30" s="1165"/>
      <c r="BL30" s="1180"/>
      <c r="BM30" s="1166"/>
      <c r="BN30" s="1180"/>
      <c r="BO30" s="1166"/>
      <c r="BP30" s="1180"/>
      <c r="BQ30" s="1167"/>
      <c r="BR30" s="1180"/>
      <c r="BS30" s="1168"/>
      <c r="BT30" s="1180"/>
      <c r="BU30" s="1168"/>
      <c r="BV30" s="1180"/>
      <c r="BW30" s="1180" t="s">
        <v>570</v>
      </c>
      <c r="CB30" s="2068"/>
      <c r="CD30" s="2025"/>
      <c r="CF30" s="2025"/>
      <c r="CG30" s="1180"/>
      <c r="CH30" s="2025"/>
      <c r="CI30" s="1180"/>
      <c r="CJ30" s="2025"/>
      <c r="CK30" s="1180"/>
      <c r="CL30" s="2027"/>
      <c r="CM30" s="1180"/>
      <c r="CN30" s="2027"/>
      <c r="CO30" s="1180"/>
      <c r="CP30" s="2027"/>
      <c r="CQ30" s="1180"/>
      <c r="CR30" s="2059"/>
      <c r="CS30" s="1180"/>
      <c r="CT30" s="2047"/>
      <c r="CU30" s="1180"/>
      <c r="CV30" s="2047"/>
      <c r="CW30" s="1180"/>
      <c r="CX30" s="2049"/>
      <c r="CY30" s="1180"/>
      <c r="CZ30" s="2037"/>
      <c r="DA30" s="1180"/>
      <c r="DB30" s="2037"/>
      <c r="DC30" s="1180"/>
      <c r="DD30" s="2033"/>
      <c r="DE30" s="1180"/>
      <c r="DF30" s="2029"/>
      <c r="DG30" s="1180"/>
      <c r="DH30" s="2029"/>
      <c r="DI30" s="1180"/>
      <c r="DJ30" s="1180" t="s">
        <v>570</v>
      </c>
    </row>
    <row r="31" spans="2:114" ht="15" hidden="1" customHeight="1" x14ac:dyDescent="0.25">
      <c r="B31" s="2068"/>
      <c r="D31" s="2014"/>
      <c r="F31" s="2014"/>
      <c r="H31" s="2014"/>
      <c r="J31" s="2014"/>
      <c r="L31" s="2014"/>
      <c r="N31" s="2014"/>
      <c r="P31" s="2014"/>
      <c r="R31" s="2043"/>
      <c r="T31" s="2014"/>
      <c r="V31" s="2014"/>
      <c r="X31" s="2043"/>
      <c r="Z31" s="2014"/>
      <c r="AB31" s="2014"/>
      <c r="AD31" s="2043"/>
      <c r="AF31" s="2014"/>
      <c r="AH31" s="2014"/>
      <c r="AJ31" s="1180"/>
      <c r="AO31" s="2068"/>
      <c r="AQ31" s="1169"/>
      <c r="AS31" s="1169"/>
      <c r="AU31" s="1169"/>
      <c r="AW31" s="1169"/>
      <c r="AY31" s="1170"/>
      <c r="BA31" s="1170"/>
      <c r="BC31" s="1170"/>
      <c r="BE31" s="1171"/>
      <c r="BF31" s="1180"/>
      <c r="BG31" s="1172"/>
      <c r="BI31" s="1172"/>
      <c r="BK31" s="1173"/>
      <c r="BL31" s="1180"/>
      <c r="BM31" s="1174"/>
      <c r="BO31" s="1174"/>
      <c r="BQ31" s="1175"/>
      <c r="BR31" s="1180"/>
      <c r="BS31" s="1176"/>
      <c r="BU31" s="1176"/>
      <c r="BW31" s="1180" t="s">
        <v>571</v>
      </c>
      <c r="CB31" s="2068"/>
      <c r="CD31" s="2026"/>
      <c r="CF31" s="2026"/>
      <c r="CH31" s="2026"/>
      <c r="CJ31" s="2026"/>
      <c r="CL31" s="2028"/>
      <c r="CN31" s="2028"/>
      <c r="CP31" s="2028"/>
      <c r="CR31" s="2060"/>
      <c r="CS31" s="1180"/>
      <c r="CT31" s="2048"/>
      <c r="CV31" s="2048"/>
      <c r="CX31" s="2050"/>
      <c r="CY31" s="1180"/>
      <c r="CZ31" s="2038"/>
      <c r="DB31" s="2038"/>
      <c r="DD31" s="2034"/>
      <c r="DE31" s="1180"/>
      <c r="DF31" s="2030"/>
      <c r="DH31" s="2030"/>
      <c r="DJ31" s="1180" t="s">
        <v>571</v>
      </c>
    </row>
    <row r="32" spans="2:114" ht="30" customHeight="1" x14ac:dyDescent="0.25">
      <c r="B32" s="2068"/>
      <c r="D32" s="1190"/>
      <c r="E32" s="1153" t="e">
        <f>IF('1-Eng Inputs'!B53="YES",AR32,CE32)*2.2</f>
        <v>#REF!</v>
      </c>
      <c r="F32" s="1153"/>
      <c r="G32" s="1153" t="e">
        <f>IF('1-Eng Inputs'!E53="YES",AT32,CG32)*2.2</f>
        <v>#REF!</v>
      </c>
      <c r="H32" s="1153"/>
      <c r="I32" s="1153" t="e">
        <f>IF('1-Eng Inputs'!G53="YES",AV32,CI32)*2.2</f>
        <v>#REF!</v>
      </c>
      <c r="J32" s="1153"/>
      <c r="K32" s="1153" t="e">
        <f>IF('1-Eng Inputs'!I53="YES",AX32,CK32)*2.2</f>
        <v>#REF!</v>
      </c>
      <c r="L32" s="1153"/>
      <c r="M32" s="1153" t="e">
        <f>IF('1-Eng Inputs'!K53="YES",AZ32,CM32)*2.2</f>
        <v>#REF!</v>
      </c>
      <c r="N32" s="1153"/>
      <c r="O32" s="1153" t="e">
        <f>IF('1-Eng Inputs'!M53="YES",BB32,CO32)*2.2</f>
        <v>#REF!</v>
      </c>
      <c r="P32" s="1153"/>
      <c r="Q32" s="1199" t="e">
        <f>IF('1-Eng Inputs'!O53="YES",BD32,CQ32)*2.2</f>
        <v>#REF!</v>
      </c>
      <c r="R32" s="1200"/>
      <c r="S32" s="1153" t="e">
        <f>IF('1-Eng Inputs'!Q53="YES",BF32,CS32)*2.2</f>
        <v>#REF!</v>
      </c>
      <c r="T32" s="1153"/>
      <c r="U32" s="1153" t="e">
        <f>IF('1-Eng Inputs'!S53="YES",BH32,CU32)*2.2</f>
        <v>#REF!</v>
      </c>
      <c r="V32" s="1153"/>
      <c r="W32" s="1199" t="e">
        <f>IF('1-Eng Inputs'!U53="YES",BJ32,CW32)*2.2</f>
        <v>#REF!</v>
      </c>
      <c r="X32" s="1200"/>
      <c r="Y32" s="1153" t="e">
        <f>IF('1-Eng Inputs'!W53="YES",BL32,CY32)*2.2</f>
        <v>#REF!</v>
      </c>
      <c r="Z32" s="1153"/>
      <c r="AA32" s="1153" t="e">
        <f>IF('1-Eng Inputs'!Y53="YES",BN32,DA32)*2.2</f>
        <v>#REF!</v>
      </c>
      <c r="AB32" s="1153"/>
      <c r="AC32" s="1199" t="e">
        <f>IF('1-Eng Inputs'!AA53="YES",BP32,DC32)*2.2</f>
        <v>#REF!</v>
      </c>
      <c r="AD32" s="1200"/>
      <c r="AE32" s="1153" t="e">
        <f>IF('1-Eng Inputs'!AC53="YES",BR32,DE32)*2.2</f>
        <v>#REF!</v>
      </c>
      <c r="AF32" s="1153"/>
      <c r="AG32" s="1153" t="e">
        <f>IF('1-Eng Inputs'!AE53="YES",BT32,DG32)*2.2</f>
        <v>#REF!</v>
      </c>
      <c r="AH32" s="1153"/>
      <c r="AI32" s="1153" t="e">
        <f>IF('1-Eng Inputs'!AG53="YES",BV32,DI32)*2.2</f>
        <v>#REF!</v>
      </c>
      <c r="AJ32" s="1155"/>
      <c r="AO32" s="2068"/>
      <c r="AQ32" s="1190"/>
      <c r="AR32" s="1153" t="e">
        <f>'wind load calc_10d'!H55</f>
        <v>#REF!</v>
      </c>
      <c r="AS32" s="1153"/>
      <c r="AT32" s="1153" t="e">
        <f>'wind load calc_10d'!J55</f>
        <v>#REF!</v>
      </c>
      <c r="AU32" s="1153"/>
      <c r="AV32" s="1153" t="e">
        <f>'wind load calc_10d'!K55</f>
        <v>#REF!</v>
      </c>
      <c r="AW32" s="1153"/>
      <c r="AX32" s="1153" t="e">
        <f>'wind load calc_10d'!K55</f>
        <v>#REF!</v>
      </c>
      <c r="AY32" s="1153"/>
      <c r="AZ32" s="1153" t="e">
        <f>'wind load calc_10d'!K56</f>
        <v>#REF!</v>
      </c>
      <c r="BA32" s="1153"/>
      <c r="BB32" s="1153" t="e">
        <f>'wind load calc_10d'!K56</f>
        <v>#REF!</v>
      </c>
      <c r="BC32" s="1153"/>
      <c r="BD32" s="1154" t="e">
        <f>'wind load calc_10d'!K56</f>
        <v>#REF!</v>
      </c>
      <c r="BE32" s="1191"/>
      <c r="BF32" s="1153" t="e">
        <f>'wind load calc_10d'!K74</f>
        <v>#REF!</v>
      </c>
      <c r="BG32" s="1153"/>
      <c r="BH32" s="1153" t="e">
        <f>'wind load calc_10d'!K74</f>
        <v>#REF!</v>
      </c>
      <c r="BI32" s="1153"/>
      <c r="BJ32" s="1153" t="e">
        <f>'wind load calc_10d'!K74</f>
        <v>#REF!</v>
      </c>
      <c r="BK32" s="1191"/>
      <c r="BL32" s="1153" t="e">
        <f>'wind load calc_10d'!K83</f>
        <v>#REF!</v>
      </c>
      <c r="BM32" s="1153"/>
      <c r="BN32" s="1153" t="e">
        <f>'wind load calc_10d'!K83</f>
        <v>#REF!</v>
      </c>
      <c r="BO32" s="1153"/>
      <c r="BP32" s="1153" t="e">
        <f>'wind load calc_10d'!K83</f>
        <v>#REF!</v>
      </c>
      <c r="BQ32" s="1191"/>
      <c r="BR32" s="1153" t="e">
        <f>'wind load calc_10d'!K92</f>
        <v>#REF!</v>
      </c>
      <c r="BS32" s="1153"/>
      <c r="BT32" s="1153" t="e">
        <f>'wind load calc_10d'!K92</f>
        <v>#REF!</v>
      </c>
      <c r="BU32" s="1153"/>
      <c r="BV32" s="1153" t="e">
        <f>'wind load calc_10d'!K92</f>
        <v>#REF!</v>
      </c>
      <c r="BW32" s="1155"/>
      <c r="CB32" s="2068"/>
      <c r="CD32" s="1190"/>
      <c r="CE32" s="1153" t="e">
        <f>'wind load calc_10d'!H107</f>
        <v>#REF!</v>
      </c>
      <c r="CF32" s="1153"/>
      <c r="CG32" s="1153" t="e">
        <f>'wind load calc_10d'!J107</f>
        <v>#REF!</v>
      </c>
      <c r="CH32" s="1153"/>
      <c r="CI32" s="1153" t="e">
        <f>'wind load calc_10d'!K107</f>
        <v>#REF!</v>
      </c>
      <c r="CJ32" s="1153"/>
      <c r="CK32" s="1153" t="e">
        <f>'wind load calc_10d'!K107</f>
        <v>#REF!</v>
      </c>
      <c r="CL32" s="1153"/>
      <c r="CM32" s="1153" t="e">
        <f>'wind load calc_10d'!K108</f>
        <v>#REF!</v>
      </c>
      <c r="CN32" s="1153"/>
      <c r="CO32" s="1153" t="e">
        <f>'wind load calc_10d'!K108</f>
        <v>#REF!</v>
      </c>
      <c r="CP32" s="1153"/>
      <c r="CQ32" s="1154" t="e">
        <f>'wind load calc_10d'!K108</f>
        <v>#REF!</v>
      </c>
      <c r="CR32" s="1191"/>
      <c r="CS32" s="1153" t="e">
        <f>'wind load calc_10d'!K126</f>
        <v>#REF!</v>
      </c>
      <c r="CT32" s="1153"/>
      <c r="CU32" s="1153" t="e">
        <f>'wind load calc_10d'!K126</f>
        <v>#REF!</v>
      </c>
      <c r="CV32" s="1153"/>
      <c r="CW32" s="1153" t="e">
        <f>'wind load calc_10d'!K126</f>
        <v>#REF!</v>
      </c>
      <c r="CX32" s="1191"/>
      <c r="CY32" s="1153" t="e">
        <f>'wind load calc_10d'!K135</f>
        <v>#REF!</v>
      </c>
      <c r="CZ32" s="1153"/>
      <c r="DA32" s="1153" t="e">
        <f>'wind load calc_10d'!K135</f>
        <v>#REF!</v>
      </c>
      <c r="DB32" s="1153"/>
      <c r="DC32" s="1153" t="e">
        <f>'wind load calc_10d'!K135</f>
        <v>#REF!</v>
      </c>
      <c r="DD32" s="1191"/>
      <c r="DE32" s="1153" t="e">
        <f>'wind load calc_10d'!K144</f>
        <v>#REF!</v>
      </c>
      <c r="DF32" s="1153"/>
      <c r="DG32" s="1153" t="e">
        <f>'wind load calc_10d'!K144</f>
        <v>#REF!</v>
      </c>
      <c r="DH32" s="1153"/>
      <c r="DI32" s="1153" t="e">
        <f>'wind load calc_10d'!K144</f>
        <v>#REF!</v>
      </c>
      <c r="DJ32" s="1155"/>
    </row>
    <row r="33" spans="2:114" ht="15" customHeight="1" x14ac:dyDescent="0.25">
      <c r="B33" s="2068"/>
      <c r="D33" s="2013" t="e">
        <f>((E32+E35)/3)/'1-Eng Inputs'!$B$34</f>
        <v>#REF!</v>
      </c>
      <c r="F33" s="2013" t="e">
        <f>((E35+E32)/6+(G35+G32)/4)/'1-Eng Inputs'!$B$34</f>
        <v>#REF!</v>
      </c>
      <c r="H33" s="2013" t="e">
        <f>1/4*(G32+I32+G35+I35)/'1-Eng Inputs'!$B$34</f>
        <v>#REF!</v>
      </c>
      <c r="J33" s="2013" t="e">
        <f>1/4*(I32+K32+I35+K35)/'1-Eng Inputs'!$B$34</f>
        <v>#REF!</v>
      </c>
      <c r="L33" s="2013" t="e">
        <f>1/4*(K32+M32+K35+M35)/'1-Eng Inputs'!$B$34</f>
        <v>#REF!</v>
      </c>
      <c r="N33" s="2013" t="e">
        <f>1/4*(M32+O32+M35+O35)/'1-Eng Inputs'!$B$34</f>
        <v>#REF!</v>
      </c>
      <c r="P33" s="2013" t="e">
        <f>1/4*(O32+Q32+O35+Q35)/'1-Eng Inputs'!$B$34</f>
        <v>#REF!</v>
      </c>
      <c r="R33" s="2042" t="e">
        <f>1/4*(Q32+S32+Q35+S35)/'1-Eng Inputs'!$B$34</f>
        <v>#REF!</v>
      </c>
      <c r="T33" s="2013" t="e">
        <f>1/4*(S32+U32+S35+U35)/'1-Eng Inputs'!$B$34</f>
        <v>#REF!</v>
      </c>
      <c r="V33" s="2013" t="e">
        <f>1/4*(U32+W32+U35+W35)/'1-Eng Inputs'!$B$34</f>
        <v>#REF!</v>
      </c>
      <c r="X33" s="2042" t="e">
        <f>1/4*(W32+Y32+W35+Y35)/'1-Eng Inputs'!$B$34</f>
        <v>#REF!</v>
      </c>
      <c r="Z33" s="2013" t="e">
        <f>1/4*(Y32+AA32+Y35+AA35)/'1-Eng Inputs'!$B$34</f>
        <v>#REF!</v>
      </c>
      <c r="AB33" s="2013" t="e">
        <f>1/4*(AA32+AC32+AA35+AC35)/'1-Eng Inputs'!$B$34</f>
        <v>#REF!</v>
      </c>
      <c r="AD33" s="2042" t="e">
        <f>1/4*(AC32+AE32+AC35+AE35)/'1-Eng Inputs'!$B$34</f>
        <v>#REF!</v>
      </c>
      <c r="AF33" s="2013" t="e">
        <f>1/4*(AE32+AG32+AE35+AG35)/'1-Eng Inputs'!$B$34</f>
        <v>#REF!</v>
      </c>
      <c r="AH33" s="2013" t="e">
        <f>1/4*(AG32+AI32+AG35+AI35)/'1-Eng Inputs'!$B$34</f>
        <v>#REF!</v>
      </c>
      <c r="AJ33" s="1180"/>
      <c r="AO33" s="2068"/>
      <c r="AQ33" s="1161"/>
      <c r="AS33" s="1161"/>
      <c r="AT33" s="1180"/>
      <c r="AU33" s="1161"/>
      <c r="AV33" s="1180"/>
      <c r="AW33" s="1161"/>
      <c r="AX33" s="1180"/>
      <c r="AY33" s="1162"/>
      <c r="AZ33" s="1180"/>
      <c r="BA33" s="1162"/>
      <c r="BB33" s="1180"/>
      <c r="BC33" s="1162"/>
      <c r="BD33" s="1180"/>
      <c r="BE33" s="1163"/>
      <c r="BF33" s="1180"/>
      <c r="BG33" s="1164"/>
      <c r="BH33" s="1180"/>
      <c r="BI33" s="1164"/>
      <c r="BJ33" s="1180"/>
      <c r="BK33" s="1165"/>
      <c r="BL33" s="1180"/>
      <c r="BM33" s="1166"/>
      <c r="BN33" s="1180"/>
      <c r="BO33" s="1166"/>
      <c r="BP33" s="1180"/>
      <c r="BQ33" s="1167"/>
      <c r="BR33" s="1180"/>
      <c r="BS33" s="1168"/>
      <c r="BT33" s="1180"/>
      <c r="BU33" s="1168"/>
      <c r="BV33" s="1180"/>
      <c r="BW33" s="1180"/>
      <c r="CB33" s="2068"/>
      <c r="CD33" s="2025"/>
      <c r="CF33" s="2025"/>
      <c r="CG33" s="1180"/>
      <c r="CH33" s="2025"/>
      <c r="CI33" s="1180"/>
      <c r="CJ33" s="2025"/>
      <c r="CK33" s="1180"/>
      <c r="CL33" s="2027"/>
      <c r="CM33" s="1180"/>
      <c r="CN33" s="2027"/>
      <c r="CO33" s="1180"/>
      <c r="CP33" s="2027"/>
      <c r="CQ33" s="1180"/>
      <c r="CR33" s="2059"/>
      <c r="CS33" s="1180"/>
      <c r="CT33" s="2047"/>
      <c r="CU33" s="1180"/>
      <c r="CV33" s="2047"/>
      <c r="CW33" s="1180"/>
      <c r="CX33" s="2049"/>
      <c r="CY33" s="1180"/>
      <c r="CZ33" s="2037"/>
      <c r="DA33" s="1180"/>
      <c r="DB33" s="2037"/>
      <c r="DC33" s="1180"/>
      <c r="DD33" s="2033"/>
      <c r="DE33" s="1180"/>
      <c r="DF33" s="2029"/>
      <c r="DG33" s="1180"/>
      <c r="DH33" s="2029"/>
      <c r="DI33" s="1180"/>
      <c r="DJ33" s="1180"/>
    </row>
    <row r="34" spans="2:114" ht="15" hidden="1" customHeight="1" x14ac:dyDescent="0.25">
      <c r="B34" s="2068"/>
      <c r="D34" s="2014"/>
      <c r="F34" s="2014"/>
      <c r="H34" s="2014"/>
      <c r="J34" s="2014"/>
      <c r="L34" s="2014"/>
      <c r="N34" s="2014"/>
      <c r="P34" s="2014"/>
      <c r="R34" s="2043"/>
      <c r="T34" s="2014"/>
      <c r="V34" s="2014"/>
      <c r="X34" s="2043"/>
      <c r="Z34" s="2014"/>
      <c r="AB34" s="2014"/>
      <c r="AD34" s="2043"/>
      <c r="AF34" s="2014"/>
      <c r="AH34" s="2014"/>
      <c r="AJ34" s="1180"/>
      <c r="AO34" s="2068"/>
      <c r="AQ34" s="1169"/>
      <c r="AS34" s="1169"/>
      <c r="AU34" s="1169"/>
      <c r="AW34" s="1169"/>
      <c r="AY34" s="1170"/>
      <c r="BA34" s="1170"/>
      <c r="BC34" s="1170"/>
      <c r="BE34" s="1171"/>
      <c r="BF34" s="1180"/>
      <c r="BG34" s="1172"/>
      <c r="BI34" s="1172"/>
      <c r="BK34" s="1173"/>
      <c r="BL34" s="1180"/>
      <c r="BM34" s="1174"/>
      <c r="BO34" s="1174"/>
      <c r="BQ34" s="1175"/>
      <c r="BR34" s="1180"/>
      <c r="BS34" s="1176"/>
      <c r="BU34" s="1176"/>
      <c r="BW34" s="1180"/>
      <c r="CB34" s="2068"/>
      <c r="CD34" s="2026"/>
      <c r="CF34" s="2026"/>
      <c r="CH34" s="2026"/>
      <c r="CJ34" s="2026"/>
      <c r="CL34" s="2028"/>
      <c r="CN34" s="2028"/>
      <c r="CP34" s="2028"/>
      <c r="CR34" s="2060"/>
      <c r="CS34" s="1180"/>
      <c r="CT34" s="2048"/>
      <c r="CV34" s="2048"/>
      <c r="CX34" s="2050"/>
      <c r="CY34" s="1180"/>
      <c r="CZ34" s="2038"/>
      <c r="DB34" s="2038"/>
      <c r="DD34" s="2034"/>
      <c r="DE34" s="1180"/>
      <c r="DF34" s="2030"/>
      <c r="DH34" s="2030"/>
      <c r="DJ34" s="1180"/>
    </row>
    <row r="35" spans="2:114" ht="30" customHeight="1" thickBot="1" x14ac:dyDescent="0.3">
      <c r="B35" s="2069"/>
      <c r="D35" s="1190"/>
      <c r="E35" s="1153" t="e">
        <f>IF('1-Eng Inputs'!B56="YES",AR35,CE35)*2.2</f>
        <v>#REF!</v>
      </c>
      <c r="F35" s="1153"/>
      <c r="G35" s="1153" t="e">
        <f>IF('1-Eng Inputs'!E56="YES",AT35,CG35)*2.2</f>
        <v>#REF!</v>
      </c>
      <c r="H35" s="1153"/>
      <c r="I35" s="1153" t="e">
        <f>IF('1-Eng Inputs'!G56="YES",AV35,CI35)*2.2</f>
        <v>#REF!</v>
      </c>
      <c r="J35" s="1153"/>
      <c r="K35" s="1153" t="e">
        <f>IF('1-Eng Inputs'!I56="YES",AX35,CK35)*2.2</f>
        <v>#REF!</v>
      </c>
      <c r="L35" s="1153"/>
      <c r="M35" s="1153" t="e">
        <f>IF('1-Eng Inputs'!K56="YES",AZ35,CM35)*2.2</f>
        <v>#REF!</v>
      </c>
      <c r="N35" s="1153"/>
      <c r="O35" s="1153" t="e">
        <f>IF('1-Eng Inputs'!M56="YES",BB35,CO35)*2.2</f>
        <v>#REF!</v>
      </c>
      <c r="P35" s="1153"/>
      <c r="Q35" s="1199" t="e">
        <f>IF('1-Eng Inputs'!O56="YES",BD35,CQ35)*2.2</f>
        <v>#REF!</v>
      </c>
      <c r="R35" s="1200"/>
      <c r="S35" s="1153" t="e">
        <f>IF('1-Eng Inputs'!Q56="YES",BF35,CS35)*2.2</f>
        <v>#REF!</v>
      </c>
      <c r="T35" s="1153"/>
      <c r="U35" s="1153" t="e">
        <f>IF('1-Eng Inputs'!S56="YES",BH35,CU35)*2.2</f>
        <v>#REF!</v>
      </c>
      <c r="V35" s="1153"/>
      <c r="W35" s="1199" t="e">
        <f>IF('1-Eng Inputs'!U56="YES",BJ35,CW35)*2.2</f>
        <v>#REF!</v>
      </c>
      <c r="X35" s="1200"/>
      <c r="Y35" s="1153" t="e">
        <f>IF('1-Eng Inputs'!W56="YES",BL35,CY35)*2.2</f>
        <v>#REF!</v>
      </c>
      <c r="Z35" s="1153"/>
      <c r="AA35" s="1153" t="e">
        <f>IF('1-Eng Inputs'!Y56="YES",BN35,DA35)*2.2</f>
        <v>#REF!</v>
      </c>
      <c r="AB35" s="1153"/>
      <c r="AC35" s="1199" t="e">
        <f>IF('1-Eng Inputs'!AA56="YES",BP35,DC35)*2.2</f>
        <v>#REF!</v>
      </c>
      <c r="AD35" s="1200"/>
      <c r="AE35" s="1153" t="e">
        <f>IF('1-Eng Inputs'!AC56="YES",BR35,DE35)*2.2</f>
        <v>#REF!</v>
      </c>
      <c r="AF35" s="1153"/>
      <c r="AG35" s="1153" t="e">
        <f>IF('1-Eng Inputs'!AE56="YES",BT35,DG35)*2.2</f>
        <v>#REF!</v>
      </c>
      <c r="AH35" s="1153"/>
      <c r="AI35" s="1153" t="e">
        <f>IF('1-Eng Inputs'!AG56="YES",BV35,DI35)*2.2</f>
        <v>#REF!</v>
      </c>
      <c r="AJ35" s="1155"/>
      <c r="AO35" s="2069"/>
      <c r="AQ35" s="1190"/>
      <c r="AR35" s="1153" t="e">
        <f>'wind load calc_10d'!G55</f>
        <v>#REF!</v>
      </c>
      <c r="AS35" s="1153"/>
      <c r="AT35" s="1153" t="e">
        <f>'wind load calc_10d'!I55</f>
        <v>#REF!</v>
      </c>
      <c r="AU35" s="1153"/>
      <c r="AV35" s="1153" t="e">
        <f>'wind load calc_10d'!J55</f>
        <v>#REF!</v>
      </c>
      <c r="AW35" s="1153"/>
      <c r="AX35" s="1153" t="e">
        <f>'wind load calc_10d'!J55</f>
        <v>#REF!</v>
      </c>
      <c r="AY35" s="1153"/>
      <c r="AZ35" s="1153" t="e">
        <f>'wind load calc_10d'!J55</f>
        <v>#REF!</v>
      </c>
      <c r="BA35" s="1153"/>
      <c r="BB35" s="1153" t="e">
        <f>'wind load calc_10d'!J55</f>
        <v>#REF!</v>
      </c>
      <c r="BC35" s="1153"/>
      <c r="BD35" s="1154" t="e">
        <f>'wind load calc_10d'!J55</f>
        <v>#REF!</v>
      </c>
      <c r="BE35" s="1191"/>
      <c r="BF35" s="1153" t="e">
        <f>'wind load calc_10d'!J74</f>
        <v>#REF!</v>
      </c>
      <c r="BG35" s="1153"/>
      <c r="BH35" s="1153" t="e">
        <f>'wind load calc_10d'!J74</f>
        <v>#REF!</v>
      </c>
      <c r="BI35" s="1153"/>
      <c r="BJ35" s="1153" t="e">
        <f>'wind load calc_10d'!J74</f>
        <v>#REF!</v>
      </c>
      <c r="BK35" s="1191"/>
      <c r="BL35" s="1153" t="e">
        <f>'wind load calc_10d'!J83</f>
        <v>#REF!</v>
      </c>
      <c r="BM35" s="1153"/>
      <c r="BN35" s="1153" t="e">
        <f>'wind load calc_10d'!J83</f>
        <v>#REF!</v>
      </c>
      <c r="BO35" s="1153"/>
      <c r="BP35" s="1153" t="e">
        <f>'wind load calc_10d'!J83</f>
        <v>#REF!</v>
      </c>
      <c r="BQ35" s="1191"/>
      <c r="BR35" s="1153" t="e">
        <f>'wind load calc_10d'!J92</f>
        <v>#REF!</v>
      </c>
      <c r="BS35" s="1153"/>
      <c r="BT35" s="1153" t="e">
        <f>'wind load calc_10d'!J92</f>
        <v>#REF!</v>
      </c>
      <c r="BU35" s="1153"/>
      <c r="BV35" s="1153" t="e">
        <f>'wind load calc_10d'!J92</f>
        <v>#REF!</v>
      </c>
      <c r="BW35" s="1155"/>
      <c r="CB35" s="2069"/>
      <c r="CD35" s="1190"/>
      <c r="CE35" s="1153" t="e">
        <f>'wind load calc_10d'!G107</f>
        <v>#REF!</v>
      </c>
      <c r="CF35" s="1153"/>
      <c r="CG35" s="1153" t="e">
        <f>'wind load calc_10d'!I107</f>
        <v>#REF!</v>
      </c>
      <c r="CH35" s="1153"/>
      <c r="CI35" s="1153" t="e">
        <f>'wind load calc_10d'!J107</f>
        <v>#REF!</v>
      </c>
      <c r="CJ35" s="1153"/>
      <c r="CK35" s="1153" t="e">
        <f>'wind load calc_10d'!J107</f>
        <v>#REF!</v>
      </c>
      <c r="CL35" s="1153"/>
      <c r="CM35" s="1153" t="e">
        <f>'wind load calc_10d'!J107</f>
        <v>#REF!</v>
      </c>
      <c r="CN35" s="1153"/>
      <c r="CO35" s="1153" t="e">
        <f>'wind load calc_10d'!J107</f>
        <v>#REF!</v>
      </c>
      <c r="CP35" s="1153"/>
      <c r="CQ35" s="1154" t="e">
        <f>'wind load calc_10d'!J107</f>
        <v>#REF!</v>
      </c>
      <c r="CR35" s="1191"/>
      <c r="CS35" s="1153" t="e">
        <f>'wind load calc_10d'!J126</f>
        <v>#REF!</v>
      </c>
      <c r="CT35" s="1153"/>
      <c r="CU35" s="1153" t="e">
        <f>'wind load calc_10d'!J126</f>
        <v>#REF!</v>
      </c>
      <c r="CV35" s="1153"/>
      <c r="CW35" s="1153" t="e">
        <f>'wind load calc_10d'!J126</f>
        <v>#REF!</v>
      </c>
      <c r="CX35" s="1191"/>
      <c r="CY35" s="1153" t="e">
        <f>'wind load calc_10d'!J135</f>
        <v>#REF!</v>
      </c>
      <c r="CZ35" s="1153"/>
      <c r="DA35" s="1153" t="e">
        <f>'wind load calc_10d'!J135</f>
        <v>#REF!</v>
      </c>
      <c r="DB35" s="1153"/>
      <c r="DC35" s="1153" t="e">
        <f>'wind load calc_10d'!J135</f>
        <v>#REF!</v>
      </c>
      <c r="DD35" s="1191"/>
      <c r="DE35" s="1153" t="e">
        <f>'wind load calc_10d'!J144</f>
        <v>#REF!</v>
      </c>
      <c r="DF35" s="1153"/>
      <c r="DG35" s="1153" t="e">
        <f>'wind load calc_10d'!J144</f>
        <v>#REF!</v>
      </c>
      <c r="DH35" s="1153"/>
      <c r="DI35" s="1153" t="e">
        <f>'wind load calc_10d'!J144</f>
        <v>#REF!</v>
      </c>
      <c r="DJ35" s="1155"/>
    </row>
    <row r="36" spans="2:114" ht="15" customHeight="1" x14ac:dyDescent="0.25">
      <c r="B36" s="2067" t="s">
        <v>568</v>
      </c>
      <c r="D36" s="2013" t="e">
        <f>((E35+E38)/3)/'1-Eng Inputs'!$B$34</f>
        <v>#REF!</v>
      </c>
      <c r="F36" s="2013" t="e">
        <f>((E38+E35)/6+(G38+G35)/4)/'1-Eng Inputs'!$B$34</f>
        <v>#REF!</v>
      </c>
      <c r="H36" s="2013" t="e">
        <f>1/4*(G35+I35+G38+I38)/'1-Eng Inputs'!$B$34</f>
        <v>#REF!</v>
      </c>
      <c r="J36" s="2013" t="e">
        <f>1/4*(I35+K35+I38+K38)/'1-Eng Inputs'!$B$34</f>
        <v>#REF!</v>
      </c>
      <c r="L36" s="2013" t="e">
        <f>1/4*(K35+M35+K38+M38)/'1-Eng Inputs'!$B$34</f>
        <v>#REF!</v>
      </c>
      <c r="N36" s="2013" t="e">
        <f>1/4*(M35+O35+M38+O38)/'1-Eng Inputs'!$B$34</f>
        <v>#REF!</v>
      </c>
      <c r="P36" s="2013" t="e">
        <f>1/4*(O35+Q35+O38+Q38)/'1-Eng Inputs'!$B$34</f>
        <v>#REF!</v>
      </c>
      <c r="R36" s="2042" t="e">
        <f>1/4*(Q35+S35+Q38+S38)/'1-Eng Inputs'!$B$34</f>
        <v>#REF!</v>
      </c>
      <c r="T36" s="2013" t="e">
        <f>1/4*(S35+U35+S38+U38)/'1-Eng Inputs'!$B$34</f>
        <v>#REF!</v>
      </c>
      <c r="V36" s="2013" t="e">
        <f>1/4*(U35+W35+U38+W38)/'1-Eng Inputs'!$B$34</f>
        <v>#REF!</v>
      </c>
      <c r="X36" s="2042" t="e">
        <f>1/4*(W35+Y35+W38+Y38)/'1-Eng Inputs'!$B$34</f>
        <v>#REF!</v>
      </c>
      <c r="Z36" s="2013" t="e">
        <f>1/4*(Y35+AA35+Y38+AA38)/'1-Eng Inputs'!$B$34</f>
        <v>#REF!</v>
      </c>
      <c r="AB36" s="2013" t="e">
        <f>1/4*(AA35+AC35+AA38+AC38)/'1-Eng Inputs'!$B$34</f>
        <v>#REF!</v>
      </c>
      <c r="AD36" s="2042" t="e">
        <f>1/4*(AC35+AE35+AC38+AE38)/'1-Eng Inputs'!$B$34</f>
        <v>#REF!</v>
      </c>
      <c r="AF36" s="2013" t="e">
        <f>1/4*(AE35+AG35+AE38+AG38)/'1-Eng Inputs'!$B$34</f>
        <v>#REF!</v>
      </c>
      <c r="AH36" s="2013" t="e">
        <f>1/4*(AG35+AI35+AG38+AI38)/'1-Eng Inputs'!$B$34</f>
        <v>#REF!</v>
      </c>
      <c r="AJ36" s="1180"/>
      <c r="AO36" s="2067" t="s">
        <v>568</v>
      </c>
      <c r="AQ36" s="1161"/>
      <c r="AS36" s="1161"/>
      <c r="AT36" s="1180"/>
      <c r="AU36" s="1161"/>
      <c r="AV36" s="1180"/>
      <c r="AW36" s="1161"/>
      <c r="AX36" s="1180"/>
      <c r="AY36" s="1162"/>
      <c r="AZ36" s="1180"/>
      <c r="BA36" s="1162"/>
      <c r="BB36" s="1180"/>
      <c r="BC36" s="1162"/>
      <c r="BD36" s="1180"/>
      <c r="BE36" s="1163"/>
      <c r="BF36" s="1180"/>
      <c r="BG36" s="1164"/>
      <c r="BH36" s="1180"/>
      <c r="BI36" s="1164"/>
      <c r="BJ36" s="1180"/>
      <c r="BK36" s="1165"/>
      <c r="BL36" s="1180"/>
      <c r="BM36" s="1166"/>
      <c r="BN36" s="1180"/>
      <c r="BO36" s="1166"/>
      <c r="BP36" s="1180"/>
      <c r="BQ36" s="1167"/>
      <c r="BR36" s="1180"/>
      <c r="BS36" s="1168"/>
      <c r="BT36" s="1180"/>
      <c r="BU36" s="1168"/>
      <c r="BV36" s="1180"/>
      <c r="BW36" s="1180"/>
      <c r="CB36" s="2067" t="s">
        <v>568</v>
      </c>
      <c r="CD36" s="2025"/>
      <c r="CF36" s="2025"/>
      <c r="CG36" s="1180"/>
      <c r="CH36" s="2025"/>
      <c r="CI36" s="1180"/>
      <c r="CJ36" s="2025"/>
      <c r="CK36" s="1180"/>
      <c r="CL36" s="2027"/>
      <c r="CM36" s="1180"/>
      <c r="CN36" s="2027"/>
      <c r="CO36" s="1180"/>
      <c r="CP36" s="2027"/>
      <c r="CQ36" s="1180"/>
      <c r="CR36" s="2059"/>
      <c r="CS36" s="1180"/>
      <c r="CT36" s="2047"/>
      <c r="CU36" s="1180"/>
      <c r="CV36" s="2047"/>
      <c r="CW36" s="1180"/>
      <c r="CX36" s="2049"/>
      <c r="CY36" s="1180"/>
      <c r="CZ36" s="2037"/>
      <c r="DA36" s="1180"/>
      <c r="DB36" s="2037"/>
      <c r="DC36" s="1180"/>
      <c r="DD36" s="2033"/>
      <c r="DE36" s="1180"/>
      <c r="DF36" s="2029"/>
      <c r="DG36" s="1180"/>
      <c r="DH36" s="2029"/>
      <c r="DI36" s="1180"/>
      <c r="DJ36" s="1180"/>
    </row>
    <row r="37" spans="2:114" ht="15" hidden="1" customHeight="1" x14ac:dyDescent="0.25">
      <c r="B37" s="2068"/>
      <c r="D37" s="2014"/>
      <c r="F37" s="2014"/>
      <c r="H37" s="2014"/>
      <c r="J37" s="2014"/>
      <c r="L37" s="2014"/>
      <c r="N37" s="2014"/>
      <c r="P37" s="2014"/>
      <c r="R37" s="2043"/>
      <c r="T37" s="2014"/>
      <c r="V37" s="2014"/>
      <c r="X37" s="2043"/>
      <c r="Z37" s="2014"/>
      <c r="AB37" s="2014"/>
      <c r="AD37" s="2043"/>
      <c r="AF37" s="2014"/>
      <c r="AH37" s="2014"/>
      <c r="AJ37" s="1180"/>
      <c r="AO37" s="2068"/>
      <c r="AQ37" s="1169"/>
      <c r="AS37" s="1169"/>
      <c r="AU37" s="1169"/>
      <c r="AW37" s="1169"/>
      <c r="AY37" s="1170"/>
      <c r="BA37" s="1170"/>
      <c r="BC37" s="1170"/>
      <c r="BE37" s="1171"/>
      <c r="BF37" s="1180"/>
      <c r="BG37" s="1172"/>
      <c r="BI37" s="1172"/>
      <c r="BK37" s="1173"/>
      <c r="BL37" s="1180"/>
      <c r="BM37" s="1174"/>
      <c r="BO37" s="1174"/>
      <c r="BQ37" s="1175"/>
      <c r="BR37" s="1180"/>
      <c r="BS37" s="1176"/>
      <c r="BU37" s="1176"/>
      <c r="BW37" s="1180"/>
      <c r="CB37" s="2068"/>
      <c r="CD37" s="2026"/>
      <c r="CF37" s="2026"/>
      <c r="CH37" s="2026"/>
      <c r="CJ37" s="2026"/>
      <c r="CL37" s="2028"/>
      <c r="CN37" s="2028"/>
      <c r="CP37" s="2028"/>
      <c r="CR37" s="2060"/>
      <c r="CS37" s="1180"/>
      <c r="CT37" s="2048"/>
      <c r="CV37" s="2048"/>
      <c r="CX37" s="2050"/>
      <c r="CY37" s="1180"/>
      <c r="CZ37" s="2038"/>
      <c r="DB37" s="2038"/>
      <c r="DD37" s="2034"/>
      <c r="DE37" s="1180"/>
      <c r="DF37" s="2030"/>
      <c r="DH37" s="2030"/>
      <c r="DJ37" s="1180"/>
    </row>
    <row r="38" spans="2:114" ht="30" customHeight="1" x14ac:dyDescent="0.25">
      <c r="B38" s="2068"/>
      <c r="D38" s="1190"/>
      <c r="E38" s="1153" t="e">
        <f>IF('1-Eng Inputs'!B59="YES",AR38,CE38)*2.2</f>
        <v>#REF!</v>
      </c>
      <c r="F38" s="1153"/>
      <c r="G38" s="1153" t="e">
        <f>IF('1-Eng Inputs'!E59="YES",AT38,CG38)*2.2</f>
        <v>#REF!</v>
      </c>
      <c r="H38" s="1153"/>
      <c r="I38" s="1153" t="e">
        <f>IF('1-Eng Inputs'!G59="YES",AV38,CI38)*2.2</f>
        <v>#REF!</v>
      </c>
      <c r="J38" s="1153"/>
      <c r="K38" s="1153" t="e">
        <f>IF('1-Eng Inputs'!I59="YES",AX38,CK38)*2.2</f>
        <v>#REF!</v>
      </c>
      <c r="L38" s="1153"/>
      <c r="M38" s="1153" t="e">
        <f>IF('1-Eng Inputs'!K59="YES",AZ38,CM38)*2.2</f>
        <v>#REF!</v>
      </c>
      <c r="N38" s="1153"/>
      <c r="O38" s="1153" t="e">
        <f>IF('1-Eng Inputs'!M59="YES",BB38,CO38)*2.2</f>
        <v>#REF!</v>
      </c>
      <c r="P38" s="1153"/>
      <c r="Q38" s="1199" t="e">
        <f>IF('1-Eng Inputs'!O59="YES",BD38,CQ38)*2.2</f>
        <v>#REF!</v>
      </c>
      <c r="R38" s="1200"/>
      <c r="S38" s="1153" t="e">
        <f>IF('1-Eng Inputs'!Q59="YES",BF38,CS38)*2.2</f>
        <v>#REF!</v>
      </c>
      <c r="T38" s="1153"/>
      <c r="U38" s="1153" t="e">
        <f>IF('1-Eng Inputs'!S59="YES",BH38,CU38)*2.2</f>
        <v>#REF!</v>
      </c>
      <c r="V38" s="1153"/>
      <c r="W38" s="1199" t="e">
        <f>IF('1-Eng Inputs'!U59="YES",BJ38,CW38)*2.2</f>
        <v>#REF!</v>
      </c>
      <c r="X38" s="1200"/>
      <c r="Y38" s="1153" t="e">
        <f>IF('1-Eng Inputs'!W59="YES",BL38,CY38)*2.2</f>
        <v>#REF!</v>
      </c>
      <c r="Z38" s="1153"/>
      <c r="AA38" s="1153" t="e">
        <f>IF('1-Eng Inputs'!Y59="YES",BN38,DA38)*2.2</f>
        <v>#REF!</v>
      </c>
      <c r="AB38" s="1153"/>
      <c r="AC38" s="1199" t="e">
        <f>IF('1-Eng Inputs'!AA59="YES",BP38,DC38)*2.2</f>
        <v>#REF!</v>
      </c>
      <c r="AD38" s="1200"/>
      <c r="AE38" s="1153" t="e">
        <f>IF('1-Eng Inputs'!AC59="YES",BR38,DE38)*2.2</f>
        <v>#REF!</v>
      </c>
      <c r="AF38" s="1153"/>
      <c r="AG38" s="1153" t="e">
        <f>IF('1-Eng Inputs'!AE59="YES",BT38,DG38)*2.2</f>
        <v>#REF!</v>
      </c>
      <c r="AH38" s="1153"/>
      <c r="AI38" s="1153" t="e">
        <f>IF('1-Eng Inputs'!AG59="YES",BV38,DI38)*2.2</f>
        <v>#REF!</v>
      </c>
      <c r="AJ38" s="1155"/>
      <c r="AO38" s="2068"/>
      <c r="AQ38" s="1190"/>
      <c r="AR38" s="1153" t="e">
        <f>'wind load calc_10d'!F57</f>
        <v>#REF!</v>
      </c>
      <c r="AS38" s="1153"/>
      <c r="AT38" s="1153" t="e">
        <f>'wind load calc_10d'!G57</f>
        <v>#REF!</v>
      </c>
      <c r="AU38" s="1153"/>
      <c r="AV38" s="1153" t="e">
        <f>'wind load calc_10d'!H57</f>
        <v>#REF!</v>
      </c>
      <c r="AW38" s="1153"/>
      <c r="AX38" s="1153" t="e">
        <f>'wind load calc_10d'!H57</f>
        <v>#REF!</v>
      </c>
      <c r="AY38" s="1153"/>
      <c r="AZ38" s="1153" t="e">
        <f>'wind load calc_10d'!H58</f>
        <v>#REF!</v>
      </c>
      <c r="BA38" s="1153"/>
      <c r="BB38" s="1153" t="e">
        <f>'wind load calc_10d'!H58</f>
        <v>#REF!</v>
      </c>
      <c r="BC38" s="1153"/>
      <c r="BD38" s="1154" t="e">
        <f>'wind load calc_10d'!H58</f>
        <v>#REF!</v>
      </c>
      <c r="BE38" s="1191"/>
      <c r="BF38" s="1153" t="e">
        <f>'wind load calc_10d'!H76</f>
        <v>#REF!</v>
      </c>
      <c r="BG38" s="1153"/>
      <c r="BH38" s="1153" t="e">
        <f>'wind load calc_10d'!H76</f>
        <v>#REF!</v>
      </c>
      <c r="BI38" s="1153"/>
      <c r="BJ38" s="1153" t="e">
        <f>'wind load calc_10d'!H76</f>
        <v>#REF!</v>
      </c>
      <c r="BK38" s="1191"/>
      <c r="BL38" s="1153" t="e">
        <f>'wind load calc_10d'!H85</f>
        <v>#REF!</v>
      </c>
      <c r="BM38" s="1153"/>
      <c r="BN38" s="1153" t="e">
        <f>'wind load calc_10d'!H85</f>
        <v>#REF!</v>
      </c>
      <c r="BO38" s="1153"/>
      <c r="BP38" s="1153" t="e">
        <f>'wind load calc_10d'!H85</f>
        <v>#REF!</v>
      </c>
      <c r="BQ38" s="1191"/>
      <c r="BR38" s="1153" t="e">
        <f>'wind load calc_10d'!H94</f>
        <v>#REF!</v>
      </c>
      <c r="BS38" s="1153"/>
      <c r="BT38" s="1153" t="e">
        <f>'wind load calc_10d'!H94</f>
        <v>#REF!</v>
      </c>
      <c r="BU38" s="1153"/>
      <c r="BV38" s="1153" t="e">
        <f>'wind load calc_10d'!H94</f>
        <v>#REF!</v>
      </c>
      <c r="BW38" s="1155"/>
      <c r="CB38" s="2068"/>
      <c r="CD38" s="1190"/>
      <c r="CE38" s="1153" t="e">
        <f>'wind load calc_10d'!F109</f>
        <v>#REF!</v>
      </c>
      <c r="CF38" s="1153"/>
      <c r="CG38" s="1153" t="e">
        <f>'wind load calc_10d'!G109</f>
        <v>#REF!</v>
      </c>
      <c r="CH38" s="1153"/>
      <c r="CI38" s="1153" t="e">
        <f>'wind load calc_10d'!H109</f>
        <v>#REF!</v>
      </c>
      <c r="CJ38" s="1153"/>
      <c r="CK38" s="1153" t="e">
        <f>'wind load calc_10d'!H109</f>
        <v>#REF!</v>
      </c>
      <c r="CL38" s="1153"/>
      <c r="CM38" s="1153" t="e">
        <f>'wind load calc_10d'!H110</f>
        <v>#REF!</v>
      </c>
      <c r="CN38" s="1153"/>
      <c r="CO38" s="1153" t="e">
        <f>'wind load calc_10d'!H110</f>
        <v>#REF!</v>
      </c>
      <c r="CP38" s="1153"/>
      <c r="CQ38" s="1154" t="e">
        <f>'wind load calc_10d'!H110</f>
        <v>#REF!</v>
      </c>
      <c r="CR38" s="1191"/>
      <c r="CS38" s="1153" t="e">
        <f>'wind load calc_10d'!H128</f>
        <v>#REF!</v>
      </c>
      <c r="CT38" s="1153"/>
      <c r="CU38" s="1153" t="e">
        <f>'wind load calc_10d'!H128</f>
        <v>#REF!</v>
      </c>
      <c r="CV38" s="1153"/>
      <c r="CW38" s="1153" t="e">
        <f>'wind load calc_10d'!H128</f>
        <v>#REF!</v>
      </c>
      <c r="CX38" s="1191"/>
      <c r="CY38" s="1153" t="e">
        <f>'wind load calc_10d'!H137</f>
        <v>#REF!</v>
      </c>
      <c r="CZ38" s="1153"/>
      <c r="DA38" s="1153" t="e">
        <f>'wind load calc_10d'!H137</f>
        <v>#REF!</v>
      </c>
      <c r="DB38" s="1153"/>
      <c r="DC38" s="1153" t="e">
        <f>'wind load calc_10d'!H137</f>
        <v>#REF!</v>
      </c>
      <c r="DD38" s="1191"/>
      <c r="DE38" s="1153" t="e">
        <f>'wind load calc_10d'!H146</f>
        <v>#REF!</v>
      </c>
      <c r="DF38" s="1153"/>
      <c r="DG38" s="1153" t="e">
        <f>'wind load calc_10d'!H146</f>
        <v>#REF!</v>
      </c>
      <c r="DH38" s="1153"/>
      <c r="DI38" s="1153" t="e">
        <f>'wind load calc_10d'!H146</f>
        <v>#REF!</v>
      </c>
      <c r="DJ38" s="1155"/>
    </row>
    <row r="39" spans="2:114" ht="15" hidden="1" customHeight="1" x14ac:dyDescent="0.25">
      <c r="B39" s="2068"/>
      <c r="D39" s="2013" t="e">
        <f>(E38/3)/'1-Eng Inputs'!$B$34</f>
        <v>#REF!</v>
      </c>
      <c r="F39" s="2013" t="e">
        <f>(E38/6+G38/4)/'1-Eng Inputs'!$B$34</f>
        <v>#REF!</v>
      </c>
      <c r="G39" s="1180"/>
      <c r="H39" s="2013" t="e">
        <f>1/4*(G38+I38)/'1-Eng Inputs'!$B$34</f>
        <v>#REF!</v>
      </c>
      <c r="I39" s="1180"/>
      <c r="J39" s="2013" t="e">
        <f>1/4*(I38+K38)/'1-Eng Inputs'!$B$34</f>
        <v>#REF!</v>
      </c>
      <c r="K39" s="1180"/>
      <c r="L39" s="2013" t="e">
        <f>1/4*(K38+M38)/'1-Eng Inputs'!$B$34</f>
        <v>#REF!</v>
      </c>
      <c r="M39" s="1180"/>
      <c r="N39" s="2013" t="e">
        <f>1/4*(M38+O38)/'1-Eng Inputs'!$B$34</f>
        <v>#REF!</v>
      </c>
      <c r="O39" s="1180"/>
      <c r="P39" s="2013" t="e">
        <f>1/4*(O38+Q38)/'1-Eng Inputs'!$B$34</f>
        <v>#REF!</v>
      </c>
      <c r="Q39" s="1180"/>
      <c r="R39" s="2042" t="e">
        <f>1/4*(Q38+S38)/'1-Eng Inputs'!$B$34</f>
        <v>#REF!</v>
      </c>
      <c r="S39" s="1180"/>
      <c r="T39" s="2013" t="e">
        <f>1/4*(S38+U38)/'1-Eng Inputs'!$B$34</f>
        <v>#REF!</v>
      </c>
      <c r="U39" s="1180"/>
      <c r="V39" s="2013" t="e">
        <f>1/4*(U38+W38)/'1-Eng Inputs'!$B$34</f>
        <v>#REF!</v>
      </c>
      <c r="W39" s="1180"/>
      <c r="X39" s="2042" t="e">
        <f>1/4*(W38+Y38)/'1-Eng Inputs'!$B$34</f>
        <v>#REF!</v>
      </c>
      <c r="Y39" s="1180"/>
      <c r="Z39" s="2013" t="e">
        <f>1/4*(Y38+AA38)/'1-Eng Inputs'!$B$34</f>
        <v>#REF!</v>
      </c>
      <c r="AA39" s="1180"/>
      <c r="AB39" s="2013" t="e">
        <f>1/4*(AA38+AC38)/'1-Eng Inputs'!$B$34</f>
        <v>#REF!</v>
      </c>
      <c r="AC39" s="1180"/>
      <c r="AD39" s="2042" t="e">
        <f>1/4*(AC38+AE38)/'1-Eng Inputs'!$B$34</f>
        <v>#REF!</v>
      </c>
      <c r="AE39" s="1180"/>
      <c r="AF39" s="2013" t="e">
        <f>1/4*(AE38+AG38)/'1-Eng Inputs'!$B$34</f>
        <v>#REF!</v>
      </c>
      <c r="AG39" s="1180"/>
      <c r="AH39" s="2013" t="e">
        <f>1/4*(AG38+AI38)/'1-Eng Inputs'!$B$34</f>
        <v>#REF!</v>
      </c>
      <c r="AI39" s="1180"/>
      <c r="AJ39" s="1180"/>
      <c r="AO39" s="2068"/>
      <c r="AQ39" s="1161"/>
      <c r="AS39" s="1161"/>
      <c r="AT39" s="1180"/>
      <c r="AU39" s="1161"/>
      <c r="AV39" s="1180"/>
      <c r="AW39" s="1161"/>
      <c r="AX39" s="1180"/>
      <c r="AY39" s="1162"/>
      <c r="AZ39" s="1180"/>
      <c r="BA39" s="1162"/>
      <c r="BB39" s="1180"/>
      <c r="BC39" s="1162"/>
      <c r="BD39" s="1180"/>
      <c r="BE39" s="1163"/>
      <c r="BF39" s="1180"/>
      <c r="BG39" s="1164"/>
      <c r="BH39" s="1180"/>
      <c r="BI39" s="1164"/>
      <c r="BJ39" s="1180"/>
      <c r="BK39" s="1165"/>
      <c r="BL39" s="1180"/>
      <c r="BM39" s="1166"/>
      <c r="BN39" s="1180"/>
      <c r="BO39" s="1166"/>
      <c r="BP39" s="1180"/>
      <c r="BQ39" s="1167"/>
      <c r="BR39" s="1180"/>
      <c r="BS39" s="1168"/>
      <c r="BT39" s="1180"/>
      <c r="BU39" s="1168"/>
      <c r="BV39" s="1180"/>
      <c r="BW39" s="1180" t="s">
        <v>570</v>
      </c>
      <c r="CB39" s="2068"/>
      <c r="CD39" s="2025"/>
      <c r="CF39" s="2025"/>
      <c r="CG39" s="1180"/>
      <c r="CH39" s="2025"/>
      <c r="CI39" s="1180"/>
      <c r="CJ39" s="2025"/>
      <c r="CK39" s="1180"/>
      <c r="CL39" s="2027"/>
      <c r="CM39" s="1180"/>
      <c r="CN39" s="2027"/>
      <c r="CO39" s="1180"/>
      <c r="CP39" s="2027"/>
      <c r="CQ39" s="1180"/>
      <c r="CR39" s="2059"/>
      <c r="CS39" s="1180"/>
      <c r="CT39" s="2047"/>
      <c r="CU39" s="1180"/>
      <c r="CV39" s="2047"/>
      <c r="CW39" s="1180"/>
      <c r="CX39" s="2049"/>
      <c r="CY39" s="1180"/>
      <c r="CZ39" s="2037"/>
      <c r="DA39" s="1180"/>
      <c r="DB39" s="2037"/>
      <c r="DC39" s="1180"/>
      <c r="DD39" s="2033"/>
      <c r="DE39" s="1180"/>
      <c r="DF39" s="2029"/>
      <c r="DG39" s="1180"/>
      <c r="DH39" s="2029"/>
      <c r="DI39" s="1180"/>
      <c r="DJ39" s="1180" t="s">
        <v>570</v>
      </c>
    </row>
    <row r="40" spans="2:114" ht="15" customHeight="1" thickBot="1" x14ac:dyDescent="0.3">
      <c r="B40" s="2069"/>
      <c r="D40" s="2014"/>
      <c r="F40" s="2014"/>
      <c r="H40" s="2014"/>
      <c r="J40" s="2014"/>
      <c r="L40" s="2014"/>
      <c r="N40" s="2014"/>
      <c r="P40" s="2014"/>
      <c r="R40" s="2043"/>
      <c r="S40" s="1180"/>
      <c r="T40" s="2014"/>
      <c r="V40" s="2014"/>
      <c r="X40" s="2043"/>
      <c r="Y40" s="1180"/>
      <c r="Z40" s="2014"/>
      <c r="AB40" s="2014"/>
      <c r="AD40" s="2043"/>
      <c r="AE40" s="1180"/>
      <c r="AF40" s="2014"/>
      <c r="AH40" s="2014"/>
      <c r="AJ40" s="1180"/>
      <c r="AO40" s="2069"/>
      <c r="AQ40" s="1169"/>
      <c r="AS40" s="1169"/>
      <c r="AU40" s="1169"/>
      <c r="AW40" s="1169"/>
      <c r="AY40" s="1170"/>
      <c r="BA40" s="1170"/>
      <c r="BC40" s="1170"/>
      <c r="BE40" s="1171"/>
      <c r="BF40" s="1180"/>
      <c r="BG40" s="1172"/>
      <c r="BI40" s="1172"/>
      <c r="BK40" s="1173"/>
      <c r="BL40" s="1180"/>
      <c r="BM40" s="1174"/>
      <c r="BO40" s="1174"/>
      <c r="BQ40" s="1175"/>
      <c r="BR40" s="1180"/>
      <c r="BS40" s="1176"/>
      <c r="BU40" s="1176"/>
      <c r="BW40" s="1180" t="s">
        <v>571</v>
      </c>
      <c r="CB40" s="2069"/>
      <c r="CD40" s="2026"/>
      <c r="CF40" s="2026"/>
      <c r="CH40" s="2026"/>
      <c r="CJ40" s="2026"/>
      <c r="CL40" s="2028"/>
      <c r="CN40" s="2028"/>
      <c r="CP40" s="2028"/>
      <c r="CR40" s="2060"/>
      <c r="CS40" s="1180"/>
      <c r="CT40" s="2048"/>
      <c r="CV40" s="2048"/>
      <c r="CX40" s="2050"/>
      <c r="CY40" s="1180"/>
      <c r="CZ40" s="2038"/>
      <c r="DB40" s="2038"/>
      <c r="DD40" s="2034"/>
      <c r="DE40" s="1180"/>
      <c r="DF40" s="2030"/>
      <c r="DH40" s="2030"/>
      <c r="DJ40" s="1180" t="s">
        <v>571</v>
      </c>
    </row>
    <row r="41" spans="2:114" x14ac:dyDescent="0.25">
      <c r="Q41" s="1188"/>
      <c r="R41" s="1189"/>
      <c r="S41" s="1180"/>
      <c r="T41" s="1180"/>
      <c r="U41" s="1180"/>
      <c r="V41" s="1180"/>
      <c r="W41" s="1188"/>
      <c r="X41" s="1189"/>
      <c r="Y41" s="1180"/>
      <c r="Z41" s="1180"/>
      <c r="AA41" s="1180"/>
      <c r="AB41" s="1180"/>
      <c r="AC41" s="1188"/>
      <c r="AD41" s="1189"/>
      <c r="AE41" s="1180"/>
      <c r="AF41" s="1180"/>
      <c r="AG41" s="1180"/>
      <c r="AH41" s="1180"/>
      <c r="AI41" s="1180"/>
      <c r="AJ41" s="1180"/>
      <c r="BD41" s="1188"/>
      <c r="BE41" s="1189"/>
      <c r="BF41" s="1180"/>
      <c r="BG41" s="1180"/>
      <c r="BH41" s="1180"/>
      <c r="BI41" s="1180"/>
      <c r="BJ41" s="1188"/>
      <c r="BK41" s="1189"/>
      <c r="BL41" s="1180"/>
      <c r="BM41" s="1180"/>
      <c r="BN41" s="1180"/>
      <c r="BO41" s="1180"/>
      <c r="BP41" s="1188"/>
      <c r="BQ41" s="1189"/>
      <c r="BR41" s="1180"/>
      <c r="BS41" s="1180"/>
      <c r="BT41" s="1180"/>
      <c r="BU41" s="1180"/>
      <c r="BV41" s="1180"/>
      <c r="BW41" s="1180"/>
      <c r="CQ41" s="1188"/>
      <c r="CR41" s="1189"/>
      <c r="CS41" s="1180"/>
      <c r="CT41" s="1180"/>
      <c r="CU41" s="1180"/>
      <c r="CV41" s="1180"/>
      <c r="CW41" s="1188"/>
      <c r="CX41" s="1189"/>
      <c r="CY41" s="1180"/>
      <c r="CZ41" s="1180"/>
      <c r="DA41" s="1180"/>
      <c r="DB41" s="1180"/>
      <c r="DC41" s="1188"/>
      <c r="DD41" s="1189"/>
      <c r="DE41" s="1180"/>
      <c r="DF41" s="1180"/>
      <c r="DG41" s="1180"/>
      <c r="DH41" s="1180"/>
      <c r="DI41" s="1180"/>
      <c r="DJ41" s="1180"/>
    </row>
    <row r="43" spans="2:114" ht="13.5" thickBot="1" x14ac:dyDescent="0.3"/>
    <row r="44" spans="2:114" ht="13.5" thickBot="1" x14ac:dyDescent="0.3">
      <c r="D44" s="2061" t="s">
        <v>413</v>
      </c>
      <c r="E44" s="2062"/>
      <c r="F44" s="2062"/>
      <c r="G44" s="2062"/>
      <c r="H44" s="2062"/>
      <c r="I44" s="2062"/>
      <c r="J44" s="2062"/>
      <c r="K44" s="2062"/>
      <c r="L44" s="2062"/>
      <c r="M44" s="2062"/>
      <c r="N44" s="2062"/>
      <c r="O44" s="2062"/>
      <c r="P44" s="2062"/>
      <c r="Q44" s="2063"/>
      <c r="R44" s="2053" t="s">
        <v>414</v>
      </c>
      <c r="S44" s="2054"/>
      <c r="T44" s="2054"/>
      <c r="U44" s="2054"/>
      <c r="V44" s="2054"/>
      <c r="W44" s="2055"/>
      <c r="X44" s="2056" t="s">
        <v>415</v>
      </c>
      <c r="Y44" s="2057"/>
      <c r="Z44" s="2057"/>
      <c r="AA44" s="2057"/>
      <c r="AB44" s="2057"/>
      <c r="AC44" s="2058"/>
      <c r="AD44" s="2039" t="s">
        <v>416</v>
      </c>
      <c r="AE44" s="2040"/>
      <c r="AF44" s="2040"/>
      <c r="AG44" s="2040"/>
      <c r="AH44" s="2040"/>
      <c r="AI44" s="2041"/>
      <c r="AQ44" s="2061" t="s">
        <v>413</v>
      </c>
      <c r="AR44" s="2062"/>
      <c r="AS44" s="2062"/>
      <c r="AT44" s="2062"/>
      <c r="AU44" s="2062"/>
      <c r="AV44" s="2062"/>
      <c r="AW44" s="2062"/>
      <c r="AX44" s="2062"/>
      <c r="AY44" s="2062"/>
      <c r="AZ44" s="2062"/>
      <c r="BA44" s="2062"/>
      <c r="BB44" s="2062"/>
      <c r="BC44" s="2062"/>
      <c r="BD44" s="2063"/>
      <c r="BE44" s="2053" t="s">
        <v>414</v>
      </c>
      <c r="BF44" s="2054"/>
      <c r="BG44" s="2054"/>
      <c r="BH44" s="2054"/>
      <c r="BI44" s="2054"/>
      <c r="BJ44" s="2055"/>
      <c r="BK44" s="2056" t="s">
        <v>415</v>
      </c>
      <c r="BL44" s="2057"/>
      <c r="BM44" s="2057"/>
      <c r="BN44" s="2057"/>
      <c r="BO44" s="2057"/>
      <c r="BP44" s="2058"/>
      <c r="BQ44" s="2039" t="s">
        <v>416</v>
      </c>
      <c r="BR44" s="2040"/>
      <c r="BS44" s="2040"/>
      <c r="BT44" s="2040"/>
      <c r="BU44" s="2040"/>
      <c r="BV44" s="2041"/>
      <c r="CD44" s="2061" t="s">
        <v>413</v>
      </c>
      <c r="CE44" s="2062"/>
      <c r="CF44" s="2062"/>
      <c r="CG44" s="2062"/>
      <c r="CH44" s="2062"/>
      <c r="CI44" s="2062"/>
      <c r="CJ44" s="2062"/>
      <c r="CK44" s="2062"/>
      <c r="CL44" s="2062"/>
      <c r="CM44" s="2062"/>
      <c r="CN44" s="2062"/>
      <c r="CO44" s="2062"/>
      <c r="CP44" s="2062"/>
      <c r="CQ44" s="2063"/>
      <c r="CR44" s="2053" t="s">
        <v>414</v>
      </c>
      <c r="CS44" s="2054"/>
      <c r="CT44" s="2054"/>
      <c r="CU44" s="2054"/>
      <c r="CV44" s="2054"/>
      <c r="CW44" s="2055"/>
      <c r="CX44" s="2056" t="s">
        <v>415</v>
      </c>
      <c r="CY44" s="2057"/>
      <c r="CZ44" s="2057"/>
      <c r="DA44" s="2057"/>
      <c r="DB44" s="2057"/>
      <c r="DC44" s="2058"/>
      <c r="DD44" s="2039" t="s">
        <v>416</v>
      </c>
      <c r="DE44" s="2040"/>
      <c r="DF44" s="2040"/>
      <c r="DG44" s="2040"/>
      <c r="DH44" s="2040"/>
      <c r="DI44" s="2041"/>
    </row>
    <row r="45" spans="2:114" ht="13.5" thickBot="1" x14ac:dyDescent="0.3">
      <c r="Q45" s="1188"/>
      <c r="R45" s="1189"/>
      <c r="S45" s="1180"/>
      <c r="T45" s="1180"/>
      <c r="U45" s="1180"/>
      <c r="V45" s="1180"/>
      <c r="W45" s="1188"/>
      <c r="X45" s="1189"/>
      <c r="Y45" s="1180"/>
      <c r="Z45" s="1180"/>
      <c r="AA45" s="1180"/>
      <c r="AB45" s="1180"/>
      <c r="AC45" s="1188"/>
      <c r="AD45" s="1189"/>
      <c r="AE45" s="1180"/>
      <c r="AF45" s="1180"/>
      <c r="AG45" s="1180"/>
      <c r="AH45" s="1180"/>
      <c r="AI45" s="1180"/>
      <c r="AJ45" s="1180"/>
      <c r="BD45" s="1188"/>
      <c r="BE45" s="1189"/>
      <c r="BF45" s="1180"/>
      <c r="BG45" s="1180"/>
      <c r="BH45" s="1180"/>
      <c r="BI45" s="1180"/>
      <c r="BJ45" s="1188"/>
      <c r="BK45" s="1189"/>
      <c r="BL45" s="1180"/>
      <c r="BM45" s="1180"/>
      <c r="BN45" s="1180"/>
      <c r="BO45" s="1180"/>
      <c r="BP45" s="1188"/>
      <c r="BQ45" s="1189"/>
      <c r="BR45" s="1180"/>
      <c r="BS45" s="1180"/>
      <c r="BT45" s="1180"/>
      <c r="BU45" s="1180"/>
      <c r="BV45" s="1180"/>
      <c r="BW45" s="1180"/>
      <c r="CQ45" s="1188"/>
      <c r="CR45" s="1189"/>
      <c r="CS45" s="1180"/>
      <c r="CT45" s="1180"/>
      <c r="CU45" s="1180"/>
      <c r="CV45" s="1180"/>
      <c r="CW45" s="1188"/>
      <c r="CX45" s="1189"/>
      <c r="CY45" s="1180"/>
      <c r="CZ45" s="1180"/>
      <c r="DA45" s="1180"/>
      <c r="DB45" s="1180"/>
      <c r="DC45" s="1188"/>
      <c r="DD45" s="1189"/>
      <c r="DE45" s="1180"/>
      <c r="DF45" s="1180"/>
      <c r="DG45" s="1180"/>
      <c r="DH45" s="1180"/>
      <c r="DI45" s="1180"/>
      <c r="DJ45" s="1180"/>
    </row>
    <row r="46" spans="2:114" ht="13.15" customHeight="1" x14ac:dyDescent="0.25">
      <c r="B46" s="2070" t="s">
        <v>567</v>
      </c>
      <c r="D46" s="2013" t="e">
        <f>(2*E48/7)/'1-Eng Inputs'!$B$34</f>
        <v>#REF!</v>
      </c>
      <c r="F46" s="2013" t="e">
        <f>((2*E48/7)+G48/3)/'1-Eng Inputs'!$B$34</f>
        <v>#REF!</v>
      </c>
      <c r="G46" s="1180"/>
      <c r="H46" s="2013" t="e">
        <f>((I48+G48)/3)/'1-Eng Inputs'!$B$34</f>
        <v>#REF!</v>
      </c>
      <c r="I46" s="1180"/>
      <c r="J46" s="2013" t="e">
        <f>((K48+I48)/3)/'1-Eng Inputs'!$B$34</f>
        <v>#REF!</v>
      </c>
      <c r="K46" s="1180"/>
      <c r="L46" s="2013" t="e">
        <f>((M48+K48)/3)/'1-Eng Inputs'!$B$34</f>
        <v>#REF!</v>
      </c>
      <c r="M46" s="1180"/>
      <c r="N46" s="2013" t="e">
        <f>((O48+M48)/3)/'1-Eng Inputs'!$B$34</f>
        <v>#REF!</v>
      </c>
      <c r="O46" s="1180"/>
      <c r="P46" s="2013" t="e">
        <f>((Q48+O48)/3)/'1-Eng Inputs'!$B$34</f>
        <v>#REF!</v>
      </c>
      <c r="Q46" s="1180"/>
      <c r="R46" s="2051" t="e">
        <f>((S48+Q48)/3)/'1-Eng Inputs'!$B$34</f>
        <v>#REF!</v>
      </c>
      <c r="S46" s="1180"/>
      <c r="T46" s="2013" t="e">
        <f>((U48+S48)/3)/'1-Eng Inputs'!$B$34</f>
        <v>#REF!</v>
      </c>
      <c r="U46" s="1180"/>
      <c r="V46" s="2013" t="e">
        <f>((W48+U48)/3)/'1-Eng Inputs'!$B$34</f>
        <v>#REF!</v>
      </c>
      <c r="W46" s="1180"/>
      <c r="X46" s="2051" t="e">
        <f>((Y48+W48)/3)/'1-Eng Inputs'!$B$34</f>
        <v>#REF!</v>
      </c>
      <c r="Y46" s="1180"/>
      <c r="Z46" s="2013" t="e">
        <f>((AA48+Y48)/3)/'1-Eng Inputs'!$B$34</f>
        <v>#REF!</v>
      </c>
      <c r="AA46" s="1180"/>
      <c r="AB46" s="2013" t="e">
        <f>((AC48+AA48)/3)/'1-Eng Inputs'!$B$34</f>
        <v>#REF!</v>
      </c>
      <c r="AC46" s="1180"/>
      <c r="AD46" s="2051" t="e">
        <f>((AE48+AC48)/3)/'1-Eng Inputs'!$B$34</f>
        <v>#REF!</v>
      </c>
      <c r="AE46" s="1180"/>
      <c r="AF46" s="2013" t="e">
        <f>((AG48+AE48)/3)/'1-Eng Inputs'!$B$34</f>
        <v>#REF!</v>
      </c>
      <c r="AG46" s="1180"/>
      <c r="AH46" s="2013" t="e">
        <f>((AI48+AG48)/3)/'1-Eng Inputs'!$B$34</f>
        <v>#REF!</v>
      </c>
      <c r="AI46" s="1180"/>
      <c r="AJ46" s="1180"/>
      <c r="AO46" s="2070" t="s">
        <v>567</v>
      </c>
      <c r="AQ46" s="1157"/>
      <c r="AS46" s="1157"/>
      <c r="AT46" s="1180"/>
      <c r="AU46" s="1157"/>
      <c r="AV46" s="1180"/>
      <c r="AW46" s="1157"/>
      <c r="AX46" s="1180"/>
      <c r="AY46" s="1177"/>
      <c r="AZ46" s="1180"/>
      <c r="BA46" s="1177"/>
      <c r="BB46" s="1180"/>
      <c r="BC46" s="1177"/>
      <c r="BD46" s="1180"/>
      <c r="BE46" s="1163"/>
      <c r="BF46" s="1180"/>
      <c r="BG46" s="1164"/>
      <c r="BH46" s="1180"/>
      <c r="BI46" s="1164"/>
      <c r="BJ46" s="1180"/>
      <c r="BK46" s="1165"/>
      <c r="BL46" s="1180"/>
      <c r="BM46" s="1166"/>
      <c r="BN46" s="1180"/>
      <c r="BO46" s="1166"/>
      <c r="BP46" s="1180"/>
      <c r="BQ46" s="1167"/>
      <c r="BR46" s="1180"/>
      <c r="BS46" s="1168"/>
      <c r="BT46" s="1180"/>
      <c r="BU46" s="1168"/>
      <c r="BV46" s="1180"/>
      <c r="BW46" s="1180" t="s">
        <v>570</v>
      </c>
      <c r="CB46" s="2070" t="s">
        <v>567</v>
      </c>
      <c r="CD46" s="2021"/>
      <c r="CF46" s="2021"/>
      <c r="CG46" s="1180"/>
      <c r="CH46" s="2021"/>
      <c r="CI46" s="1180"/>
      <c r="CJ46" s="2021"/>
      <c r="CK46" s="1180"/>
      <c r="CL46" s="2023"/>
      <c r="CM46" s="1180"/>
      <c r="CN46" s="2023"/>
      <c r="CO46" s="1180"/>
      <c r="CP46" s="2023"/>
      <c r="CQ46" s="1180"/>
      <c r="CR46" s="2059"/>
      <c r="CS46" s="1180"/>
      <c r="CT46" s="2047"/>
      <c r="CU46" s="1180"/>
      <c r="CV46" s="2047"/>
      <c r="CW46" s="1180"/>
      <c r="CX46" s="2049"/>
      <c r="CY46" s="1180"/>
      <c r="CZ46" s="2037"/>
      <c r="DA46" s="1180"/>
      <c r="DB46" s="2037"/>
      <c r="DC46" s="1180"/>
      <c r="DD46" s="2033"/>
      <c r="DE46" s="1180"/>
      <c r="DF46" s="2029"/>
      <c r="DG46" s="1180"/>
      <c r="DH46" s="2029"/>
      <c r="DI46" s="1180"/>
      <c r="DJ46" s="1180" t="s">
        <v>570</v>
      </c>
    </row>
    <row r="47" spans="2:114" ht="14.45" hidden="1" customHeight="1" x14ac:dyDescent="0.25">
      <c r="B47" s="2071"/>
      <c r="D47" s="2014"/>
      <c r="F47" s="2014"/>
      <c r="H47" s="2014"/>
      <c r="J47" s="2014"/>
      <c r="L47" s="2014"/>
      <c r="N47" s="2014"/>
      <c r="P47" s="2014"/>
      <c r="R47" s="2052"/>
      <c r="S47" s="1180"/>
      <c r="T47" s="2014"/>
      <c r="V47" s="2014"/>
      <c r="X47" s="2052"/>
      <c r="Y47" s="1180"/>
      <c r="Z47" s="2014"/>
      <c r="AB47" s="2014"/>
      <c r="AD47" s="2052"/>
      <c r="AE47" s="1180"/>
      <c r="AF47" s="2014"/>
      <c r="AH47" s="2014"/>
      <c r="AJ47" s="1180"/>
      <c r="AO47" s="2071"/>
      <c r="AQ47" s="1158"/>
      <c r="AS47" s="1158"/>
      <c r="AU47" s="1158"/>
      <c r="AW47" s="1158"/>
      <c r="AY47" s="1178"/>
      <c r="BA47" s="1178"/>
      <c r="BC47" s="1178"/>
      <c r="BE47" s="1171"/>
      <c r="BF47" s="1180"/>
      <c r="BG47" s="1172"/>
      <c r="BI47" s="1172"/>
      <c r="BK47" s="1173"/>
      <c r="BL47" s="1180"/>
      <c r="BM47" s="1174"/>
      <c r="BO47" s="1174"/>
      <c r="BQ47" s="1175"/>
      <c r="BR47" s="1180"/>
      <c r="BS47" s="1176"/>
      <c r="BU47" s="1176"/>
      <c r="BW47" s="1180" t="s">
        <v>571</v>
      </c>
      <c r="CB47" s="2071"/>
      <c r="CD47" s="2022"/>
      <c r="CF47" s="2022"/>
      <c r="CH47" s="2022"/>
      <c r="CJ47" s="2022"/>
      <c r="CL47" s="2024"/>
      <c r="CN47" s="2024"/>
      <c r="CP47" s="2024"/>
      <c r="CR47" s="2060"/>
      <c r="CS47" s="1180"/>
      <c r="CT47" s="2048"/>
      <c r="CV47" s="2048"/>
      <c r="CX47" s="2050"/>
      <c r="CY47" s="1180"/>
      <c r="CZ47" s="2038"/>
      <c r="DB47" s="2038"/>
      <c r="DD47" s="2034"/>
      <c r="DE47" s="1180"/>
      <c r="DF47" s="2030"/>
      <c r="DH47" s="2030"/>
      <c r="DJ47" s="1180" t="s">
        <v>571</v>
      </c>
    </row>
    <row r="48" spans="2:114" ht="30" customHeight="1" x14ac:dyDescent="0.25">
      <c r="B48" s="2071"/>
      <c r="D48" s="1190"/>
      <c r="E48" s="1153" t="e">
        <f>IF('1-Eng Inputs'!B69="YES",AR48,CE48)*2.2</f>
        <v>#REF!</v>
      </c>
      <c r="F48" s="1153"/>
      <c r="G48" s="1153" t="e">
        <f>IF('1-Eng Inputs'!E69="YES",AT48,CG48)*2.2</f>
        <v>#REF!</v>
      </c>
      <c r="H48" s="1153"/>
      <c r="I48" s="1153" t="e">
        <f>IF('1-Eng Inputs'!G69="YES",AV48,CI48)*2.2</f>
        <v>#REF!</v>
      </c>
      <c r="J48" s="1153"/>
      <c r="K48" s="1153" t="e">
        <f>IF('1-Eng Inputs'!I69="YES",AX48,CK48)*2.2</f>
        <v>#REF!</v>
      </c>
      <c r="L48" s="1153"/>
      <c r="M48" s="1153" t="e">
        <f>IF('1-Eng Inputs'!K69="YES",AZ48,CM48)*2.2</f>
        <v>#REF!</v>
      </c>
      <c r="N48" s="1153"/>
      <c r="O48" s="1153" t="e">
        <f>IF('1-Eng Inputs'!M69="YES",BB48,CO48)*2.2</f>
        <v>#REF!</v>
      </c>
      <c r="P48" s="1153"/>
      <c r="Q48" s="1153" t="e">
        <f>IF('1-Eng Inputs'!O69="YES",BD48,CQ48)*2.2</f>
        <v>#REF!</v>
      </c>
      <c r="R48" s="1191"/>
      <c r="S48" s="1153" t="e">
        <f>IF('1-Eng Inputs'!Q69="YES",BF48,CS48)*2.2</f>
        <v>#REF!</v>
      </c>
      <c r="T48" s="1153"/>
      <c r="U48" s="1153" t="e">
        <f>IF('1-Eng Inputs'!S69="YES",BH48,CU48)*2.2</f>
        <v>#REF!</v>
      </c>
      <c r="V48" s="1153"/>
      <c r="W48" s="1153" t="e">
        <f>IF('1-Eng Inputs'!U69="YES",BJ48,CW48)*2.2</f>
        <v>#REF!</v>
      </c>
      <c r="X48" s="1191"/>
      <c r="Y48" s="1153" t="e">
        <f>IF('1-Eng Inputs'!W69="YES",BL48,CY48)*2.2</f>
        <v>#REF!</v>
      </c>
      <c r="Z48" s="1153"/>
      <c r="AA48" s="1153" t="e">
        <f>IF('1-Eng Inputs'!Y69="YES",BN48,DA48)*2.2</f>
        <v>#REF!</v>
      </c>
      <c r="AB48" s="1153"/>
      <c r="AC48" s="1153" t="e">
        <f>IF('1-Eng Inputs'!AA69="YES",BP48,DC48)*2.2</f>
        <v>#REF!</v>
      </c>
      <c r="AD48" s="1191"/>
      <c r="AE48" s="1153" t="e">
        <f>IF('1-Eng Inputs'!AC69="YES",BR48,DE48)*2.2</f>
        <v>#REF!</v>
      </c>
      <c r="AF48" s="1153"/>
      <c r="AG48" s="1153" t="e">
        <f>IF('1-Eng Inputs'!AE69="YES",BT48,DG48)*2.2</f>
        <v>#REF!</v>
      </c>
      <c r="AH48" s="1153"/>
      <c r="AI48" s="1153" t="e">
        <f>IF('1-Eng Inputs'!AG69="YES",BV48,DI48)*2.2</f>
        <v>#REF!</v>
      </c>
      <c r="AJ48" s="1155"/>
      <c r="AO48" s="2071"/>
      <c r="AQ48" s="1190"/>
      <c r="AR48" s="1153" t="e">
        <f>'wind load calc_10d'!F60</f>
        <v>#REF!</v>
      </c>
      <c r="AS48" s="1153"/>
      <c r="AT48" s="1153" t="e">
        <f>'wind load calc_10d'!G60</f>
        <v>#REF!</v>
      </c>
      <c r="AU48" s="1153"/>
      <c r="AV48" s="1153" t="e">
        <f>'wind load calc_10d'!H60</f>
        <v>#REF!</v>
      </c>
      <c r="AW48" s="1153"/>
      <c r="AX48" s="1153" t="e">
        <f>'wind load calc_10d'!H60</f>
        <v>#REF!</v>
      </c>
      <c r="AY48" s="1153"/>
      <c r="AZ48" s="1153" t="e">
        <f>'wind load calc_10d'!H61</f>
        <v>#REF!</v>
      </c>
      <c r="BA48" s="1153"/>
      <c r="BB48" s="1153" t="e">
        <f>'wind load calc_10d'!H61</f>
        <v>#REF!</v>
      </c>
      <c r="BC48" s="1153"/>
      <c r="BD48" s="1154" t="e">
        <f>'wind load calc_10d'!H61</f>
        <v>#REF!</v>
      </c>
      <c r="BE48" s="1191"/>
      <c r="BF48" s="1153" t="e">
        <f>'wind load calc_10d'!H70</f>
        <v>#REF!</v>
      </c>
      <c r="BG48" s="1153"/>
      <c r="BH48" s="1153" t="e">
        <f>'wind load calc_10d'!H70</f>
        <v>#REF!</v>
      </c>
      <c r="BI48" s="1153"/>
      <c r="BJ48" s="1153" t="e">
        <f>'wind load calc_10d'!H70</f>
        <v>#REF!</v>
      </c>
      <c r="BK48" s="1191"/>
      <c r="BL48" s="1153" t="e">
        <f>'wind load calc_10d'!H79</f>
        <v>#REF!</v>
      </c>
      <c r="BM48" s="1153"/>
      <c r="BN48" s="1153" t="e">
        <f>'wind load calc_10d'!H79</f>
        <v>#REF!</v>
      </c>
      <c r="BO48" s="1153"/>
      <c r="BP48" s="1153" t="e">
        <f>'wind load calc_10d'!H79</f>
        <v>#REF!</v>
      </c>
      <c r="BQ48" s="1191"/>
      <c r="BR48" s="1153" t="e">
        <f>'wind load calc_10d'!H88</f>
        <v>#REF!</v>
      </c>
      <c r="BS48" s="1153"/>
      <c r="BT48" s="1153" t="e">
        <f>'wind load calc_10d'!H88</f>
        <v>#REF!</v>
      </c>
      <c r="BU48" s="1153"/>
      <c r="BV48" s="1153" t="e">
        <f>'wind load calc_10d'!H88</f>
        <v>#REF!</v>
      </c>
      <c r="BW48" s="1155"/>
      <c r="CB48" s="2071"/>
      <c r="CD48" s="1190"/>
      <c r="CE48" s="1153" t="e">
        <f>'wind load calc_10d'!F112</f>
        <v>#REF!</v>
      </c>
      <c r="CF48" s="1153"/>
      <c r="CG48" s="1153" t="e">
        <f>'wind load calc_10d'!G112</f>
        <v>#REF!</v>
      </c>
      <c r="CH48" s="1153"/>
      <c r="CI48" s="1153" t="e">
        <f>'wind load calc_10d'!H112</f>
        <v>#REF!</v>
      </c>
      <c r="CJ48" s="1153"/>
      <c r="CK48" s="1153" t="e">
        <f>'wind load calc_10d'!H112</f>
        <v>#REF!</v>
      </c>
      <c r="CL48" s="1153"/>
      <c r="CM48" s="1153" t="e">
        <f>'wind load calc_10d'!H113</f>
        <v>#REF!</v>
      </c>
      <c r="CN48" s="1153"/>
      <c r="CO48" s="1153" t="e">
        <f>'wind load calc_10d'!H113</f>
        <v>#REF!</v>
      </c>
      <c r="CP48" s="1153"/>
      <c r="CQ48" s="1154" t="e">
        <f>'wind load calc_10d'!H113</f>
        <v>#REF!</v>
      </c>
      <c r="CR48" s="1191"/>
      <c r="CS48" s="1153" t="e">
        <f>'wind load calc_10d'!H122</f>
        <v>#REF!</v>
      </c>
      <c r="CT48" s="1153"/>
      <c r="CU48" s="1153" t="e">
        <f>'wind load calc_10d'!H122</f>
        <v>#REF!</v>
      </c>
      <c r="CV48" s="1153"/>
      <c r="CW48" s="1153" t="e">
        <f>'wind load calc_10d'!H122</f>
        <v>#REF!</v>
      </c>
      <c r="CX48" s="1191"/>
      <c r="CY48" s="1153" t="e">
        <f>'wind load calc_10d'!H131</f>
        <v>#REF!</v>
      </c>
      <c r="CZ48" s="1153"/>
      <c r="DA48" s="1153" t="e">
        <f>'wind load calc_10d'!H131</f>
        <v>#REF!</v>
      </c>
      <c r="DB48" s="1153"/>
      <c r="DC48" s="1153" t="e">
        <f>'wind load calc_10d'!H131</f>
        <v>#REF!</v>
      </c>
      <c r="DD48" s="1191"/>
      <c r="DE48" s="1153" t="e">
        <f>'wind load calc_10d'!H140</f>
        <v>#REF!</v>
      </c>
      <c r="DF48" s="1153"/>
      <c r="DG48" s="1153" t="e">
        <f>'wind load calc_10d'!H140</f>
        <v>#REF!</v>
      </c>
      <c r="DH48" s="1153"/>
      <c r="DI48" s="1153" t="e">
        <f>'wind load calc_10d'!H140</f>
        <v>#REF!</v>
      </c>
      <c r="DJ48" s="1155"/>
    </row>
    <row r="49" spans="2:114" ht="15" customHeight="1" thickBot="1" x14ac:dyDescent="0.3">
      <c r="B49" s="2071"/>
      <c r="D49" s="2013" t="e">
        <f>(E51/3+(2*E48/7))/'1-Eng Inputs'!$B$34</f>
        <v>#REF!</v>
      </c>
      <c r="F49" s="2013" t="e">
        <f>((E51+G48)/6+(2*E48/7)+G51/4)/'1-Eng Inputs'!$B$34</f>
        <v>#REF!</v>
      </c>
      <c r="H49" s="2013" t="e">
        <f>((I48+G48)/6+(I51+G51)/4)/'1-Eng Inputs'!$B$34</f>
        <v>#REF!</v>
      </c>
      <c r="J49" s="2013" t="e">
        <f>((K48+I48)/6+(K51+I51)/4)/'1-Eng Inputs'!$B$34</f>
        <v>#REF!</v>
      </c>
      <c r="L49" s="2013" t="e">
        <f>((M48+K48)/6+(M51+K51)/4)/'1-Eng Inputs'!$B$34</f>
        <v>#REF!</v>
      </c>
      <c r="N49" s="2013" t="e">
        <f>((O48+M48)/6+(O51+M51)/4)/'1-Eng Inputs'!$B$34</f>
        <v>#REF!</v>
      </c>
      <c r="P49" s="2013" t="e">
        <f>((Q48+O48)/6+(Q51+O51)/4)/'1-Eng Inputs'!$B$34</f>
        <v>#REF!</v>
      </c>
      <c r="R49" s="2051" t="e">
        <f>((S48+Q48)/6+(S51+Q51)/4)/'1-Eng Inputs'!$B$34</f>
        <v>#REF!</v>
      </c>
      <c r="T49" s="2013" t="e">
        <f>((U48+S48)/6+(U51+S51)/4)/'1-Eng Inputs'!$B$34</f>
        <v>#REF!</v>
      </c>
      <c r="V49" s="2013" t="e">
        <f>((W48+U48)/6+(W51+U51)/4)/'1-Eng Inputs'!$B$34</f>
        <v>#REF!</v>
      </c>
      <c r="X49" s="2051" t="e">
        <f>((Y48+W48)/6+(Y51+W51)/4)/'1-Eng Inputs'!$B$34</f>
        <v>#REF!</v>
      </c>
      <c r="Z49" s="2013" t="e">
        <f>((AA48+Y48)/6+(AA51+Y51)/4)/'1-Eng Inputs'!$B$34</f>
        <v>#REF!</v>
      </c>
      <c r="AB49" s="2013" t="e">
        <f>((AC48+AA48)/6+(AC51+AA51)/4)/'1-Eng Inputs'!$B$34</f>
        <v>#REF!</v>
      </c>
      <c r="AD49" s="2051" t="e">
        <f>((AE48+AC48)/6+(AE51+AC51)/4)/'1-Eng Inputs'!$B$34</f>
        <v>#REF!</v>
      </c>
      <c r="AF49" s="2013" t="e">
        <f>((AG48+AE48)/6+(AG51+AE51)/4)/'1-Eng Inputs'!$B$34</f>
        <v>#REF!</v>
      </c>
      <c r="AH49" s="2013" t="e">
        <f>((AI48+AG48)/6+(AI51+AG51)/4)/'1-Eng Inputs'!$B$34</f>
        <v>#REF!</v>
      </c>
      <c r="AJ49" s="1180"/>
      <c r="AO49" s="2071"/>
      <c r="AQ49" s="1157"/>
      <c r="AS49" s="1157"/>
      <c r="AT49" s="1180"/>
      <c r="AU49" s="1157"/>
      <c r="AV49" s="1180"/>
      <c r="AW49" s="1157"/>
      <c r="AX49" s="1180"/>
      <c r="AY49" s="1177"/>
      <c r="AZ49" s="1180"/>
      <c r="BA49" s="1177"/>
      <c r="BB49" s="1180"/>
      <c r="BC49" s="1177"/>
      <c r="BD49" s="1180"/>
      <c r="BE49" s="1163"/>
      <c r="BF49" s="1180"/>
      <c r="BG49" s="1164"/>
      <c r="BH49" s="1180"/>
      <c r="BI49" s="1164"/>
      <c r="BJ49" s="1180"/>
      <c r="BK49" s="1165"/>
      <c r="BL49" s="1180"/>
      <c r="BM49" s="1166"/>
      <c r="BN49" s="1180"/>
      <c r="BO49" s="1166"/>
      <c r="BP49" s="1180"/>
      <c r="BQ49" s="1167"/>
      <c r="BR49" s="1180"/>
      <c r="BS49" s="1168"/>
      <c r="BT49" s="1180"/>
      <c r="BU49" s="1168"/>
      <c r="BV49" s="1180"/>
      <c r="BW49" s="1180"/>
      <c r="CB49" s="2071"/>
      <c r="CD49" s="2021"/>
      <c r="CF49" s="2021"/>
      <c r="CG49" s="1180"/>
      <c r="CH49" s="2021"/>
      <c r="CI49" s="1180"/>
      <c r="CJ49" s="2021"/>
      <c r="CK49" s="1180"/>
      <c r="CL49" s="2023"/>
      <c r="CM49" s="1180"/>
      <c r="CN49" s="2023"/>
      <c r="CO49" s="1180"/>
      <c r="CP49" s="2023"/>
      <c r="CQ49" s="1180"/>
      <c r="CR49" s="2059"/>
      <c r="CS49" s="1180"/>
      <c r="CT49" s="2047"/>
      <c r="CU49" s="1180"/>
      <c r="CV49" s="2047"/>
      <c r="CW49" s="1180"/>
      <c r="CX49" s="2049"/>
      <c r="CY49" s="1180"/>
      <c r="CZ49" s="2037"/>
      <c r="DA49" s="1180"/>
      <c r="DB49" s="2037"/>
      <c r="DC49" s="1180"/>
      <c r="DD49" s="2033"/>
      <c r="DE49" s="1180"/>
      <c r="DF49" s="2029"/>
      <c r="DG49" s="1180"/>
      <c r="DH49" s="2029"/>
      <c r="DI49" s="1180"/>
      <c r="DJ49" s="1180"/>
    </row>
    <row r="50" spans="2:114" ht="15" hidden="1" customHeight="1" thickBot="1" x14ac:dyDescent="0.3">
      <c r="B50" s="2072"/>
      <c r="D50" s="2014"/>
      <c r="F50" s="2014"/>
      <c r="H50" s="2014"/>
      <c r="J50" s="2014"/>
      <c r="L50" s="2014"/>
      <c r="N50" s="2014"/>
      <c r="P50" s="2014"/>
      <c r="R50" s="2052"/>
      <c r="T50" s="2014"/>
      <c r="V50" s="2014"/>
      <c r="X50" s="2052"/>
      <c r="Z50" s="2014"/>
      <c r="AB50" s="2014"/>
      <c r="AD50" s="2052"/>
      <c r="AF50" s="2014"/>
      <c r="AH50" s="2014"/>
      <c r="AJ50" s="1180"/>
      <c r="AO50" s="2072"/>
      <c r="AQ50" s="1158"/>
      <c r="AS50" s="1158"/>
      <c r="AU50" s="1158"/>
      <c r="AW50" s="1158"/>
      <c r="AY50" s="1178"/>
      <c r="BA50" s="1178"/>
      <c r="BC50" s="1178"/>
      <c r="BE50" s="1171"/>
      <c r="BF50" s="1180"/>
      <c r="BG50" s="1172"/>
      <c r="BI50" s="1172"/>
      <c r="BK50" s="1173"/>
      <c r="BL50" s="1180"/>
      <c r="BM50" s="1174"/>
      <c r="BO50" s="1174"/>
      <c r="BQ50" s="1175"/>
      <c r="BR50" s="1180"/>
      <c r="BS50" s="1176"/>
      <c r="BU50" s="1176"/>
      <c r="BW50" s="1180"/>
      <c r="CB50" s="2072"/>
      <c r="CD50" s="2022"/>
      <c r="CF50" s="2022"/>
      <c r="CH50" s="2022"/>
      <c r="CJ50" s="2022"/>
      <c r="CL50" s="2024"/>
      <c r="CN50" s="2024"/>
      <c r="CP50" s="2024"/>
      <c r="CR50" s="2060"/>
      <c r="CS50" s="1180"/>
      <c r="CT50" s="2048"/>
      <c r="CV50" s="2048"/>
      <c r="CX50" s="2050"/>
      <c r="CY50" s="1180"/>
      <c r="CZ50" s="2038"/>
      <c r="DB50" s="2038"/>
      <c r="DD50" s="2034"/>
      <c r="DE50" s="1180"/>
      <c r="DF50" s="2030"/>
      <c r="DH50" s="2030"/>
      <c r="DJ50" s="1180"/>
    </row>
    <row r="51" spans="2:114" ht="30" customHeight="1" x14ac:dyDescent="0.25">
      <c r="B51" s="2070" t="s">
        <v>536</v>
      </c>
      <c r="D51" s="1190"/>
      <c r="E51" s="1153" t="e">
        <f>IF('1-Eng Inputs'!B72="YES",AR51,CE51)*2.2</f>
        <v>#REF!</v>
      </c>
      <c r="F51" s="1153"/>
      <c r="G51" s="1153" t="e">
        <f>IF('1-Eng Inputs'!E72="YES",AT51,CG51)*2.2</f>
        <v>#REF!</v>
      </c>
      <c r="H51" s="1153"/>
      <c r="I51" s="1153" t="e">
        <f>IF('1-Eng Inputs'!G72="YES",AV51,CI51)*2.2</f>
        <v>#REF!</v>
      </c>
      <c r="J51" s="1153"/>
      <c r="K51" s="1153" t="e">
        <f>IF('1-Eng Inputs'!I72="YES",AX51,CK51)*2.2</f>
        <v>#REF!</v>
      </c>
      <c r="L51" s="1153"/>
      <c r="M51" s="1153" t="e">
        <f>IF('1-Eng Inputs'!K72="YES",AZ51,CM51)*2.2</f>
        <v>#REF!</v>
      </c>
      <c r="N51" s="1153"/>
      <c r="O51" s="1153" t="e">
        <f>IF('1-Eng Inputs'!M72="YES",BB51,CO51)*2.2</f>
        <v>#REF!</v>
      </c>
      <c r="P51" s="1153"/>
      <c r="Q51" s="1153" t="e">
        <f>IF('1-Eng Inputs'!O72="YES",BD51,CQ51)*2.2</f>
        <v>#REF!</v>
      </c>
      <c r="R51" s="1191"/>
      <c r="S51" s="1153" t="e">
        <f>IF('1-Eng Inputs'!Q72="YES",BF51,CS51)*2.2</f>
        <v>#REF!</v>
      </c>
      <c r="T51" s="1153"/>
      <c r="U51" s="1153" t="e">
        <f>IF('1-Eng Inputs'!S72="YES",BH51,CU51)*2.2</f>
        <v>#REF!</v>
      </c>
      <c r="V51" s="1153"/>
      <c r="W51" s="1153" t="e">
        <f>IF('1-Eng Inputs'!U72="YES",BJ51,CW51)*2.2</f>
        <v>#REF!</v>
      </c>
      <c r="X51" s="1191"/>
      <c r="Y51" s="1153" t="e">
        <f>IF('1-Eng Inputs'!W72="YES",BL51,CY51)*2.2</f>
        <v>#REF!</v>
      </c>
      <c r="Z51" s="1153"/>
      <c r="AA51" s="1153" t="e">
        <f>IF('1-Eng Inputs'!Y72="YES",BN51,DA51)*2.2</f>
        <v>#REF!</v>
      </c>
      <c r="AB51" s="1153"/>
      <c r="AC51" s="1153" t="e">
        <f>IF('1-Eng Inputs'!AA72="YES",BP51,DC51)*2.2</f>
        <v>#REF!</v>
      </c>
      <c r="AD51" s="1191"/>
      <c r="AE51" s="1153" t="e">
        <f>IF('1-Eng Inputs'!AC72="YES",BR51,DE51)*2.2</f>
        <v>#REF!</v>
      </c>
      <c r="AF51" s="1153"/>
      <c r="AG51" s="1153" t="e">
        <f>IF('1-Eng Inputs'!AE72="YES",BT51,DG51)*2.2</f>
        <v>#REF!</v>
      </c>
      <c r="AH51" s="1153"/>
      <c r="AI51" s="1153" t="e">
        <f>IF('1-Eng Inputs'!AG72="YES",BV51,DI51)*2.2</f>
        <v>#REF!</v>
      </c>
      <c r="AJ51" s="1155"/>
      <c r="AO51" s="2070" t="s">
        <v>536</v>
      </c>
      <c r="AQ51" s="1190"/>
      <c r="AR51" s="1153" t="e">
        <f>'wind load calc_10d'!G62</f>
        <v>#REF!</v>
      </c>
      <c r="AS51" s="1153"/>
      <c r="AT51" s="1153" t="e">
        <f>'wind load calc_10d'!I62</f>
        <v>#REF!</v>
      </c>
      <c r="AU51" s="1153"/>
      <c r="AV51" s="1153" t="e">
        <f>'wind load calc_10d'!J62</f>
        <v>#REF!</v>
      </c>
      <c r="AW51" s="1153"/>
      <c r="AX51" s="1153" t="e">
        <f>'wind load calc_10d'!J62</f>
        <v>#REF!</v>
      </c>
      <c r="AY51" s="1153"/>
      <c r="AZ51" s="1153" t="e">
        <f>'wind load calc_10d'!J63</f>
        <v>#REF!</v>
      </c>
      <c r="BA51" s="1153"/>
      <c r="BB51" s="1153" t="e">
        <f>'wind load calc_10d'!J63</f>
        <v>#REF!</v>
      </c>
      <c r="BC51" s="1153"/>
      <c r="BD51" s="1154" t="e">
        <f>'wind load calc_10d'!J63</f>
        <v>#REF!</v>
      </c>
      <c r="BE51" s="1191"/>
      <c r="BF51" s="1153" t="e">
        <f>'wind load calc_10d'!J72</f>
        <v>#REF!</v>
      </c>
      <c r="BG51" s="1153"/>
      <c r="BH51" s="1153" t="e">
        <f>'wind load calc_10d'!J72</f>
        <v>#REF!</v>
      </c>
      <c r="BI51" s="1153"/>
      <c r="BJ51" s="1153" t="e">
        <f>'wind load calc_10d'!J72</f>
        <v>#REF!</v>
      </c>
      <c r="BK51" s="1191"/>
      <c r="BL51" s="1153" t="e">
        <f>'wind load calc_10d'!J81</f>
        <v>#REF!</v>
      </c>
      <c r="BM51" s="1153"/>
      <c r="BN51" s="1153" t="e">
        <f>'wind load calc_10d'!J81</f>
        <v>#REF!</v>
      </c>
      <c r="BO51" s="1153"/>
      <c r="BP51" s="1153" t="e">
        <f>'wind load calc_10d'!J81</f>
        <v>#REF!</v>
      </c>
      <c r="BQ51" s="1191"/>
      <c r="BR51" s="1153" t="e">
        <f>'wind load calc_10d'!J90</f>
        <v>#REF!</v>
      </c>
      <c r="BS51" s="1153"/>
      <c r="BT51" s="1153" t="e">
        <f>'wind load calc_10d'!J90</f>
        <v>#REF!</v>
      </c>
      <c r="BU51" s="1153"/>
      <c r="BV51" s="1153" t="e">
        <f>'wind load calc_10d'!J90</f>
        <v>#REF!</v>
      </c>
      <c r="BW51" s="1155"/>
      <c r="CB51" s="2070" t="s">
        <v>536</v>
      </c>
      <c r="CD51" s="1190"/>
      <c r="CE51" s="1153" t="e">
        <f>'wind load calc_10d'!G114</f>
        <v>#REF!</v>
      </c>
      <c r="CF51" s="1153"/>
      <c r="CG51" s="1153" t="e">
        <f>'wind load calc_10d'!I114</f>
        <v>#REF!</v>
      </c>
      <c r="CH51" s="1153"/>
      <c r="CI51" s="1153" t="e">
        <f>'wind load calc_10d'!J114</f>
        <v>#REF!</v>
      </c>
      <c r="CJ51" s="1153"/>
      <c r="CK51" s="1153" t="e">
        <f>'wind load calc_10d'!J114</f>
        <v>#REF!</v>
      </c>
      <c r="CL51" s="1153"/>
      <c r="CM51" s="1153" t="e">
        <f>'wind load calc_10d'!J115</f>
        <v>#REF!</v>
      </c>
      <c r="CN51" s="1153"/>
      <c r="CO51" s="1153" t="e">
        <f>'wind load calc_10d'!J115</f>
        <v>#REF!</v>
      </c>
      <c r="CP51" s="1153"/>
      <c r="CQ51" s="1154" t="e">
        <f>'wind load calc_10d'!J115</f>
        <v>#REF!</v>
      </c>
      <c r="CR51" s="1191"/>
      <c r="CS51" s="1153" t="e">
        <f>'wind load calc_10d'!J124</f>
        <v>#REF!</v>
      </c>
      <c r="CT51" s="1153"/>
      <c r="CU51" s="1153" t="e">
        <f>'wind load calc_10d'!J124</f>
        <v>#REF!</v>
      </c>
      <c r="CV51" s="1153"/>
      <c r="CW51" s="1153" t="e">
        <f>'wind load calc_10d'!J124</f>
        <v>#REF!</v>
      </c>
      <c r="CX51" s="1191"/>
      <c r="CY51" s="1153" t="e">
        <f>'wind load calc_10d'!J133</f>
        <v>#REF!</v>
      </c>
      <c r="CZ51" s="1153"/>
      <c r="DA51" s="1153" t="e">
        <f>'wind load calc_10d'!J133</f>
        <v>#REF!</v>
      </c>
      <c r="DB51" s="1153"/>
      <c r="DC51" s="1153" t="e">
        <f>'wind load calc_10d'!J133</f>
        <v>#REF!</v>
      </c>
      <c r="DD51" s="1191"/>
      <c r="DE51" s="1153" t="e">
        <f>'wind load calc_10d'!J142</f>
        <v>#REF!</v>
      </c>
      <c r="DF51" s="1153"/>
      <c r="DG51" s="1153" t="e">
        <f>'wind load calc_10d'!J142</f>
        <v>#REF!</v>
      </c>
      <c r="DH51" s="1153"/>
      <c r="DI51" s="1153" t="e">
        <f>'wind load calc_10d'!J142</f>
        <v>#REF!</v>
      </c>
      <c r="DJ51" s="1155"/>
    </row>
    <row r="52" spans="2:114" ht="14.45" customHeight="1" x14ac:dyDescent="0.25">
      <c r="B52" s="2071"/>
      <c r="D52" s="2013" t="e">
        <f>((E51+E54)/3)/'1-Eng Inputs'!$B$34</f>
        <v>#REF!</v>
      </c>
      <c r="F52" s="2013" t="e">
        <f>((E54+E51)/6+(G54+G51)/4)/'1-Eng Inputs'!$B$34</f>
        <v>#REF!</v>
      </c>
      <c r="H52" s="2013" t="e">
        <f>1/4*(G51+I51+G54+I54)/'1-Eng Inputs'!$B$34</f>
        <v>#REF!</v>
      </c>
      <c r="J52" s="2013" t="e">
        <f>1/4*(I51+K51+I54+K54)/'1-Eng Inputs'!$B$34</f>
        <v>#REF!</v>
      </c>
      <c r="L52" s="2013" t="e">
        <f>1/4*(K51+M51+K54+M54)/'1-Eng Inputs'!$B$34</f>
        <v>#REF!</v>
      </c>
      <c r="N52" s="2013" t="e">
        <f>1/4*(M51+O51+M54+O54)/'1-Eng Inputs'!$B$34</f>
        <v>#REF!</v>
      </c>
      <c r="P52" s="2013" t="e">
        <f>1/4*(O51+Q51+O54+Q54)/'1-Eng Inputs'!$B$34</f>
        <v>#REF!</v>
      </c>
      <c r="R52" s="2042" t="e">
        <f>1/4*(Q51+S51+Q54+S54)/'1-Eng Inputs'!$B$34</f>
        <v>#REF!</v>
      </c>
      <c r="T52" s="2013" t="e">
        <f>1/4*(S51+U51+S54+U54)/'1-Eng Inputs'!$B$34</f>
        <v>#REF!</v>
      </c>
      <c r="V52" s="2013" t="e">
        <f>1/4*(U51+W51+U54+W54)/'1-Eng Inputs'!$B$34</f>
        <v>#REF!</v>
      </c>
      <c r="X52" s="2042" t="e">
        <f>1/4*(W51+Y51+W54+Y54)/'1-Eng Inputs'!$B$34</f>
        <v>#REF!</v>
      </c>
      <c r="Z52" s="2013" t="e">
        <f>1/4*(Y51+AA51+Y54+AA54)/'1-Eng Inputs'!$B$34</f>
        <v>#REF!</v>
      </c>
      <c r="AB52" s="2013" t="e">
        <f>1/4*(AA51+AC51+AA54+AC54)/'1-Eng Inputs'!$B$34</f>
        <v>#REF!</v>
      </c>
      <c r="AD52" s="2042" t="e">
        <f>1/4*(AC51+AE51+AC54+AE54)/'1-Eng Inputs'!$B$34</f>
        <v>#REF!</v>
      </c>
      <c r="AF52" s="2013" t="e">
        <f>1/4*(AE51+AG51+AE54+AG54)/'1-Eng Inputs'!$B$34</f>
        <v>#REF!</v>
      </c>
      <c r="AH52" s="2013" t="e">
        <f>1/4*(AG51+AI51+AG54+AI54)/'1-Eng Inputs'!$B$34</f>
        <v>#REF!</v>
      </c>
      <c r="AJ52" s="1180"/>
      <c r="AO52" s="2071"/>
      <c r="AQ52" s="1157"/>
      <c r="AS52" s="1157"/>
      <c r="AT52" s="1180"/>
      <c r="AU52" s="1157"/>
      <c r="AV52" s="1180"/>
      <c r="AW52" s="1157"/>
      <c r="AX52" s="1180"/>
      <c r="AY52" s="1177"/>
      <c r="AZ52" s="1180"/>
      <c r="BA52" s="1177"/>
      <c r="BB52" s="1180"/>
      <c r="BC52" s="1177"/>
      <c r="BD52" s="1180"/>
      <c r="BE52" s="1163"/>
      <c r="BF52" s="1180"/>
      <c r="BG52" s="1164"/>
      <c r="BH52" s="1180"/>
      <c r="BI52" s="1164"/>
      <c r="BJ52" s="1180"/>
      <c r="BK52" s="1165"/>
      <c r="BL52" s="1180"/>
      <c r="BM52" s="1166"/>
      <c r="BN52" s="1180"/>
      <c r="BO52" s="1166"/>
      <c r="BP52" s="1180"/>
      <c r="BQ52" s="1167"/>
      <c r="BR52" s="1180"/>
      <c r="BS52" s="1168"/>
      <c r="BT52" s="1180"/>
      <c r="BU52" s="1168"/>
      <c r="BV52" s="1180"/>
      <c r="BW52" s="1180"/>
      <c r="CB52" s="2071"/>
      <c r="CD52" s="2021"/>
      <c r="CF52" s="2021"/>
      <c r="CG52" s="1180"/>
      <c r="CH52" s="2021"/>
      <c r="CI52" s="1180"/>
      <c r="CJ52" s="2021"/>
      <c r="CK52" s="1180"/>
      <c r="CL52" s="2023"/>
      <c r="CM52" s="1180"/>
      <c r="CN52" s="2023"/>
      <c r="CO52" s="1180"/>
      <c r="CP52" s="2023"/>
      <c r="CQ52" s="1180"/>
      <c r="CR52" s="2059"/>
      <c r="CS52" s="1180"/>
      <c r="CT52" s="2047"/>
      <c r="CU52" s="1180"/>
      <c r="CV52" s="2047"/>
      <c r="CW52" s="1180"/>
      <c r="CX52" s="2049"/>
      <c r="CY52" s="1180"/>
      <c r="CZ52" s="2037"/>
      <c r="DA52" s="1180"/>
      <c r="DB52" s="2037"/>
      <c r="DC52" s="1180"/>
      <c r="DD52" s="2033"/>
      <c r="DE52" s="1180"/>
      <c r="DF52" s="2029"/>
      <c r="DG52" s="1180"/>
      <c r="DH52" s="2029"/>
      <c r="DI52" s="1180"/>
      <c r="DJ52" s="1180"/>
    </row>
    <row r="53" spans="2:114" ht="15" hidden="1" customHeight="1" x14ac:dyDescent="0.25">
      <c r="B53" s="2071"/>
      <c r="D53" s="2014"/>
      <c r="F53" s="2014"/>
      <c r="H53" s="2014"/>
      <c r="J53" s="2014"/>
      <c r="L53" s="2014"/>
      <c r="N53" s="2014"/>
      <c r="P53" s="2014"/>
      <c r="R53" s="2043"/>
      <c r="T53" s="2014"/>
      <c r="V53" s="2014"/>
      <c r="X53" s="2043"/>
      <c r="Z53" s="2014"/>
      <c r="AB53" s="2014"/>
      <c r="AD53" s="2043"/>
      <c r="AF53" s="2014"/>
      <c r="AH53" s="2014"/>
      <c r="AJ53" s="1180"/>
      <c r="AO53" s="2071"/>
      <c r="AQ53" s="1158"/>
      <c r="AS53" s="1158"/>
      <c r="AU53" s="1158"/>
      <c r="AW53" s="1158"/>
      <c r="AY53" s="1178"/>
      <c r="BA53" s="1178"/>
      <c r="BC53" s="1178"/>
      <c r="BE53" s="1171"/>
      <c r="BF53" s="1180"/>
      <c r="BG53" s="1172"/>
      <c r="BI53" s="1172"/>
      <c r="BK53" s="1173"/>
      <c r="BL53" s="1180"/>
      <c r="BM53" s="1174"/>
      <c r="BO53" s="1174"/>
      <c r="BQ53" s="1175"/>
      <c r="BR53" s="1180"/>
      <c r="BS53" s="1176"/>
      <c r="BU53" s="1176"/>
      <c r="BW53" s="1180"/>
      <c r="CB53" s="2071"/>
      <c r="CD53" s="2022"/>
      <c r="CF53" s="2022"/>
      <c r="CH53" s="2022"/>
      <c r="CJ53" s="2022"/>
      <c r="CL53" s="2024"/>
      <c r="CN53" s="2024"/>
      <c r="CP53" s="2024"/>
      <c r="CR53" s="2060"/>
      <c r="CS53" s="1180"/>
      <c r="CT53" s="2048"/>
      <c r="CV53" s="2048"/>
      <c r="CX53" s="2050"/>
      <c r="CY53" s="1180"/>
      <c r="CZ53" s="2038"/>
      <c r="DB53" s="2038"/>
      <c r="DD53" s="2034"/>
      <c r="DE53" s="1180"/>
      <c r="DF53" s="2030"/>
      <c r="DH53" s="2030"/>
      <c r="DJ53" s="1180"/>
    </row>
    <row r="54" spans="2:114" ht="30" customHeight="1" x14ac:dyDescent="0.25">
      <c r="B54" s="2071"/>
      <c r="D54" s="1190"/>
      <c r="E54" s="1153" t="e">
        <f>IF('1-Eng Inputs'!B75="YES",AR54,CE54)*2.2</f>
        <v>#REF!</v>
      </c>
      <c r="F54" s="1153"/>
      <c r="G54" s="1153" t="e">
        <f>IF('1-Eng Inputs'!E75="YES",AT54,CG54)*2.2</f>
        <v>#REF!</v>
      </c>
      <c r="H54" s="1153"/>
      <c r="I54" s="1153" t="e">
        <f>IF('1-Eng Inputs'!G75="YES",AV54,CI54)*2.2</f>
        <v>#REF!</v>
      </c>
      <c r="J54" s="1153"/>
      <c r="K54" s="1153" t="e">
        <f>IF('1-Eng Inputs'!I75="YES",AX54,CK54)*2.2</f>
        <v>#REF!</v>
      </c>
      <c r="L54" s="1153"/>
      <c r="M54" s="1153" t="e">
        <f>IF('1-Eng Inputs'!K75="YES",AZ54,CM54)*2.2</f>
        <v>#REF!</v>
      </c>
      <c r="N54" s="1153"/>
      <c r="O54" s="1153" t="e">
        <f>IF('1-Eng Inputs'!M75="YES",BB54,CO54)*2.2</f>
        <v>#REF!</v>
      </c>
      <c r="P54" s="1153"/>
      <c r="Q54" s="1199" t="e">
        <f>IF('1-Eng Inputs'!O75="YES",BD54,CQ54)*2.2</f>
        <v>#REF!</v>
      </c>
      <c r="R54" s="1200"/>
      <c r="S54" s="1153" t="e">
        <f>IF('1-Eng Inputs'!Q75="YES",BF54,CS54)*2.2</f>
        <v>#REF!</v>
      </c>
      <c r="T54" s="1153"/>
      <c r="U54" s="1153" t="e">
        <f>IF('1-Eng Inputs'!S75="YES",BH54,CU54)*2.2</f>
        <v>#REF!</v>
      </c>
      <c r="V54" s="1153"/>
      <c r="W54" s="1199" t="e">
        <f>IF('1-Eng Inputs'!U75="YES",BJ54,CW54)*2.2</f>
        <v>#REF!</v>
      </c>
      <c r="X54" s="1200"/>
      <c r="Y54" s="1153" t="e">
        <f>IF('1-Eng Inputs'!W75="YES",BL54,CY54)*2.2</f>
        <v>#REF!</v>
      </c>
      <c r="Z54" s="1153"/>
      <c r="AA54" s="1153" t="e">
        <f>IF('1-Eng Inputs'!Y75="YES",BN54,DA54)*2.2</f>
        <v>#REF!</v>
      </c>
      <c r="AB54" s="1153"/>
      <c r="AC54" s="1199" t="e">
        <f>IF('1-Eng Inputs'!AA75="YES",BP54,DC54)*2.2</f>
        <v>#REF!</v>
      </c>
      <c r="AD54" s="1200"/>
      <c r="AE54" s="1153" t="e">
        <f>IF('1-Eng Inputs'!AC75="YES",BR54,DE54)*2.2</f>
        <v>#REF!</v>
      </c>
      <c r="AF54" s="1153"/>
      <c r="AG54" s="1153" t="e">
        <f>IF('1-Eng Inputs'!AE75="YES",BT54,DG54)*2.2</f>
        <v>#REF!</v>
      </c>
      <c r="AH54" s="1153"/>
      <c r="AI54" s="1153" t="e">
        <f>IF('1-Eng Inputs'!AG75="YES",BV54,DI54)*2.2</f>
        <v>#REF!</v>
      </c>
      <c r="AJ54" s="1155"/>
      <c r="AO54" s="2071"/>
      <c r="AQ54" s="1190"/>
      <c r="AR54" s="1153" t="e">
        <f>'wind load calc_10d'!H62</f>
        <v>#REF!</v>
      </c>
      <c r="AS54" s="1153"/>
      <c r="AT54" s="1153" t="e">
        <f>'wind load calc_10d'!J62</f>
        <v>#REF!</v>
      </c>
      <c r="AU54" s="1153"/>
      <c r="AV54" s="1153" t="e">
        <f>'wind load calc_10d'!K62</f>
        <v>#REF!</v>
      </c>
      <c r="AW54" s="1153"/>
      <c r="AX54" s="1153" t="e">
        <f>'wind load calc_10d'!K62</f>
        <v>#REF!</v>
      </c>
      <c r="AY54" s="1153"/>
      <c r="AZ54" s="1153" t="e">
        <f>'wind load calc_10d'!K63</f>
        <v>#REF!</v>
      </c>
      <c r="BA54" s="1153"/>
      <c r="BB54" s="1153" t="e">
        <f>'wind load calc_10d'!K63</f>
        <v>#REF!</v>
      </c>
      <c r="BC54" s="1153"/>
      <c r="BD54" s="1154" t="e">
        <f>'wind load calc_10d'!K63</f>
        <v>#REF!</v>
      </c>
      <c r="BE54" s="1191"/>
      <c r="BF54" s="1153" t="e">
        <f>'wind load calc_10d'!K72</f>
        <v>#REF!</v>
      </c>
      <c r="BG54" s="1153"/>
      <c r="BH54" s="1153" t="e">
        <f>'wind load calc_10d'!K72</f>
        <v>#REF!</v>
      </c>
      <c r="BI54" s="1153"/>
      <c r="BJ54" s="1153" t="e">
        <f>'wind load calc_10d'!K72</f>
        <v>#REF!</v>
      </c>
      <c r="BK54" s="1191"/>
      <c r="BL54" s="1153" t="e">
        <f>'wind load calc_10d'!K81</f>
        <v>#REF!</v>
      </c>
      <c r="BM54" s="1153"/>
      <c r="BN54" s="1153" t="e">
        <f>'wind load calc_10d'!K81</f>
        <v>#REF!</v>
      </c>
      <c r="BO54" s="1153"/>
      <c r="BP54" s="1153" t="e">
        <f>'wind load calc_10d'!K81</f>
        <v>#REF!</v>
      </c>
      <c r="BQ54" s="1191"/>
      <c r="BR54" s="1153" t="e">
        <f>'wind load calc_10d'!K90</f>
        <v>#REF!</v>
      </c>
      <c r="BS54" s="1153"/>
      <c r="BT54" s="1153" t="e">
        <f>'wind load calc_10d'!K90</f>
        <v>#REF!</v>
      </c>
      <c r="BU54" s="1153"/>
      <c r="BV54" s="1153" t="e">
        <f>'wind load calc_10d'!K90</f>
        <v>#REF!</v>
      </c>
      <c r="BW54" s="1155"/>
      <c r="CB54" s="2071"/>
      <c r="CD54" s="1190"/>
      <c r="CE54" s="1153" t="e">
        <f>'wind load calc_10d'!H114</f>
        <v>#REF!</v>
      </c>
      <c r="CF54" s="1153"/>
      <c r="CG54" s="1153" t="e">
        <f>'wind load calc_10d'!J114</f>
        <v>#REF!</v>
      </c>
      <c r="CH54" s="1153"/>
      <c r="CI54" s="1153" t="e">
        <f>'wind load calc_10d'!K114</f>
        <v>#REF!</v>
      </c>
      <c r="CJ54" s="1153"/>
      <c r="CK54" s="1153" t="e">
        <f>'wind load calc_10d'!K114</f>
        <v>#REF!</v>
      </c>
      <c r="CL54" s="1153"/>
      <c r="CM54" s="1153" t="e">
        <f>'wind load calc_10d'!K115</f>
        <v>#REF!</v>
      </c>
      <c r="CN54" s="1153"/>
      <c r="CO54" s="1153" t="e">
        <f>'wind load calc_10d'!K115</f>
        <v>#REF!</v>
      </c>
      <c r="CP54" s="1153"/>
      <c r="CQ54" s="1154" t="e">
        <f>'wind load calc_10d'!K115</f>
        <v>#REF!</v>
      </c>
      <c r="CR54" s="1191"/>
      <c r="CS54" s="1153" t="e">
        <f>'wind load calc_10d'!K124</f>
        <v>#REF!</v>
      </c>
      <c r="CT54" s="1153"/>
      <c r="CU54" s="1153" t="e">
        <f>'wind load calc_10d'!K124</f>
        <v>#REF!</v>
      </c>
      <c r="CV54" s="1153"/>
      <c r="CW54" s="1153" t="e">
        <f>'wind load calc_10d'!K124</f>
        <v>#REF!</v>
      </c>
      <c r="CX54" s="1191"/>
      <c r="CY54" s="1153" t="e">
        <f>'wind load calc_10d'!K133</f>
        <v>#REF!</v>
      </c>
      <c r="CZ54" s="1153"/>
      <c r="DA54" s="1153" t="e">
        <f>'wind load calc_10d'!K133</f>
        <v>#REF!</v>
      </c>
      <c r="DB54" s="1153"/>
      <c r="DC54" s="1153" t="e">
        <f>'wind load calc_10d'!K133</f>
        <v>#REF!</v>
      </c>
      <c r="DD54" s="1191"/>
      <c r="DE54" s="1153" t="e">
        <f>'wind load calc_10d'!K142</f>
        <v>#REF!</v>
      </c>
      <c r="DF54" s="1153"/>
      <c r="DG54" s="1153" t="e">
        <f>'wind load calc_10d'!K142</f>
        <v>#REF!</v>
      </c>
      <c r="DH54" s="1153"/>
      <c r="DI54" s="1153" t="e">
        <f>'wind load calc_10d'!K142</f>
        <v>#REF!</v>
      </c>
      <c r="DJ54" s="1155"/>
    </row>
    <row r="55" spans="2:114" ht="14.45" customHeight="1" x14ac:dyDescent="0.25">
      <c r="B55" s="2071"/>
      <c r="D55" s="2013" t="e">
        <f>((E54+E57)/3)/'1-Eng Inputs'!$B$34</f>
        <v>#REF!</v>
      </c>
      <c r="F55" s="2013" t="e">
        <f>((E57+E54)/6+(G57+G54)/4)/'1-Eng Inputs'!$B$34</f>
        <v>#REF!</v>
      </c>
      <c r="H55" s="2013" t="e">
        <f>1/4*(G54+I54+G57+I57)/'1-Eng Inputs'!$B$34</f>
        <v>#REF!</v>
      </c>
      <c r="J55" s="2013" t="e">
        <f>1/4*(I54+K54+I57+K57)/'1-Eng Inputs'!$B$34</f>
        <v>#REF!</v>
      </c>
      <c r="L55" s="2013" t="e">
        <f>1/4*(K54+M54+K57+M57)/'1-Eng Inputs'!$B$34</f>
        <v>#REF!</v>
      </c>
      <c r="N55" s="2013" t="e">
        <f>1/4*(M54+O54+M57+O57)/'1-Eng Inputs'!$B$34</f>
        <v>#REF!</v>
      </c>
      <c r="P55" s="2013" t="e">
        <f>1/4*(O54+Q54+O57+Q57)/'1-Eng Inputs'!$B$34</f>
        <v>#REF!</v>
      </c>
      <c r="R55" s="2042" t="e">
        <f>1/4*(Q54+S54+Q57+S57)/'1-Eng Inputs'!$B$34</f>
        <v>#REF!</v>
      </c>
      <c r="T55" s="2013" t="e">
        <f>1/4*(S54+U54+S57+U57)/'1-Eng Inputs'!$B$34</f>
        <v>#REF!</v>
      </c>
      <c r="V55" s="2013" t="e">
        <f>1/4*(U54+W54+U57+W57)/'1-Eng Inputs'!$B$34</f>
        <v>#REF!</v>
      </c>
      <c r="X55" s="2042" t="e">
        <f>1/4*(W54+Y54+W57+Y57)/'1-Eng Inputs'!$B$34</f>
        <v>#REF!</v>
      </c>
      <c r="Z55" s="2013" t="e">
        <f>1/4*(Y54+AA54+Y57+AA57)/'1-Eng Inputs'!$B$34</f>
        <v>#REF!</v>
      </c>
      <c r="AB55" s="2013" t="e">
        <f>1/4*(AA54+AC54+AA57+AC57)/'1-Eng Inputs'!$B$34</f>
        <v>#REF!</v>
      </c>
      <c r="AD55" s="2042" t="e">
        <f>1/4*(AC54+AE54+AC57+AE57)/'1-Eng Inputs'!$B$34</f>
        <v>#REF!</v>
      </c>
      <c r="AF55" s="2013" t="e">
        <f>1/4*(AE54+AG54+AE57+AG57)/'1-Eng Inputs'!$B$34</f>
        <v>#REF!</v>
      </c>
      <c r="AH55" s="2013" t="e">
        <f>1/4*(AG54+AI54+AG57+AI57)/'1-Eng Inputs'!$B$34</f>
        <v>#REF!</v>
      </c>
      <c r="AJ55" s="1180"/>
      <c r="AO55" s="2071"/>
      <c r="AQ55" s="1157"/>
      <c r="AS55" s="1157"/>
      <c r="AT55" s="1180"/>
      <c r="AU55" s="1157"/>
      <c r="AV55" s="1180"/>
      <c r="AW55" s="1157"/>
      <c r="AX55" s="1180"/>
      <c r="AY55" s="1177"/>
      <c r="AZ55" s="1180"/>
      <c r="BA55" s="1177"/>
      <c r="BB55" s="1180"/>
      <c r="BC55" s="1177"/>
      <c r="BD55" s="1180"/>
      <c r="BE55" s="1163"/>
      <c r="BF55" s="1180"/>
      <c r="BG55" s="1164"/>
      <c r="BH55" s="1180"/>
      <c r="BI55" s="1164"/>
      <c r="BJ55" s="1180"/>
      <c r="BK55" s="1165"/>
      <c r="BL55" s="1180"/>
      <c r="BM55" s="1166"/>
      <c r="BN55" s="1180"/>
      <c r="BO55" s="1166"/>
      <c r="BP55" s="1180"/>
      <c r="BQ55" s="1167"/>
      <c r="BR55" s="1180"/>
      <c r="BS55" s="1168"/>
      <c r="BT55" s="1180"/>
      <c r="BU55" s="1168"/>
      <c r="BV55" s="1180"/>
      <c r="BW55" s="1180" t="s">
        <v>570</v>
      </c>
      <c r="CB55" s="2071"/>
      <c r="CD55" s="2021"/>
      <c r="CF55" s="2021"/>
      <c r="CG55" s="1180"/>
      <c r="CH55" s="2021"/>
      <c r="CI55" s="1180"/>
      <c r="CJ55" s="2021"/>
      <c r="CK55" s="1180"/>
      <c r="CL55" s="2023"/>
      <c r="CM55" s="1180"/>
      <c r="CN55" s="2023"/>
      <c r="CO55" s="1180"/>
      <c r="CP55" s="2023"/>
      <c r="CQ55" s="1180"/>
      <c r="CR55" s="2059"/>
      <c r="CS55" s="1180"/>
      <c r="CT55" s="2047"/>
      <c r="CU55" s="1180"/>
      <c r="CV55" s="2047"/>
      <c r="CW55" s="1180"/>
      <c r="CX55" s="2049"/>
      <c r="CY55" s="1180"/>
      <c r="CZ55" s="2037"/>
      <c r="DA55" s="1180"/>
      <c r="DB55" s="2037"/>
      <c r="DC55" s="1180"/>
      <c r="DD55" s="2033"/>
      <c r="DE55" s="1180"/>
      <c r="DF55" s="2029"/>
      <c r="DG55" s="1180"/>
      <c r="DH55" s="2029"/>
      <c r="DI55" s="1180"/>
      <c r="DJ55" s="1180" t="s">
        <v>570</v>
      </c>
    </row>
    <row r="56" spans="2:114" ht="15" hidden="1" customHeight="1" x14ac:dyDescent="0.25">
      <c r="B56" s="2071"/>
      <c r="D56" s="2014"/>
      <c r="F56" s="2014"/>
      <c r="H56" s="2014"/>
      <c r="J56" s="2014"/>
      <c r="L56" s="2014"/>
      <c r="N56" s="2014"/>
      <c r="P56" s="2014"/>
      <c r="R56" s="2043"/>
      <c r="T56" s="2014"/>
      <c r="V56" s="2014"/>
      <c r="X56" s="2043"/>
      <c r="Z56" s="2014"/>
      <c r="AB56" s="2014"/>
      <c r="AD56" s="2043"/>
      <c r="AF56" s="2014"/>
      <c r="AH56" s="2014"/>
      <c r="AJ56" s="1180"/>
      <c r="AO56" s="2071"/>
      <c r="AQ56" s="1158"/>
      <c r="AS56" s="1158"/>
      <c r="AU56" s="1158"/>
      <c r="AW56" s="1158"/>
      <c r="AY56" s="1178"/>
      <c r="BA56" s="1178"/>
      <c r="BC56" s="1178"/>
      <c r="BE56" s="1171"/>
      <c r="BF56" s="1180"/>
      <c r="BG56" s="1172"/>
      <c r="BI56" s="1172"/>
      <c r="BK56" s="1173"/>
      <c r="BL56" s="1180"/>
      <c r="BM56" s="1174"/>
      <c r="BO56" s="1174"/>
      <c r="BQ56" s="1175"/>
      <c r="BR56" s="1180"/>
      <c r="BS56" s="1176"/>
      <c r="BU56" s="1176"/>
      <c r="BW56" s="1180" t="s">
        <v>571</v>
      </c>
      <c r="CB56" s="2071"/>
      <c r="CD56" s="2022"/>
      <c r="CF56" s="2022"/>
      <c r="CH56" s="2022"/>
      <c r="CJ56" s="2022"/>
      <c r="CL56" s="2024"/>
      <c r="CN56" s="2024"/>
      <c r="CP56" s="2024"/>
      <c r="CR56" s="2060"/>
      <c r="CS56" s="1180"/>
      <c r="CT56" s="2048"/>
      <c r="CV56" s="2048"/>
      <c r="CX56" s="2050"/>
      <c r="CY56" s="1180"/>
      <c r="CZ56" s="2038"/>
      <c r="DB56" s="2038"/>
      <c r="DD56" s="2034"/>
      <c r="DE56" s="1180"/>
      <c r="DF56" s="2030"/>
      <c r="DH56" s="2030"/>
      <c r="DJ56" s="1180" t="s">
        <v>571</v>
      </c>
    </row>
    <row r="57" spans="2:114" ht="30" customHeight="1" x14ac:dyDescent="0.25">
      <c r="B57" s="2071"/>
      <c r="D57" s="1190"/>
      <c r="E57" s="1153" t="e">
        <f>IF('1-Eng Inputs'!B78="YES",AR57,CE57)*2.2</f>
        <v>#REF!</v>
      </c>
      <c r="F57" s="1153"/>
      <c r="G57" s="1153" t="e">
        <f>IF('1-Eng Inputs'!E78="YES",AT57,CG57)*2.2</f>
        <v>#REF!</v>
      </c>
      <c r="H57" s="1153"/>
      <c r="I57" s="1153" t="e">
        <f>IF('1-Eng Inputs'!G78="YES",AV57,CI57)*2.2</f>
        <v>#REF!</v>
      </c>
      <c r="J57" s="1153"/>
      <c r="K57" s="1153" t="e">
        <f>IF('1-Eng Inputs'!I78="YES",AX57,CK57)*2.2</f>
        <v>#REF!</v>
      </c>
      <c r="L57" s="1153"/>
      <c r="M57" s="1153" t="e">
        <f>IF('1-Eng Inputs'!K78="YES",AZ57,CM57)*2.2</f>
        <v>#REF!</v>
      </c>
      <c r="N57" s="1153"/>
      <c r="O57" s="1153" t="e">
        <f>IF('1-Eng Inputs'!M78="YES",BB57,CO57)*2.2</f>
        <v>#REF!</v>
      </c>
      <c r="P57" s="1153"/>
      <c r="Q57" s="1199" t="e">
        <f>IF('1-Eng Inputs'!O78="YES",BD57,CQ57)*2.2</f>
        <v>#REF!</v>
      </c>
      <c r="R57" s="1200"/>
      <c r="S57" s="1153" t="e">
        <f>IF('1-Eng Inputs'!Q78="YES",BF57,CS57)*2.2</f>
        <v>#REF!</v>
      </c>
      <c r="T57" s="1153"/>
      <c r="U57" s="1153" t="e">
        <f>IF('1-Eng Inputs'!S78="YES",BH57,CU57)*2.2</f>
        <v>#REF!</v>
      </c>
      <c r="V57" s="1153"/>
      <c r="W57" s="1199" t="e">
        <f>IF('1-Eng Inputs'!U78="YES",BJ57,CW57)*2.2</f>
        <v>#REF!</v>
      </c>
      <c r="X57" s="1200"/>
      <c r="Y57" s="1153" t="e">
        <f>IF('1-Eng Inputs'!W78="YES",BL57,CY57)*2.2</f>
        <v>#REF!</v>
      </c>
      <c r="Z57" s="1153"/>
      <c r="AA57" s="1153" t="e">
        <f>IF('1-Eng Inputs'!Y78="YES",BN57,DA57)*2.2</f>
        <v>#REF!</v>
      </c>
      <c r="AB57" s="1153"/>
      <c r="AC57" s="1199" t="e">
        <f>IF('1-Eng Inputs'!AA78="YES",BP57,DC57)*2.2</f>
        <v>#REF!</v>
      </c>
      <c r="AD57" s="1200"/>
      <c r="AE57" s="1153" t="e">
        <f>IF('1-Eng Inputs'!AC78="YES",BR57,DE57)*2.2</f>
        <v>#REF!</v>
      </c>
      <c r="AF57" s="1153"/>
      <c r="AG57" s="1153" t="e">
        <f>IF('1-Eng Inputs'!AE78="YES",BT57,DG57)*2.2</f>
        <v>#REF!</v>
      </c>
      <c r="AH57" s="1153"/>
      <c r="AI57" s="1153" t="e">
        <f>IF('1-Eng Inputs'!AG78="YES",BV57,DI57)*2.2</f>
        <v>#REF!</v>
      </c>
      <c r="AJ57" s="1155"/>
      <c r="AO57" s="2071"/>
      <c r="AQ57" s="1190"/>
      <c r="AR57" s="1153" t="e">
        <f>'wind load calc_10d'!H62</f>
        <v>#REF!</v>
      </c>
      <c r="AS57" s="1153"/>
      <c r="AT57" s="1153" t="e">
        <f>'wind load calc_10d'!J62</f>
        <v>#REF!</v>
      </c>
      <c r="AU57" s="1153"/>
      <c r="AV57" s="1153" t="e">
        <f>'wind load calc_10d'!K62</f>
        <v>#REF!</v>
      </c>
      <c r="AW57" s="1153"/>
      <c r="AX57" s="1153" t="e">
        <f>'wind load calc_10d'!K62</f>
        <v>#REF!</v>
      </c>
      <c r="AY57" s="1153"/>
      <c r="AZ57" s="1153" t="e">
        <f>'wind load calc_10d'!K63</f>
        <v>#REF!</v>
      </c>
      <c r="BA57" s="1153"/>
      <c r="BB57" s="1153" t="e">
        <f>'wind load calc_10d'!K63</f>
        <v>#REF!</v>
      </c>
      <c r="BC57" s="1153"/>
      <c r="BD57" s="1154" t="e">
        <f>'wind load calc_10d'!K63</f>
        <v>#REF!</v>
      </c>
      <c r="BE57" s="1191"/>
      <c r="BF57" s="1153" t="e">
        <f>'wind load calc_10d'!K72</f>
        <v>#REF!</v>
      </c>
      <c r="BG57" s="1153"/>
      <c r="BH57" s="1153" t="e">
        <f>'wind load calc_10d'!K72</f>
        <v>#REF!</v>
      </c>
      <c r="BI57" s="1153"/>
      <c r="BJ57" s="1153" t="e">
        <f>'wind load calc_10d'!K72</f>
        <v>#REF!</v>
      </c>
      <c r="BK57" s="1191"/>
      <c r="BL57" s="1153" t="e">
        <f>'wind load calc_10d'!K81</f>
        <v>#REF!</v>
      </c>
      <c r="BM57" s="1153"/>
      <c r="BN57" s="1153" t="e">
        <f>'wind load calc_10d'!K81</f>
        <v>#REF!</v>
      </c>
      <c r="BO57" s="1153"/>
      <c r="BP57" s="1153" t="e">
        <f>'wind load calc_10d'!K81</f>
        <v>#REF!</v>
      </c>
      <c r="BQ57" s="1191"/>
      <c r="BR57" s="1153" t="e">
        <f>'wind load calc_10d'!K90</f>
        <v>#REF!</v>
      </c>
      <c r="BS57" s="1153"/>
      <c r="BT57" s="1153" t="e">
        <f>'wind load calc_10d'!K90</f>
        <v>#REF!</v>
      </c>
      <c r="BU57" s="1153"/>
      <c r="BV57" s="1153" t="e">
        <f>'wind load calc_10d'!K90</f>
        <v>#REF!</v>
      </c>
      <c r="BW57" s="1155"/>
      <c r="CB57" s="2071"/>
      <c r="CD57" s="1190"/>
      <c r="CE57" s="1153" t="e">
        <f>'wind load calc_10d'!H114</f>
        <v>#REF!</v>
      </c>
      <c r="CF57" s="1153"/>
      <c r="CG57" s="1153" t="e">
        <f>'wind load calc_10d'!J114</f>
        <v>#REF!</v>
      </c>
      <c r="CH57" s="1153"/>
      <c r="CI57" s="1153" t="e">
        <f>'wind load calc_10d'!K114</f>
        <v>#REF!</v>
      </c>
      <c r="CJ57" s="1153"/>
      <c r="CK57" s="1153" t="e">
        <f>'wind load calc_10d'!K114</f>
        <v>#REF!</v>
      </c>
      <c r="CL57" s="1153"/>
      <c r="CM57" s="1153" t="e">
        <f>'wind load calc_10d'!K115</f>
        <v>#REF!</v>
      </c>
      <c r="CN57" s="1153"/>
      <c r="CO57" s="1153" t="e">
        <f>'wind load calc_10d'!K115</f>
        <v>#REF!</v>
      </c>
      <c r="CP57" s="1153"/>
      <c r="CQ57" s="1154" t="e">
        <f>'wind load calc_10d'!K115</f>
        <v>#REF!</v>
      </c>
      <c r="CR57" s="1191"/>
      <c r="CS57" s="1153" t="e">
        <f>'wind load calc_10d'!K124</f>
        <v>#REF!</v>
      </c>
      <c r="CT57" s="1153"/>
      <c r="CU57" s="1153" t="e">
        <f>'wind load calc_10d'!K124</f>
        <v>#REF!</v>
      </c>
      <c r="CV57" s="1153"/>
      <c r="CW57" s="1153" t="e">
        <f>'wind load calc_10d'!K124</f>
        <v>#REF!</v>
      </c>
      <c r="CX57" s="1191"/>
      <c r="CY57" s="1153" t="e">
        <f>'wind load calc_10d'!K133</f>
        <v>#REF!</v>
      </c>
      <c r="CZ57" s="1153"/>
      <c r="DA57" s="1153" t="e">
        <f>'wind load calc_10d'!K133</f>
        <v>#REF!</v>
      </c>
      <c r="DB57" s="1153"/>
      <c r="DC57" s="1153" t="e">
        <f>'wind load calc_10d'!K133</f>
        <v>#REF!</v>
      </c>
      <c r="DD57" s="1191"/>
      <c r="DE57" s="1153" t="e">
        <f>'wind load calc_10d'!K142</f>
        <v>#REF!</v>
      </c>
      <c r="DF57" s="1153"/>
      <c r="DG57" s="1153" t="e">
        <f>'wind load calc_10d'!K142</f>
        <v>#REF!</v>
      </c>
      <c r="DH57" s="1153"/>
      <c r="DI57" s="1153" t="e">
        <f>'wind load calc_10d'!K142</f>
        <v>#REF!</v>
      </c>
      <c r="DJ57" s="1155"/>
    </row>
    <row r="58" spans="2:114" ht="14.45" customHeight="1" x14ac:dyDescent="0.25">
      <c r="B58" s="2071"/>
      <c r="D58" s="2013" t="e">
        <f>((E57+E60)/3)/'1-Eng Inputs'!$B$34</f>
        <v>#REF!</v>
      </c>
      <c r="F58" s="2013" t="e">
        <f>((E60+E57)/6+(G60+G57)/4)/'1-Eng Inputs'!$B$34</f>
        <v>#REF!</v>
      </c>
      <c r="H58" s="2013" t="e">
        <f>1/4*(G57+I57+G60+I60)/'1-Eng Inputs'!$B$34</f>
        <v>#REF!</v>
      </c>
      <c r="J58" s="2013" t="e">
        <f>1/4*(I57+K57+I60+K60)/'1-Eng Inputs'!$B$34</f>
        <v>#REF!</v>
      </c>
      <c r="L58" s="2013" t="e">
        <f>1/4*(K57+M57+K60+M60)/'1-Eng Inputs'!$B$34</f>
        <v>#REF!</v>
      </c>
      <c r="N58" s="2013" t="e">
        <f>1/4*(M57+O57+M60+O60)/'1-Eng Inputs'!$B$34</f>
        <v>#REF!</v>
      </c>
      <c r="P58" s="2013" t="e">
        <f>1/4*(O57+Q57+O60+Q60)/'1-Eng Inputs'!$B$34</f>
        <v>#REF!</v>
      </c>
      <c r="R58" s="2042" t="e">
        <f>1/4*(Q57+S57+Q60+S60)/'1-Eng Inputs'!$B$34</f>
        <v>#REF!</v>
      </c>
      <c r="T58" s="2013" t="e">
        <f>1/4*(S57+U57+S60+U60)/'1-Eng Inputs'!$B$34</f>
        <v>#REF!</v>
      </c>
      <c r="V58" s="2013" t="e">
        <f>1/4*(U57+W57+U60+W60)/'1-Eng Inputs'!$B$34</f>
        <v>#REF!</v>
      </c>
      <c r="X58" s="2042" t="e">
        <f>1/4*(W57+Y57+W60+Y60)/'1-Eng Inputs'!$B$34</f>
        <v>#REF!</v>
      </c>
      <c r="Z58" s="2013" t="e">
        <f>1/4*(Y57+AA57+Y60+AA60)/'1-Eng Inputs'!$B$34</f>
        <v>#REF!</v>
      </c>
      <c r="AB58" s="2013" t="e">
        <f>1/4*(AA57+AC57+AA60+AC60)/'1-Eng Inputs'!$B$34</f>
        <v>#REF!</v>
      </c>
      <c r="AD58" s="2042" t="e">
        <f>1/4*(AC57+AE57+AC60+AE60)/'1-Eng Inputs'!$B$34</f>
        <v>#REF!</v>
      </c>
      <c r="AF58" s="2013" t="e">
        <f>1/4*(AE57+AG57+AE60+AG60)/'1-Eng Inputs'!$B$34</f>
        <v>#REF!</v>
      </c>
      <c r="AH58" s="2013" t="e">
        <f>1/4*(AG57+AI57+AG60+AI60)/'1-Eng Inputs'!$B$34</f>
        <v>#REF!</v>
      </c>
      <c r="AJ58" s="1180"/>
      <c r="AO58" s="2071"/>
      <c r="AQ58" s="1157"/>
      <c r="AS58" s="1157"/>
      <c r="AT58" s="1180"/>
      <c r="AU58" s="1157"/>
      <c r="AV58" s="1180"/>
      <c r="AW58" s="1157"/>
      <c r="AX58" s="1180"/>
      <c r="AY58" s="1177"/>
      <c r="AZ58" s="1180"/>
      <c r="BA58" s="1177"/>
      <c r="BB58" s="1180"/>
      <c r="BC58" s="1177"/>
      <c r="BD58" s="1180"/>
      <c r="BE58" s="1163"/>
      <c r="BF58" s="1180"/>
      <c r="BG58" s="1164"/>
      <c r="BH58" s="1180"/>
      <c r="BI58" s="1164"/>
      <c r="BJ58" s="1180"/>
      <c r="BK58" s="1165"/>
      <c r="BL58" s="1180"/>
      <c r="BM58" s="1166"/>
      <c r="BN58" s="1180"/>
      <c r="BO58" s="1166"/>
      <c r="BP58" s="1180"/>
      <c r="BQ58" s="1167"/>
      <c r="BR58" s="1180"/>
      <c r="BS58" s="1168"/>
      <c r="BT58" s="1180"/>
      <c r="BU58" s="1168"/>
      <c r="BV58" s="1180"/>
      <c r="BW58" s="1180"/>
      <c r="CB58" s="2071"/>
      <c r="CD58" s="2021"/>
      <c r="CF58" s="2021"/>
      <c r="CG58" s="1180"/>
      <c r="CH58" s="2021"/>
      <c r="CI58" s="1180"/>
      <c r="CJ58" s="2021"/>
      <c r="CK58" s="1180"/>
      <c r="CL58" s="2023"/>
      <c r="CM58" s="1180"/>
      <c r="CN58" s="2023"/>
      <c r="CO58" s="1180"/>
      <c r="CP58" s="2023"/>
      <c r="CQ58" s="1180"/>
      <c r="CR58" s="2059"/>
      <c r="CS58" s="1180"/>
      <c r="CT58" s="2047"/>
      <c r="CU58" s="1180"/>
      <c r="CV58" s="2047"/>
      <c r="CW58" s="1180"/>
      <c r="CX58" s="2049"/>
      <c r="CY58" s="1180"/>
      <c r="CZ58" s="2037"/>
      <c r="DA58" s="1180"/>
      <c r="DB58" s="2037"/>
      <c r="DC58" s="1180"/>
      <c r="DD58" s="2033"/>
      <c r="DE58" s="1180"/>
      <c r="DF58" s="2029"/>
      <c r="DG58" s="1180"/>
      <c r="DH58" s="2029"/>
      <c r="DI58" s="1180"/>
      <c r="DJ58" s="1180"/>
    </row>
    <row r="59" spans="2:114" ht="15" hidden="1" customHeight="1" x14ac:dyDescent="0.25">
      <c r="B59" s="2071"/>
      <c r="D59" s="2014"/>
      <c r="F59" s="2014"/>
      <c r="H59" s="2014"/>
      <c r="J59" s="2014"/>
      <c r="L59" s="2014"/>
      <c r="N59" s="2014"/>
      <c r="P59" s="2014"/>
      <c r="R59" s="2043"/>
      <c r="T59" s="2014"/>
      <c r="V59" s="2014"/>
      <c r="X59" s="2043"/>
      <c r="Z59" s="2014"/>
      <c r="AB59" s="2014"/>
      <c r="AD59" s="2043"/>
      <c r="AF59" s="2014"/>
      <c r="AH59" s="2014"/>
      <c r="AJ59" s="1180"/>
      <c r="AO59" s="2071"/>
      <c r="AQ59" s="1158"/>
      <c r="AS59" s="1158"/>
      <c r="AU59" s="1158"/>
      <c r="AW59" s="1158"/>
      <c r="AY59" s="1178"/>
      <c r="BA59" s="1178"/>
      <c r="BC59" s="1178"/>
      <c r="BE59" s="1171"/>
      <c r="BF59" s="1180"/>
      <c r="BG59" s="1172"/>
      <c r="BI59" s="1172"/>
      <c r="BK59" s="1173"/>
      <c r="BL59" s="1180"/>
      <c r="BM59" s="1174"/>
      <c r="BO59" s="1174"/>
      <c r="BQ59" s="1175"/>
      <c r="BR59" s="1180"/>
      <c r="BS59" s="1176"/>
      <c r="BU59" s="1176"/>
      <c r="BW59" s="1180"/>
      <c r="CB59" s="2071"/>
      <c r="CD59" s="2022"/>
      <c r="CF59" s="2022"/>
      <c r="CH59" s="2022"/>
      <c r="CJ59" s="2022"/>
      <c r="CL59" s="2024"/>
      <c r="CN59" s="2024"/>
      <c r="CP59" s="2024"/>
      <c r="CR59" s="2060"/>
      <c r="CS59" s="1180"/>
      <c r="CT59" s="2048"/>
      <c r="CV59" s="2048"/>
      <c r="CX59" s="2050"/>
      <c r="CY59" s="1180"/>
      <c r="CZ59" s="2038"/>
      <c r="DB59" s="2038"/>
      <c r="DD59" s="2034"/>
      <c r="DE59" s="1180"/>
      <c r="DF59" s="2030"/>
      <c r="DH59" s="2030"/>
      <c r="DJ59" s="1180"/>
    </row>
    <row r="60" spans="2:114" ht="30" customHeight="1" x14ac:dyDescent="0.25">
      <c r="B60" s="2071"/>
      <c r="D60" s="1190"/>
      <c r="E60" s="1153" t="e">
        <f>IF('1-Eng Inputs'!B81="YES",AR60,CE60)*2.2</f>
        <v>#REF!</v>
      </c>
      <c r="F60" s="1153"/>
      <c r="G60" s="1153" t="e">
        <f>IF('1-Eng Inputs'!E81="YES",AT60,CG60)*2.2</f>
        <v>#REF!</v>
      </c>
      <c r="H60" s="1153"/>
      <c r="I60" s="1153" t="e">
        <f>IF('1-Eng Inputs'!G81="YES",AV60,CI60)*2.2</f>
        <v>#REF!</v>
      </c>
      <c r="J60" s="1153"/>
      <c r="K60" s="1153" t="e">
        <f>IF('1-Eng Inputs'!I81="YES",AX60,CK60)*2.2</f>
        <v>#REF!</v>
      </c>
      <c r="L60" s="1153"/>
      <c r="M60" s="1153" t="e">
        <f>IF('1-Eng Inputs'!K81="YES",AZ60,CM60)*2.2</f>
        <v>#REF!</v>
      </c>
      <c r="N60" s="1153"/>
      <c r="O60" s="1153" t="e">
        <f>IF('1-Eng Inputs'!M81="YES",BB60,CO60)*2.2</f>
        <v>#REF!</v>
      </c>
      <c r="P60" s="1153"/>
      <c r="Q60" s="1199" t="e">
        <f>IF('1-Eng Inputs'!O81="YES",BD60,CQ60)*2.2</f>
        <v>#REF!</v>
      </c>
      <c r="R60" s="1200"/>
      <c r="S60" s="1153" t="e">
        <f>IF('1-Eng Inputs'!Q81="YES",BF60,CS60)*2.2</f>
        <v>#REF!</v>
      </c>
      <c r="T60" s="1153"/>
      <c r="U60" s="1153" t="e">
        <f>IF('1-Eng Inputs'!S81="YES",BH60,CU60)*2.2</f>
        <v>#REF!</v>
      </c>
      <c r="V60" s="1153"/>
      <c r="W60" s="1199" t="e">
        <f>IF('1-Eng Inputs'!U81="YES",BJ60,CW60)*2.2</f>
        <v>#REF!</v>
      </c>
      <c r="X60" s="1200"/>
      <c r="Y60" s="1153" t="e">
        <f>IF('1-Eng Inputs'!W81="YES",BL60,CY60)*2.2</f>
        <v>#REF!</v>
      </c>
      <c r="Z60" s="1153"/>
      <c r="AA60" s="1153" t="e">
        <f>IF('1-Eng Inputs'!Y81="YES",BN60,DA60)*2.2</f>
        <v>#REF!</v>
      </c>
      <c r="AB60" s="1153"/>
      <c r="AC60" s="1199" t="e">
        <f>IF('1-Eng Inputs'!AA81="YES",BP60,DC60)*2.2</f>
        <v>#REF!</v>
      </c>
      <c r="AD60" s="1200"/>
      <c r="AE60" s="1153" t="e">
        <f>IF('1-Eng Inputs'!AC81="YES",BR60,DE60)*2.2</f>
        <v>#REF!</v>
      </c>
      <c r="AF60" s="1153"/>
      <c r="AG60" s="1153" t="e">
        <f>IF('1-Eng Inputs'!AE81="YES",BT60,DG60)*2.2</f>
        <v>#REF!</v>
      </c>
      <c r="AH60" s="1153"/>
      <c r="AI60" s="1153" t="e">
        <f>IF('1-Eng Inputs'!AG81="YES",BV60,DI60)*2.2</f>
        <v>#REF!</v>
      </c>
      <c r="AJ60" s="1155"/>
      <c r="AO60" s="2071"/>
      <c r="AQ60" s="1190"/>
      <c r="AR60" s="1153" t="e">
        <f>'wind load calc_10d'!H62</f>
        <v>#REF!</v>
      </c>
      <c r="AS60" s="1153"/>
      <c r="AT60" s="1153" t="e">
        <f>'wind load calc_10d'!J62</f>
        <v>#REF!</v>
      </c>
      <c r="AU60" s="1153"/>
      <c r="AV60" s="1153" t="e">
        <f>'wind load calc_10d'!K62</f>
        <v>#REF!</v>
      </c>
      <c r="AW60" s="1153"/>
      <c r="AX60" s="1153" t="e">
        <f>'wind load calc_10d'!K62</f>
        <v>#REF!</v>
      </c>
      <c r="AY60" s="1153"/>
      <c r="AZ60" s="1153" t="e">
        <f>'wind load calc_10d'!K63</f>
        <v>#REF!</v>
      </c>
      <c r="BA60" s="1153"/>
      <c r="BB60" s="1153" t="e">
        <f>'wind load calc_10d'!K63</f>
        <v>#REF!</v>
      </c>
      <c r="BC60" s="1153"/>
      <c r="BD60" s="1154" t="e">
        <f>'wind load calc_10d'!K63</f>
        <v>#REF!</v>
      </c>
      <c r="BE60" s="1191"/>
      <c r="BF60" s="1153" t="e">
        <f>'wind load calc_10d'!K72</f>
        <v>#REF!</v>
      </c>
      <c r="BG60" s="1153"/>
      <c r="BH60" s="1153" t="e">
        <f>'wind load calc_10d'!K72</f>
        <v>#REF!</v>
      </c>
      <c r="BI60" s="1153"/>
      <c r="BJ60" s="1153" t="e">
        <f>'wind load calc_10d'!K72</f>
        <v>#REF!</v>
      </c>
      <c r="BK60" s="1191"/>
      <c r="BL60" s="1153" t="e">
        <f>'wind load calc_10d'!K81</f>
        <v>#REF!</v>
      </c>
      <c r="BM60" s="1153"/>
      <c r="BN60" s="1153" t="e">
        <f>'wind load calc_10d'!K81</f>
        <v>#REF!</v>
      </c>
      <c r="BO60" s="1153"/>
      <c r="BP60" s="1153" t="e">
        <f>'wind load calc_10d'!K81</f>
        <v>#REF!</v>
      </c>
      <c r="BQ60" s="1191"/>
      <c r="BR60" s="1153" t="e">
        <f>'wind load calc_10d'!K90</f>
        <v>#REF!</v>
      </c>
      <c r="BS60" s="1153"/>
      <c r="BT60" s="1153" t="e">
        <f>'wind load calc_10d'!K90</f>
        <v>#REF!</v>
      </c>
      <c r="BU60" s="1153"/>
      <c r="BV60" s="1153" t="e">
        <f>'wind load calc_10d'!K90</f>
        <v>#REF!</v>
      </c>
      <c r="BW60" s="1155"/>
      <c r="CB60" s="2071"/>
      <c r="CD60" s="1190"/>
      <c r="CE60" s="1153" t="e">
        <f>'wind load calc_10d'!H114</f>
        <v>#REF!</v>
      </c>
      <c r="CF60" s="1153"/>
      <c r="CG60" s="1153" t="e">
        <f>'wind load calc_10d'!J114</f>
        <v>#REF!</v>
      </c>
      <c r="CH60" s="1153"/>
      <c r="CI60" s="1153" t="e">
        <f>'wind load calc_10d'!K114</f>
        <v>#REF!</v>
      </c>
      <c r="CJ60" s="1153"/>
      <c r="CK60" s="1153" t="e">
        <f>'wind load calc_10d'!K114</f>
        <v>#REF!</v>
      </c>
      <c r="CL60" s="1153"/>
      <c r="CM60" s="1153" t="e">
        <f>'wind load calc_10d'!K115</f>
        <v>#REF!</v>
      </c>
      <c r="CN60" s="1153"/>
      <c r="CO60" s="1153" t="e">
        <f>'wind load calc_10d'!K115</f>
        <v>#REF!</v>
      </c>
      <c r="CP60" s="1153"/>
      <c r="CQ60" s="1154" t="e">
        <f>'wind load calc_10d'!K115</f>
        <v>#REF!</v>
      </c>
      <c r="CR60" s="1191"/>
      <c r="CS60" s="1153" t="e">
        <f>'wind load calc_10d'!K124</f>
        <v>#REF!</v>
      </c>
      <c r="CT60" s="1153"/>
      <c r="CU60" s="1153" t="e">
        <f>'wind load calc_10d'!K124</f>
        <v>#REF!</v>
      </c>
      <c r="CV60" s="1153"/>
      <c r="CW60" s="1153" t="e">
        <f>'wind load calc_10d'!K124</f>
        <v>#REF!</v>
      </c>
      <c r="CX60" s="1191"/>
      <c r="CY60" s="1153" t="e">
        <f>'wind load calc_10d'!K133</f>
        <v>#REF!</v>
      </c>
      <c r="CZ60" s="1153"/>
      <c r="DA60" s="1153" t="e">
        <f>'wind load calc_10d'!K133</f>
        <v>#REF!</v>
      </c>
      <c r="DB60" s="1153"/>
      <c r="DC60" s="1153" t="e">
        <f>'wind load calc_10d'!K133</f>
        <v>#REF!</v>
      </c>
      <c r="DD60" s="1191"/>
      <c r="DE60" s="1153" t="e">
        <f>'wind load calc_10d'!K142</f>
        <v>#REF!</v>
      </c>
      <c r="DF60" s="1153"/>
      <c r="DG60" s="1153" t="e">
        <f>'wind load calc_10d'!K142</f>
        <v>#REF!</v>
      </c>
      <c r="DH60" s="1153"/>
      <c r="DI60" s="1153" t="e">
        <f>'wind load calc_10d'!K142</f>
        <v>#REF!</v>
      </c>
      <c r="DJ60" s="1155"/>
    </row>
    <row r="61" spans="2:114" ht="14.45" customHeight="1" x14ac:dyDescent="0.25">
      <c r="B61" s="2071"/>
      <c r="D61" s="2013" t="e">
        <f>((E60+E63)/3)/'1-Eng Inputs'!$B$34</f>
        <v>#REF!</v>
      </c>
      <c r="F61" s="2013" t="e">
        <f>((E63+E60)/6+(G63+G60)/4)/'1-Eng Inputs'!$B$34</f>
        <v>#REF!</v>
      </c>
      <c r="H61" s="2013" t="e">
        <f>1/4*(G60+I60+G63+I63)/'1-Eng Inputs'!$B$34</f>
        <v>#REF!</v>
      </c>
      <c r="J61" s="2013" t="e">
        <f>1/4*(I60+K60+I63+K63)/'1-Eng Inputs'!$B$34</f>
        <v>#REF!</v>
      </c>
      <c r="L61" s="2013" t="e">
        <f>1/4*(K60+M60+K63+M63)/'1-Eng Inputs'!$B$34</f>
        <v>#REF!</v>
      </c>
      <c r="N61" s="2013" t="e">
        <f>1/4*(M60+O60+M63+O63)/'1-Eng Inputs'!$B$34</f>
        <v>#REF!</v>
      </c>
      <c r="P61" s="2013" t="e">
        <f>1/4*(O60+Q60+O63+Q63)/'1-Eng Inputs'!$B$34</f>
        <v>#REF!</v>
      </c>
      <c r="R61" s="2042" t="e">
        <f>1/4*(Q60+S60+Q63+S63)/'1-Eng Inputs'!$B$34</f>
        <v>#REF!</v>
      </c>
      <c r="T61" s="2013" t="e">
        <f>1/4*(S60+U60+S63+U63)/'1-Eng Inputs'!$B$34</f>
        <v>#REF!</v>
      </c>
      <c r="V61" s="2013" t="e">
        <f>1/4*(U60+W60+U63+W63)/'1-Eng Inputs'!$B$34</f>
        <v>#REF!</v>
      </c>
      <c r="X61" s="2042" t="e">
        <f>1/4*(W60+Y60+W63+Y63)/'1-Eng Inputs'!$B$34</f>
        <v>#REF!</v>
      </c>
      <c r="Z61" s="2013" t="e">
        <f>1/4*(Y60+AA60+Y63+AA63)/'1-Eng Inputs'!$B$34</f>
        <v>#REF!</v>
      </c>
      <c r="AB61" s="2013" t="e">
        <f>1/4*(AA60+AC60+AA63+AC63)/'1-Eng Inputs'!$B$34</f>
        <v>#REF!</v>
      </c>
      <c r="AD61" s="2042" t="e">
        <f>1/4*(AC60+AE60+AC63+AE63)/'1-Eng Inputs'!$B$34</f>
        <v>#REF!</v>
      </c>
      <c r="AF61" s="2013" t="e">
        <f>1/4*(AE60+AG60+AE63+AG63)/'1-Eng Inputs'!$B$34</f>
        <v>#REF!</v>
      </c>
      <c r="AH61" s="2013" t="e">
        <f>1/4*(AG60+AI60+AG63+AI63)/'1-Eng Inputs'!$B$34</f>
        <v>#REF!</v>
      </c>
      <c r="AJ61" s="1180"/>
      <c r="AO61" s="2071"/>
      <c r="AQ61" s="1157"/>
      <c r="AS61" s="1157"/>
      <c r="AT61" s="1180"/>
      <c r="AU61" s="1157"/>
      <c r="AV61" s="1180"/>
      <c r="AW61" s="1157"/>
      <c r="AX61" s="1180"/>
      <c r="AY61" s="1177"/>
      <c r="AZ61" s="1180"/>
      <c r="BA61" s="1177"/>
      <c r="BB61" s="1180"/>
      <c r="BC61" s="1177"/>
      <c r="BD61" s="1180"/>
      <c r="BE61" s="1163"/>
      <c r="BF61" s="1180"/>
      <c r="BG61" s="1164"/>
      <c r="BH61" s="1180"/>
      <c r="BI61" s="1164"/>
      <c r="BJ61" s="1180"/>
      <c r="BK61" s="1165"/>
      <c r="BL61" s="1180"/>
      <c r="BM61" s="1166"/>
      <c r="BN61" s="1180"/>
      <c r="BO61" s="1166"/>
      <c r="BP61" s="1180"/>
      <c r="BQ61" s="1167"/>
      <c r="BR61" s="1180"/>
      <c r="BS61" s="1168"/>
      <c r="BT61" s="1180"/>
      <c r="BU61" s="1168"/>
      <c r="BV61" s="1180"/>
      <c r="BW61" s="1180"/>
      <c r="CB61" s="2071"/>
      <c r="CD61" s="2021"/>
      <c r="CF61" s="2021"/>
      <c r="CG61" s="1180"/>
      <c r="CH61" s="2021"/>
      <c r="CI61" s="1180"/>
      <c r="CJ61" s="2021"/>
      <c r="CK61" s="1180"/>
      <c r="CL61" s="2023"/>
      <c r="CM61" s="1180"/>
      <c r="CN61" s="2023"/>
      <c r="CO61" s="1180"/>
      <c r="CP61" s="2023"/>
      <c r="CQ61" s="1180"/>
      <c r="CR61" s="2059"/>
      <c r="CS61" s="1180"/>
      <c r="CT61" s="2047"/>
      <c r="CU61" s="1180"/>
      <c r="CV61" s="2047"/>
      <c r="CW61" s="1180"/>
      <c r="CX61" s="2049"/>
      <c r="CY61" s="1180"/>
      <c r="CZ61" s="2037"/>
      <c r="DA61" s="1180"/>
      <c r="DB61" s="2037"/>
      <c r="DC61" s="1180"/>
      <c r="DD61" s="2033"/>
      <c r="DE61" s="1180"/>
      <c r="DF61" s="2029"/>
      <c r="DG61" s="1180"/>
      <c r="DH61" s="2029"/>
      <c r="DI61" s="1180"/>
      <c r="DJ61" s="1180"/>
    </row>
    <row r="62" spans="2:114" ht="15" hidden="1" customHeight="1" x14ac:dyDescent="0.25">
      <c r="B62" s="2071"/>
      <c r="D62" s="2014"/>
      <c r="F62" s="2014"/>
      <c r="H62" s="2014"/>
      <c r="J62" s="2014"/>
      <c r="L62" s="2014"/>
      <c r="N62" s="2014"/>
      <c r="P62" s="2014"/>
      <c r="R62" s="2043"/>
      <c r="T62" s="2014"/>
      <c r="V62" s="2014"/>
      <c r="X62" s="2043"/>
      <c r="Z62" s="2014"/>
      <c r="AB62" s="2014"/>
      <c r="AD62" s="2043"/>
      <c r="AF62" s="2014"/>
      <c r="AH62" s="2014"/>
      <c r="AJ62" s="1180"/>
      <c r="AO62" s="2071"/>
      <c r="AQ62" s="1158"/>
      <c r="AS62" s="1158"/>
      <c r="AU62" s="1158"/>
      <c r="AW62" s="1158"/>
      <c r="AY62" s="1178"/>
      <c r="BA62" s="1178"/>
      <c r="BC62" s="1178"/>
      <c r="BE62" s="1171"/>
      <c r="BF62" s="1180"/>
      <c r="BG62" s="1172"/>
      <c r="BI62" s="1172"/>
      <c r="BK62" s="1173"/>
      <c r="BL62" s="1180"/>
      <c r="BM62" s="1174"/>
      <c r="BO62" s="1174"/>
      <c r="BQ62" s="1175"/>
      <c r="BR62" s="1180"/>
      <c r="BS62" s="1176"/>
      <c r="BU62" s="1176"/>
      <c r="BW62" s="1180"/>
      <c r="CB62" s="2071"/>
      <c r="CD62" s="2022"/>
      <c r="CF62" s="2022"/>
      <c r="CH62" s="2022"/>
      <c r="CJ62" s="2022"/>
      <c r="CL62" s="2024"/>
      <c r="CN62" s="2024"/>
      <c r="CP62" s="2024"/>
      <c r="CR62" s="2060"/>
      <c r="CS62" s="1180"/>
      <c r="CT62" s="2048"/>
      <c r="CV62" s="2048"/>
      <c r="CX62" s="2050"/>
      <c r="CY62" s="1180"/>
      <c r="CZ62" s="2038"/>
      <c r="DB62" s="2038"/>
      <c r="DD62" s="2034"/>
      <c r="DE62" s="1180"/>
      <c r="DF62" s="2030"/>
      <c r="DH62" s="2030"/>
      <c r="DJ62" s="1180"/>
    </row>
    <row r="63" spans="2:114" ht="30" customHeight="1" thickBot="1" x14ac:dyDescent="0.3">
      <c r="B63" s="2072"/>
      <c r="D63" s="1190"/>
      <c r="E63" s="1153" t="e">
        <f>IF('1-Eng Inputs'!B84="YES",AR63,CE63)*2.2</f>
        <v>#REF!</v>
      </c>
      <c r="F63" s="1153"/>
      <c r="G63" s="1153" t="e">
        <f>IF('1-Eng Inputs'!E84="YES",AT63,CG63)*2.2</f>
        <v>#REF!</v>
      </c>
      <c r="H63" s="1153"/>
      <c r="I63" s="1153" t="e">
        <f>IF('1-Eng Inputs'!G84="YES",AV63,CI63)*2.2</f>
        <v>#REF!</v>
      </c>
      <c r="J63" s="1153"/>
      <c r="K63" s="1153" t="e">
        <f>IF('1-Eng Inputs'!I84="YES",AX63,CK63)*2.2</f>
        <v>#REF!</v>
      </c>
      <c r="L63" s="1153"/>
      <c r="M63" s="1153" t="e">
        <f>IF('1-Eng Inputs'!K84="YES",AZ63,CM63)*2.2</f>
        <v>#REF!</v>
      </c>
      <c r="N63" s="1153"/>
      <c r="O63" s="1153" t="e">
        <f>IF('1-Eng Inputs'!M84="YES",BB63,CO63)*2.2</f>
        <v>#REF!</v>
      </c>
      <c r="P63" s="1153"/>
      <c r="Q63" s="1199" t="e">
        <f>IF('1-Eng Inputs'!O84="YES",BD63,CQ63)*2.2</f>
        <v>#REF!</v>
      </c>
      <c r="R63" s="1200"/>
      <c r="S63" s="1153" t="e">
        <f>IF('1-Eng Inputs'!Q84="YES",BF63,CS63)*2.2</f>
        <v>#REF!</v>
      </c>
      <c r="T63" s="1153"/>
      <c r="U63" s="1153" t="e">
        <f>IF('1-Eng Inputs'!S84="YES",BH63,CU63)*2.2</f>
        <v>#REF!</v>
      </c>
      <c r="V63" s="1153"/>
      <c r="W63" s="1199" t="e">
        <f>IF('1-Eng Inputs'!U84="YES",BJ63,CW63)*2.2</f>
        <v>#REF!</v>
      </c>
      <c r="X63" s="1200"/>
      <c r="Y63" s="1153" t="e">
        <f>IF('1-Eng Inputs'!W84="YES",BL63,CY63)*2.2</f>
        <v>#REF!</v>
      </c>
      <c r="Z63" s="1153"/>
      <c r="AA63" s="1153" t="e">
        <f>IF('1-Eng Inputs'!Y84="YES",BN63,DA63)*2.2</f>
        <v>#REF!</v>
      </c>
      <c r="AB63" s="1153"/>
      <c r="AC63" s="1199" t="e">
        <f>IF('1-Eng Inputs'!AA84="YES",BP63,DC63)*2.2</f>
        <v>#REF!</v>
      </c>
      <c r="AD63" s="1200"/>
      <c r="AE63" s="1153" t="e">
        <f>IF('1-Eng Inputs'!AC84="YES",BR63,DE63)*2.2</f>
        <v>#REF!</v>
      </c>
      <c r="AF63" s="1153"/>
      <c r="AG63" s="1153" t="e">
        <f>IF('1-Eng Inputs'!AE84="YES",BT63,DG63)*2.2</f>
        <v>#REF!</v>
      </c>
      <c r="AH63" s="1153"/>
      <c r="AI63" s="1153" t="e">
        <f>IF('1-Eng Inputs'!AG84="YES",BV63,DI63)*2.2</f>
        <v>#REF!</v>
      </c>
      <c r="AJ63" s="1155"/>
      <c r="AO63" s="2072"/>
      <c r="AQ63" s="1190"/>
      <c r="AR63" s="1153" t="e">
        <f>'wind load calc_10d'!H62</f>
        <v>#REF!</v>
      </c>
      <c r="AS63" s="1153"/>
      <c r="AT63" s="1153" t="e">
        <f>'wind load calc_10d'!J62</f>
        <v>#REF!</v>
      </c>
      <c r="AU63" s="1153"/>
      <c r="AV63" s="1153" t="e">
        <f>'wind load calc_10d'!K62</f>
        <v>#REF!</v>
      </c>
      <c r="AW63" s="1153"/>
      <c r="AX63" s="1153" t="e">
        <f>'wind load calc_10d'!K62</f>
        <v>#REF!</v>
      </c>
      <c r="AY63" s="1153"/>
      <c r="AZ63" s="1153" t="e">
        <f>'wind load calc_10d'!K63</f>
        <v>#REF!</v>
      </c>
      <c r="BA63" s="1153"/>
      <c r="BB63" s="1153" t="e">
        <f>'wind load calc_10d'!K63</f>
        <v>#REF!</v>
      </c>
      <c r="BC63" s="1153"/>
      <c r="BD63" s="1154" t="e">
        <f>'wind load calc_10d'!K63</f>
        <v>#REF!</v>
      </c>
      <c r="BE63" s="1191"/>
      <c r="BF63" s="1153" t="e">
        <f>'wind load calc_10d'!K72</f>
        <v>#REF!</v>
      </c>
      <c r="BG63" s="1153"/>
      <c r="BH63" s="1153" t="e">
        <f>'wind load calc_10d'!K72</f>
        <v>#REF!</v>
      </c>
      <c r="BI63" s="1153"/>
      <c r="BJ63" s="1153" t="e">
        <f>'wind load calc_10d'!K72</f>
        <v>#REF!</v>
      </c>
      <c r="BK63" s="1191"/>
      <c r="BL63" s="1153" t="e">
        <f>'wind load calc_10d'!K81</f>
        <v>#REF!</v>
      </c>
      <c r="BM63" s="1153"/>
      <c r="BN63" s="1153" t="e">
        <f>'wind load calc_10d'!K81</f>
        <v>#REF!</v>
      </c>
      <c r="BO63" s="1153"/>
      <c r="BP63" s="1153" t="e">
        <f>'wind load calc_10d'!K81</f>
        <v>#REF!</v>
      </c>
      <c r="BQ63" s="1191"/>
      <c r="BR63" s="1153" t="e">
        <f>'wind load calc_10d'!K90</f>
        <v>#REF!</v>
      </c>
      <c r="BS63" s="1153"/>
      <c r="BT63" s="1153" t="e">
        <f>'wind load calc_10d'!K90</f>
        <v>#REF!</v>
      </c>
      <c r="BU63" s="1153"/>
      <c r="BV63" s="1153" t="e">
        <f>'wind load calc_10d'!K90</f>
        <v>#REF!</v>
      </c>
      <c r="BW63" s="1155"/>
      <c r="CB63" s="2072"/>
      <c r="CD63" s="1190"/>
      <c r="CE63" s="1153" t="e">
        <f>'wind load calc_10d'!H114</f>
        <v>#REF!</v>
      </c>
      <c r="CF63" s="1153"/>
      <c r="CG63" s="1153" t="e">
        <f>'wind load calc_10d'!J114</f>
        <v>#REF!</v>
      </c>
      <c r="CH63" s="1153"/>
      <c r="CI63" s="1153" t="e">
        <f>'wind load calc_10d'!K114</f>
        <v>#REF!</v>
      </c>
      <c r="CJ63" s="1153"/>
      <c r="CK63" s="1153" t="e">
        <f>'wind load calc_10d'!K114</f>
        <v>#REF!</v>
      </c>
      <c r="CL63" s="1153"/>
      <c r="CM63" s="1153" t="e">
        <f>'wind load calc_10d'!K115</f>
        <v>#REF!</v>
      </c>
      <c r="CN63" s="1153"/>
      <c r="CO63" s="1153" t="e">
        <f>'wind load calc_10d'!K115</f>
        <v>#REF!</v>
      </c>
      <c r="CP63" s="1153"/>
      <c r="CQ63" s="1154" t="e">
        <f>'wind load calc_10d'!K115</f>
        <v>#REF!</v>
      </c>
      <c r="CR63" s="1191"/>
      <c r="CS63" s="1153" t="e">
        <f>'wind load calc_10d'!K124</f>
        <v>#REF!</v>
      </c>
      <c r="CT63" s="1153"/>
      <c r="CU63" s="1153" t="e">
        <f>'wind load calc_10d'!K124</f>
        <v>#REF!</v>
      </c>
      <c r="CV63" s="1153"/>
      <c r="CW63" s="1153" t="e">
        <f>'wind load calc_10d'!K124</f>
        <v>#REF!</v>
      </c>
      <c r="CX63" s="1191"/>
      <c r="CY63" s="1153" t="e">
        <f>'wind load calc_10d'!K133</f>
        <v>#REF!</v>
      </c>
      <c r="CZ63" s="1153"/>
      <c r="DA63" s="1153" t="e">
        <f>'wind load calc_10d'!K133</f>
        <v>#REF!</v>
      </c>
      <c r="DB63" s="1153"/>
      <c r="DC63" s="1153" t="e">
        <f>'wind load calc_10d'!K133</f>
        <v>#REF!</v>
      </c>
      <c r="DD63" s="1191"/>
      <c r="DE63" s="1153" t="e">
        <f>'wind load calc_10d'!K142</f>
        <v>#REF!</v>
      </c>
      <c r="DF63" s="1153"/>
      <c r="DG63" s="1153" t="e">
        <f>'wind load calc_10d'!K142</f>
        <v>#REF!</v>
      </c>
      <c r="DH63" s="1153"/>
      <c r="DI63" s="1153" t="e">
        <f>'wind load calc_10d'!K142</f>
        <v>#REF!</v>
      </c>
      <c r="DJ63" s="1155"/>
    </row>
    <row r="64" spans="2:114" ht="13.15" customHeight="1" x14ac:dyDescent="0.25">
      <c r="B64" s="2070" t="s">
        <v>569</v>
      </c>
      <c r="D64" s="2013" t="e">
        <f>((E63+E66)/3)/'1-Eng Inputs'!$B$34</f>
        <v>#REF!</v>
      </c>
      <c r="F64" s="2013" t="e">
        <f>((E66+E63)/6+(G66+G63)/4)/'1-Eng Inputs'!$B$34</f>
        <v>#REF!</v>
      </c>
      <c r="H64" s="2013" t="e">
        <f>1/4*(G63+I63+G66+I66)/'1-Eng Inputs'!$B$34</f>
        <v>#REF!</v>
      </c>
      <c r="J64" s="2013" t="e">
        <f>1/4*(I63+K63+I66+K66)/'1-Eng Inputs'!$B$34</f>
        <v>#REF!</v>
      </c>
      <c r="L64" s="2013" t="e">
        <f>1/4*(K63+M63+K66+M66)/'1-Eng Inputs'!$B$34</f>
        <v>#REF!</v>
      </c>
      <c r="N64" s="2013" t="e">
        <f>1/4*(M63+O63+M66+O66)/'1-Eng Inputs'!$B$34</f>
        <v>#REF!</v>
      </c>
      <c r="P64" s="2013" t="e">
        <f>1/4*(O63+Q63+O66+Q66)/'1-Eng Inputs'!$B$34</f>
        <v>#REF!</v>
      </c>
      <c r="R64" s="2042" t="e">
        <f>1/4*(Q63+S63+Q66+S66)/'1-Eng Inputs'!$B$34</f>
        <v>#REF!</v>
      </c>
      <c r="T64" s="2013" t="e">
        <f>1/4*(S63+U63+S66+U66)/'1-Eng Inputs'!$B$34</f>
        <v>#REF!</v>
      </c>
      <c r="V64" s="2013" t="e">
        <f>1/4*(U63+W63+U66+W66)/'1-Eng Inputs'!$B$34</f>
        <v>#REF!</v>
      </c>
      <c r="X64" s="2042" t="e">
        <f>1/4*(W63+Y63+W66+Y66)/'1-Eng Inputs'!$B$34</f>
        <v>#REF!</v>
      </c>
      <c r="Z64" s="2013" t="e">
        <f>1/4*(Y63+AA63+Y66+AA66)/'1-Eng Inputs'!$B$34</f>
        <v>#REF!</v>
      </c>
      <c r="AB64" s="2013" t="e">
        <f>1/4*(AA63+AC63+AA66+AC66)/'1-Eng Inputs'!$B$34</f>
        <v>#REF!</v>
      </c>
      <c r="AD64" s="2042" t="e">
        <f>1/4*(AC63+AE63+AC66+AE66)/'1-Eng Inputs'!$B$34</f>
        <v>#REF!</v>
      </c>
      <c r="AF64" s="2013" t="e">
        <f>1/4*(AE63+AG63+AE66+AG66)/'1-Eng Inputs'!$B$34</f>
        <v>#REF!</v>
      </c>
      <c r="AH64" s="2013" t="e">
        <f>1/4*(AG63+AI63+AG66+AI66)/'1-Eng Inputs'!$B$34</f>
        <v>#REF!</v>
      </c>
      <c r="AJ64" s="1180"/>
      <c r="AO64" s="2070" t="s">
        <v>569</v>
      </c>
      <c r="AQ64" s="1157"/>
      <c r="AS64" s="1157"/>
      <c r="AT64" s="1180"/>
      <c r="AU64" s="1157"/>
      <c r="AV64" s="1180"/>
      <c r="AW64" s="1157"/>
      <c r="AX64" s="1180"/>
      <c r="AY64" s="1177"/>
      <c r="AZ64" s="1180"/>
      <c r="BA64" s="1177"/>
      <c r="BB64" s="1180"/>
      <c r="BC64" s="1177"/>
      <c r="BD64" s="1180"/>
      <c r="BE64" s="1163"/>
      <c r="BF64" s="1180"/>
      <c r="BG64" s="1164"/>
      <c r="BH64" s="1180"/>
      <c r="BI64" s="1164"/>
      <c r="BJ64" s="1180"/>
      <c r="BK64" s="1165"/>
      <c r="BL64" s="1180"/>
      <c r="BM64" s="1166"/>
      <c r="BN64" s="1180"/>
      <c r="BO64" s="1166"/>
      <c r="BP64" s="1180"/>
      <c r="BQ64" s="1167"/>
      <c r="BR64" s="1180"/>
      <c r="BS64" s="1168"/>
      <c r="BT64" s="1180"/>
      <c r="BU64" s="1168"/>
      <c r="BV64" s="1180"/>
      <c r="BW64" s="1180"/>
      <c r="CB64" s="2070" t="s">
        <v>569</v>
      </c>
      <c r="CD64" s="2021"/>
      <c r="CF64" s="2021"/>
      <c r="CG64" s="1180"/>
      <c r="CH64" s="2021"/>
      <c r="CI64" s="1180"/>
      <c r="CJ64" s="2021"/>
      <c r="CK64" s="1180"/>
      <c r="CL64" s="2023"/>
      <c r="CM64" s="1180"/>
      <c r="CN64" s="2023"/>
      <c r="CO64" s="1180"/>
      <c r="CP64" s="2023"/>
      <c r="CQ64" s="1180"/>
      <c r="CR64" s="2059"/>
      <c r="CS64" s="1180"/>
      <c r="CT64" s="2047"/>
      <c r="CU64" s="1180"/>
      <c r="CV64" s="2047"/>
      <c r="CW64" s="1180"/>
      <c r="CX64" s="2049"/>
      <c r="CY64" s="1180"/>
      <c r="CZ64" s="2037"/>
      <c r="DA64" s="1180"/>
      <c r="DB64" s="2037"/>
      <c r="DC64" s="1180"/>
      <c r="DD64" s="2033"/>
      <c r="DE64" s="1180"/>
      <c r="DF64" s="2029"/>
      <c r="DG64" s="1180"/>
      <c r="DH64" s="2029"/>
      <c r="DI64" s="1180"/>
      <c r="DJ64" s="1180"/>
    </row>
    <row r="65" spans="2:114" ht="15" hidden="1" customHeight="1" x14ac:dyDescent="0.25">
      <c r="B65" s="2071"/>
      <c r="D65" s="2014"/>
      <c r="F65" s="2014"/>
      <c r="H65" s="2014"/>
      <c r="J65" s="2014"/>
      <c r="L65" s="2014"/>
      <c r="N65" s="2014"/>
      <c r="P65" s="2014"/>
      <c r="R65" s="2043"/>
      <c r="T65" s="2014"/>
      <c r="V65" s="2014"/>
      <c r="X65" s="2043"/>
      <c r="Z65" s="2014"/>
      <c r="AB65" s="2014"/>
      <c r="AD65" s="2043"/>
      <c r="AF65" s="2014"/>
      <c r="AH65" s="2014"/>
      <c r="AJ65" s="1180"/>
      <c r="AO65" s="2071"/>
      <c r="AQ65" s="1158"/>
      <c r="AS65" s="1158"/>
      <c r="AU65" s="1158"/>
      <c r="AW65" s="1158"/>
      <c r="AY65" s="1178"/>
      <c r="BA65" s="1178"/>
      <c r="BC65" s="1178"/>
      <c r="BE65" s="1171"/>
      <c r="BF65" s="1180"/>
      <c r="BG65" s="1172"/>
      <c r="BI65" s="1172"/>
      <c r="BK65" s="1173"/>
      <c r="BL65" s="1180"/>
      <c r="BM65" s="1174"/>
      <c r="BO65" s="1174"/>
      <c r="BQ65" s="1175"/>
      <c r="BR65" s="1180"/>
      <c r="BS65" s="1176"/>
      <c r="BU65" s="1176"/>
      <c r="BW65" s="1180"/>
      <c r="CB65" s="2071"/>
      <c r="CD65" s="2022"/>
      <c r="CF65" s="2022"/>
      <c r="CH65" s="2022"/>
      <c r="CJ65" s="2022"/>
      <c r="CL65" s="2024"/>
      <c r="CN65" s="2024"/>
      <c r="CP65" s="2024"/>
      <c r="CR65" s="2060"/>
      <c r="CS65" s="1180"/>
      <c r="CT65" s="2048"/>
      <c r="CV65" s="2048"/>
      <c r="CX65" s="2050"/>
      <c r="CY65" s="1180"/>
      <c r="CZ65" s="2038"/>
      <c r="DB65" s="2038"/>
      <c r="DD65" s="2034"/>
      <c r="DE65" s="1180"/>
      <c r="DF65" s="2030"/>
      <c r="DH65" s="2030"/>
      <c r="DJ65" s="1180"/>
    </row>
    <row r="66" spans="2:114" ht="30" customHeight="1" x14ac:dyDescent="0.25">
      <c r="B66" s="2071"/>
      <c r="D66" s="1190"/>
      <c r="E66" s="1153" t="e">
        <f>IF('1-Eng Inputs'!B87="YES",AR66,CE66)*2.2</f>
        <v>#REF!</v>
      </c>
      <c r="F66" s="1153"/>
      <c r="G66" s="1153" t="e">
        <f>IF('1-Eng Inputs'!E87="YES",AT66,CG66)*2.2</f>
        <v>#REF!</v>
      </c>
      <c r="H66" s="1153"/>
      <c r="I66" s="1153" t="e">
        <f>IF('1-Eng Inputs'!G87="YES",AV66,CI66)*2.2</f>
        <v>#REF!</v>
      </c>
      <c r="J66" s="1153"/>
      <c r="K66" s="1153" t="e">
        <f>IF('1-Eng Inputs'!I87="YES",AX66,CK66)*2.2</f>
        <v>#REF!</v>
      </c>
      <c r="L66" s="1153"/>
      <c r="M66" s="1153" t="e">
        <f>IF('1-Eng Inputs'!K87="YES",AZ66,CM66)*2.2</f>
        <v>#REF!</v>
      </c>
      <c r="N66" s="1153"/>
      <c r="O66" s="1153" t="e">
        <f>IF('1-Eng Inputs'!M87="YES",BB66,CO66)*2.2</f>
        <v>#REF!</v>
      </c>
      <c r="P66" s="1153"/>
      <c r="Q66" s="1199" t="e">
        <f>IF('1-Eng Inputs'!O87="YES",BD66,CQ66)*2.2</f>
        <v>#REF!</v>
      </c>
      <c r="R66" s="1200"/>
      <c r="S66" s="1153" t="e">
        <f>IF('1-Eng Inputs'!Q87="YES",BF66,CS66)*2.2</f>
        <v>#REF!</v>
      </c>
      <c r="T66" s="1153"/>
      <c r="U66" s="1153" t="e">
        <f>IF('1-Eng Inputs'!S87="YES",BH66,CU66)*2.2</f>
        <v>#REF!</v>
      </c>
      <c r="V66" s="1153"/>
      <c r="W66" s="1199" t="e">
        <f>IF('1-Eng Inputs'!U87="YES",BJ66,CW66)*2.2</f>
        <v>#REF!</v>
      </c>
      <c r="X66" s="1200"/>
      <c r="Y66" s="1153" t="e">
        <f>IF('1-Eng Inputs'!W87="YES",BL66,CY66)*2.2</f>
        <v>#REF!</v>
      </c>
      <c r="Z66" s="1153"/>
      <c r="AA66" s="1153" t="e">
        <f>IF('1-Eng Inputs'!Y87="YES",BN66,DA66)*2.2</f>
        <v>#REF!</v>
      </c>
      <c r="AB66" s="1153"/>
      <c r="AC66" s="1199" t="e">
        <f>IF('1-Eng Inputs'!AA87="YES",BP66,DC66)*2.2</f>
        <v>#REF!</v>
      </c>
      <c r="AD66" s="1200"/>
      <c r="AE66" s="1153" t="e">
        <f>IF('1-Eng Inputs'!AC87="YES",BR66,DE66)*2.2</f>
        <v>#REF!</v>
      </c>
      <c r="AF66" s="1153"/>
      <c r="AG66" s="1153" t="e">
        <f>IF('1-Eng Inputs'!AE87="YES",BT66,DG66)*2.2</f>
        <v>#REF!</v>
      </c>
      <c r="AH66" s="1153"/>
      <c r="AI66" s="1153" t="e">
        <f>IF('1-Eng Inputs'!AG87="YES",BV66,DI66)*2.2</f>
        <v>#REF!</v>
      </c>
      <c r="AJ66" s="1155"/>
      <c r="AO66" s="2071"/>
      <c r="AQ66" s="1190"/>
      <c r="AR66" s="1153" t="e">
        <f>'wind load calc_10d'!H64</f>
        <v>#REF!</v>
      </c>
      <c r="AS66" s="1153"/>
      <c r="AT66" s="1153" t="e">
        <f>'wind load calc_10d'!J64</f>
        <v>#REF!</v>
      </c>
      <c r="AU66" s="1153"/>
      <c r="AV66" s="1153" t="e">
        <f>'wind load calc_10d'!K64</f>
        <v>#REF!</v>
      </c>
      <c r="AW66" s="1153"/>
      <c r="AX66" s="1153" t="e">
        <f>'wind load calc_10d'!K64</f>
        <v>#REF!</v>
      </c>
      <c r="AY66" s="1153"/>
      <c r="AZ66" s="1153" t="e">
        <f>'wind load calc_10d'!K65</f>
        <v>#REF!</v>
      </c>
      <c r="BA66" s="1153"/>
      <c r="BB66" s="1153" t="e">
        <f>'wind load calc_10d'!K65</f>
        <v>#REF!</v>
      </c>
      <c r="BC66" s="1153"/>
      <c r="BD66" s="1154" t="e">
        <f>'wind load calc_10d'!K65</f>
        <v>#REF!</v>
      </c>
      <c r="BE66" s="1191"/>
      <c r="BF66" s="1153" t="e">
        <f>'wind load calc_10d'!K74</f>
        <v>#REF!</v>
      </c>
      <c r="BG66" s="1153"/>
      <c r="BH66" s="1153" t="e">
        <f>'wind load calc_10d'!K74</f>
        <v>#REF!</v>
      </c>
      <c r="BI66" s="1153"/>
      <c r="BJ66" s="1153" t="e">
        <f>'wind load calc_10d'!K74</f>
        <v>#REF!</v>
      </c>
      <c r="BK66" s="1191"/>
      <c r="BL66" s="1153" t="e">
        <f>'wind load calc_10d'!K83</f>
        <v>#REF!</v>
      </c>
      <c r="BM66" s="1153"/>
      <c r="BN66" s="1153" t="e">
        <f>'wind load calc_10d'!K83</f>
        <v>#REF!</v>
      </c>
      <c r="BO66" s="1153"/>
      <c r="BP66" s="1153" t="e">
        <f>'wind load calc_10d'!K83</f>
        <v>#REF!</v>
      </c>
      <c r="BQ66" s="1191"/>
      <c r="BR66" s="1153" t="e">
        <f>'wind load calc_10d'!K92</f>
        <v>#REF!</v>
      </c>
      <c r="BS66" s="1153"/>
      <c r="BT66" s="1153" t="e">
        <f>'wind load calc_10d'!K92</f>
        <v>#REF!</v>
      </c>
      <c r="BU66" s="1153"/>
      <c r="BV66" s="1153" t="e">
        <f>'wind load calc_10d'!K92</f>
        <v>#REF!</v>
      </c>
      <c r="BW66" s="1155"/>
      <c r="CB66" s="2071"/>
      <c r="CD66" s="1190"/>
      <c r="CE66" s="1153" t="e">
        <f>'wind load calc_10d'!H116</f>
        <v>#REF!</v>
      </c>
      <c r="CF66" s="1153"/>
      <c r="CG66" s="1153" t="e">
        <f>'wind load calc_10d'!J116</f>
        <v>#REF!</v>
      </c>
      <c r="CH66" s="1153"/>
      <c r="CI66" s="1153" t="e">
        <f>'wind load calc_10d'!K116</f>
        <v>#REF!</v>
      </c>
      <c r="CJ66" s="1153"/>
      <c r="CK66" s="1153" t="e">
        <f>'wind load calc_10d'!K116</f>
        <v>#REF!</v>
      </c>
      <c r="CL66" s="1153"/>
      <c r="CM66" s="1153" t="e">
        <f>'wind load calc_10d'!K117</f>
        <v>#REF!</v>
      </c>
      <c r="CN66" s="1153"/>
      <c r="CO66" s="1153" t="e">
        <f>'wind load calc_10d'!K117</f>
        <v>#REF!</v>
      </c>
      <c r="CP66" s="1153"/>
      <c r="CQ66" s="1154" t="e">
        <f>'wind load calc_10d'!K117</f>
        <v>#REF!</v>
      </c>
      <c r="CR66" s="1191"/>
      <c r="CS66" s="1153" t="e">
        <f>'wind load calc_10d'!K126</f>
        <v>#REF!</v>
      </c>
      <c r="CT66" s="1153"/>
      <c r="CU66" s="1153" t="e">
        <f>'wind load calc_10d'!K126</f>
        <v>#REF!</v>
      </c>
      <c r="CV66" s="1153"/>
      <c r="CW66" s="1153" t="e">
        <f>'wind load calc_10d'!K126</f>
        <v>#REF!</v>
      </c>
      <c r="CX66" s="1191"/>
      <c r="CY66" s="1153" t="e">
        <f>'wind load calc_10d'!K135</f>
        <v>#REF!</v>
      </c>
      <c r="CZ66" s="1153"/>
      <c r="DA66" s="1153" t="e">
        <f>'wind load calc_10d'!K135</f>
        <v>#REF!</v>
      </c>
      <c r="DB66" s="1153"/>
      <c r="DC66" s="1153" t="e">
        <f>'wind load calc_10d'!K135</f>
        <v>#REF!</v>
      </c>
      <c r="DD66" s="1191"/>
      <c r="DE66" s="1153" t="e">
        <f>'wind load calc_10d'!K144</f>
        <v>#REF!</v>
      </c>
      <c r="DF66" s="1153"/>
      <c r="DG66" s="1153" t="e">
        <f>'wind load calc_10d'!K144</f>
        <v>#REF!</v>
      </c>
      <c r="DH66" s="1153"/>
      <c r="DI66" s="1153" t="e">
        <f>'wind load calc_10d'!K144</f>
        <v>#REF!</v>
      </c>
      <c r="DJ66" s="1155"/>
    </row>
    <row r="67" spans="2:114" x14ac:dyDescent="0.25">
      <c r="B67" s="2071"/>
      <c r="D67" s="2013" t="e">
        <f>((E66+E69)/3)/'1-Eng Inputs'!$B$34</f>
        <v>#REF!</v>
      </c>
      <c r="F67" s="2013" t="e">
        <f>((E69+E66)/6+(G69+G66)/4)/'1-Eng Inputs'!$B$34</f>
        <v>#REF!</v>
      </c>
      <c r="H67" s="2013" t="e">
        <f>1/4*(G66+I66+G69+I69)/'1-Eng Inputs'!$B$34</f>
        <v>#REF!</v>
      </c>
      <c r="J67" s="2013" t="e">
        <f>1/4*(I66+K66+I69+K69)/'1-Eng Inputs'!$B$34</f>
        <v>#REF!</v>
      </c>
      <c r="L67" s="2013" t="e">
        <f>1/4*(K66+M66+K69+M69)/'1-Eng Inputs'!$B$34</f>
        <v>#REF!</v>
      </c>
      <c r="N67" s="2013" t="e">
        <f>1/4*(M66+O66+M69+O69)/'1-Eng Inputs'!$B$34</f>
        <v>#REF!</v>
      </c>
      <c r="P67" s="2013" t="e">
        <f>1/4*(O66+Q66+O69+Q69)/'1-Eng Inputs'!$B$34</f>
        <v>#REF!</v>
      </c>
      <c r="R67" s="2042" t="e">
        <f>1/4*(Q66+S66+Q69+S69)/'1-Eng Inputs'!$B$34</f>
        <v>#REF!</v>
      </c>
      <c r="T67" s="2013" t="e">
        <f>1/4*(S66+U66+S69+U69)/'1-Eng Inputs'!$B$34</f>
        <v>#REF!</v>
      </c>
      <c r="V67" s="2013" t="e">
        <f>1/4*(U66+W66+U69+W69)/'1-Eng Inputs'!$B$34</f>
        <v>#REF!</v>
      </c>
      <c r="X67" s="2042" t="e">
        <f>1/4*(W66+Y66+W69+Y69)/'1-Eng Inputs'!$B$34</f>
        <v>#REF!</v>
      </c>
      <c r="Z67" s="2013" t="e">
        <f>1/4*(Y66+AA66+Y69+AA69)/'1-Eng Inputs'!$B$34</f>
        <v>#REF!</v>
      </c>
      <c r="AB67" s="2013" t="e">
        <f>1/4*(AA66+AC66+AA69+AC69)/'1-Eng Inputs'!$B$34</f>
        <v>#REF!</v>
      </c>
      <c r="AD67" s="2042" t="e">
        <f>1/4*(AC66+AE66+AC69+AE69)/'1-Eng Inputs'!$B$34</f>
        <v>#REF!</v>
      </c>
      <c r="AF67" s="2013" t="e">
        <f>1/4*(AE66+AG66+AE69+AG69)/'1-Eng Inputs'!$B$34</f>
        <v>#REF!</v>
      </c>
      <c r="AH67" s="2013" t="e">
        <f>1/4*(AG66+AI66+AG69+AI69)/'1-Eng Inputs'!$B$34</f>
        <v>#REF!</v>
      </c>
      <c r="AJ67" s="1180"/>
      <c r="AO67" s="2071"/>
      <c r="AQ67" s="1157"/>
      <c r="AS67" s="1157"/>
      <c r="AT67" s="1180"/>
      <c r="AU67" s="1157"/>
      <c r="AV67" s="1180"/>
      <c r="AW67" s="1157"/>
      <c r="AX67" s="1180"/>
      <c r="AY67" s="1177"/>
      <c r="AZ67" s="1180"/>
      <c r="BA67" s="1177"/>
      <c r="BB67" s="1180"/>
      <c r="BC67" s="1177"/>
      <c r="BD67" s="1180"/>
      <c r="BE67" s="1163"/>
      <c r="BF67" s="1180"/>
      <c r="BG67" s="1164"/>
      <c r="BH67" s="1180"/>
      <c r="BI67" s="1164"/>
      <c r="BJ67" s="1180"/>
      <c r="BK67" s="1165"/>
      <c r="BL67" s="1180"/>
      <c r="BM67" s="1166"/>
      <c r="BN67" s="1180"/>
      <c r="BO67" s="1166"/>
      <c r="BP67" s="1180"/>
      <c r="BQ67" s="1167"/>
      <c r="BR67" s="1180"/>
      <c r="BS67" s="1168"/>
      <c r="BT67" s="1180"/>
      <c r="BU67" s="1168"/>
      <c r="BV67" s="1180"/>
      <c r="BW67" s="1180" t="s">
        <v>570</v>
      </c>
      <c r="CB67" s="2071"/>
      <c r="CD67" s="2021"/>
      <c r="CF67" s="2021"/>
      <c r="CG67" s="1180"/>
      <c r="CH67" s="2021"/>
      <c r="CI67" s="1180"/>
      <c r="CJ67" s="2021"/>
      <c r="CK67" s="1180"/>
      <c r="CL67" s="2023"/>
      <c r="CM67" s="1180"/>
      <c r="CN67" s="2023"/>
      <c r="CO67" s="1180"/>
      <c r="CP67" s="2023"/>
      <c r="CQ67" s="1180"/>
      <c r="CR67" s="2059"/>
      <c r="CS67" s="1180"/>
      <c r="CT67" s="2047"/>
      <c r="CU67" s="1180"/>
      <c r="CV67" s="2047"/>
      <c r="CW67" s="1180"/>
      <c r="CX67" s="2049"/>
      <c r="CY67" s="1180"/>
      <c r="CZ67" s="2037"/>
      <c r="DA67" s="1180"/>
      <c r="DB67" s="2037"/>
      <c r="DC67" s="1180"/>
      <c r="DD67" s="2033"/>
      <c r="DE67" s="1180"/>
      <c r="DF67" s="2029"/>
      <c r="DG67" s="1180"/>
      <c r="DH67" s="2029"/>
      <c r="DI67" s="1180"/>
      <c r="DJ67" s="1180" t="s">
        <v>570</v>
      </c>
    </row>
    <row r="68" spans="2:114" ht="15" hidden="1" customHeight="1" x14ac:dyDescent="0.25">
      <c r="B68" s="2071"/>
      <c r="D68" s="2014"/>
      <c r="F68" s="2014"/>
      <c r="H68" s="2014"/>
      <c r="J68" s="2014"/>
      <c r="L68" s="2014"/>
      <c r="N68" s="2014"/>
      <c r="P68" s="2014"/>
      <c r="R68" s="2043"/>
      <c r="T68" s="2014"/>
      <c r="V68" s="2014"/>
      <c r="X68" s="2043"/>
      <c r="Z68" s="2014"/>
      <c r="AB68" s="2014"/>
      <c r="AD68" s="2043"/>
      <c r="AF68" s="2014"/>
      <c r="AH68" s="2014"/>
      <c r="AJ68" s="1180"/>
      <c r="AO68" s="2071"/>
      <c r="AQ68" s="1158"/>
      <c r="AS68" s="1158"/>
      <c r="AU68" s="1158"/>
      <c r="AW68" s="1158"/>
      <c r="AY68" s="1178"/>
      <c r="BA68" s="1178"/>
      <c r="BC68" s="1178"/>
      <c r="BE68" s="1171"/>
      <c r="BF68" s="1180"/>
      <c r="BG68" s="1172"/>
      <c r="BI68" s="1172"/>
      <c r="BK68" s="1173"/>
      <c r="BL68" s="1180"/>
      <c r="BM68" s="1174"/>
      <c r="BO68" s="1174"/>
      <c r="BQ68" s="1175"/>
      <c r="BR68" s="1180"/>
      <c r="BS68" s="1176"/>
      <c r="BU68" s="1176"/>
      <c r="BW68" s="1180" t="s">
        <v>571</v>
      </c>
      <c r="CB68" s="2071"/>
      <c r="CD68" s="2022"/>
      <c r="CF68" s="2022"/>
      <c r="CH68" s="2022"/>
      <c r="CJ68" s="2022"/>
      <c r="CL68" s="2024"/>
      <c r="CN68" s="2024"/>
      <c r="CP68" s="2024"/>
      <c r="CR68" s="2060"/>
      <c r="CS68" s="1180"/>
      <c r="CT68" s="2048"/>
      <c r="CV68" s="2048"/>
      <c r="CX68" s="2050"/>
      <c r="CY68" s="1180"/>
      <c r="CZ68" s="2038"/>
      <c r="DB68" s="2038"/>
      <c r="DD68" s="2034"/>
      <c r="DE68" s="1180"/>
      <c r="DF68" s="2030"/>
      <c r="DH68" s="2030"/>
      <c r="DJ68" s="1180" t="s">
        <v>571</v>
      </c>
    </row>
    <row r="69" spans="2:114" ht="30" customHeight="1" x14ac:dyDescent="0.25">
      <c r="B69" s="2071"/>
      <c r="D69" s="1190"/>
      <c r="E69" s="1153" t="e">
        <f>IF('1-Eng Inputs'!B90="YES",AR69,CE69)*2.2</f>
        <v>#REF!</v>
      </c>
      <c r="F69" s="1153"/>
      <c r="G69" s="1153" t="e">
        <f>IF('1-Eng Inputs'!E90="YES",AT69,CG69)*2.2</f>
        <v>#REF!</v>
      </c>
      <c r="H69" s="1153"/>
      <c r="I69" s="1153" t="e">
        <f>IF('1-Eng Inputs'!G90="YES",AV69,CI69)*2.2</f>
        <v>#REF!</v>
      </c>
      <c r="J69" s="1153"/>
      <c r="K69" s="1153" t="e">
        <f>IF('1-Eng Inputs'!I90="YES",AX69,CK69)*2.2</f>
        <v>#REF!</v>
      </c>
      <c r="L69" s="1153"/>
      <c r="M69" s="1153" t="e">
        <f>IF('1-Eng Inputs'!K90="YES",AZ69,CM69)*2.2</f>
        <v>#REF!</v>
      </c>
      <c r="N69" s="1153"/>
      <c r="O69" s="1153" t="e">
        <f>IF('1-Eng Inputs'!M90="YES",BB69,CO69)*2.2</f>
        <v>#REF!</v>
      </c>
      <c r="P69" s="1153"/>
      <c r="Q69" s="1199" t="e">
        <f>IF('1-Eng Inputs'!O90="YES",BD69,CQ69)*2.2</f>
        <v>#REF!</v>
      </c>
      <c r="R69" s="1200"/>
      <c r="S69" s="1153" t="e">
        <f>IF('1-Eng Inputs'!Q90="YES",BF69,CS69)*2.2</f>
        <v>#REF!</v>
      </c>
      <c r="T69" s="1153"/>
      <c r="U69" s="1153" t="e">
        <f>IF('1-Eng Inputs'!S90="YES",BH69,CU69)*2.2</f>
        <v>#REF!</v>
      </c>
      <c r="V69" s="1153"/>
      <c r="W69" s="1199" t="e">
        <f>IF('1-Eng Inputs'!U90="YES",BJ69,CW69)*2.2</f>
        <v>#REF!</v>
      </c>
      <c r="X69" s="1200"/>
      <c r="Y69" s="1153" t="e">
        <f>IF('1-Eng Inputs'!W90="YES",BL69,CY69)*2.2</f>
        <v>#REF!</v>
      </c>
      <c r="Z69" s="1153"/>
      <c r="AA69" s="1153" t="e">
        <f>IF('1-Eng Inputs'!Y90="YES",BN69,DA69)*2.2</f>
        <v>#REF!</v>
      </c>
      <c r="AB69" s="1153"/>
      <c r="AC69" s="1199" t="e">
        <f>IF('1-Eng Inputs'!AA90="YES",BP69,DC69)*2.2</f>
        <v>#REF!</v>
      </c>
      <c r="AD69" s="1200"/>
      <c r="AE69" s="1153" t="e">
        <f>IF('1-Eng Inputs'!AC90="YES",BR69,DE69)*2.2</f>
        <v>#REF!</v>
      </c>
      <c r="AF69" s="1153"/>
      <c r="AG69" s="1153" t="e">
        <f>IF('1-Eng Inputs'!AE90="YES",BT69,DG69)*2.2</f>
        <v>#REF!</v>
      </c>
      <c r="AH69" s="1153"/>
      <c r="AI69" s="1153" t="e">
        <f>IF('1-Eng Inputs'!AG90="YES",BV69,DI69)*2.2</f>
        <v>#REF!</v>
      </c>
      <c r="AJ69" s="1155"/>
      <c r="AO69" s="2071"/>
      <c r="AQ69" s="1190"/>
      <c r="AR69" s="1153" t="e">
        <f>'wind load calc_10d'!H64</f>
        <v>#REF!</v>
      </c>
      <c r="AS69" s="1153"/>
      <c r="AT69" s="1153" t="e">
        <f>'wind load calc_10d'!J64</f>
        <v>#REF!</v>
      </c>
      <c r="AU69" s="1153"/>
      <c r="AV69" s="1153" t="e">
        <f>'wind load calc_10d'!K64</f>
        <v>#REF!</v>
      </c>
      <c r="AW69" s="1153"/>
      <c r="AX69" s="1153" t="e">
        <f>'wind load calc_10d'!K64</f>
        <v>#REF!</v>
      </c>
      <c r="AY69" s="1153"/>
      <c r="AZ69" s="1153" t="e">
        <f>'wind load calc_10d'!K65</f>
        <v>#REF!</v>
      </c>
      <c r="BA69" s="1153"/>
      <c r="BB69" s="1153" t="e">
        <f>'wind load calc_10d'!K65</f>
        <v>#REF!</v>
      </c>
      <c r="BC69" s="1153"/>
      <c r="BD69" s="1154" t="e">
        <f>'wind load calc_10d'!K65</f>
        <v>#REF!</v>
      </c>
      <c r="BE69" s="1191"/>
      <c r="BF69" s="1153" t="e">
        <f>'wind load calc_10d'!K74</f>
        <v>#REF!</v>
      </c>
      <c r="BG69" s="1153"/>
      <c r="BH69" s="1153" t="e">
        <f>'wind load calc_10d'!K74</f>
        <v>#REF!</v>
      </c>
      <c r="BI69" s="1153"/>
      <c r="BJ69" s="1153" t="e">
        <f>'wind load calc_10d'!K74</f>
        <v>#REF!</v>
      </c>
      <c r="BK69" s="1191"/>
      <c r="BL69" s="1153" t="e">
        <f>'wind load calc_10d'!K83</f>
        <v>#REF!</v>
      </c>
      <c r="BM69" s="1153"/>
      <c r="BN69" s="1153" t="e">
        <f>'wind load calc_10d'!K83</f>
        <v>#REF!</v>
      </c>
      <c r="BO69" s="1153"/>
      <c r="BP69" s="1153" t="e">
        <f>'wind load calc_10d'!K83</f>
        <v>#REF!</v>
      </c>
      <c r="BQ69" s="1191"/>
      <c r="BR69" s="1153" t="e">
        <f>'wind load calc_10d'!K92</f>
        <v>#REF!</v>
      </c>
      <c r="BS69" s="1153"/>
      <c r="BT69" s="1153" t="e">
        <f>'wind load calc_10d'!K92</f>
        <v>#REF!</v>
      </c>
      <c r="BU69" s="1153"/>
      <c r="BV69" s="1153" t="e">
        <f>'wind load calc_10d'!K92</f>
        <v>#REF!</v>
      </c>
      <c r="BW69" s="1155"/>
      <c r="CB69" s="2071"/>
      <c r="CD69" s="1190"/>
      <c r="CE69" s="1153" t="e">
        <f>'wind load calc_10d'!H116</f>
        <v>#REF!</v>
      </c>
      <c r="CF69" s="1153"/>
      <c r="CG69" s="1153" t="e">
        <f>'wind load calc_10d'!J116</f>
        <v>#REF!</v>
      </c>
      <c r="CH69" s="1153"/>
      <c r="CI69" s="1153" t="e">
        <f>'wind load calc_10d'!K116</f>
        <v>#REF!</v>
      </c>
      <c r="CJ69" s="1153"/>
      <c r="CK69" s="1153" t="e">
        <f>'wind load calc_10d'!K116</f>
        <v>#REF!</v>
      </c>
      <c r="CL69" s="1153"/>
      <c r="CM69" s="1153" t="e">
        <f>'wind load calc_10d'!K117</f>
        <v>#REF!</v>
      </c>
      <c r="CN69" s="1153"/>
      <c r="CO69" s="1153" t="e">
        <f>'wind load calc_10d'!K117</f>
        <v>#REF!</v>
      </c>
      <c r="CP69" s="1153"/>
      <c r="CQ69" s="1154" t="e">
        <f>'wind load calc_10d'!K117</f>
        <v>#REF!</v>
      </c>
      <c r="CR69" s="1191"/>
      <c r="CS69" s="1153" t="e">
        <f>'wind load calc_10d'!K126</f>
        <v>#REF!</v>
      </c>
      <c r="CT69" s="1153"/>
      <c r="CU69" s="1153" t="e">
        <f>'wind load calc_10d'!K126</f>
        <v>#REF!</v>
      </c>
      <c r="CV69" s="1153"/>
      <c r="CW69" s="1153" t="e">
        <f>'wind load calc_10d'!K126</f>
        <v>#REF!</v>
      </c>
      <c r="CX69" s="1191"/>
      <c r="CY69" s="1153" t="e">
        <f>'wind load calc_10d'!K135</f>
        <v>#REF!</v>
      </c>
      <c r="CZ69" s="1153"/>
      <c r="DA69" s="1153" t="e">
        <f>'wind load calc_10d'!K135</f>
        <v>#REF!</v>
      </c>
      <c r="DB69" s="1153"/>
      <c r="DC69" s="1153" t="e">
        <f>'wind load calc_10d'!K135</f>
        <v>#REF!</v>
      </c>
      <c r="DD69" s="1191"/>
      <c r="DE69" s="1153" t="e">
        <f>'wind load calc_10d'!K144</f>
        <v>#REF!</v>
      </c>
      <c r="DF69" s="1153"/>
      <c r="DG69" s="1153" t="e">
        <f>'wind load calc_10d'!K144</f>
        <v>#REF!</v>
      </c>
      <c r="DH69" s="1153"/>
      <c r="DI69" s="1153" t="e">
        <f>'wind load calc_10d'!K144</f>
        <v>#REF!</v>
      </c>
      <c r="DJ69" s="1155"/>
    </row>
    <row r="70" spans="2:114" x14ac:dyDescent="0.25">
      <c r="B70" s="2071"/>
      <c r="D70" s="2013" t="e">
        <f>((E69+E72)/3)/'1-Eng Inputs'!$B$34</f>
        <v>#REF!</v>
      </c>
      <c r="F70" s="2013" t="e">
        <f>((E72+E69)/6+(G72+G69)/4)/'1-Eng Inputs'!$B$34</f>
        <v>#REF!</v>
      </c>
      <c r="H70" s="2013" t="e">
        <f>1/4*(G69+I69+G72+I72)/'1-Eng Inputs'!$B$34</f>
        <v>#REF!</v>
      </c>
      <c r="J70" s="2013" t="e">
        <f>1/4*(I69+K69+I72+K72)/'1-Eng Inputs'!$B$34</f>
        <v>#REF!</v>
      </c>
      <c r="L70" s="2013" t="e">
        <f>1/4*(K69+M69+K72+M72)/'1-Eng Inputs'!$B$34</f>
        <v>#REF!</v>
      </c>
      <c r="N70" s="2013" t="e">
        <f>1/4*(M69+O69+M72+O72)/'1-Eng Inputs'!$B$34</f>
        <v>#REF!</v>
      </c>
      <c r="P70" s="2013" t="e">
        <f>1/4*(O69+Q69+O72+Q72)/'1-Eng Inputs'!$B$34</f>
        <v>#REF!</v>
      </c>
      <c r="R70" s="2042" t="e">
        <f>1/4*(Q69+S69+Q72+S72)/'1-Eng Inputs'!$B$34</f>
        <v>#REF!</v>
      </c>
      <c r="T70" s="2013" t="e">
        <f>1/4*(S69+U69+S72+U72)/'1-Eng Inputs'!$B$34</f>
        <v>#REF!</v>
      </c>
      <c r="V70" s="2013" t="e">
        <f>1/4*(U69+W69+U72+W72)/'1-Eng Inputs'!$B$34</f>
        <v>#REF!</v>
      </c>
      <c r="X70" s="2042" t="e">
        <f>1/4*(W69+Y69+W72+Y72)/'1-Eng Inputs'!$B$34</f>
        <v>#REF!</v>
      </c>
      <c r="Z70" s="2013" t="e">
        <f>1/4*(Y69+AA69+Y72+AA72)/'1-Eng Inputs'!$B$34</f>
        <v>#REF!</v>
      </c>
      <c r="AB70" s="2013" t="e">
        <f>1/4*(AA69+AC69+AA72+AC72)/'1-Eng Inputs'!$B$34</f>
        <v>#REF!</v>
      </c>
      <c r="AD70" s="2042" t="e">
        <f>1/4*(AC69+AE69+AC72+AE72)/'1-Eng Inputs'!$B$34</f>
        <v>#REF!</v>
      </c>
      <c r="AF70" s="2013" t="e">
        <f>1/4*(AE69+AG69+AE72+AG72)/'1-Eng Inputs'!$B$34</f>
        <v>#REF!</v>
      </c>
      <c r="AH70" s="2013" t="e">
        <f>1/4*(AG69+AI69+AG72+AI72)/'1-Eng Inputs'!$B$34</f>
        <v>#REF!</v>
      </c>
      <c r="AJ70" s="1180"/>
      <c r="AO70" s="2071"/>
      <c r="AQ70" s="1157"/>
      <c r="AS70" s="1157"/>
      <c r="AT70" s="1180"/>
      <c r="AU70" s="1157"/>
      <c r="AV70" s="1180"/>
      <c r="AW70" s="1157"/>
      <c r="AX70" s="1180"/>
      <c r="AY70" s="1177"/>
      <c r="AZ70" s="1180"/>
      <c r="BA70" s="1177"/>
      <c r="BB70" s="1180"/>
      <c r="BC70" s="1177"/>
      <c r="BD70" s="1180"/>
      <c r="BE70" s="1163"/>
      <c r="BF70" s="1180"/>
      <c r="BG70" s="1164"/>
      <c r="BH70" s="1180"/>
      <c r="BI70" s="1164"/>
      <c r="BJ70" s="1180"/>
      <c r="BK70" s="1165"/>
      <c r="BL70" s="1180"/>
      <c r="BM70" s="1166"/>
      <c r="BN70" s="1180"/>
      <c r="BO70" s="1166"/>
      <c r="BP70" s="1180"/>
      <c r="BQ70" s="1167"/>
      <c r="BR70" s="1180"/>
      <c r="BS70" s="1168"/>
      <c r="BT70" s="1180"/>
      <c r="BU70" s="1168"/>
      <c r="BV70" s="1180"/>
      <c r="BW70" s="1180"/>
      <c r="CB70" s="2071"/>
      <c r="CD70" s="2021"/>
      <c r="CF70" s="2021"/>
      <c r="CG70" s="1180"/>
      <c r="CH70" s="2021"/>
      <c r="CI70" s="1180"/>
      <c r="CJ70" s="2021"/>
      <c r="CK70" s="1180"/>
      <c r="CL70" s="2023"/>
      <c r="CM70" s="1180"/>
      <c r="CN70" s="2023"/>
      <c r="CO70" s="1180"/>
      <c r="CP70" s="2023"/>
      <c r="CQ70" s="1180"/>
      <c r="CR70" s="2059"/>
      <c r="CS70" s="1180"/>
      <c r="CT70" s="2047"/>
      <c r="CU70" s="1180"/>
      <c r="CV70" s="2047"/>
      <c r="CW70" s="1180"/>
      <c r="CX70" s="2049"/>
      <c r="CY70" s="1180"/>
      <c r="CZ70" s="2037"/>
      <c r="DA70" s="1180"/>
      <c r="DB70" s="2037"/>
      <c r="DC70" s="1180"/>
      <c r="DD70" s="2033"/>
      <c r="DE70" s="1180"/>
      <c r="DF70" s="2029"/>
      <c r="DG70" s="1180"/>
      <c r="DH70" s="2029"/>
      <c r="DI70" s="1180"/>
      <c r="DJ70" s="1180"/>
    </row>
    <row r="71" spans="2:114" ht="15" hidden="1" customHeight="1" x14ac:dyDescent="0.25">
      <c r="B71" s="2071"/>
      <c r="D71" s="2014"/>
      <c r="F71" s="2014"/>
      <c r="H71" s="2014"/>
      <c r="J71" s="2014"/>
      <c r="L71" s="2014"/>
      <c r="N71" s="2014"/>
      <c r="P71" s="2014"/>
      <c r="R71" s="2043"/>
      <c r="T71" s="2014"/>
      <c r="V71" s="2014"/>
      <c r="X71" s="2043"/>
      <c r="Z71" s="2014"/>
      <c r="AB71" s="2014"/>
      <c r="AD71" s="2043"/>
      <c r="AF71" s="2014"/>
      <c r="AH71" s="2014"/>
      <c r="AJ71" s="1180"/>
      <c r="AO71" s="2071"/>
      <c r="AQ71" s="1158"/>
      <c r="AS71" s="1158"/>
      <c r="AU71" s="1158"/>
      <c r="AW71" s="1158"/>
      <c r="AY71" s="1178"/>
      <c r="BA71" s="1178"/>
      <c r="BC71" s="1178"/>
      <c r="BE71" s="1171"/>
      <c r="BF71" s="1180"/>
      <c r="BG71" s="1172"/>
      <c r="BI71" s="1172"/>
      <c r="BK71" s="1173"/>
      <c r="BL71" s="1180"/>
      <c r="BM71" s="1174"/>
      <c r="BO71" s="1174"/>
      <c r="BQ71" s="1175"/>
      <c r="BR71" s="1180"/>
      <c r="BS71" s="1176"/>
      <c r="BU71" s="1176"/>
      <c r="BW71" s="1180"/>
      <c r="CB71" s="2071"/>
      <c r="CD71" s="2022"/>
      <c r="CF71" s="2022"/>
      <c r="CH71" s="2022"/>
      <c r="CJ71" s="2022"/>
      <c r="CL71" s="2024"/>
      <c r="CN71" s="2024"/>
      <c r="CP71" s="2024"/>
      <c r="CR71" s="2060"/>
      <c r="CS71" s="1180"/>
      <c r="CT71" s="2048"/>
      <c r="CV71" s="2048"/>
      <c r="CX71" s="2050"/>
      <c r="CY71" s="1180"/>
      <c r="CZ71" s="2038"/>
      <c r="DB71" s="2038"/>
      <c r="DD71" s="2034"/>
      <c r="DE71" s="1180"/>
      <c r="DF71" s="2030"/>
      <c r="DH71" s="2030"/>
      <c r="DJ71" s="1180"/>
    </row>
    <row r="72" spans="2:114" ht="30" customHeight="1" thickBot="1" x14ac:dyDescent="0.3">
      <c r="B72" s="2072"/>
      <c r="D72" s="1190"/>
      <c r="E72" s="1153" t="e">
        <f>IF('1-Eng Inputs'!B93="YES",AR72,CE72)*2.2</f>
        <v>#REF!</v>
      </c>
      <c r="F72" s="1153"/>
      <c r="G72" s="1153" t="e">
        <f>IF('1-Eng Inputs'!E93="YES",AT72,CG72)*2.2</f>
        <v>#REF!</v>
      </c>
      <c r="H72" s="1153"/>
      <c r="I72" s="1153" t="e">
        <f>IF('1-Eng Inputs'!G93="YES",AV72,CI72)*2.2</f>
        <v>#REF!</v>
      </c>
      <c r="J72" s="1153"/>
      <c r="K72" s="1153" t="e">
        <f>IF('1-Eng Inputs'!I93="YES",AX72,CK72)*2.2</f>
        <v>#REF!</v>
      </c>
      <c r="L72" s="1153"/>
      <c r="M72" s="1153" t="e">
        <f>IF('1-Eng Inputs'!K93="YES",AZ72,CM72)*2.2</f>
        <v>#REF!</v>
      </c>
      <c r="N72" s="1153"/>
      <c r="O72" s="1153" t="e">
        <f>IF('1-Eng Inputs'!M93="YES",BB72,CO72)*2.2</f>
        <v>#REF!</v>
      </c>
      <c r="P72" s="1153"/>
      <c r="Q72" s="1199" t="e">
        <f>IF('1-Eng Inputs'!O93="YES",BD72,CQ72)*2.2</f>
        <v>#REF!</v>
      </c>
      <c r="R72" s="1200"/>
      <c r="S72" s="1153" t="e">
        <f>IF('1-Eng Inputs'!Q93="YES",BF72,CS72)*2.2</f>
        <v>#REF!</v>
      </c>
      <c r="T72" s="1153"/>
      <c r="U72" s="1153" t="e">
        <f>IF('1-Eng Inputs'!S93="YES",BH72,CU72)*2.2</f>
        <v>#REF!</v>
      </c>
      <c r="V72" s="1153"/>
      <c r="W72" s="1199" t="e">
        <f>IF('1-Eng Inputs'!U93="YES",BJ72,CW72)*2.2</f>
        <v>#REF!</v>
      </c>
      <c r="X72" s="1200"/>
      <c r="Y72" s="1153" t="e">
        <f>IF('1-Eng Inputs'!W93="YES",BL72,CY72)*2.2</f>
        <v>#REF!</v>
      </c>
      <c r="Z72" s="1153"/>
      <c r="AA72" s="1153" t="e">
        <f>IF('1-Eng Inputs'!Y93="YES",BN72,DA72)*2.2</f>
        <v>#REF!</v>
      </c>
      <c r="AB72" s="1153"/>
      <c r="AC72" s="1199" t="e">
        <f>IF('1-Eng Inputs'!AA93="YES",BP72,DC72)*2.2</f>
        <v>#REF!</v>
      </c>
      <c r="AD72" s="1200"/>
      <c r="AE72" s="1153" t="e">
        <f>IF('1-Eng Inputs'!AC93="YES",BR72,DE72)*2.2</f>
        <v>#REF!</v>
      </c>
      <c r="AF72" s="1153"/>
      <c r="AG72" s="1153" t="e">
        <f>IF('1-Eng Inputs'!AE93="YES",BT72,DG72)*2.2</f>
        <v>#REF!</v>
      </c>
      <c r="AH72" s="1153"/>
      <c r="AI72" s="1153" t="e">
        <f>IF('1-Eng Inputs'!AG93="YES",BV72,DI72)*2.2</f>
        <v>#REF!</v>
      </c>
      <c r="AJ72" s="1155"/>
      <c r="AO72" s="2072"/>
      <c r="AQ72" s="1190"/>
      <c r="AR72" s="1153" t="e">
        <f>'wind load calc_10d'!G64</f>
        <v>#REF!</v>
      </c>
      <c r="AS72" s="1153"/>
      <c r="AT72" s="1153" t="e">
        <f>'wind load calc_10d'!J64</f>
        <v>#REF!</v>
      </c>
      <c r="AU72" s="1153"/>
      <c r="AV72" s="1153" t="e">
        <f>'wind load calc_10d'!J64</f>
        <v>#REF!</v>
      </c>
      <c r="AW72" s="1153"/>
      <c r="AX72" s="1153" t="e">
        <f>'wind load calc_10d'!J64</f>
        <v>#REF!</v>
      </c>
      <c r="AY72" s="1153"/>
      <c r="AZ72" s="1153" t="e">
        <f>'wind load calc_10d'!J65</f>
        <v>#REF!</v>
      </c>
      <c r="BA72" s="1153"/>
      <c r="BB72" s="1153" t="e">
        <f>'wind load calc_10d'!J65</f>
        <v>#REF!</v>
      </c>
      <c r="BC72" s="1153"/>
      <c r="BD72" s="1154" t="e">
        <f>'wind load calc_10d'!J65</f>
        <v>#REF!</v>
      </c>
      <c r="BE72" s="1191"/>
      <c r="BF72" s="1153" t="e">
        <f>'wind load calc_10d'!J74</f>
        <v>#REF!</v>
      </c>
      <c r="BG72" s="1153"/>
      <c r="BH72" s="1153" t="e">
        <f>'wind load calc_10d'!J74</f>
        <v>#REF!</v>
      </c>
      <c r="BI72" s="1153"/>
      <c r="BJ72" s="1153" t="e">
        <f>'wind load calc_10d'!J74</f>
        <v>#REF!</v>
      </c>
      <c r="BK72" s="1191"/>
      <c r="BL72" s="1153" t="e">
        <f>'wind load calc_10d'!J83</f>
        <v>#REF!</v>
      </c>
      <c r="BM72" s="1153"/>
      <c r="BN72" s="1153" t="e">
        <f>'wind load calc_10d'!J83</f>
        <v>#REF!</v>
      </c>
      <c r="BO72" s="1153"/>
      <c r="BP72" s="1153" t="e">
        <f>'wind load calc_10d'!J83</f>
        <v>#REF!</v>
      </c>
      <c r="BQ72" s="1191"/>
      <c r="BR72" s="1153" t="e">
        <f>'wind load calc_10d'!J92</f>
        <v>#REF!</v>
      </c>
      <c r="BS72" s="1153"/>
      <c r="BT72" s="1153" t="e">
        <f>'wind load calc_10d'!J92</f>
        <v>#REF!</v>
      </c>
      <c r="BU72" s="1153"/>
      <c r="BV72" s="1153" t="e">
        <f>'wind load calc_10d'!J92</f>
        <v>#REF!</v>
      </c>
      <c r="BW72" s="1155"/>
      <c r="CB72" s="2072"/>
      <c r="CD72" s="1190"/>
      <c r="CE72" s="1153" t="e">
        <f>'wind load calc_10d'!G116</f>
        <v>#REF!</v>
      </c>
      <c r="CF72" s="1153"/>
      <c r="CG72" s="1153" t="e">
        <f>'wind load calc_10d'!J116</f>
        <v>#REF!</v>
      </c>
      <c r="CH72" s="1153"/>
      <c r="CI72" s="1153" t="e">
        <f>'wind load calc_10d'!J116</f>
        <v>#REF!</v>
      </c>
      <c r="CJ72" s="1153"/>
      <c r="CK72" s="1153" t="e">
        <f>'wind load calc_10d'!J116</f>
        <v>#REF!</v>
      </c>
      <c r="CL72" s="1153"/>
      <c r="CM72" s="1153" t="e">
        <f>'wind load calc_10d'!J117</f>
        <v>#REF!</v>
      </c>
      <c r="CN72" s="1153"/>
      <c r="CO72" s="1153" t="e">
        <f>'wind load calc_10d'!J117</f>
        <v>#REF!</v>
      </c>
      <c r="CP72" s="1153"/>
      <c r="CQ72" s="1154" t="e">
        <f>'wind load calc_10d'!J117</f>
        <v>#REF!</v>
      </c>
      <c r="CR72" s="1191"/>
      <c r="CS72" s="1153" t="e">
        <f>'wind load calc_10d'!J126</f>
        <v>#REF!</v>
      </c>
      <c r="CT72" s="1153"/>
      <c r="CU72" s="1153" t="e">
        <f>'wind load calc_10d'!J126</f>
        <v>#REF!</v>
      </c>
      <c r="CV72" s="1153"/>
      <c r="CW72" s="1153" t="e">
        <f>'wind load calc_10d'!J126</f>
        <v>#REF!</v>
      </c>
      <c r="CX72" s="1191"/>
      <c r="CY72" s="1153" t="e">
        <f>'wind load calc_10d'!J135</f>
        <v>#REF!</v>
      </c>
      <c r="CZ72" s="1153"/>
      <c r="DA72" s="1153" t="e">
        <f>'wind load calc_10d'!J135</f>
        <v>#REF!</v>
      </c>
      <c r="DB72" s="1153"/>
      <c r="DC72" s="1153" t="e">
        <f>'wind load calc_10d'!J135</f>
        <v>#REF!</v>
      </c>
      <c r="DD72" s="1191"/>
      <c r="DE72" s="1153" t="e">
        <f>'wind load calc_10d'!J144</f>
        <v>#REF!</v>
      </c>
      <c r="DF72" s="1153"/>
      <c r="DG72" s="1153" t="e">
        <f>'wind load calc_10d'!J144</f>
        <v>#REF!</v>
      </c>
      <c r="DH72" s="1153"/>
      <c r="DI72" s="1153" t="e">
        <f>'wind load calc_10d'!J144</f>
        <v>#REF!</v>
      </c>
      <c r="DJ72" s="1155"/>
    </row>
    <row r="73" spans="2:114" ht="13.15" customHeight="1" x14ac:dyDescent="0.25">
      <c r="B73" s="2070" t="s">
        <v>568</v>
      </c>
      <c r="D73" s="2013" t="e">
        <f>((E72+E75)/3)/'1-Eng Inputs'!$B$34</f>
        <v>#REF!</v>
      </c>
      <c r="F73" s="2013" t="e">
        <f>((E75+E72)/6+(G75+G72)/4)/'1-Eng Inputs'!$B$34</f>
        <v>#REF!</v>
      </c>
      <c r="H73" s="2013" t="e">
        <f>1/4*(G72+I72+G75+I75)/'1-Eng Inputs'!$B$34</f>
        <v>#REF!</v>
      </c>
      <c r="J73" s="2013" t="e">
        <f>1/4*(I72+K72+I75+K75)/'1-Eng Inputs'!$B$34</f>
        <v>#REF!</v>
      </c>
      <c r="L73" s="2013" t="e">
        <f>1/4*(K72+M72+K75+M75)/'1-Eng Inputs'!$B$34</f>
        <v>#REF!</v>
      </c>
      <c r="N73" s="2013" t="e">
        <f>1/4*(M72+O72+M75+O75)/'1-Eng Inputs'!$B$34</f>
        <v>#REF!</v>
      </c>
      <c r="P73" s="2013" t="e">
        <f>1/4*(O72+Q72+O75+Q75)/'1-Eng Inputs'!$B$34</f>
        <v>#REF!</v>
      </c>
      <c r="R73" s="2042" t="e">
        <f>1/4*(Q72+S72+Q75+S75)/'1-Eng Inputs'!$B$34</f>
        <v>#REF!</v>
      </c>
      <c r="T73" s="2013" t="e">
        <f>1/4*(S72+U72+S75+U75)/'1-Eng Inputs'!$B$34</f>
        <v>#REF!</v>
      </c>
      <c r="V73" s="2013" t="e">
        <f>1/4*(U72+W72+U75+W75)/'1-Eng Inputs'!$B$34</f>
        <v>#REF!</v>
      </c>
      <c r="X73" s="2042" t="e">
        <f>1/4*(W72+Y72+W75+Y75)/'1-Eng Inputs'!$B$34</f>
        <v>#REF!</v>
      </c>
      <c r="Z73" s="2013" t="e">
        <f>1/4*(Y72+AA72+Y75+AA75)/'1-Eng Inputs'!$B$34</f>
        <v>#REF!</v>
      </c>
      <c r="AB73" s="2013" t="e">
        <f>1/4*(AA72+AC72+AA75+AC75)/'1-Eng Inputs'!$B$34</f>
        <v>#REF!</v>
      </c>
      <c r="AD73" s="2042" t="e">
        <f>1/4*(AC72+AE72+AC75+AE75)/'1-Eng Inputs'!$B$34</f>
        <v>#REF!</v>
      </c>
      <c r="AF73" s="2013" t="e">
        <f>1/4*(AE72+AG72+AE75+AG75)/'1-Eng Inputs'!$B$34</f>
        <v>#REF!</v>
      </c>
      <c r="AH73" s="2013" t="e">
        <f>1/4*(AG72+AI72+AG75+AI75)/'1-Eng Inputs'!$B$34</f>
        <v>#REF!</v>
      </c>
      <c r="AJ73" s="1180"/>
      <c r="AO73" s="2070" t="s">
        <v>568</v>
      </c>
      <c r="AQ73" s="1157"/>
      <c r="AS73" s="1157"/>
      <c r="AT73" s="1180"/>
      <c r="AU73" s="1157"/>
      <c r="AV73" s="1180"/>
      <c r="AW73" s="1157"/>
      <c r="AX73" s="1180"/>
      <c r="AY73" s="1177"/>
      <c r="AZ73" s="1180"/>
      <c r="BA73" s="1177"/>
      <c r="BB73" s="1180"/>
      <c r="BC73" s="1177"/>
      <c r="BD73" s="1180"/>
      <c r="BE73" s="1163"/>
      <c r="BF73" s="1180"/>
      <c r="BG73" s="1164"/>
      <c r="BH73" s="1180"/>
      <c r="BI73" s="1164"/>
      <c r="BJ73" s="1180"/>
      <c r="BK73" s="1165"/>
      <c r="BL73" s="1180"/>
      <c r="BM73" s="1166"/>
      <c r="BN73" s="1180"/>
      <c r="BO73" s="1166"/>
      <c r="BP73" s="1180"/>
      <c r="BQ73" s="1167"/>
      <c r="BR73" s="1180"/>
      <c r="BS73" s="1168"/>
      <c r="BT73" s="1180"/>
      <c r="BU73" s="1168"/>
      <c r="BV73" s="1180"/>
      <c r="BW73" s="1180"/>
      <c r="CB73" s="2070" t="s">
        <v>568</v>
      </c>
      <c r="CD73" s="2021"/>
      <c r="CF73" s="2021"/>
      <c r="CG73" s="1180"/>
      <c r="CH73" s="2021"/>
      <c r="CI73" s="1180"/>
      <c r="CJ73" s="2021"/>
      <c r="CK73" s="1180"/>
      <c r="CL73" s="2023"/>
      <c r="CM73" s="1180"/>
      <c r="CN73" s="2023"/>
      <c r="CO73" s="1180"/>
      <c r="CP73" s="2023"/>
      <c r="CQ73" s="1180"/>
      <c r="CR73" s="2059"/>
      <c r="CS73" s="1180"/>
      <c r="CT73" s="2047"/>
      <c r="CU73" s="1180"/>
      <c r="CV73" s="2047"/>
      <c r="CW73" s="1180"/>
      <c r="CX73" s="2049"/>
      <c r="CY73" s="1180"/>
      <c r="CZ73" s="2037"/>
      <c r="DA73" s="1180"/>
      <c r="DB73" s="2037"/>
      <c r="DC73" s="1180"/>
      <c r="DD73" s="2033"/>
      <c r="DE73" s="1180"/>
      <c r="DF73" s="2029"/>
      <c r="DG73" s="1180"/>
      <c r="DH73" s="2029"/>
      <c r="DI73" s="1180"/>
      <c r="DJ73" s="1180"/>
    </row>
    <row r="74" spans="2:114" ht="15" hidden="1" customHeight="1" x14ac:dyDescent="0.25">
      <c r="B74" s="2071"/>
      <c r="D74" s="2014"/>
      <c r="F74" s="2014"/>
      <c r="H74" s="2014"/>
      <c r="J74" s="2014"/>
      <c r="L74" s="2014"/>
      <c r="N74" s="2014"/>
      <c r="P74" s="2014"/>
      <c r="R74" s="2043"/>
      <c r="T74" s="2014"/>
      <c r="V74" s="2014"/>
      <c r="X74" s="2043"/>
      <c r="Z74" s="2014"/>
      <c r="AB74" s="2014"/>
      <c r="AD74" s="2043"/>
      <c r="AF74" s="2014"/>
      <c r="AH74" s="2014"/>
      <c r="AJ74" s="1180"/>
      <c r="AO74" s="2071"/>
      <c r="AQ74" s="1158"/>
      <c r="AS74" s="1158"/>
      <c r="AU74" s="1158"/>
      <c r="AW74" s="1158"/>
      <c r="AY74" s="1178"/>
      <c r="BA74" s="1178"/>
      <c r="BC74" s="1178"/>
      <c r="BE74" s="1171"/>
      <c r="BF74" s="1180"/>
      <c r="BG74" s="1172"/>
      <c r="BI74" s="1172"/>
      <c r="BK74" s="1173"/>
      <c r="BL74" s="1180"/>
      <c r="BM74" s="1174"/>
      <c r="BO74" s="1174"/>
      <c r="BQ74" s="1175"/>
      <c r="BR74" s="1180"/>
      <c r="BS74" s="1176"/>
      <c r="BU74" s="1176"/>
      <c r="BW74" s="1180"/>
      <c r="CB74" s="2071"/>
      <c r="CD74" s="2022"/>
      <c r="CF74" s="2022"/>
      <c r="CH74" s="2022"/>
      <c r="CJ74" s="2022"/>
      <c r="CL74" s="2024"/>
      <c r="CN74" s="2024"/>
      <c r="CP74" s="2024"/>
      <c r="CR74" s="2060"/>
      <c r="CS74" s="1180"/>
      <c r="CT74" s="2048"/>
      <c r="CV74" s="2048"/>
      <c r="CX74" s="2050"/>
      <c r="CY74" s="1180"/>
      <c r="CZ74" s="2038"/>
      <c r="DB74" s="2038"/>
      <c r="DD74" s="2034"/>
      <c r="DE74" s="1180"/>
      <c r="DF74" s="2030"/>
      <c r="DH74" s="2030"/>
      <c r="DJ74" s="1180"/>
    </row>
    <row r="75" spans="2:114" ht="30" customHeight="1" x14ac:dyDescent="0.25">
      <c r="B75" s="2071"/>
      <c r="D75" s="1190"/>
      <c r="E75" s="1153" t="e">
        <f>IF('1-Eng Inputs'!B96="YES",AR75,CE75)*2.2</f>
        <v>#REF!</v>
      </c>
      <c r="F75" s="1153"/>
      <c r="G75" s="1153" t="e">
        <f>IF('1-Eng Inputs'!E96="YES",AT75,CG75)*2.2</f>
        <v>#REF!</v>
      </c>
      <c r="H75" s="1153"/>
      <c r="I75" s="1153" t="e">
        <f>IF('1-Eng Inputs'!G96="YES",AV75,CI75)*2.2</f>
        <v>#REF!</v>
      </c>
      <c r="J75" s="1153"/>
      <c r="K75" s="1153" t="e">
        <f>IF('1-Eng Inputs'!I96="YES",AX75,CK75)*2.2</f>
        <v>#REF!</v>
      </c>
      <c r="L75" s="1153"/>
      <c r="M75" s="1153" t="e">
        <f>IF('1-Eng Inputs'!K96="YES",AZ75,CM75)*2.2</f>
        <v>#REF!</v>
      </c>
      <c r="N75" s="1153"/>
      <c r="O75" s="1153" t="e">
        <f>IF('1-Eng Inputs'!M96="YES",BB75,CO75)*2.2</f>
        <v>#REF!</v>
      </c>
      <c r="P75" s="1153"/>
      <c r="Q75" s="1199" t="e">
        <f>IF('1-Eng Inputs'!O96="YES",BD75,CQ75)*2.2</f>
        <v>#REF!</v>
      </c>
      <c r="R75" s="1200"/>
      <c r="S75" s="1153" t="e">
        <f>IF('1-Eng Inputs'!Q96="YES",BF75,CS75)*2.2</f>
        <v>#REF!</v>
      </c>
      <c r="T75" s="1153"/>
      <c r="U75" s="1153" t="e">
        <f>IF('1-Eng Inputs'!S96="YES",BH75,CU75)*2.2</f>
        <v>#REF!</v>
      </c>
      <c r="V75" s="1153"/>
      <c r="W75" s="1199" t="e">
        <f>IF('1-Eng Inputs'!U96="YES",BJ75,CW75)*2.2</f>
        <v>#REF!</v>
      </c>
      <c r="X75" s="1200"/>
      <c r="Y75" s="1153" t="e">
        <f>IF('1-Eng Inputs'!W96="YES",BL75,CY75)*2.2</f>
        <v>#REF!</v>
      </c>
      <c r="Z75" s="1153"/>
      <c r="AA75" s="1153" t="e">
        <f>IF('1-Eng Inputs'!Y96="YES",BN75,DA75)*2.2</f>
        <v>#REF!</v>
      </c>
      <c r="AB75" s="1153"/>
      <c r="AC75" s="1199" t="e">
        <f>IF('1-Eng Inputs'!AA96="YES",BP75,DC75)*2.2</f>
        <v>#REF!</v>
      </c>
      <c r="AD75" s="1200"/>
      <c r="AE75" s="1153" t="e">
        <f>IF('1-Eng Inputs'!AC96="YES",BR75,DE75)*2.2</f>
        <v>#REF!</v>
      </c>
      <c r="AF75" s="1153"/>
      <c r="AG75" s="1153" t="e">
        <f>IF('1-Eng Inputs'!AE96="YES",BT75,DG75)*2.2</f>
        <v>#REF!</v>
      </c>
      <c r="AH75" s="1153"/>
      <c r="AI75" s="1153" t="e">
        <f>IF('1-Eng Inputs'!AG96="YES",BV75,DI75)*2.2</f>
        <v>#REF!</v>
      </c>
      <c r="AJ75" s="1155"/>
      <c r="AO75" s="2071"/>
      <c r="AQ75" s="1190"/>
      <c r="AR75" s="1153" t="e">
        <f>'wind load calc_10d'!F66</f>
        <v>#REF!</v>
      </c>
      <c r="AS75" s="1153"/>
      <c r="AT75" s="1153" t="e">
        <f>'wind load calc_10d'!G66</f>
        <v>#REF!</v>
      </c>
      <c r="AU75" s="1153"/>
      <c r="AV75" s="1153" t="e">
        <f>'wind load calc_10d'!H66</f>
        <v>#REF!</v>
      </c>
      <c r="AW75" s="1153"/>
      <c r="AX75" s="1153" t="e">
        <f>'wind load calc_10d'!H66</f>
        <v>#REF!</v>
      </c>
      <c r="AY75" s="1153"/>
      <c r="AZ75" s="1153" t="e">
        <f>'wind load calc_10d'!H67</f>
        <v>#REF!</v>
      </c>
      <c r="BA75" s="1153"/>
      <c r="BB75" s="1153" t="e">
        <f>'wind load calc_10d'!H67</f>
        <v>#REF!</v>
      </c>
      <c r="BC75" s="1153"/>
      <c r="BD75" s="1154" t="e">
        <f>'wind load calc_10d'!H67</f>
        <v>#REF!</v>
      </c>
      <c r="BE75" s="1191"/>
      <c r="BF75" s="1153" t="e">
        <f>'wind load calc_10d'!H76</f>
        <v>#REF!</v>
      </c>
      <c r="BG75" s="1153"/>
      <c r="BH75" s="1153" t="e">
        <f>'wind load calc_10d'!H76</f>
        <v>#REF!</v>
      </c>
      <c r="BI75" s="1153"/>
      <c r="BJ75" s="1153" t="e">
        <f>'wind load calc_10d'!H76</f>
        <v>#REF!</v>
      </c>
      <c r="BK75" s="1191"/>
      <c r="BL75" s="1153" t="e">
        <f>'wind load calc_10d'!H85</f>
        <v>#REF!</v>
      </c>
      <c r="BM75" s="1153"/>
      <c r="BN75" s="1153" t="e">
        <f>'wind load calc_10d'!H85</f>
        <v>#REF!</v>
      </c>
      <c r="BO75" s="1153"/>
      <c r="BP75" s="1153" t="e">
        <f>'wind load calc_10d'!H85</f>
        <v>#REF!</v>
      </c>
      <c r="BQ75" s="1191"/>
      <c r="BR75" s="1153" t="e">
        <f>'wind load calc_10d'!H94</f>
        <v>#REF!</v>
      </c>
      <c r="BS75" s="1153"/>
      <c r="BT75" s="1153" t="e">
        <f>'wind load calc_10d'!H94</f>
        <v>#REF!</v>
      </c>
      <c r="BU75" s="1153"/>
      <c r="BV75" s="1153" t="e">
        <f>'wind load calc_10d'!H94</f>
        <v>#REF!</v>
      </c>
      <c r="BW75" s="1155"/>
      <c r="CB75" s="2071"/>
      <c r="CD75" s="1190"/>
      <c r="CE75" s="1153" t="e">
        <f>'wind load calc_10d'!F118</f>
        <v>#REF!</v>
      </c>
      <c r="CF75" s="1153"/>
      <c r="CG75" s="1153" t="e">
        <f>'wind load calc_10d'!G118</f>
        <v>#REF!</v>
      </c>
      <c r="CH75" s="1153"/>
      <c r="CI75" s="1153" t="e">
        <f>'wind load calc_10d'!H118</f>
        <v>#REF!</v>
      </c>
      <c r="CJ75" s="1153"/>
      <c r="CK75" s="1153" t="e">
        <f>'wind load calc_10d'!H118</f>
        <v>#REF!</v>
      </c>
      <c r="CL75" s="1153"/>
      <c r="CM75" s="1153" t="e">
        <f>'wind load calc_10d'!H119</f>
        <v>#REF!</v>
      </c>
      <c r="CN75" s="1153"/>
      <c r="CO75" s="1153" t="e">
        <f>'wind load calc_10d'!H119</f>
        <v>#REF!</v>
      </c>
      <c r="CP75" s="1153"/>
      <c r="CQ75" s="1154" t="e">
        <f>'wind load calc_10d'!H119</f>
        <v>#REF!</v>
      </c>
      <c r="CR75" s="1191"/>
      <c r="CS75" s="1153" t="e">
        <f>'wind load calc_10d'!H128</f>
        <v>#REF!</v>
      </c>
      <c r="CT75" s="1153"/>
      <c r="CU75" s="1153" t="e">
        <f>'wind load calc_10d'!H128</f>
        <v>#REF!</v>
      </c>
      <c r="CV75" s="1153"/>
      <c r="CW75" s="1153" t="e">
        <f>'wind load calc_10d'!H128</f>
        <v>#REF!</v>
      </c>
      <c r="CX75" s="1191"/>
      <c r="CY75" s="1153" t="e">
        <f>'wind load calc_10d'!H137</f>
        <v>#REF!</v>
      </c>
      <c r="CZ75" s="1153"/>
      <c r="DA75" s="1153" t="e">
        <f>'wind load calc_10d'!H137</f>
        <v>#REF!</v>
      </c>
      <c r="DB75" s="1153"/>
      <c r="DC75" s="1153" t="e">
        <f>'wind load calc_10d'!H137</f>
        <v>#REF!</v>
      </c>
      <c r="DD75" s="1191"/>
      <c r="DE75" s="1153" t="e">
        <f>'wind load calc_10d'!H146</f>
        <v>#REF!</v>
      </c>
      <c r="DF75" s="1153"/>
      <c r="DG75" s="1153" t="e">
        <f>'wind load calc_10d'!H146</f>
        <v>#REF!</v>
      </c>
      <c r="DH75" s="1153"/>
      <c r="DI75" s="1153" t="e">
        <f>'wind load calc_10d'!H146</f>
        <v>#REF!</v>
      </c>
      <c r="DJ75" s="1155"/>
    </row>
    <row r="76" spans="2:114" ht="14.45" hidden="1" customHeight="1" x14ac:dyDescent="0.25">
      <c r="B76" s="2071"/>
      <c r="D76" s="2013" t="e">
        <f>(E75/3)/'1-Eng Inputs'!$B$34</f>
        <v>#REF!</v>
      </c>
      <c r="F76" s="2013" t="e">
        <f>(E75/6+G75/4)/'1-Eng Inputs'!$B$34</f>
        <v>#REF!</v>
      </c>
      <c r="G76" s="1180"/>
      <c r="H76" s="2013" t="e">
        <f>1/4*(G75+I75)/'1-Eng Inputs'!$B$34</f>
        <v>#REF!</v>
      </c>
      <c r="I76" s="1180"/>
      <c r="J76" s="2013" t="e">
        <f>1/4*(I75+K75)/'1-Eng Inputs'!$B$34</f>
        <v>#REF!</v>
      </c>
      <c r="K76" s="1180"/>
      <c r="L76" s="2013" t="e">
        <f>1/4*(K75+M75)/'1-Eng Inputs'!$B$34</f>
        <v>#REF!</v>
      </c>
      <c r="M76" s="1180"/>
      <c r="N76" s="2013" t="e">
        <f>1/4*(M75+O75)/'1-Eng Inputs'!$B$34</f>
        <v>#REF!</v>
      </c>
      <c r="O76" s="1180"/>
      <c r="P76" s="2013" t="e">
        <f>1/4*(O75+Q75)/'1-Eng Inputs'!$B$34</f>
        <v>#REF!</v>
      </c>
      <c r="Q76" s="1180"/>
      <c r="R76" s="2042" t="e">
        <f>1/4*(Q75+S75)/'1-Eng Inputs'!$B$34</f>
        <v>#REF!</v>
      </c>
      <c r="S76" s="1180"/>
      <c r="T76" s="2013" t="e">
        <f>1/4*(S75+U75)/'1-Eng Inputs'!$B$34</f>
        <v>#REF!</v>
      </c>
      <c r="U76" s="1180"/>
      <c r="V76" s="2013" t="e">
        <f>1/4*(U75+W75)/'1-Eng Inputs'!$B$34</f>
        <v>#REF!</v>
      </c>
      <c r="W76" s="1180"/>
      <c r="X76" s="2042" t="e">
        <f>1/4*(W75+Y75)/'1-Eng Inputs'!$B$34</f>
        <v>#REF!</v>
      </c>
      <c r="Y76" s="1180"/>
      <c r="Z76" s="2013" t="e">
        <f>1/4*(Y75+AA75)/'1-Eng Inputs'!$B$34</f>
        <v>#REF!</v>
      </c>
      <c r="AA76" s="1180"/>
      <c r="AB76" s="2013" t="e">
        <f>1/4*(AA75+AC75)/'1-Eng Inputs'!$B$34</f>
        <v>#REF!</v>
      </c>
      <c r="AC76" s="1180"/>
      <c r="AD76" s="2042" t="e">
        <f>1/4*(AC75+AE75)/'1-Eng Inputs'!$B$34</f>
        <v>#REF!</v>
      </c>
      <c r="AE76" s="1180"/>
      <c r="AF76" s="2013" t="e">
        <f>1/4*(AE75+AG75)/'1-Eng Inputs'!$B$34</f>
        <v>#REF!</v>
      </c>
      <c r="AG76" s="1180"/>
      <c r="AH76" s="2013" t="e">
        <f>1/4*(AG75+AI75)/'1-Eng Inputs'!$B$34</f>
        <v>#REF!</v>
      </c>
      <c r="AI76" s="1180"/>
      <c r="AJ76" s="1180"/>
      <c r="AO76" s="2071"/>
      <c r="AQ76" s="1157"/>
      <c r="AS76" s="1157"/>
      <c r="AT76" s="1180"/>
      <c r="AU76" s="1157"/>
      <c r="AV76" s="1180"/>
      <c r="AW76" s="1157"/>
      <c r="AX76" s="1180"/>
      <c r="AY76" s="1177"/>
      <c r="AZ76" s="1180"/>
      <c r="BA76" s="1177"/>
      <c r="BB76" s="1180"/>
      <c r="BC76" s="1177"/>
      <c r="BD76" s="1180"/>
      <c r="BE76" s="1163"/>
      <c r="BF76" s="1180"/>
      <c r="BG76" s="1164"/>
      <c r="BH76" s="1180"/>
      <c r="BI76" s="1164"/>
      <c r="BJ76" s="1180"/>
      <c r="BK76" s="1165"/>
      <c r="BL76" s="1180"/>
      <c r="BM76" s="1166"/>
      <c r="BN76" s="1180"/>
      <c r="BO76" s="1166"/>
      <c r="BP76" s="1180"/>
      <c r="BQ76" s="1167"/>
      <c r="BR76" s="1180"/>
      <c r="BS76" s="1168"/>
      <c r="BT76" s="1180"/>
      <c r="BU76" s="1168"/>
      <c r="BV76" s="1180"/>
      <c r="BW76" s="1180" t="s">
        <v>570</v>
      </c>
      <c r="CB76" s="2071"/>
      <c r="CD76" s="2021"/>
      <c r="CF76" s="2021"/>
      <c r="CG76" s="1180"/>
      <c r="CH76" s="2021"/>
      <c r="CI76" s="1180"/>
      <c r="CJ76" s="2021"/>
      <c r="CK76" s="1180"/>
      <c r="CL76" s="2023"/>
      <c r="CM76" s="1180"/>
      <c r="CN76" s="2023"/>
      <c r="CO76" s="1180"/>
      <c r="CP76" s="2023"/>
      <c r="CQ76" s="1180"/>
      <c r="CR76" s="2059"/>
      <c r="CS76" s="1180"/>
      <c r="CT76" s="2047"/>
      <c r="CU76" s="1180"/>
      <c r="CV76" s="2047"/>
      <c r="CW76" s="1180"/>
      <c r="CX76" s="2049"/>
      <c r="CY76" s="1180"/>
      <c r="CZ76" s="2037"/>
      <c r="DA76" s="1180"/>
      <c r="DB76" s="2037"/>
      <c r="DC76" s="1180"/>
      <c r="DD76" s="2033"/>
      <c r="DE76" s="1180"/>
      <c r="DF76" s="2029"/>
      <c r="DG76" s="1180"/>
      <c r="DH76" s="2029"/>
      <c r="DI76" s="1180"/>
      <c r="DJ76" s="1180" t="s">
        <v>570</v>
      </c>
    </row>
    <row r="77" spans="2:114" ht="13.5" thickBot="1" x14ac:dyDescent="0.3">
      <c r="B77" s="2072"/>
      <c r="D77" s="2014"/>
      <c r="F77" s="2014"/>
      <c r="H77" s="2014"/>
      <c r="J77" s="2014"/>
      <c r="L77" s="2014"/>
      <c r="N77" s="2014"/>
      <c r="P77" s="2014"/>
      <c r="R77" s="2043"/>
      <c r="S77" s="1180"/>
      <c r="T77" s="2014"/>
      <c r="V77" s="2014"/>
      <c r="X77" s="2043"/>
      <c r="Y77" s="1180"/>
      <c r="Z77" s="2014"/>
      <c r="AB77" s="2014"/>
      <c r="AD77" s="2043"/>
      <c r="AE77" s="1180"/>
      <c r="AF77" s="2014"/>
      <c r="AH77" s="2014"/>
      <c r="AJ77" s="1180"/>
      <c r="AO77" s="2072"/>
      <c r="AQ77" s="1158"/>
      <c r="AS77" s="1158"/>
      <c r="AU77" s="1158"/>
      <c r="AW77" s="1158"/>
      <c r="AY77" s="1178"/>
      <c r="BA77" s="1178"/>
      <c r="BC77" s="1178"/>
      <c r="BE77" s="1171"/>
      <c r="BF77" s="1180"/>
      <c r="BG77" s="1172"/>
      <c r="BI77" s="1172"/>
      <c r="BK77" s="1173"/>
      <c r="BL77" s="1180"/>
      <c r="BM77" s="1174"/>
      <c r="BO77" s="1174"/>
      <c r="BQ77" s="1175"/>
      <c r="BR77" s="1180"/>
      <c r="BS77" s="1176"/>
      <c r="BU77" s="1176"/>
      <c r="BW77" s="1180" t="s">
        <v>571</v>
      </c>
      <c r="CB77" s="2072"/>
      <c r="CD77" s="2022"/>
      <c r="CF77" s="2022"/>
      <c r="CH77" s="2022"/>
      <c r="CJ77" s="2022"/>
      <c r="CL77" s="2024"/>
      <c r="CN77" s="2024"/>
      <c r="CP77" s="2024"/>
      <c r="CR77" s="2060"/>
      <c r="CS77" s="1180"/>
      <c r="CT77" s="2048"/>
      <c r="CV77" s="2048"/>
      <c r="CX77" s="2050"/>
      <c r="CY77" s="1180"/>
      <c r="CZ77" s="2038"/>
      <c r="DB77" s="2038"/>
      <c r="DD77" s="2034"/>
      <c r="DE77" s="1180"/>
      <c r="DF77" s="2030"/>
      <c r="DH77" s="2030"/>
      <c r="DJ77" s="1180" t="s">
        <v>571</v>
      </c>
    </row>
    <row r="78" spans="2:114" x14ac:dyDescent="0.25">
      <c r="Q78" s="1188"/>
      <c r="R78" s="1189"/>
      <c r="S78" s="1180"/>
      <c r="T78" s="1180"/>
      <c r="U78" s="1180"/>
      <c r="V78" s="1180"/>
      <c r="W78" s="1188"/>
      <c r="X78" s="1189"/>
      <c r="Y78" s="1180"/>
      <c r="Z78" s="1180"/>
      <c r="AA78" s="1180"/>
      <c r="AB78" s="1180"/>
      <c r="AC78" s="1188"/>
      <c r="AD78" s="1189"/>
      <c r="AE78" s="1180"/>
      <c r="AF78" s="1180"/>
      <c r="AG78" s="1180"/>
      <c r="AH78" s="1180"/>
      <c r="AI78" s="1180"/>
      <c r="AJ78" s="1180"/>
      <c r="BD78" s="1188"/>
      <c r="BE78" s="1189"/>
      <c r="BF78" s="1180"/>
      <c r="BG78" s="1180"/>
      <c r="BH78" s="1180"/>
      <c r="BI78" s="1180"/>
      <c r="BJ78" s="1188"/>
      <c r="BK78" s="1189"/>
      <c r="BL78" s="1180"/>
      <c r="BM78" s="1180"/>
      <c r="BN78" s="1180"/>
      <c r="BO78" s="1180"/>
      <c r="BP78" s="1188"/>
      <c r="BQ78" s="1189"/>
      <c r="BR78" s="1180"/>
      <c r="BS78" s="1180"/>
      <c r="BT78" s="1180"/>
      <c r="BU78" s="1180"/>
      <c r="BV78" s="1180"/>
      <c r="BW78" s="1180"/>
      <c r="CQ78" s="1188"/>
      <c r="CR78" s="1189"/>
      <c r="CS78" s="1180"/>
      <c r="CT78" s="1180"/>
      <c r="CU78" s="1180"/>
      <c r="CV78" s="1180"/>
      <c r="CW78" s="1188"/>
      <c r="CX78" s="1189"/>
      <c r="CY78" s="1180"/>
      <c r="CZ78" s="1180"/>
      <c r="DA78" s="1180"/>
      <c r="DB78" s="1180"/>
      <c r="DC78" s="1188"/>
      <c r="DD78" s="1189"/>
      <c r="DE78" s="1180"/>
      <c r="DF78" s="1180"/>
      <c r="DG78" s="1180"/>
      <c r="DH78" s="1180"/>
      <c r="DI78" s="1180"/>
      <c r="DJ78" s="1180"/>
    </row>
    <row r="80" spans="2:114" ht="13.5" thickBot="1" x14ac:dyDescent="0.3"/>
    <row r="81" spans="2:114" ht="13.5" thickBot="1" x14ac:dyDescent="0.3">
      <c r="D81" s="2053" t="s">
        <v>414</v>
      </c>
      <c r="E81" s="2054"/>
      <c r="F81" s="2054"/>
      <c r="G81" s="2054"/>
      <c r="H81" s="2054"/>
      <c r="I81" s="2054"/>
      <c r="J81" s="2054"/>
      <c r="K81" s="2054"/>
      <c r="L81" s="2054"/>
      <c r="M81" s="2054"/>
      <c r="N81" s="2054"/>
      <c r="O81" s="2054"/>
      <c r="P81" s="2054"/>
      <c r="Q81" s="2055"/>
      <c r="R81" s="2056" t="s">
        <v>415</v>
      </c>
      <c r="S81" s="2057"/>
      <c r="T81" s="2057"/>
      <c r="U81" s="2057"/>
      <c r="V81" s="2057"/>
      <c r="W81" s="2058"/>
      <c r="X81" s="2039" t="s">
        <v>416</v>
      </c>
      <c r="Y81" s="2040"/>
      <c r="Z81" s="2040"/>
      <c r="AA81" s="2040"/>
      <c r="AB81" s="2040"/>
      <c r="AC81" s="2041"/>
      <c r="AD81" s="1180"/>
      <c r="AE81" s="1180"/>
      <c r="AF81" s="1180"/>
      <c r="AG81" s="1180"/>
      <c r="AH81" s="1180"/>
      <c r="AI81" s="1180"/>
      <c r="AJ81" s="1180"/>
      <c r="AQ81" s="2053" t="s">
        <v>414</v>
      </c>
      <c r="AR81" s="2054"/>
      <c r="AS81" s="2054"/>
      <c r="AT81" s="2054"/>
      <c r="AU81" s="2054"/>
      <c r="AV81" s="2054"/>
      <c r="AW81" s="2054"/>
      <c r="AX81" s="2054"/>
      <c r="AY81" s="2054"/>
      <c r="AZ81" s="2054"/>
      <c r="BA81" s="2054"/>
      <c r="BB81" s="2054"/>
      <c r="BC81" s="2054"/>
      <c r="BD81" s="2055"/>
      <c r="BE81" s="2056" t="s">
        <v>415</v>
      </c>
      <c r="BF81" s="2057"/>
      <c r="BG81" s="2057"/>
      <c r="BH81" s="2057"/>
      <c r="BI81" s="2057"/>
      <c r="BJ81" s="2058"/>
      <c r="BK81" s="2039" t="s">
        <v>416</v>
      </c>
      <c r="BL81" s="2040"/>
      <c r="BM81" s="2040"/>
      <c r="BN81" s="2040"/>
      <c r="BO81" s="2040"/>
      <c r="BP81" s="2041"/>
      <c r="BQ81" s="1180"/>
      <c r="BR81" s="1180"/>
      <c r="BS81" s="1180"/>
      <c r="BT81" s="1180"/>
      <c r="BU81" s="1180"/>
      <c r="BV81" s="1180"/>
      <c r="BW81" s="1180"/>
      <c r="CD81" s="2053" t="s">
        <v>414</v>
      </c>
      <c r="CE81" s="2054"/>
      <c r="CF81" s="2054"/>
      <c r="CG81" s="2054"/>
      <c r="CH81" s="2054"/>
      <c r="CI81" s="2054"/>
      <c r="CJ81" s="2054"/>
      <c r="CK81" s="2054"/>
      <c r="CL81" s="2054"/>
      <c r="CM81" s="2054"/>
      <c r="CN81" s="2054"/>
      <c r="CO81" s="2054"/>
      <c r="CP81" s="2054"/>
      <c r="CQ81" s="2055"/>
      <c r="CR81" s="2056" t="s">
        <v>415</v>
      </c>
      <c r="CS81" s="2057"/>
      <c r="CT81" s="2057"/>
      <c r="CU81" s="2057"/>
      <c r="CV81" s="2057"/>
      <c r="CW81" s="2058"/>
      <c r="CX81" s="2039" t="s">
        <v>416</v>
      </c>
      <c r="CY81" s="2040"/>
      <c r="CZ81" s="2040"/>
      <c r="DA81" s="2040"/>
      <c r="DB81" s="2040"/>
      <c r="DC81" s="2041"/>
      <c r="DD81" s="1180"/>
      <c r="DE81" s="1180"/>
      <c r="DF81" s="1180"/>
      <c r="DG81" s="1180"/>
      <c r="DH81" s="1180"/>
      <c r="DI81" s="1180"/>
      <c r="DJ81" s="1180"/>
    </row>
    <row r="82" spans="2:114" ht="13.5" thickBot="1" x14ac:dyDescent="0.3">
      <c r="Q82" s="1188"/>
      <c r="R82" s="1189"/>
      <c r="S82" s="1180"/>
      <c r="T82" s="1180"/>
      <c r="U82" s="1180"/>
      <c r="V82" s="1180"/>
      <c r="W82" s="1188"/>
      <c r="X82" s="1189"/>
      <c r="Y82" s="1180"/>
      <c r="Z82" s="1180"/>
      <c r="AA82" s="1180"/>
      <c r="AB82" s="1180"/>
      <c r="AC82" s="1180"/>
      <c r="AD82" s="1180"/>
      <c r="AE82" s="1180"/>
      <c r="AF82" s="1180"/>
      <c r="AG82" s="1180"/>
      <c r="AH82" s="1180"/>
      <c r="AI82" s="1180"/>
      <c r="AJ82" s="1180"/>
      <c r="BD82" s="1188"/>
      <c r="BE82" s="1189"/>
      <c r="BF82" s="1180"/>
      <c r="BG82" s="1180"/>
      <c r="BH82" s="1180"/>
      <c r="BI82" s="1180"/>
      <c r="BJ82" s="1188"/>
      <c r="BK82" s="1189"/>
      <c r="BL82" s="1180"/>
      <c r="BM82" s="1180"/>
      <c r="BN82" s="1180"/>
      <c r="BO82" s="1180"/>
      <c r="BP82" s="1180"/>
      <c r="BQ82" s="1180"/>
      <c r="BR82" s="1180"/>
      <c r="BS82" s="1180"/>
      <c r="BT82" s="1180"/>
      <c r="BU82" s="1180"/>
      <c r="BV82" s="1180"/>
      <c r="BW82" s="1180"/>
      <c r="CQ82" s="1188"/>
      <c r="CR82" s="1189"/>
      <c r="CS82" s="1180"/>
      <c r="CT82" s="1180"/>
      <c r="CU82" s="1180"/>
      <c r="CV82" s="1180"/>
      <c r="CW82" s="1188"/>
      <c r="CX82" s="1189"/>
      <c r="CY82" s="1180"/>
      <c r="CZ82" s="1180"/>
      <c r="DA82" s="1180"/>
      <c r="DB82" s="1180"/>
      <c r="DC82" s="1180"/>
      <c r="DD82" s="1180"/>
      <c r="DE82" s="1180"/>
      <c r="DF82" s="1180"/>
      <c r="DG82" s="1180"/>
      <c r="DH82" s="1180"/>
      <c r="DI82" s="1180"/>
      <c r="DJ82" s="1180"/>
    </row>
    <row r="83" spans="2:114" ht="13.15" customHeight="1" x14ac:dyDescent="0.25">
      <c r="B83" s="2073" t="s">
        <v>567</v>
      </c>
      <c r="D83" s="2013" t="e">
        <f>(2*E85/7)/'1-Eng Inputs'!$B$34</f>
        <v>#REF!</v>
      </c>
      <c r="F83" s="2013" t="e">
        <f>((2*E85/7)+G85/3)/'1-Eng Inputs'!$B$34</f>
        <v>#REF!</v>
      </c>
      <c r="G83" s="1180"/>
      <c r="H83" s="2013" t="e">
        <f>((I85+G85)/3)/'1-Eng Inputs'!$B$34</f>
        <v>#REF!</v>
      </c>
      <c r="I83" s="1180"/>
      <c r="J83" s="2013" t="e">
        <f>((K85+I85)/3)/'1-Eng Inputs'!$B$34</f>
        <v>#REF!</v>
      </c>
      <c r="K83" s="1180"/>
      <c r="L83" s="2013" t="e">
        <f>((M85+K85)/3)/'1-Eng Inputs'!$B$34</f>
        <v>#REF!</v>
      </c>
      <c r="M83" s="1180"/>
      <c r="N83" s="2013" t="e">
        <f>((O85+M85)/3)/'1-Eng Inputs'!$B$34</f>
        <v>#REF!</v>
      </c>
      <c r="O83" s="1180"/>
      <c r="P83" s="2013" t="e">
        <f>((Q85+O85)/3)/'1-Eng Inputs'!$B$34</f>
        <v>#REF!</v>
      </c>
      <c r="Q83" s="1180"/>
      <c r="R83" s="2051" t="e">
        <f>((S85+Q85)/3)/'1-Eng Inputs'!$B$34</f>
        <v>#REF!</v>
      </c>
      <c r="S83" s="1180"/>
      <c r="T83" s="2013" t="e">
        <f>((U85+S85)/3)/'1-Eng Inputs'!$B$34</f>
        <v>#REF!</v>
      </c>
      <c r="U83" s="1180"/>
      <c r="V83" s="2013" t="e">
        <f>((W85+U85)/3)/'1-Eng Inputs'!$B$34</f>
        <v>#REF!</v>
      </c>
      <c r="W83" s="1180"/>
      <c r="X83" s="2051" t="e">
        <f>((Y85+W85)/3)/'1-Eng Inputs'!$B$34</f>
        <v>#REF!</v>
      </c>
      <c r="Y83" s="1180"/>
      <c r="Z83" s="2013" t="e">
        <f>((AA85+Y85)/3)/'1-Eng Inputs'!$B$34</f>
        <v>#REF!</v>
      </c>
      <c r="AA83" s="1180"/>
      <c r="AB83" s="2013" t="e">
        <f>((AC85+AA85)/3)/'1-Eng Inputs'!$B$34</f>
        <v>#REF!</v>
      </c>
      <c r="AC83" s="1180"/>
      <c r="AD83" s="1180"/>
      <c r="AE83" s="1180"/>
      <c r="AF83" s="2044"/>
      <c r="AG83" s="1180"/>
      <c r="AH83" s="2044"/>
      <c r="AI83" s="1180"/>
      <c r="AJ83" s="1180"/>
      <c r="AO83" s="2073" t="s">
        <v>567</v>
      </c>
      <c r="AQ83" s="1179"/>
      <c r="AS83" s="1179"/>
      <c r="AT83" s="1180"/>
      <c r="AU83" s="1179"/>
      <c r="AV83" s="1180"/>
      <c r="AW83" s="1179"/>
      <c r="AX83" s="1180"/>
      <c r="AY83" s="1164"/>
      <c r="AZ83" s="1180"/>
      <c r="BA83" s="1164"/>
      <c r="BB83" s="1180"/>
      <c r="BC83" s="1164"/>
      <c r="BD83" s="1180"/>
      <c r="BE83" s="1165"/>
      <c r="BF83" s="1180"/>
      <c r="BG83" s="1166"/>
      <c r="BH83" s="1180"/>
      <c r="BI83" s="1166"/>
      <c r="BJ83" s="1180"/>
      <c r="BK83" s="1167"/>
      <c r="BL83" s="1180"/>
      <c r="BM83" s="1168"/>
      <c r="BN83" s="1180"/>
      <c r="BO83" s="1168"/>
      <c r="BP83" s="1180"/>
      <c r="BQ83" s="1180" t="s">
        <v>570</v>
      </c>
      <c r="BR83" s="1180"/>
      <c r="BS83" s="1180"/>
      <c r="BT83" s="1180"/>
      <c r="BU83" s="1180"/>
      <c r="BV83" s="1180"/>
      <c r="BW83" s="1180"/>
      <c r="CB83" s="2073" t="s">
        <v>567</v>
      </c>
      <c r="CD83" s="2045"/>
      <c r="CF83" s="2045"/>
      <c r="CG83" s="1180"/>
      <c r="CH83" s="2045"/>
      <c r="CI83" s="1180"/>
      <c r="CJ83" s="2045"/>
      <c r="CK83" s="1180"/>
      <c r="CL83" s="2047"/>
      <c r="CM83" s="1180"/>
      <c r="CN83" s="2047"/>
      <c r="CO83" s="1180"/>
      <c r="CP83" s="2047"/>
      <c r="CQ83" s="1180"/>
      <c r="CR83" s="2049"/>
      <c r="CS83" s="1180"/>
      <c r="CT83" s="2037"/>
      <c r="CU83" s="1180"/>
      <c r="CV83" s="2037"/>
      <c r="CW83" s="1180"/>
      <c r="CX83" s="2033"/>
      <c r="CY83" s="1180"/>
      <c r="CZ83" s="2029"/>
      <c r="DA83" s="1180"/>
      <c r="DB83" s="2029"/>
      <c r="DC83" s="1180"/>
      <c r="DD83" s="1180" t="s">
        <v>570</v>
      </c>
      <c r="DE83" s="1180"/>
      <c r="DF83" s="2044"/>
      <c r="DG83" s="1180"/>
      <c r="DH83" s="2044"/>
      <c r="DI83" s="1180"/>
      <c r="DJ83" s="1180"/>
    </row>
    <row r="84" spans="2:114" ht="14.45" hidden="1" customHeight="1" x14ac:dyDescent="0.25">
      <c r="B84" s="2074"/>
      <c r="D84" s="2014"/>
      <c r="F84" s="2014"/>
      <c r="H84" s="2014"/>
      <c r="J84" s="2014"/>
      <c r="L84" s="2014"/>
      <c r="N84" s="2014"/>
      <c r="P84" s="2014"/>
      <c r="R84" s="2052"/>
      <c r="S84" s="1180"/>
      <c r="T84" s="2014"/>
      <c r="V84" s="2014"/>
      <c r="X84" s="2052"/>
      <c r="Y84" s="1180"/>
      <c r="Z84" s="2014"/>
      <c r="AB84" s="2014"/>
      <c r="AD84" s="1180"/>
      <c r="AE84" s="1180"/>
      <c r="AF84" s="2044"/>
      <c r="AG84" s="1180"/>
      <c r="AH84" s="2044"/>
      <c r="AI84" s="1180"/>
      <c r="AJ84" s="1180"/>
      <c r="AO84" s="2074"/>
      <c r="AQ84" s="1181"/>
      <c r="AS84" s="1181"/>
      <c r="AU84" s="1181"/>
      <c r="AW84" s="1181"/>
      <c r="AY84" s="1172"/>
      <c r="AZ84" s="1180"/>
      <c r="BA84" s="1172"/>
      <c r="BC84" s="1172"/>
      <c r="BE84" s="1173"/>
      <c r="BF84" s="1180"/>
      <c r="BG84" s="1174"/>
      <c r="BI84" s="1174"/>
      <c r="BK84" s="1175"/>
      <c r="BL84" s="1180"/>
      <c r="BM84" s="1176"/>
      <c r="BO84" s="1176"/>
      <c r="BQ84" s="1180" t="s">
        <v>571</v>
      </c>
      <c r="BR84" s="1180"/>
      <c r="BS84" s="1180"/>
      <c r="BT84" s="1180"/>
      <c r="BU84" s="1180"/>
      <c r="BV84" s="1180"/>
      <c r="BW84" s="1180"/>
      <c r="CB84" s="2074"/>
      <c r="CD84" s="2046"/>
      <c r="CF84" s="2046"/>
      <c r="CH84" s="2046"/>
      <c r="CJ84" s="2046"/>
      <c r="CL84" s="2048"/>
      <c r="CM84" s="1180"/>
      <c r="CN84" s="2048"/>
      <c r="CP84" s="2048"/>
      <c r="CR84" s="2050"/>
      <c r="CS84" s="1180"/>
      <c r="CT84" s="2038"/>
      <c r="CV84" s="2038"/>
      <c r="CX84" s="2034"/>
      <c r="CY84" s="1180"/>
      <c r="CZ84" s="2030"/>
      <c r="DB84" s="2030"/>
      <c r="DD84" s="1180" t="s">
        <v>571</v>
      </c>
      <c r="DE84" s="1180"/>
      <c r="DF84" s="2044"/>
      <c r="DG84" s="1180"/>
      <c r="DH84" s="2044"/>
      <c r="DI84" s="1180"/>
      <c r="DJ84" s="1180"/>
    </row>
    <row r="85" spans="2:114" ht="30" customHeight="1" x14ac:dyDescent="0.25">
      <c r="B85" s="2074"/>
      <c r="D85" s="1190"/>
      <c r="E85" s="1153" t="e">
        <f>IF('1-Eng Inputs'!B106="YES",AR85,CE85)*2.2</f>
        <v>#REF!</v>
      </c>
      <c r="F85" s="1153"/>
      <c r="G85" s="1153" t="e">
        <f>IF('1-Eng Inputs'!E106="YES",AT85,CG85)*2.2</f>
        <v>#REF!</v>
      </c>
      <c r="H85" s="1153"/>
      <c r="I85" s="1153" t="e">
        <f>IF('1-Eng Inputs'!G106="YES",AV85,CI85)*2.2</f>
        <v>#REF!</v>
      </c>
      <c r="J85" s="1153"/>
      <c r="K85" s="1153" t="e">
        <f>IF('1-Eng Inputs'!I106="YES",AX85,CK85)*2.2</f>
        <v>#REF!</v>
      </c>
      <c r="L85" s="1153"/>
      <c r="M85" s="1153" t="e">
        <f>IF('1-Eng Inputs'!K106="YES",AZ85,CM85)*2.2</f>
        <v>#REF!</v>
      </c>
      <c r="N85" s="1153"/>
      <c r="O85" s="1153" t="e">
        <f>IF('1-Eng Inputs'!M106="YES",BB85,CO85)*2.2</f>
        <v>#REF!</v>
      </c>
      <c r="P85" s="1153"/>
      <c r="Q85" s="1153" t="e">
        <f>IF('1-Eng Inputs'!O106="YES",BD85,CQ85)*2.2</f>
        <v>#REF!</v>
      </c>
      <c r="R85" s="1191"/>
      <c r="S85" s="1153" t="e">
        <f>IF('1-Eng Inputs'!Q106="YES",BF85,CS85)*2.2</f>
        <v>#REF!</v>
      </c>
      <c r="T85" s="1153"/>
      <c r="U85" s="1153" t="e">
        <f>IF('1-Eng Inputs'!S106="YES",BH85,CU85)*2.2</f>
        <v>#REF!</v>
      </c>
      <c r="V85" s="1153"/>
      <c r="W85" s="1153" t="e">
        <f>IF('1-Eng Inputs'!U106="YES",BJ85,CW85)*2.2</f>
        <v>#REF!</v>
      </c>
      <c r="X85" s="1191"/>
      <c r="Y85" s="1153" t="e">
        <f>IF('1-Eng Inputs'!W106="YES",BL85,CY85)*2.2</f>
        <v>#REF!</v>
      </c>
      <c r="Z85" s="1153"/>
      <c r="AA85" s="1153" t="e">
        <f>IF('1-Eng Inputs'!Y106="YES",BN85,DA85)*2.2</f>
        <v>#REF!</v>
      </c>
      <c r="AB85" s="1153"/>
      <c r="AC85" s="1153" t="e">
        <f>IF('1-Eng Inputs'!AA106="YES",BP85,DC85)*2.2</f>
        <v>#REF!</v>
      </c>
      <c r="AD85" s="1155"/>
      <c r="AE85" s="1155"/>
      <c r="AF85" s="1155"/>
      <c r="AG85" s="1155"/>
      <c r="AH85" s="1155"/>
      <c r="AI85" s="1155"/>
      <c r="AJ85" s="1180"/>
      <c r="AO85" s="2074"/>
      <c r="AQ85" s="1190"/>
      <c r="AR85" s="1153" t="e">
        <f>'wind load calc_10d'!F69</f>
        <v>#REF!</v>
      </c>
      <c r="AS85" s="1153"/>
      <c r="AT85" s="1153" t="e">
        <f>'wind load calc_10d'!G69</f>
        <v>#REF!</v>
      </c>
      <c r="AU85" s="1153"/>
      <c r="AV85" s="1153" t="e">
        <f>'wind load calc_10d'!H69</f>
        <v>#REF!</v>
      </c>
      <c r="AW85" s="1153"/>
      <c r="AX85" s="1153" t="e">
        <f>'wind load calc_10d'!H69</f>
        <v>#REF!</v>
      </c>
      <c r="AY85" s="1153"/>
      <c r="AZ85" s="1153" t="e">
        <f>'wind load calc_10d'!H70</f>
        <v>#REF!</v>
      </c>
      <c r="BA85" s="1153"/>
      <c r="BB85" s="1153" t="e">
        <f>'wind load calc_10d'!H70</f>
        <v>#REF!</v>
      </c>
      <c r="BC85" s="1153"/>
      <c r="BD85" s="1154" t="e">
        <f>'wind load calc_10d'!H70</f>
        <v>#REF!</v>
      </c>
      <c r="BE85" s="1191"/>
      <c r="BF85" s="1153" t="e">
        <f>'wind load calc_10d'!H79</f>
        <v>#REF!</v>
      </c>
      <c r="BG85" s="1153"/>
      <c r="BH85" s="1153" t="e">
        <f>'wind load calc_10d'!H79</f>
        <v>#REF!</v>
      </c>
      <c r="BI85" s="1153"/>
      <c r="BJ85" s="1153" t="e">
        <f>'wind load calc_10d'!H79</f>
        <v>#REF!</v>
      </c>
      <c r="BK85" s="1191"/>
      <c r="BL85" s="1153" t="e">
        <f>'wind load calc_10d'!H88</f>
        <v>#REF!</v>
      </c>
      <c r="BM85" s="1153"/>
      <c r="BN85" s="1153" t="e">
        <f>'wind load calc_10d'!H88</f>
        <v>#REF!</v>
      </c>
      <c r="BO85" s="1153"/>
      <c r="BP85" s="1153" t="e">
        <f>'wind load calc_10d'!H88</f>
        <v>#REF!</v>
      </c>
      <c r="BQ85" s="1155"/>
      <c r="BR85" s="1155"/>
      <c r="BS85" s="1155"/>
      <c r="BT85" s="1155"/>
      <c r="BU85" s="1155"/>
      <c r="BV85" s="1155"/>
      <c r="BW85" s="1180"/>
      <c r="CB85" s="2074"/>
      <c r="CD85" s="1190"/>
      <c r="CE85" s="1153" t="e">
        <f>'wind load calc_10d'!F121</f>
        <v>#REF!</v>
      </c>
      <c r="CF85" s="1153"/>
      <c r="CG85" s="1153" t="e">
        <f>'wind load calc_10d'!G121</f>
        <v>#REF!</v>
      </c>
      <c r="CH85" s="1153"/>
      <c r="CI85" s="1153" t="e">
        <f>'wind load calc_10d'!H121</f>
        <v>#REF!</v>
      </c>
      <c r="CJ85" s="1153"/>
      <c r="CK85" s="1153" t="e">
        <f>'wind load calc_10d'!H121</f>
        <v>#REF!</v>
      </c>
      <c r="CL85" s="1153"/>
      <c r="CM85" s="1153" t="e">
        <f>'wind load calc_10d'!H122</f>
        <v>#REF!</v>
      </c>
      <c r="CN85" s="1153"/>
      <c r="CO85" s="1153" t="e">
        <f>'wind load calc_10d'!H122</f>
        <v>#REF!</v>
      </c>
      <c r="CP85" s="1153"/>
      <c r="CQ85" s="1154" t="e">
        <f>'wind load calc_10d'!H122</f>
        <v>#REF!</v>
      </c>
      <c r="CR85" s="1191"/>
      <c r="CS85" s="1153" t="e">
        <f>'wind load calc_10d'!H131</f>
        <v>#REF!</v>
      </c>
      <c r="CT85" s="1153"/>
      <c r="CU85" s="1153" t="e">
        <f>'wind load calc_10d'!H131</f>
        <v>#REF!</v>
      </c>
      <c r="CV85" s="1153"/>
      <c r="CW85" s="1153" t="e">
        <f>'wind load calc_10d'!H131</f>
        <v>#REF!</v>
      </c>
      <c r="CX85" s="1191"/>
      <c r="CY85" s="1153" t="e">
        <f>'wind load calc_10d'!H140</f>
        <v>#REF!</v>
      </c>
      <c r="CZ85" s="1153"/>
      <c r="DA85" s="1153" t="e">
        <f>'wind load calc_10d'!H140</f>
        <v>#REF!</v>
      </c>
      <c r="DB85" s="1153"/>
      <c r="DC85" s="1153" t="e">
        <f>'wind load calc_10d'!H140</f>
        <v>#REF!</v>
      </c>
      <c r="DD85" s="1155"/>
      <c r="DE85" s="1155"/>
      <c r="DF85" s="1155"/>
      <c r="DG85" s="1155"/>
      <c r="DH85" s="1155"/>
      <c r="DI85" s="1155"/>
      <c r="DJ85" s="1180"/>
    </row>
    <row r="86" spans="2:114" ht="13.5" thickBot="1" x14ac:dyDescent="0.3">
      <c r="B86" s="2074"/>
      <c r="D86" s="2013" t="e">
        <f>(E88/3+(2*E85/7))/'1-Eng Inputs'!$B$34</f>
        <v>#REF!</v>
      </c>
      <c r="F86" s="2013" t="e">
        <f>((E88+G85)/6+(2*E85/7)+G88/4)/'1-Eng Inputs'!$B$34</f>
        <v>#REF!</v>
      </c>
      <c r="H86" s="2013" t="e">
        <f>((I85+G85)/6+(I88+G88)/4)/'1-Eng Inputs'!$B$34</f>
        <v>#REF!</v>
      </c>
      <c r="J86" s="2013" t="e">
        <f>((K85+I85)/6+(K88+I88)/4)/'1-Eng Inputs'!$B$34</f>
        <v>#REF!</v>
      </c>
      <c r="L86" s="2013" t="e">
        <f>((M85+K85)/6+(M88+K88)/4)/'1-Eng Inputs'!$B$34</f>
        <v>#REF!</v>
      </c>
      <c r="N86" s="2013" t="e">
        <f>((O85+M85)/6+(O88+M88)/4)/'1-Eng Inputs'!$B$34</f>
        <v>#REF!</v>
      </c>
      <c r="P86" s="2013" t="e">
        <f>((Q85+O85)/6+(Q88+O88)/4)/'1-Eng Inputs'!$B$34</f>
        <v>#REF!</v>
      </c>
      <c r="R86" s="2051" t="e">
        <f>((S85+Q85)/6+(S88+Q88)/4)/'1-Eng Inputs'!$B$34</f>
        <v>#REF!</v>
      </c>
      <c r="T86" s="2013" t="e">
        <f>((U85+S85)/6+(U88+S88)/4)/'1-Eng Inputs'!$B$34</f>
        <v>#REF!</v>
      </c>
      <c r="V86" s="2013" t="e">
        <f>((W85+U85)/6+(W88+U88)/4)/'1-Eng Inputs'!$B$34</f>
        <v>#REF!</v>
      </c>
      <c r="X86" s="2051" t="e">
        <f>((Y85+W85)/6+(Y88+W88)/4)/'1-Eng Inputs'!$B$34</f>
        <v>#REF!</v>
      </c>
      <c r="Z86" s="2013" t="e">
        <f>((AA85+Y85)/6+(AA88+Y88)/4)/'1-Eng Inputs'!$B$34</f>
        <v>#REF!</v>
      </c>
      <c r="AB86" s="2013" t="e">
        <f>((AC85+AA85)/6+(AC88+AA88)/4)/'1-Eng Inputs'!$B$34</f>
        <v>#REF!</v>
      </c>
      <c r="AD86" s="1180"/>
      <c r="AE86" s="1180"/>
      <c r="AF86" s="2044"/>
      <c r="AG86" s="1180"/>
      <c r="AH86" s="2044"/>
      <c r="AI86" s="1180"/>
      <c r="AJ86" s="2044"/>
      <c r="AO86" s="2074"/>
      <c r="AQ86" s="1179"/>
      <c r="AS86" s="1179"/>
      <c r="AT86" s="1180"/>
      <c r="AU86" s="1179"/>
      <c r="AV86" s="1180"/>
      <c r="AW86" s="1179"/>
      <c r="AX86" s="1180"/>
      <c r="AY86" s="1164"/>
      <c r="AZ86" s="1180"/>
      <c r="BA86" s="1164"/>
      <c r="BB86" s="1180"/>
      <c r="BC86" s="1164"/>
      <c r="BD86" s="1180"/>
      <c r="BE86" s="1165"/>
      <c r="BF86" s="1180"/>
      <c r="BG86" s="1166"/>
      <c r="BH86" s="1180"/>
      <c r="BI86" s="1166"/>
      <c r="BJ86" s="1180"/>
      <c r="BK86" s="1167"/>
      <c r="BL86" s="1180"/>
      <c r="BM86" s="1168"/>
      <c r="BN86" s="1180"/>
      <c r="BO86" s="1168"/>
      <c r="BP86" s="1180"/>
      <c r="BQ86" s="1180"/>
      <c r="BR86" s="1180"/>
      <c r="BS86" s="1180"/>
      <c r="BT86" s="1180"/>
      <c r="BU86" s="1180"/>
      <c r="BV86" s="1180"/>
      <c r="BW86" s="1180"/>
      <c r="CB86" s="2074"/>
      <c r="CD86" s="2045"/>
      <c r="CF86" s="2045"/>
      <c r="CG86" s="1180"/>
      <c r="CH86" s="2045"/>
      <c r="CI86" s="1180"/>
      <c r="CJ86" s="2045"/>
      <c r="CK86" s="1180"/>
      <c r="CL86" s="2047"/>
      <c r="CM86" s="1180"/>
      <c r="CN86" s="2047"/>
      <c r="CO86" s="1180"/>
      <c r="CP86" s="2047"/>
      <c r="CQ86" s="1180"/>
      <c r="CR86" s="2049"/>
      <c r="CS86" s="1180"/>
      <c r="CT86" s="2037"/>
      <c r="CU86" s="1180"/>
      <c r="CV86" s="2037"/>
      <c r="CW86" s="1180"/>
      <c r="CX86" s="2033"/>
      <c r="CY86" s="1180"/>
      <c r="CZ86" s="2029"/>
      <c r="DA86" s="1180"/>
      <c r="DB86" s="2029"/>
      <c r="DC86" s="1180"/>
      <c r="DD86" s="1180"/>
      <c r="DE86" s="1180"/>
      <c r="DF86" s="2044"/>
      <c r="DG86" s="1180"/>
      <c r="DH86" s="2044"/>
      <c r="DI86" s="1180"/>
      <c r="DJ86" s="2044"/>
    </row>
    <row r="87" spans="2:114" ht="15" hidden="1" customHeight="1" thickBot="1" x14ac:dyDescent="0.3">
      <c r="B87" s="2075"/>
      <c r="D87" s="2014"/>
      <c r="F87" s="2014"/>
      <c r="H87" s="2014"/>
      <c r="J87" s="2014"/>
      <c r="L87" s="2014"/>
      <c r="N87" s="2014"/>
      <c r="P87" s="2014"/>
      <c r="R87" s="2052"/>
      <c r="T87" s="2014"/>
      <c r="V87" s="2014"/>
      <c r="X87" s="2052"/>
      <c r="Z87" s="2014"/>
      <c r="AB87" s="2014"/>
      <c r="AD87" s="1180"/>
      <c r="AE87" s="1180"/>
      <c r="AF87" s="2044"/>
      <c r="AG87" s="1180"/>
      <c r="AH87" s="2044"/>
      <c r="AI87" s="1180"/>
      <c r="AJ87" s="2044"/>
      <c r="AO87" s="2075"/>
      <c r="AQ87" s="1181"/>
      <c r="AS87" s="1181"/>
      <c r="AU87" s="1181"/>
      <c r="AW87" s="1181"/>
      <c r="AY87" s="1172"/>
      <c r="AZ87" s="1180"/>
      <c r="BA87" s="1172"/>
      <c r="BC87" s="1172"/>
      <c r="BE87" s="1173"/>
      <c r="BF87" s="1180"/>
      <c r="BG87" s="1174"/>
      <c r="BI87" s="1174"/>
      <c r="BK87" s="1175"/>
      <c r="BL87" s="1180"/>
      <c r="BM87" s="1176"/>
      <c r="BO87" s="1176"/>
      <c r="BQ87" s="1180"/>
      <c r="BR87" s="1180"/>
      <c r="BS87" s="1180"/>
      <c r="BT87" s="1180"/>
      <c r="BU87" s="1180"/>
      <c r="BV87" s="1180"/>
      <c r="BW87" s="1180"/>
      <c r="CB87" s="2075"/>
      <c r="CD87" s="2046"/>
      <c r="CF87" s="2046"/>
      <c r="CH87" s="2046"/>
      <c r="CJ87" s="2046"/>
      <c r="CL87" s="2048"/>
      <c r="CM87" s="1180"/>
      <c r="CN87" s="2048"/>
      <c r="CP87" s="2048"/>
      <c r="CR87" s="2050"/>
      <c r="CS87" s="1180"/>
      <c r="CT87" s="2038"/>
      <c r="CV87" s="2038"/>
      <c r="CX87" s="2034"/>
      <c r="CY87" s="1180"/>
      <c r="CZ87" s="2030"/>
      <c r="DB87" s="2030"/>
      <c r="DD87" s="1180"/>
      <c r="DE87" s="1180"/>
      <c r="DF87" s="2044"/>
      <c r="DG87" s="1180"/>
      <c r="DH87" s="2044"/>
      <c r="DI87" s="1180"/>
      <c r="DJ87" s="2044"/>
    </row>
    <row r="88" spans="2:114" ht="30" customHeight="1" x14ac:dyDescent="0.25">
      <c r="B88" s="2073" t="s">
        <v>536</v>
      </c>
      <c r="D88" s="1190"/>
      <c r="E88" s="1153" t="e">
        <f>IF('1-Eng Inputs'!B109="YES",AR88,CE88)*2.2</f>
        <v>#REF!</v>
      </c>
      <c r="F88" s="1153"/>
      <c r="G88" s="1153" t="e">
        <f>IF('1-Eng Inputs'!E109="YES",AT88,CG88)*2.2</f>
        <v>#REF!</v>
      </c>
      <c r="H88" s="1153"/>
      <c r="I88" s="1153" t="e">
        <f>IF('1-Eng Inputs'!G109="YES",AV88,CI88)*2.2</f>
        <v>#REF!</v>
      </c>
      <c r="J88" s="1153"/>
      <c r="K88" s="1153" t="e">
        <f>IF('1-Eng Inputs'!I109="YES",AX88,CK88)*2.2</f>
        <v>#REF!</v>
      </c>
      <c r="L88" s="1153"/>
      <c r="M88" s="1153" t="e">
        <f>IF('1-Eng Inputs'!K109="YES",AZ88,CM88)*2.2</f>
        <v>#REF!</v>
      </c>
      <c r="N88" s="1153"/>
      <c r="O88" s="1153" t="e">
        <f>IF('1-Eng Inputs'!M109="YES",BB88,CO88)*2.2</f>
        <v>#REF!</v>
      </c>
      <c r="P88" s="1153"/>
      <c r="Q88" s="1153" t="e">
        <f>IF('1-Eng Inputs'!O109="YES",BD88,CQ88)*2.2</f>
        <v>#REF!</v>
      </c>
      <c r="R88" s="1191"/>
      <c r="S88" s="1153" t="e">
        <f>IF('1-Eng Inputs'!Q109="YES",BF88,CS88)*2.2</f>
        <v>#REF!</v>
      </c>
      <c r="T88" s="1153"/>
      <c r="U88" s="1153" t="e">
        <f>IF('1-Eng Inputs'!S109="YES",BH88,CU88)*2.2</f>
        <v>#REF!</v>
      </c>
      <c r="V88" s="1153"/>
      <c r="W88" s="1153" t="e">
        <f>IF('1-Eng Inputs'!U109="YES",BJ88,CW88)*2.2</f>
        <v>#REF!</v>
      </c>
      <c r="X88" s="1191"/>
      <c r="Y88" s="1153" t="e">
        <f>IF('1-Eng Inputs'!W109="YES",BL88,CY88)*2.2</f>
        <v>#REF!</v>
      </c>
      <c r="Z88" s="1153"/>
      <c r="AA88" s="1153" t="e">
        <f>IF('1-Eng Inputs'!Y109="YES",BN88,DA88)*2.2</f>
        <v>#REF!</v>
      </c>
      <c r="AB88" s="1153"/>
      <c r="AC88" s="1153" t="e">
        <f>IF('1-Eng Inputs'!AA109="YES",BP88,DC88)*2.2</f>
        <v>#REF!</v>
      </c>
      <c r="AD88" s="1155"/>
      <c r="AE88" s="1155"/>
      <c r="AF88" s="1155"/>
      <c r="AG88" s="1155"/>
      <c r="AH88" s="1155"/>
      <c r="AI88" s="1155"/>
      <c r="AJ88" s="1180"/>
      <c r="AO88" s="2073" t="s">
        <v>536</v>
      </c>
      <c r="AQ88" s="1190"/>
      <c r="AR88" s="1153" t="e">
        <f>'wind load calc_10d'!G71</f>
        <v>#REF!</v>
      </c>
      <c r="AS88" s="1153"/>
      <c r="AT88" s="1153" t="e">
        <f>'wind load calc_10d'!I71</f>
        <v>#REF!</v>
      </c>
      <c r="AU88" s="1153"/>
      <c r="AV88" s="1153" t="e">
        <f>'wind load calc_10d'!J71</f>
        <v>#REF!</v>
      </c>
      <c r="AW88" s="1153"/>
      <c r="AX88" s="1153" t="e">
        <f>'wind load calc_10d'!J71</f>
        <v>#REF!</v>
      </c>
      <c r="AY88" s="1153"/>
      <c r="AZ88" s="1153" t="e">
        <f>'wind load calc_10d'!J72</f>
        <v>#REF!</v>
      </c>
      <c r="BA88" s="1153"/>
      <c r="BB88" s="1153" t="e">
        <f>'wind load calc_10d'!J72</f>
        <v>#REF!</v>
      </c>
      <c r="BC88" s="1153"/>
      <c r="BD88" s="1154" t="e">
        <f>'wind load calc_10d'!J72</f>
        <v>#REF!</v>
      </c>
      <c r="BE88" s="1191"/>
      <c r="BF88" s="1153" t="e">
        <f>'wind load calc_10d'!J81</f>
        <v>#REF!</v>
      </c>
      <c r="BG88" s="1153"/>
      <c r="BH88" s="1153" t="e">
        <f>'wind load calc_10d'!J81</f>
        <v>#REF!</v>
      </c>
      <c r="BI88" s="1153"/>
      <c r="BJ88" s="1153" t="e">
        <f>'wind load calc_10d'!J81</f>
        <v>#REF!</v>
      </c>
      <c r="BK88" s="1191"/>
      <c r="BL88" s="1153" t="e">
        <f>'wind load calc_10d'!J90</f>
        <v>#REF!</v>
      </c>
      <c r="BM88" s="1153"/>
      <c r="BN88" s="1153" t="e">
        <f>'wind load calc_10d'!J90</f>
        <v>#REF!</v>
      </c>
      <c r="BO88" s="1153"/>
      <c r="BP88" s="1153" t="e">
        <f>'wind load calc_10d'!J90</f>
        <v>#REF!</v>
      </c>
      <c r="BQ88" s="1155"/>
      <c r="BR88" s="1155"/>
      <c r="BS88" s="1155"/>
      <c r="BT88" s="1155"/>
      <c r="BU88" s="1155"/>
      <c r="BV88" s="1155"/>
      <c r="BW88" s="1180"/>
      <c r="CB88" s="2073" t="s">
        <v>536</v>
      </c>
      <c r="CD88" s="1190"/>
      <c r="CE88" s="1153" t="e">
        <f>'wind load calc_10d'!G123</f>
        <v>#REF!</v>
      </c>
      <c r="CF88" s="1153"/>
      <c r="CG88" s="1153" t="e">
        <f>'wind load calc_10d'!I123</f>
        <v>#REF!</v>
      </c>
      <c r="CH88" s="1153"/>
      <c r="CI88" s="1153" t="e">
        <f>'wind load calc_10d'!J123</f>
        <v>#REF!</v>
      </c>
      <c r="CJ88" s="1153"/>
      <c r="CK88" s="1153" t="e">
        <f>'wind load calc_10d'!J123</f>
        <v>#REF!</v>
      </c>
      <c r="CL88" s="1153"/>
      <c r="CM88" s="1153" t="e">
        <f>'wind load calc_10d'!J124</f>
        <v>#REF!</v>
      </c>
      <c r="CN88" s="1153"/>
      <c r="CO88" s="1153" t="e">
        <f>'wind load calc_10d'!J124</f>
        <v>#REF!</v>
      </c>
      <c r="CP88" s="1153"/>
      <c r="CQ88" s="1154" t="e">
        <f>'wind load calc_10d'!J124</f>
        <v>#REF!</v>
      </c>
      <c r="CR88" s="1191"/>
      <c r="CS88" s="1153" t="e">
        <f>'wind load calc_10d'!J133</f>
        <v>#REF!</v>
      </c>
      <c r="CT88" s="1153"/>
      <c r="CU88" s="1153" t="e">
        <f>'wind load calc_10d'!J133</f>
        <v>#REF!</v>
      </c>
      <c r="CV88" s="1153"/>
      <c r="CW88" s="1153" t="e">
        <f>'wind load calc_10d'!J133</f>
        <v>#REF!</v>
      </c>
      <c r="CX88" s="1191"/>
      <c r="CY88" s="1153" t="e">
        <f>'wind load calc_10d'!J142</f>
        <v>#REF!</v>
      </c>
      <c r="CZ88" s="1153"/>
      <c r="DA88" s="1153" t="e">
        <f>'wind load calc_10d'!J142</f>
        <v>#REF!</v>
      </c>
      <c r="DB88" s="1153"/>
      <c r="DC88" s="1153" t="e">
        <f>'wind load calc_10d'!J142</f>
        <v>#REF!</v>
      </c>
      <c r="DD88" s="1155"/>
      <c r="DE88" s="1155"/>
      <c r="DF88" s="1155"/>
      <c r="DG88" s="1155"/>
      <c r="DH88" s="1155"/>
      <c r="DI88" s="1155"/>
      <c r="DJ88" s="1180"/>
    </row>
    <row r="89" spans="2:114" x14ac:dyDescent="0.25">
      <c r="B89" s="2074"/>
      <c r="D89" s="2013" t="e">
        <f>((E88+E91)/3)/'1-Eng Inputs'!$B$34</f>
        <v>#REF!</v>
      </c>
      <c r="F89" s="2013" t="e">
        <f>((E91+E88)/6+(G91+G88)/4)/'1-Eng Inputs'!$B$34</f>
        <v>#REF!</v>
      </c>
      <c r="H89" s="2013" t="e">
        <f>1/4*(G88+I88+G91+I91)/'1-Eng Inputs'!$B$34</f>
        <v>#REF!</v>
      </c>
      <c r="J89" s="2013" t="e">
        <f>1/4*(I88+K88+I91+K91)/'1-Eng Inputs'!$B$34</f>
        <v>#REF!</v>
      </c>
      <c r="L89" s="2013" t="e">
        <f>1/4*(K88+M88+K91+M91)/'1-Eng Inputs'!$B$34</f>
        <v>#REF!</v>
      </c>
      <c r="N89" s="2013" t="e">
        <f>1/4*(M88+O88+M91+O91)/'1-Eng Inputs'!$B$34</f>
        <v>#REF!</v>
      </c>
      <c r="P89" s="2013" t="e">
        <f>1/4*(O88+Q88+O91+Q91)/'1-Eng Inputs'!$B$34</f>
        <v>#REF!</v>
      </c>
      <c r="R89" s="2042" t="e">
        <f>1/4*(Q88+S88+Q91+S91)/'1-Eng Inputs'!$B$34</f>
        <v>#REF!</v>
      </c>
      <c r="T89" s="2013" t="e">
        <f>1/4*(S88+U88+S91+U91)/'1-Eng Inputs'!$B$34</f>
        <v>#REF!</v>
      </c>
      <c r="V89" s="2013" t="e">
        <f>1/4*(U88+W88+U91+W91)/'1-Eng Inputs'!$B$34</f>
        <v>#REF!</v>
      </c>
      <c r="X89" s="2042" t="e">
        <f>1/4*(W88+Y88+W91+Y91)/'1-Eng Inputs'!$B$34</f>
        <v>#REF!</v>
      </c>
      <c r="Z89" s="2013" t="e">
        <f>1/4*(Y88+AA88+Y91+AA91)/'1-Eng Inputs'!$B$34</f>
        <v>#REF!</v>
      </c>
      <c r="AB89" s="2013" t="e">
        <f>1/4*(AA88+AC88+AA91+AC91)/'1-Eng Inputs'!$B$34</f>
        <v>#REF!</v>
      </c>
      <c r="AD89" s="1180"/>
      <c r="AE89" s="1180"/>
      <c r="AF89" s="2044"/>
      <c r="AG89" s="1180"/>
      <c r="AH89" s="2044"/>
      <c r="AI89" s="1180"/>
      <c r="AJ89" s="2044"/>
      <c r="AO89" s="2074"/>
      <c r="AQ89" s="1179"/>
      <c r="AS89" s="1179"/>
      <c r="AT89" s="1180"/>
      <c r="AU89" s="1179"/>
      <c r="AV89" s="1180"/>
      <c r="AW89" s="1179"/>
      <c r="AX89" s="1180"/>
      <c r="AY89" s="1164"/>
      <c r="AZ89" s="1180"/>
      <c r="BA89" s="1164"/>
      <c r="BB89" s="1180"/>
      <c r="BC89" s="1164"/>
      <c r="BD89" s="1180"/>
      <c r="BE89" s="1165"/>
      <c r="BF89" s="1180"/>
      <c r="BG89" s="1166"/>
      <c r="BH89" s="1180"/>
      <c r="BI89" s="1166"/>
      <c r="BJ89" s="1180"/>
      <c r="BK89" s="1167"/>
      <c r="BL89" s="1180"/>
      <c r="BM89" s="1168"/>
      <c r="BN89" s="1180"/>
      <c r="BO89" s="1168"/>
      <c r="BP89" s="1180"/>
      <c r="BQ89" s="1180"/>
      <c r="BR89" s="1180"/>
      <c r="BS89" s="1180"/>
      <c r="BT89" s="1180"/>
      <c r="BU89" s="1180"/>
      <c r="BV89" s="1180"/>
      <c r="BW89" s="1180"/>
      <c r="CB89" s="2074"/>
      <c r="CD89" s="2045"/>
      <c r="CF89" s="2045"/>
      <c r="CG89" s="1180"/>
      <c r="CH89" s="2045"/>
      <c r="CI89" s="1180"/>
      <c r="CJ89" s="2045"/>
      <c r="CK89" s="1180"/>
      <c r="CL89" s="2047"/>
      <c r="CM89" s="1180"/>
      <c r="CN89" s="2047"/>
      <c r="CO89" s="1180"/>
      <c r="CP89" s="2047"/>
      <c r="CQ89" s="1180"/>
      <c r="CR89" s="2049"/>
      <c r="CS89" s="1180"/>
      <c r="CT89" s="2037"/>
      <c r="CU89" s="1180"/>
      <c r="CV89" s="2037"/>
      <c r="CW89" s="1180"/>
      <c r="CX89" s="2033"/>
      <c r="CY89" s="1180"/>
      <c r="CZ89" s="2029"/>
      <c r="DA89" s="1180"/>
      <c r="DB89" s="2029"/>
      <c r="DC89" s="1180"/>
      <c r="DD89" s="1180"/>
      <c r="DE89" s="1180"/>
      <c r="DF89" s="2044"/>
      <c r="DG89" s="1180"/>
      <c r="DH89" s="2044"/>
      <c r="DI89" s="1180"/>
      <c r="DJ89" s="2044"/>
    </row>
    <row r="90" spans="2:114" ht="15" hidden="1" customHeight="1" x14ac:dyDescent="0.25">
      <c r="B90" s="2074"/>
      <c r="D90" s="2014"/>
      <c r="F90" s="2014"/>
      <c r="H90" s="2014"/>
      <c r="J90" s="2014"/>
      <c r="L90" s="2014"/>
      <c r="N90" s="2014"/>
      <c r="P90" s="2014"/>
      <c r="R90" s="2043"/>
      <c r="T90" s="2014"/>
      <c r="V90" s="2014"/>
      <c r="X90" s="2043"/>
      <c r="Z90" s="2014"/>
      <c r="AB90" s="2014"/>
      <c r="AD90" s="1180"/>
      <c r="AE90" s="1180"/>
      <c r="AF90" s="2044"/>
      <c r="AG90" s="1180"/>
      <c r="AH90" s="2044"/>
      <c r="AI90" s="1180"/>
      <c r="AJ90" s="2044"/>
      <c r="AO90" s="2074"/>
      <c r="AQ90" s="1181"/>
      <c r="AS90" s="1181"/>
      <c r="AU90" s="1181"/>
      <c r="AW90" s="1181"/>
      <c r="AY90" s="1172"/>
      <c r="AZ90" s="1180"/>
      <c r="BA90" s="1172"/>
      <c r="BC90" s="1172"/>
      <c r="BE90" s="1173"/>
      <c r="BF90" s="1180"/>
      <c r="BG90" s="1174"/>
      <c r="BI90" s="1174"/>
      <c r="BK90" s="1175"/>
      <c r="BL90" s="1180"/>
      <c r="BM90" s="1176"/>
      <c r="BO90" s="1176"/>
      <c r="BQ90" s="1180"/>
      <c r="BR90" s="1180"/>
      <c r="BS90" s="1180"/>
      <c r="BT90" s="1180"/>
      <c r="BU90" s="1180"/>
      <c r="BV90" s="1180"/>
      <c r="BW90" s="1180"/>
      <c r="CB90" s="2074"/>
      <c r="CD90" s="2046"/>
      <c r="CF90" s="2046"/>
      <c r="CH90" s="2046"/>
      <c r="CJ90" s="2046"/>
      <c r="CL90" s="2048"/>
      <c r="CM90" s="1180"/>
      <c r="CN90" s="2048"/>
      <c r="CP90" s="2048"/>
      <c r="CR90" s="2050"/>
      <c r="CS90" s="1180"/>
      <c r="CT90" s="2038"/>
      <c r="CV90" s="2038"/>
      <c r="CX90" s="2034"/>
      <c r="CY90" s="1180"/>
      <c r="CZ90" s="2030"/>
      <c r="DB90" s="2030"/>
      <c r="DD90" s="1180"/>
      <c r="DE90" s="1180"/>
      <c r="DF90" s="2044"/>
      <c r="DG90" s="1180"/>
      <c r="DH90" s="2044"/>
      <c r="DI90" s="1180"/>
      <c r="DJ90" s="2044"/>
    </row>
    <row r="91" spans="2:114" ht="30" customHeight="1" x14ac:dyDescent="0.25">
      <c r="B91" s="2074"/>
      <c r="D91" s="1190"/>
      <c r="E91" s="1153" t="e">
        <f>IF('1-Eng Inputs'!B112="YES",AR91,CE91)*2.2</f>
        <v>#REF!</v>
      </c>
      <c r="F91" s="1153"/>
      <c r="G91" s="1153" t="e">
        <f>IF('1-Eng Inputs'!E112="YES",AT91,CG91)*2.2</f>
        <v>#REF!</v>
      </c>
      <c r="H91" s="1153"/>
      <c r="I91" s="1153" t="e">
        <f>IF('1-Eng Inputs'!G112="YES",AV91,CI91)*2.2</f>
        <v>#REF!</v>
      </c>
      <c r="J91" s="1153"/>
      <c r="K91" s="1153" t="e">
        <f>IF('1-Eng Inputs'!I112="YES",AX91,CK91)*2.2</f>
        <v>#REF!</v>
      </c>
      <c r="L91" s="1153"/>
      <c r="M91" s="1153" t="e">
        <f>IF('1-Eng Inputs'!K112="YES",AZ91,CM91)*2.2</f>
        <v>#REF!</v>
      </c>
      <c r="N91" s="1153"/>
      <c r="O91" s="1153" t="e">
        <f>IF('1-Eng Inputs'!M112="YES",BB91,CO91)*2.2</f>
        <v>#REF!</v>
      </c>
      <c r="P91" s="1153"/>
      <c r="Q91" s="1199" t="e">
        <f>IF('1-Eng Inputs'!O112="YES",BD91,CQ91)*2.2</f>
        <v>#REF!</v>
      </c>
      <c r="R91" s="1200"/>
      <c r="S91" s="1153" t="e">
        <f>IF('1-Eng Inputs'!Q112="YES",BF91,CS91)*2.2</f>
        <v>#REF!</v>
      </c>
      <c r="T91" s="1153"/>
      <c r="U91" s="1153" t="e">
        <f>IF('1-Eng Inputs'!S112="YES",BH91,CU91)*2.2</f>
        <v>#REF!</v>
      </c>
      <c r="V91" s="1153"/>
      <c r="W91" s="1199" t="e">
        <f>IF('1-Eng Inputs'!U112="YES",BJ91,CW91)*2.2</f>
        <v>#REF!</v>
      </c>
      <c r="X91" s="1200"/>
      <c r="Y91" s="1153" t="e">
        <f>IF('1-Eng Inputs'!W112="YES",BL91,CY91)*2.2</f>
        <v>#REF!</v>
      </c>
      <c r="Z91" s="1153"/>
      <c r="AA91" s="1153" t="e">
        <f>IF('1-Eng Inputs'!Y112="YES",BN91,DA91)*2.2</f>
        <v>#REF!</v>
      </c>
      <c r="AB91" s="1153"/>
      <c r="AC91" s="1153" t="e">
        <f>IF('1-Eng Inputs'!AA112="YES",BP91,DC91)*2.2</f>
        <v>#REF!</v>
      </c>
      <c r="AD91" s="1155"/>
      <c r="AE91" s="1155"/>
      <c r="AF91" s="1155"/>
      <c r="AG91" s="1155"/>
      <c r="AH91" s="1155"/>
      <c r="AI91" s="1155"/>
      <c r="AJ91" s="1180"/>
      <c r="AO91" s="2074"/>
      <c r="AQ91" s="1190"/>
      <c r="AR91" s="1153" t="e">
        <f>'wind load calc_10d'!H71</f>
        <v>#REF!</v>
      </c>
      <c r="AS91" s="1153"/>
      <c r="AT91" s="1153" t="e">
        <f>'wind load calc_10d'!J71</f>
        <v>#REF!</v>
      </c>
      <c r="AU91" s="1153"/>
      <c r="AV91" s="1153" t="e">
        <f>'wind load calc_10d'!K71</f>
        <v>#REF!</v>
      </c>
      <c r="AW91" s="1153"/>
      <c r="AX91" s="1153" t="e">
        <f>'wind load calc_10d'!K71</f>
        <v>#REF!</v>
      </c>
      <c r="AY91" s="1153"/>
      <c r="AZ91" s="1153" t="e">
        <f>'wind load calc_10d'!K72</f>
        <v>#REF!</v>
      </c>
      <c r="BA91" s="1153"/>
      <c r="BB91" s="1153" t="e">
        <f>'wind load calc_10d'!K72</f>
        <v>#REF!</v>
      </c>
      <c r="BC91" s="1153"/>
      <c r="BD91" s="1154" t="e">
        <f>'wind load calc_10d'!K72</f>
        <v>#REF!</v>
      </c>
      <c r="BE91" s="1191"/>
      <c r="BF91" s="1153" t="e">
        <f>'wind load calc_10d'!K81</f>
        <v>#REF!</v>
      </c>
      <c r="BG91" s="1153"/>
      <c r="BH91" s="1153" t="e">
        <f>'wind load calc_10d'!K81</f>
        <v>#REF!</v>
      </c>
      <c r="BI91" s="1153"/>
      <c r="BJ91" s="1153" t="e">
        <f>'wind load calc_10d'!K81</f>
        <v>#REF!</v>
      </c>
      <c r="BK91" s="1191"/>
      <c r="BL91" s="1153" t="e">
        <f>'wind load calc_10d'!K90</f>
        <v>#REF!</v>
      </c>
      <c r="BM91" s="1153"/>
      <c r="BN91" s="1153" t="e">
        <f>'wind load calc_10d'!K90</f>
        <v>#REF!</v>
      </c>
      <c r="BO91" s="1153"/>
      <c r="BP91" s="1153" t="e">
        <f>'wind load calc_10d'!K90</f>
        <v>#REF!</v>
      </c>
      <c r="BQ91" s="1155"/>
      <c r="BR91" s="1155"/>
      <c r="BS91" s="1155"/>
      <c r="BT91" s="1155"/>
      <c r="BU91" s="1155"/>
      <c r="BV91" s="1155"/>
      <c r="BW91" s="1180"/>
      <c r="CB91" s="2074"/>
      <c r="CD91" s="1190"/>
      <c r="CE91" s="1153" t="e">
        <f>'wind load calc_10d'!H123</f>
        <v>#REF!</v>
      </c>
      <c r="CF91" s="1153"/>
      <c r="CG91" s="1153" t="e">
        <f>'wind load calc_10d'!J123</f>
        <v>#REF!</v>
      </c>
      <c r="CH91" s="1153"/>
      <c r="CI91" s="1153" t="e">
        <f>'wind load calc_10d'!K123</f>
        <v>#REF!</v>
      </c>
      <c r="CJ91" s="1153"/>
      <c r="CK91" s="1153" t="e">
        <f>'wind load calc_10d'!K123</f>
        <v>#REF!</v>
      </c>
      <c r="CL91" s="1153"/>
      <c r="CM91" s="1153" t="e">
        <f>'wind load calc_10d'!K124</f>
        <v>#REF!</v>
      </c>
      <c r="CN91" s="1153"/>
      <c r="CO91" s="1153" t="e">
        <f>'wind load calc_10d'!K124</f>
        <v>#REF!</v>
      </c>
      <c r="CP91" s="1153"/>
      <c r="CQ91" s="1154" t="e">
        <f>'wind load calc_10d'!K124</f>
        <v>#REF!</v>
      </c>
      <c r="CR91" s="1191"/>
      <c r="CS91" s="1153" t="e">
        <f>'wind load calc_10d'!K133</f>
        <v>#REF!</v>
      </c>
      <c r="CT91" s="1153"/>
      <c r="CU91" s="1153" t="e">
        <f>'wind load calc_10d'!K133</f>
        <v>#REF!</v>
      </c>
      <c r="CV91" s="1153"/>
      <c r="CW91" s="1153" t="e">
        <f>'wind load calc_10d'!K133</f>
        <v>#REF!</v>
      </c>
      <c r="CX91" s="1191"/>
      <c r="CY91" s="1153" t="e">
        <f>'wind load calc_10d'!K142</f>
        <v>#REF!</v>
      </c>
      <c r="CZ91" s="1153"/>
      <c r="DA91" s="1153" t="e">
        <f>'wind load calc_10d'!K142</f>
        <v>#REF!</v>
      </c>
      <c r="DB91" s="1153"/>
      <c r="DC91" s="1153" t="e">
        <f>'wind load calc_10d'!K142</f>
        <v>#REF!</v>
      </c>
      <c r="DD91" s="1155"/>
      <c r="DE91" s="1155"/>
      <c r="DF91" s="1155"/>
      <c r="DG91" s="1155"/>
      <c r="DH91" s="1155"/>
      <c r="DI91" s="1155"/>
      <c r="DJ91" s="1180"/>
    </row>
    <row r="92" spans="2:114" x14ac:dyDescent="0.25">
      <c r="B92" s="2074"/>
      <c r="D92" s="2013" t="e">
        <f>((E91+E94)/3)/'1-Eng Inputs'!$B$34</f>
        <v>#REF!</v>
      </c>
      <c r="F92" s="2013" t="e">
        <f>((E94+E91)/6+(G94+G91)/4)/'1-Eng Inputs'!$B$34</f>
        <v>#REF!</v>
      </c>
      <c r="H92" s="2013" t="e">
        <f>1/4*(G91+I91+G94+I94)/'1-Eng Inputs'!$B$34</f>
        <v>#REF!</v>
      </c>
      <c r="J92" s="2013" t="e">
        <f>1/4*(I91+K91+I94+K94)/'1-Eng Inputs'!$B$34</f>
        <v>#REF!</v>
      </c>
      <c r="L92" s="2013" t="e">
        <f>1/4*(K91+M91+K94+M94)/'1-Eng Inputs'!$B$34</f>
        <v>#REF!</v>
      </c>
      <c r="N92" s="2013" t="e">
        <f>1/4*(M91+O91+M94+O94)/'1-Eng Inputs'!$B$34</f>
        <v>#REF!</v>
      </c>
      <c r="P92" s="2013" t="e">
        <f>1/4*(O91+Q91+O94+Q94)/'1-Eng Inputs'!$B$34</f>
        <v>#REF!</v>
      </c>
      <c r="R92" s="2042" t="e">
        <f>1/4*(Q91+S91+Q94+S94)/'1-Eng Inputs'!$B$34</f>
        <v>#REF!</v>
      </c>
      <c r="T92" s="2013" t="e">
        <f>1/4*(S91+U91+S94+U94)/'1-Eng Inputs'!$B$34</f>
        <v>#REF!</v>
      </c>
      <c r="V92" s="2013" t="e">
        <f>1/4*(U91+W91+U94+W94)/'1-Eng Inputs'!$B$34</f>
        <v>#REF!</v>
      </c>
      <c r="X92" s="2042" t="e">
        <f>1/4*(W91+Y91+W94+Y94)/'1-Eng Inputs'!$B$34</f>
        <v>#REF!</v>
      </c>
      <c r="Z92" s="2013" t="e">
        <f>1/4*(Y91+AA91+Y94+AA94)/'1-Eng Inputs'!$B$34</f>
        <v>#REF!</v>
      </c>
      <c r="AB92" s="2013" t="e">
        <f>1/4*(AA91+AC91+AA94+AC94)/'1-Eng Inputs'!$B$34</f>
        <v>#REF!</v>
      </c>
      <c r="AD92" s="1180"/>
      <c r="AE92" s="1180"/>
      <c r="AF92" s="2044"/>
      <c r="AG92" s="1180"/>
      <c r="AH92" s="2044"/>
      <c r="AI92" s="1180"/>
      <c r="AJ92" s="2044"/>
      <c r="AO92" s="2074"/>
      <c r="AQ92" s="1179"/>
      <c r="AS92" s="1179"/>
      <c r="AT92" s="1180"/>
      <c r="AU92" s="1179"/>
      <c r="AV92" s="1180"/>
      <c r="AW92" s="1179"/>
      <c r="AX92" s="1180"/>
      <c r="AY92" s="1164"/>
      <c r="AZ92" s="1180"/>
      <c r="BA92" s="1164"/>
      <c r="BB92" s="1180"/>
      <c r="BC92" s="1164"/>
      <c r="BD92" s="1180"/>
      <c r="BE92" s="1165"/>
      <c r="BF92" s="1180"/>
      <c r="BG92" s="1166"/>
      <c r="BH92" s="1180"/>
      <c r="BI92" s="1166"/>
      <c r="BJ92" s="1180"/>
      <c r="BK92" s="1167"/>
      <c r="BL92" s="1180"/>
      <c r="BM92" s="1168"/>
      <c r="BN92" s="1180"/>
      <c r="BO92" s="1168"/>
      <c r="BP92" s="1180"/>
      <c r="BQ92" s="1180" t="s">
        <v>570</v>
      </c>
      <c r="BR92" s="1180"/>
      <c r="BS92" s="1180"/>
      <c r="BT92" s="1180"/>
      <c r="BU92" s="1180"/>
      <c r="BV92" s="1180"/>
      <c r="BW92" s="1180"/>
      <c r="CB92" s="2074"/>
      <c r="CD92" s="2045"/>
      <c r="CF92" s="2045"/>
      <c r="CG92" s="1180"/>
      <c r="CH92" s="2045"/>
      <c r="CI92" s="1180"/>
      <c r="CJ92" s="2045"/>
      <c r="CK92" s="1180"/>
      <c r="CL92" s="2047"/>
      <c r="CM92" s="1180"/>
      <c r="CN92" s="2047"/>
      <c r="CO92" s="1180"/>
      <c r="CP92" s="2047"/>
      <c r="CQ92" s="1180"/>
      <c r="CR92" s="2049"/>
      <c r="CS92" s="1180"/>
      <c r="CT92" s="2037"/>
      <c r="CU92" s="1180"/>
      <c r="CV92" s="2037"/>
      <c r="CW92" s="1180"/>
      <c r="CX92" s="2033"/>
      <c r="CY92" s="1180"/>
      <c r="CZ92" s="2029"/>
      <c r="DA92" s="1180"/>
      <c r="DB92" s="2029"/>
      <c r="DC92" s="1180"/>
      <c r="DD92" s="1180" t="s">
        <v>570</v>
      </c>
      <c r="DE92" s="1180"/>
      <c r="DF92" s="2044"/>
      <c r="DG92" s="1180"/>
      <c r="DH92" s="2044"/>
      <c r="DI92" s="1180"/>
      <c r="DJ92" s="2044"/>
    </row>
    <row r="93" spans="2:114" ht="15" hidden="1" customHeight="1" x14ac:dyDescent="0.25">
      <c r="B93" s="2074"/>
      <c r="D93" s="2014"/>
      <c r="F93" s="2014"/>
      <c r="H93" s="2014"/>
      <c r="J93" s="2014"/>
      <c r="L93" s="2014"/>
      <c r="N93" s="2014"/>
      <c r="P93" s="2014"/>
      <c r="R93" s="2043"/>
      <c r="T93" s="2014"/>
      <c r="V93" s="2014"/>
      <c r="X93" s="2043"/>
      <c r="Z93" s="2014"/>
      <c r="AB93" s="2014"/>
      <c r="AD93" s="1180"/>
      <c r="AE93" s="1180"/>
      <c r="AF93" s="2044"/>
      <c r="AG93" s="1180"/>
      <c r="AH93" s="2044"/>
      <c r="AI93" s="1180"/>
      <c r="AJ93" s="2044"/>
      <c r="AO93" s="2074"/>
      <c r="AQ93" s="1181"/>
      <c r="AS93" s="1181"/>
      <c r="AU93" s="1181"/>
      <c r="AW93" s="1181"/>
      <c r="AY93" s="1172"/>
      <c r="AZ93" s="1180"/>
      <c r="BA93" s="1172"/>
      <c r="BC93" s="1172"/>
      <c r="BE93" s="1173"/>
      <c r="BF93" s="1180"/>
      <c r="BG93" s="1174"/>
      <c r="BI93" s="1174"/>
      <c r="BK93" s="1175"/>
      <c r="BL93" s="1180"/>
      <c r="BM93" s="1176"/>
      <c r="BO93" s="1176"/>
      <c r="BQ93" s="1180" t="s">
        <v>571</v>
      </c>
      <c r="BR93" s="1180"/>
      <c r="BS93" s="1180"/>
      <c r="BT93" s="1180"/>
      <c r="BU93" s="1180"/>
      <c r="BV93" s="1180"/>
      <c r="BW93" s="1180"/>
      <c r="CB93" s="2074"/>
      <c r="CD93" s="2046"/>
      <c r="CF93" s="2046"/>
      <c r="CH93" s="2046"/>
      <c r="CJ93" s="2046"/>
      <c r="CL93" s="2048"/>
      <c r="CM93" s="1180"/>
      <c r="CN93" s="2048"/>
      <c r="CP93" s="2048"/>
      <c r="CR93" s="2050"/>
      <c r="CS93" s="1180"/>
      <c r="CT93" s="2038"/>
      <c r="CV93" s="2038"/>
      <c r="CX93" s="2034"/>
      <c r="CY93" s="1180"/>
      <c r="CZ93" s="2030"/>
      <c r="DB93" s="2030"/>
      <c r="DD93" s="1180" t="s">
        <v>571</v>
      </c>
      <c r="DE93" s="1180"/>
      <c r="DF93" s="2044"/>
      <c r="DG93" s="1180"/>
      <c r="DH93" s="2044"/>
      <c r="DI93" s="1180"/>
      <c r="DJ93" s="2044"/>
    </row>
    <row r="94" spans="2:114" ht="30" customHeight="1" x14ac:dyDescent="0.25">
      <c r="B94" s="2074"/>
      <c r="D94" s="1190"/>
      <c r="E94" s="1153" t="e">
        <f>IF('1-Eng Inputs'!B115="YES",AR94,CE94)*2.2</f>
        <v>#REF!</v>
      </c>
      <c r="F94" s="1153"/>
      <c r="G94" s="1153" t="e">
        <f>IF('1-Eng Inputs'!E115="YES",AT94,CG94)*2.2</f>
        <v>#REF!</v>
      </c>
      <c r="H94" s="1153"/>
      <c r="I94" s="1153" t="e">
        <f>IF('1-Eng Inputs'!G115="YES",AV94,CI94)*2.2</f>
        <v>#REF!</v>
      </c>
      <c r="J94" s="1153"/>
      <c r="K94" s="1153" t="e">
        <f>IF('1-Eng Inputs'!I115="YES",AX94,CK94)*2.2</f>
        <v>#REF!</v>
      </c>
      <c r="L94" s="1153"/>
      <c r="M94" s="1153" t="e">
        <f>IF('1-Eng Inputs'!K115="YES",AZ94,CM94)*2.2</f>
        <v>#REF!</v>
      </c>
      <c r="N94" s="1153"/>
      <c r="O94" s="1153" t="e">
        <f>IF('1-Eng Inputs'!M115="YES",BB94,CO94)*2.2</f>
        <v>#REF!</v>
      </c>
      <c r="P94" s="1153"/>
      <c r="Q94" s="1199" t="e">
        <f>IF('1-Eng Inputs'!O115="YES",BD94,CQ94)*2.2</f>
        <v>#REF!</v>
      </c>
      <c r="R94" s="1200"/>
      <c r="S94" s="1153" t="e">
        <f>IF('1-Eng Inputs'!Q115="YES",BF94,CS94)*2.2</f>
        <v>#REF!</v>
      </c>
      <c r="T94" s="1153"/>
      <c r="U94" s="1153" t="e">
        <f>IF('1-Eng Inputs'!S115="YES",BH94,CU94)*2.2</f>
        <v>#REF!</v>
      </c>
      <c r="V94" s="1153"/>
      <c r="W94" s="1199" t="e">
        <f>IF('1-Eng Inputs'!U115="YES",BJ94,CW94)*2.2</f>
        <v>#REF!</v>
      </c>
      <c r="X94" s="1200"/>
      <c r="Y94" s="1153" t="e">
        <f>IF('1-Eng Inputs'!W115="YES",BL94,CY94)*2.2</f>
        <v>#REF!</v>
      </c>
      <c r="Z94" s="1153"/>
      <c r="AA94" s="1153" t="e">
        <f>IF('1-Eng Inputs'!Y115="YES",BN94,DA94)*2.2</f>
        <v>#REF!</v>
      </c>
      <c r="AB94" s="1153"/>
      <c r="AC94" s="1153" t="e">
        <f>IF('1-Eng Inputs'!AA115="YES",BP94,DC94)*2.2</f>
        <v>#REF!</v>
      </c>
      <c r="AD94" s="1155"/>
      <c r="AE94" s="1155"/>
      <c r="AF94" s="1155"/>
      <c r="AG94" s="1155"/>
      <c r="AH94" s="1155"/>
      <c r="AI94" s="1155"/>
      <c r="AJ94" s="1180"/>
      <c r="AO94" s="2074"/>
      <c r="AQ94" s="1190"/>
      <c r="AR94" s="1153" t="e">
        <f>'wind load calc_10d'!H71</f>
        <v>#REF!</v>
      </c>
      <c r="AS94" s="1153"/>
      <c r="AT94" s="1153" t="e">
        <f>'wind load calc_10d'!J71</f>
        <v>#REF!</v>
      </c>
      <c r="AU94" s="1153"/>
      <c r="AV94" s="1153" t="e">
        <f>'wind load calc_10d'!K71</f>
        <v>#REF!</v>
      </c>
      <c r="AW94" s="1153"/>
      <c r="AX94" s="1153" t="e">
        <f>'wind load calc_10d'!K71</f>
        <v>#REF!</v>
      </c>
      <c r="AY94" s="1153"/>
      <c r="AZ94" s="1153" t="e">
        <f>'wind load calc_10d'!K72</f>
        <v>#REF!</v>
      </c>
      <c r="BA94" s="1153"/>
      <c r="BB94" s="1153" t="e">
        <f>'wind load calc_10d'!K72</f>
        <v>#REF!</v>
      </c>
      <c r="BC94" s="1153"/>
      <c r="BD94" s="1154" t="e">
        <f>'wind load calc_10d'!K72</f>
        <v>#REF!</v>
      </c>
      <c r="BE94" s="1191"/>
      <c r="BF94" s="1153" t="e">
        <f>'wind load calc_10d'!K81</f>
        <v>#REF!</v>
      </c>
      <c r="BG94" s="1153"/>
      <c r="BH94" s="1153" t="e">
        <f>'wind load calc_10d'!K81</f>
        <v>#REF!</v>
      </c>
      <c r="BI94" s="1153"/>
      <c r="BJ94" s="1153" t="e">
        <f>'wind load calc_10d'!K81</f>
        <v>#REF!</v>
      </c>
      <c r="BK94" s="1191"/>
      <c r="BL94" s="1153" t="e">
        <f>'wind load calc_10d'!K90</f>
        <v>#REF!</v>
      </c>
      <c r="BM94" s="1153"/>
      <c r="BN94" s="1153" t="e">
        <f>'wind load calc_10d'!K90</f>
        <v>#REF!</v>
      </c>
      <c r="BO94" s="1153"/>
      <c r="BP94" s="1153" t="e">
        <f>'wind load calc_10d'!K90</f>
        <v>#REF!</v>
      </c>
      <c r="BQ94" s="1155"/>
      <c r="BR94" s="1155"/>
      <c r="BS94" s="1155"/>
      <c r="BT94" s="1155"/>
      <c r="BU94" s="1155"/>
      <c r="BV94" s="1155"/>
      <c r="BW94" s="1180"/>
      <c r="CB94" s="2074"/>
      <c r="CD94" s="1190"/>
      <c r="CE94" s="1153" t="e">
        <f>'wind load calc_10d'!H123</f>
        <v>#REF!</v>
      </c>
      <c r="CF94" s="1153"/>
      <c r="CG94" s="1153" t="e">
        <f>'wind load calc_10d'!J123</f>
        <v>#REF!</v>
      </c>
      <c r="CH94" s="1153"/>
      <c r="CI94" s="1153" t="e">
        <f>'wind load calc_10d'!K123</f>
        <v>#REF!</v>
      </c>
      <c r="CJ94" s="1153"/>
      <c r="CK94" s="1153" t="e">
        <f>'wind load calc_10d'!K123</f>
        <v>#REF!</v>
      </c>
      <c r="CL94" s="1153"/>
      <c r="CM94" s="1153" t="e">
        <f>'wind load calc_10d'!K124</f>
        <v>#REF!</v>
      </c>
      <c r="CN94" s="1153"/>
      <c r="CO94" s="1153" t="e">
        <f>'wind load calc_10d'!K124</f>
        <v>#REF!</v>
      </c>
      <c r="CP94" s="1153"/>
      <c r="CQ94" s="1154" t="e">
        <f>'wind load calc_10d'!K124</f>
        <v>#REF!</v>
      </c>
      <c r="CR94" s="1191"/>
      <c r="CS94" s="1153" t="e">
        <f>'wind load calc_10d'!K133</f>
        <v>#REF!</v>
      </c>
      <c r="CT94" s="1153"/>
      <c r="CU94" s="1153" t="e">
        <f>'wind load calc_10d'!K133</f>
        <v>#REF!</v>
      </c>
      <c r="CV94" s="1153"/>
      <c r="CW94" s="1153" t="e">
        <f>'wind load calc_10d'!K133</f>
        <v>#REF!</v>
      </c>
      <c r="CX94" s="1191"/>
      <c r="CY94" s="1153" t="e">
        <f>'wind load calc_10d'!K142</f>
        <v>#REF!</v>
      </c>
      <c r="CZ94" s="1153"/>
      <c r="DA94" s="1153" t="e">
        <f>'wind load calc_10d'!K142</f>
        <v>#REF!</v>
      </c>
      <c r="DB94" s="1153"/>
      <c r="DC94" s="1153" t="e">
        <f>'wind load calc_10d'!K142</f>
        <v>#REF!</v>
      </c>
      <c r="DD94" s="1155"/>
      <c r="DE94" s="1155"/>
      <c r="DF94" s="1155"/>
      <c r="DG94" s="1155"/>
      <c r="DH94" s="1155"/>
      <c r="DI94" s="1155"/>
      <c r="DJ94" s="1180"/>
    </row>
    <row r="95" spans="2:114" x14ac:dyDescent="0.25">
      <c r="B95" s="2074"/>
      <c r="D95" s="2013" t="e">
        <f>((E94+E97)/3)/'1-Eng Inputs'!$B$34</f>
        <v>#REF!</v>
      </c>
      <c r="F95" s="2013" t="e">
        <f>((E97+E94)/6+(G97+G94)/4)/'1-Eng Inputs'!$B$34</f>
        <v>#REF!</v>
      </c>
      <c r="H95" s="2013" t="e">
        <f>1/4*(G94+I94+G97+I97)/'1-Eng Inputs'!$B$34</f>
        <v>#REF!</v>
      </c>
      <c r="J95" s="2013" t="e">
        <f>1/4*(I94+K94+I97+K97)/'1-Eng Inputs'!$B$34</f>
        <v>#REF!</v>
      </c>
      <c r="L95" s="2013" t="e">
        <f>1/4*(K94+M94+K97+M97)/'1-Eng Inputs'!$B$34</f>
        <v>#REF!</v>
      </c>
      <c r="N95" s="2013" t="e">
        <f>1/4*(M94+O94+M97+O97)/'1-Eng Inputs'!$B$34</f>
        <v>#REF!</v>
      </c>
      <c r="P95" s="2013" t="e">
        <f>1/4*(O94+Q94+O97+Q97)/'1-Eng Inputs'!$B$34</f>
        <v>#REF!</v>
      </c>
      <c r="R95" s="2042" t="e">
        <f>1/4*(Q94+S94+Q97+S97)/'1-Eng Inputs'!$B$34</f>
        <v>#REF!</v>
      </c>
      <c r="T95" s="2013" t="e">
        <f>1/4*(S94+U94+S97+U97)/'1-Eng Inputs'!$B$34</f>
        <v>#REF!</v>
      </c>
      <c r="V95" s="2013" t="e">
        <f>1/4*(U94+W94+U97+W97)/'1-Eng Inputs'!$B$34</f>
        <v>#REF!</v>
      </c>
      <c r="X95" s="2042" t="e">
        <f>1/4*(W94+Y94+W97+Y97)/'1-Eng Inputs'!$B$34</f>
        <v>#REF!</v>
      </c>
      <c r="Z95" s="2013" t="e">
        <f>1/4*(Y94+AA94+Y97+AA97)/'1-Eng Inputs'!$B$34</f>
        <v>#REF!</v>
      </c>
      <c r="AB95" s="2013" t="e">
        <f>1/4*(AA94+AC94+AA97+AC97)/'1-Eng Inputs'!$B$34</f>
        <v>#REF!</v>
      </c>
      <c r="AD95" s="1180"/>
      <c r="AE95" s="1180"/>
      <c r="AF95" s="2044"/>
      <c r="AG95" s="1180"/>
      <c r="AH95" s="2044"/>
      <c r="AI95" s="1180"/>
      <c r="AJ95" s="2044"/>
      <c r="AO95" s="2074"/>
      <c r="AQ95" s="1179"/>
      <c r="AS95" s="1179"/>
      <c r="AT95" s="1180"/>
      <c r="AU95" s="1179"/>
      <c r="AV95" s="1180"/>
      <c r="AW95" s="1179"/>
      <c r="AX95" s="1180"/>
      <c r="AY95" s="1164"/>
      <c r="AZ95" s="1180"/>
      <c r="BA95" s="1164"/>
      <c r="BB95" s="1180"/>
      <c r="BC95" s="1164"/>
      <c r="BD95" s="1180"/>
      <c r="BE95" s="1165"/>
      <c r="BF95" s="1180"/>
      <c r="BG95" s="1166"/>
      <c r="BH95" s="1180"/>
      <c r="BI95" s="1166"/>
      <c r="BJ95" s="1180"/>
      <c r="BK95" s="1167"/>
      <c r="BL95" s="1180"/>
      <c r="BM95" s="1168"/>
      <c r="BN95" s="1180"/>
      <c r="BO95" s="1168"/>
      <c r="BP95" s="1180"/>
      <c r="BQ95" s="1180"/>
      <c r="BR95" s="1180"/>
      <c r="BS95" s="1180"/>
      <c r="BT95" s="1180"/>
      <c r="BU95" s="1180"/>
      <c r="BV95" s="1180"/>
      <c r="BW95" s="1180"/>
      <c r="CB95" s="2074"/>
      <c r="CD95" s="2045"/>
      <c r="CF95" s="2045"/>
      <c r="CG95" s="1180"/>
      <c r="CH95" s="2045"/>
      <c r="CI95" s="1180"/>
      <c r="CJ95" s="2045"/>
      <c r="CK95" s="1180"/>
      <c r="CL95" s="2047"/>
      <c r="CM95" s="1180"/>
      <c r="CN95" s="2047"/>
      <c r="CO95" s="1180"/>
      <c r="CP95" s="2047"/>
      <c r="CQ95" s="1180"/>
      <c r="CR95" s="2049"/>
      <c r="CS95" s="1180"/>
      <c r="CT95" s="2037"/>
      <c r="CU95" s="1180"/>
      <c r="CV95" s="2037"/>
      <c r="CW95" s="1180"/>
      <c r="CX95" s="2033"/>
      <c r="CY95" s="1180"/>
      <c r="CZ95" s="2029"/>
      <c r="DA95" s="1180"/>
      <c r="DB95" s="2029"/>
      <c r="DC95" s="1180"/>
      <c r="DD95" s="1180"/>
      <c r="DE95" s="1180"/>
      <c r="DF95" s="2044"/>
      <c r="DG95" s="1180"/>
      <c r="DH95" s="2044"/>
      <c r="DI95" s="1180"/>
      <c r="DJ95" s="2044"/>
    </row>
    <row r="96" spans="2:114" ht="15" hidden="1" customHeight="1" x14ac:dyDescent="0.25">
      <c r="B96" s="2074"/>
      <c r="D96" s="2014"/>
      <c r="F96" s="2014"/>
      <c r="H96" s="2014"/>
      <c r="J96" s="2014"/>
      <c r="L96" s="2014"/>
      <c r="N96" s="2014"/>
      <c r="P96" s="2014"/>
      <c r="R96" s="2043"/>
      <c r="T96" s="2014"/>
      <c r="V96" s="2014"/>
      <c r="X96" s="2043"/>
      <c r="Z96" s="2014"/>
      <c r="AB96" s="2014"/>
      <c r="AD96" s="1180"/>
      <c r="AE96" s="1180"/>
      <c r="AF96" s="2044"/>
      <c r="AG96" s="1180"/>
      <c r="AH96" s="2044"/>
      <c r="AI96" s="1180"/>
      <c r="AJ96" s="2044"/>
      <c r="AO96" s="2074"/>
      <c r="AQ96" s="1181"/>
      <c r="AS96" s="1181"/>
      <c r="AU96" s="1181"/>
      <c r="AW96" s="1181"/>
      <c r="AY96" s="1172"/>
      <c r="AZ96" s="1180"/>
      <c r="BA96" s="1172"/>
      <c r="BC96" s="1172"/>
      <c r="BE96" s="1173"/>
      <c r="BF96" s="1180"/>
      <c r="BG96" s="1174"/>
      <c r="BI96" s="1174"/>
      <c r="BK96" s="1175"/>
      <c r="BL96" s="1180"/>
      <c r="BM96" s="1176"/>
      <c r="BO96" s="1176"/>
      <c r="BQ96" s="1180"/>
      <c r="BR96" s="1180"/>
      <c r="BS96" s="1180"/>
      <c r="BT96" s="1180"/>
      <c r="BU96" s="1180"/>
      <c r="BV96" s="1180"/>
      <c r="BW96" s="1180"/>
      <c r="CB96" s="2074"/>
      <c r="CD96" s="2046"/>
      <c r="CF96" s="2046"/>
      <c r="CH96" s="2046"/>
      <c r="CJ96" s="2046"/>
      <c r="CL96" s="2048"/>
      <c r="CM96" s="1180"/>
      <c r="CN96" s="2048"/>
      <c r="CP96" s="2048"/>
      <c r="CR96" s="2050"/>
      <c r="CS96" s="1180"/>
      <c r="CT96" s="2038"/>
      <c r="CV96" s="2038"/>
      <c r="CX96" s="2034"/>
      <c r="CY96" s="1180"/>
      <c r="CZ96" s="2030"/>
      <c r="DB96" s="2030"/>
      <c r="DD96" s="1180"/>
      <c r="DE96" s="1180"/>
      <c r="DF96" s="2044"/>
      <c r="DG96" s="1180"/>
      <c r="DH96" s="2044"/>
      <c r="DI96" s="1180"/>
      <c r="DJ96" s="2044"/>
    </row>
    <row r="97" spans="2:114" ht="30" customHeight="1" x14ac:dyDescent="0.25">
      <c r="B97" s="2074"/>
      <c r="D97" s="1190"/>
      <c r="E97" s="1153" t="e">
        <f>IF('1-Eng Inputs'!B118="YES",AR97,CE97)*2.2</f>
        <v>#REF!</v>
      </c>
      <c r="F97" s="1153"/>
      <c r="G97" s="1153" t="e">
        <f>IF('1-Eng Inputs'!E118="YES",AT97,CG97)*2.2</f>
        <v>#REF!</v>
      </c>
      <c r="H97" s="1153"/>
      <c r="I97" s="1153" t="e">
        <f>IF('1-Eng Inputs'!G118="YES",AV97,CI97)*2.2</f>
        <v>#REF!</v>
      </c>
      <c r="J97" s="1153"/>
      <c r="K97" s="1153" t="e">
        <f>IF('1-Eng Inputs'!I118="YES",AX97,CK97)*2.2</f>
        <v>#REF!</v>
      </c>
      <c r="L97" s="1153"/>
      <c r="M97" s="1153" t="e">
        <f>IF('1-Eng Inputs'!K118="YES",AZ97,CM97)*2.2</f>
        <v>#REF!</v>
      </c>
      <c r="N97" s="1153"/>
      <c r="O97" s="1153" t="e">
        <f>IF('1-Eng Inputs'!M118="YES",BB97,CO97)*2.2</f>
        <v>#REF!</v>
      </c>
      <c r="P97" s="1153"/>
      <c r="Q97" s="1199" t="e">
        <f>IF('1-Eng Inputs'!O118="YES",BD97,CQ97)*2.2</f>
        <v>#REF!</v>
      </c>
      <c r="R97" s="1200"/>
      <c r="S97" s="1153" t="e">
        <f>IF('1-Eng Inputs'!Q118="YES",BF97,CS97)*2.2</f>
        <v>#REF!</v>
      </c>
      <c r="T97" s="1153"/>
      <c r="U97" s="1153" t="e">
        <f>IF('1-Eng Inputs'!S118="YES",BH97,CU97)*2.2</f>
        <v>#REF!</v>
      </c>
      <c r="V97" s="1153"/>
      <c r="W97" s="1199" t="e">
        <f>IF('1-Eng Inputs'!U118="YES",BJ97,CW97)*2.2</f>
        <v>#REF!</v>
      </c>
      <c r="X97" s="1200"/>
      <c r="Y97" s="1153" t="e">
        <f>IF('1-Eng Inputs'!W118="YES",BL97,CY97)*2.2</f>
        <v>#REF!</v>
      </c>
      <c r="Z97" s="1153"/>
      <c r="AA97" s="1153" t="e">
        <f>IF('1-Eng Inputs'!Y118="YES",BN97,DA97)*2.2</f>
        <v>#REF!</v>
      </c>
      <c r="AB97" s="1153"/>
      <c r="AC97" s="1153" t="e">
        <f>IF('1-Eng Inputs'!AA118="YES",BP97,DC97)*2.2</f>
        <v>#REF!</v>
      </c>
      <c r="AD97" s="1155"/>
      <c r="AE97" s="1155"/>
      <c r="AF97" s="1155"/>
      <c r="AG97" s="1155"/>
      <c r="AH97" s="1155"/>
      <c r="AI97" s="1155"/>
      <c r="AJ97" s="1180"/>
      <c r="AO97" s="2074"/>
      <c r="AQ97" s="1190"/>
      <c r="AR97" s="1153" t="e">
        <f>'wind load calc_10d'!H71</f>
        <v>#REF!</v>
      </c>
      <c r="AS97" s="1153"/>
      <c r="AT97" s="1153" t="e">
        <f>'wind load calc_10d'!J71</f>
        <v>#REF!</v>
      </c>
      <c r="AU97" s="1153"/>
      <c r="AV97" s="1153" t="e">
        <f>'wind load calc_10d'!K71</f>
        <v>#REF!</v>
      </c>
      <c r="AW97" s="1153"/>
      <c r="AX97" s="1153" t="e">
        <f>'wind load calc_10d'!K71</f>
        <v>#REF!</v>
      </c>
      <c r="AY97" s="1153"/>
      <c r="AZ97" s="1153" t="e">
        <f>'wind load calc_10d'!K72</f>
        <v>#REF!</v>
      </c>
      <c r="BA97" s="1153"/>
      <c r="BB97" s="1153" t="e">
        <f>'wind load calc_10d'!K72</f>
        <v>#REF!</v>
      </c>
      <c r="BC97" s="1153"/>
      <c r="BD97" s="1154" t="e">
        <f>'wind load calc_10d'!K72</f>
        <v>#REF!</v>
      </c>
      <c r="BE97" s="1191"/>
      <c r="BF97" s="1153" t="e">
        <f>'wind load calc_10d'!K81</f>
        <v>#REF!</v>
      </c>
      <c r="BG97" s="1153"/>
      <c r="BH97" s="1153" t="e">
        <f>'wind load calc_10d'!K81</f>
        <v>#REF!</v>
      </c>
      <c r="BI97" s="1153"/>
      <c r="BJ97" s="1153" t="e">
        <f>'wind load calc_10d'!K81</f>
        <v>#REF!</v>
      </c>
      <c r="BK97" s="1191"/>
      <c r="BL97" s="1153" t="e">
        <f>'wind load calc_10d'!K90</f>
        <v>#REF!</v>
      </c>
      <c r="BM97" s="1153"/>
      <c r="BN97" s="1153" t="e">
        <f>'wind load calc_10d'!K90</f>
        <v>#REF!</v>
      </c>
      <c r="BO97" s="1153"/>
      <c r="BP97" s="1153" t="e">
        <f>'wind load calc_10d'!K90</f>
        <v>#REF!</v>
      </c>
      <c r="BQ97" s="1155"/>
      <c r="BR97" s="1155"/>
      <c r="BS97" s="1155"/>
      <c r="BT97" s="1155"/>
      <c r="BU97" s="1155"/>
      <c r="BV97" s="1155"/>
      <c r="BW97" s="1180"/>
      <c r="CB97" s="2074"/>
      <c r="CD97" s="1190"/>
      <c r="CE97" s="1153" t="e">
        <f>'wind load calc_10d'!H123</f>
        <v>#REF!</v>
      </c>
      <c r="CF97" s="1153"/>
      <c r="CG97" s="1153" t="e">
        <f>'wind load calc_10d'!J123</f>
        <v>#REF!</v>
      </c>
      <c r="CH97" s="1153"/>
      <c r="CI97" s="1153" t="e">
        <f>'wind load calc_10d'!K123</f>
        <v>#REF!</v>
      </c>
      <c r="CJ97" s="1153"/>
      <c r="CK97" s="1153" t="e">
        <f>'wind load calc_10d'!K123</f>
        <v>#REF!</v>
      </c>
      <c r="CL97" s="1153"/>
      <c r="CM97" s="1153" t="e">
        <f>'wind load calc_10d'!K124</f>
        <v>#REF!</v>
      </c>
      <c r="CN97" s="1153"/>
      <c r="CO97" s="1153" t="e">
        <f>'wind load calc_10d'!K124</f>
        <v>#REF!</v>
      </c>
      <c r="CP97" s="1153"/>
      <c r="CQ97" s="1154" t="e">
        <f>'wind load calc_10d'!K124</f>
        <v>#REF!</v>
      </c>
      <c r="CR97" s="1191"/>
      <c r="CS97" s="1153" t="e">
        <f>'wind load calc_10d'!K133</f>
        <v>#REF!</v>
      </c>
      <c r="CT97" s="1153"/>
      <c r="CU97" s="1153" t="e">
        <f>'wind load calc_10d'!K133</f>
        <v>#REF!</v>
      </c>
      <c r="CV97" s="1153"/>
      <c r="CW97" s="1153" t="e">
        <f>'wind load calc_10d'!K133</f>
        <v>#REF!</v>
      </c>
      <c r="CX97" s="1191"/>
      <c r="CY97" s="1153" t="e">
        <f>'wind load calc_10d'!K142</f>
        <v>#REF!</v>
      </c>
      <c r="CZ97" s="1153"/>
      <c r="DA97" s="1153" t="e">
        <f>'wind load calc_10d'!K142</f>
        <v>#REF!</v>
      </c>
      <c r="DB97" s="1153"/>
      <c r="DC97" s="1153" t="e">
        <f>'wind load calc_10d'!K142</f>
        <v>#REF!</v>
      </c>
      <c r="DD97" s="1155"/>
      <c r="DE97" s="1155"/>
      <c r="DF97" s="1155"/>
      <c r="DG97" s="1155"/>
      <c r="DH97" s="1155"/>
      <c r="DI97" s="1155"/>
      <c r="DJ97" s="1180"/>
    </row>
    <row r="98" spans="2:114" x14ac:dyDescent="0.25">
      <c r="B98" s="2074"/>
      <c r="D98" s="2013" t="e">
        <f>((E97+E100)/3)/'1-Eng Inputs'!$B$34</f>
        <v>#REF!</v>
      </c>
      <c r="F98" s="2013" t="e">
        <f>((E100+E97)/6+(G100+G97)/4)/'1-Eng Inputs'!$B$34</f>
        <v>#REF!</v>
      </c>
      <c r="H98" s="2013" t="e">
        <f>1/4*(G97+I97+G100+I100)/'1-Eng Inputs'!$B$34</f>
        <v>#REF!</v>
      </c>
      <c r="J98" s="2013" t="e">
        <f>1/4*(I97+K97+I100+K100)/'1-Eng Inputs'!$B$34</f>
        <v>#REF!</v>
      </c>
      <c r="L98" s="2013" t="e">
        <f>1/4*(K97+M97+K100+M100)/'1-Eng Inputs'!$B$34</f>
        <v>#REF!</v>
      </c>
      <c r="N98" s="2013" t="e">
        <f>1/4*(M97+O97+M100+O100)/'1-Eng Inputs'!$B$34</f>
        <v>#REF!</v>
      </c>
      <c r="P98" s="2013" t="e">
        <f>1/4*(O97+Q97+O100+Q100)/'1-Eng Inputs'!$B$34</f>
        <v>#REF!</v>
      </c>
      <c r="R98" s="2042" t="e">
        <f>1/4*(Q97+S97+Q100+S100)/'1-Eng Inputs'!$B$34</f>
        <v>#REF!</v>
      </c>
      <c r="T98" s="2013" t="e">
        <f>1/4*(S97+U97+S100+U100)/'1-Eng Inputs'!$B$34</f>
        <v>#REF!</v>
      </c>
      <c r="V98" s="2013" t="e">
        <f>1/4*(U97+W97+U100+W100)/'1-Eng Inputs'!$B$34</f>
        <v>#REF!</v>
      </c>
      <c r="X98" s="2042" t="e">
        <f>1/4*(W97+Y97+W100+Y100)/'1-Eng Inputs'!$B$34</f>
        <v>#REF!</v>
      </c>
      <c r="Z98" s="2013" t="e">
        <f>1/4*(Y97+AA97+Y100+AA100)/'1-Eng Inputs'!$B$34</f>
        <v>#REF!</v>
      </c>
      <c r="AB98" s="2013" t="e">
        <f>1/4*(AA97+AC97+AA100+AC100)/'1-Eng Inputs'!$B$34</f>
        <v>#REF!</v>
      </c>
      <c r="AD98" s="1180"/>
      <c r="AE98" s="1180"/>
      <c r="AF98" s="2044"/>
      <c r="AG98" s="1180"/>
      <c r="AH98" s="2044"/>
      <c r="AI98" s="1180"/>
      <c r="AJ98" s="2044"/>
      <c r="AO98" s="2074"/>
      <c r="AQ98" s="1179"/>
      <c r="AS98" s="1179"/>
      <c r="AT98" s="1180"/>
      <c r="AU98" s="1179"/>
      <c r="AV98" s="1180"/>
      <c r="AW98" s="1179"/>
      <c r="AX98" s="1180"/>
      <c r="AY98" s="1164"/>
      <c r="AZ98" s="1180"/>
      <c r="BA98" s="1164"/>
      <c r="BB98" s="1180"/>
      <c r="BC98" s="1164"/>
      <c r="BD98" s="1180"/>
      <c r="BE98" s="1165"/>
      <c r="BF98" s="1180"/>
      <c r="BG98" s="1166"/>
      <c r="BH98" s="1180"/>
      <c r="BI98" s="1166"/>
      <c r="BJ98" s="1180"/>
      <c r="BK98" s="1167"/>
      <c r="BL98" s="1180"/>
      <c r="BM98" s="1168"/>
      <c r="BN98" s="1180"/>
      <c r="BO98" s="1168"/>
      <c r="BP98" s="1180"/>
      <c r="BQ98" s="1180"/>
      <c r="BR98" s="1180"/>
      <c r="BS98" s="1180"/>
      <c r="BT98" s="1180"/>
      <c r="BU98" s="1180"/>
      <c r="BV98" s="1180"/>
      <c r="BW98" s="1180"/>
      <c r="CB98" s="2074"/>
      <c r="CD98" s="2045"/>
      <c r="CF98" s="2045"/>
      <c r="CG98" s="1180"/>
      <c r="CH98" s="2045"/>
      <c r="CI98" s="1180"/>
      <c r="CJ98" s="2045"/>
      <c r="CK98" s="1180"/>
      <c r="CL98" s="2047"/>
      <c r="CM98" s="1180"/>
      <c r="CN98" s="2047"/>
      <c r="CO98" s="1180"/>
      <c r="CP98" s="2047"/>
      <c r="CQ98" s="1180"/>
      <c r="CR98" s="2049"/>
      <c r="CS98" s="1180"/>
      <c r="CT98" s="2037"/>
      <c r="CU98" s="1180"/>
      <c r="CV98" s="2037"/>
      <c r="CW98" s="1180"/>
      <c r="CX98" s="2033"/>
      <c r="CY98" s="1180"/>
      <c r="CZ98" s="2029"/>
      <c r="DA98" s="1180"/>
      <c r="DB98" s="2029"/>
      <c r="DC98" s="1180"/>
      <c r="DD98" s="1180"/>
      <c r="DE98" s="1180"/>
      <c r="DF98" s="2044"/>
      <c r="DG98" s="1180"/>
      <c r="DH98" s="2044"/>
      <c r="DI98" s="1180"/>
      <c r="DJ98" s="2044"/>
    </row>
    <row r="99" spans="2:114" ht="15" hidden="1" customHeight="1" x14ac:dyDescent="0.25">
      <c r="B99" s="2074"/>
      <c r="D99" s="2014"/>
      <c r="F99" s="2014"/>
      <c r="H99" s="2014"/>
      <c r="J99" s="2014"/>
      <c r="L99" s="2014"/>
      <c r="N99" s="2014"/>
      <c r="P99" s="2014"/>
      <c r="R99" s="2043"/>
      <c r="T99" s="2014"/>
      <c r="V99" s="2014"/>
      <c r="X99" s="2043"/>
      <c r="Z99" s="2014"/>
      <c r="AB99" s="2014"/>
      <c r="AD99" s="1180"/>
      <c r="AE99" s="1180"/>
      <c r="AF99" s="2044"/>
      <c r="AG99" s="1180"/>
      <c r="AH99" s="2044"/>
      <c r="AI99" s="1180"/>
      <c r="AJ99" s="2044"/>
      <c r="AO99" s="2074"/>
      <c r="AQ99" s="1181"/>
      <c r="AS99" s="1181"/>
      <c r="AU99" s="1181"/>
      <c r="AW99" s="1181"/>
      <c r="AY99" s="1172"/>
      <c r="AZ99" s="1180"/>
      <c r="BA99" s="1172"/>
      <c r="BC99" s="1172"/>
      <c r="BE99" s="1173"/>
      <c r="BF99" s="1180"/>
      <c r="BG99" s="1174"/>
      <c r="BI99" s="1174"/>
      <c r="BK99" s="1175"/>
      <c r="BL99" s="1180"/>
      <c r="BM99" s="1176"/>
      <c r="BO99" s="1176"/>
      <c r="BQ99" s="1180"/>
      <c r="BR99" s="1180"/>
      <c r="BS99" s="1180"/>
      <c r="BT99" s="1180"/>
      <c r="BU99" s="1180"/>
      <c r="BV99" s="1180"/>
      <c r="BW99" s="1180"/>
      <c r="CB99" s="2074"/>
      <c r="CD99" s="2046"/>
      <c r="CF99" s="2046"/>
      <c r="CH99" s="2046"/>
      <c r="CJ99" s="2046"/>
      <c r="CL99" s="2048"/>
      <c r="CM99" s="1180"/>
      <c r="CN99" s="2048"/>
      <c r="CP99" s="2048"/>
      <c r="CR99" s="2050"/>
      <c r="CS99" s="1180"/>
      <c r="CT99" s="2038"/>
      <c r="CV99" s="2038"/>
      <c r="CX99" s="2034"/>
      <c r="CY99" s="1180"/>
      <c r="CZ99" s="2030"/>
      <c r="DB99" s="2030"/>
      <c r="DD99" s="1180"/>
      <c r="DE99" s="1180"/>
      <c r="DF99" s="2044"/>
      <c r="DG99" s="1180"/>
      <c r="DH99" s="2044"/>
      <c r="DI99" s="1180"/>
      <c r="DJ99" s="2044"/>
    </row>
    <row r="100" spans="2:114" ht="30" customHeight="1" thickBot="1" x14ac:dyDescent="0.3">
      <c r="B100" s="2075"/>
      <c r="D100" s="1190"/>
      <c r="E100" s="1153" t="e">
        <f>IF('1-Eng Inputs'!B121="YES",AR100,CE100)*2.2</f>
        <v>#REF!</v>
      </c>
      <c r="F100" s="1153"/>
      <c r="G100" s="1153" t="e">
        <f>IF('1-Eng Inputs'!E121="YES",AT100,CG100)*2.2</f>
        <v>#REF!</v>
      </c>
      <c r="H100" s="1153"/>
      <c r="I100" s="1153" t="e">
        <f>IF('1-Eng Inputs'!G121="YES",AV100,CI100)*2.2</f>
        <v>#REF!</v>
      </c>
      <c r="J100" s="1153"/>
      <c r="K100" s="1153" t="e">
        <f>IF('1-Eng Inputs'!I121="YES",AX100,CK100)*2.2</f>
        <v>#REF!</v>
      </c>
      <c r="L100" s="1153"/>
      <c r="M100" s="1153" t="e">
        <f>IF('1-Eng Inputs'!K121="YES",AZ100,CM100)*2.2</f>
        <v>#REF!</v>
      </c>
      <c r="N100" s="1153"/>
      <c r="O100" s="1153" t="e">
        <f>IF('1-Eng Inputs'!M121="YES",BB100,CO100)*2.2</f>
        <v>#REF!</v>
      </c>
      <c r="P100" s="1153"/>
      <c r="Q100" s="1199" t="e">
        <f>IF('1-Eng Inputs'!O121="YES",BD100,CQ100)*2.2</f>
        <v>#REF!</v>
      </c>
      <c r="R100" s="1200"/>
      <c r="S100" s="1153" t="e">
        <f>IF('1-Eng Inputs'!Q121="YES",BF100,CS100)*2.2</f>
        <v>#REF!</v>
      </c>
      <c r="T100" s="1153"/>
      <c r="U100" s="1153" t="e">
        <f>IF('1-Eng Inputs'!S121="YES",BH100,CU100)*2.2</f>
        <v>#REF!</v>
      </c>
      <c r="V100" s="1153"/>
      <c r="W100" s="1199" t="e">
        <f>IF('1-Eng Inputs'!U121="YES",BJ100,CW100)*2.2</f>
        <v>#REF!</v>
      </c>
      <c r="X100" s="1200"/>
      <c r="Y100" s="1153" t="e">
        <f>IF('1-Eng Inputs'!W121="YES",BL100,CY100)*2.2</f>
        <v>#REF!</v>
      </c>
      <c r="Z100" s="1153"/>
      <c r="AA100" s="1153" t="e">
        <f>IF('1-Eng Inputs'!Y121="YES",BN100,DA100)*2.2</f>
        <v>#REF!</v>
      </c>
      <c r="AB100" s="1153"/>
      <c r="AC100" s="1153" t="e">
        <f>IF('1-Eng Inputs'!AA121="YES",BP100,DC100)*2.2</f>
        <v>#REF!</v>
      </c>
      <c r="AD100" s="1155"/>
      <c r="AE100" s="1155"/>
      <c r="AF100" s="1155"/>
      <c r="AG100" s="1155"/>
      <c r="AH100" s="1155"/>
      <c r="AI100" s="1155"/>
      <c r="AJ100" s="1180"/>
      <c r="AO100" s="2075"/>
      <c r="AQ100" s="1190"/>
      <c r="AR100" s="1153" t="e">
        <f>'wind load calc_10d'!H71</f>
        <v>#REF!</v>
      </c>
      <c r="AS100" s="1153"/>
      <c r="AT100" s="1153" t="e">
        <f>'wind load calc_10d'!J71</f>
        <v>#REF!</v>
      </c>
      <c r="AU100" s="1153"/>
      <c r="AV100" s="1153" t="e">
        <f>'wind load calc_10d'!K71</f>
        <v>#REF!</v>
      </c>
      <c r="AW100" s="1153"/>
      <c r="AX100" s="1153" t="e">
        <f>'wind load calc_10d'!K71</f>
        <v>#REF!</v>
      </c>
      <c r="AY100" s="1153"/>
      <c r="AZ100" s="1153" t="e">
        <f>'wind load calc_10d'!K72</f>
        <v>#REF!</v>
      </c>
      <c r="BA100" s="1153"/>
      <c r="BB100" s="1153" t="e">
        <f>'wind load calc_10d'!K72</f>
        <v>#REF!</v>
      </c>
      <c r="BC100" s="1153"/>
      <c r="BD100" s="1154" t="e">
        <f>'wind load calc_10d'!K72</f>
        <v>#REF!</v>
      </c>
      <c r="BE100" s="1191"/>
      <c r="BF100" s="1153" t="e">
        <f>'wind load calc_10d'!K81</f>
        <v>#REF!</v>
      </c>
      <c r="BG100" s="1153"/>
      <c r="BH100" s="1153" t="e">
        <f>'wind load calc_10d'!K81</f>
        <v>#REF!</v>
      </c>
      <c r="BI100" s="1153"/>
      <c r="BJ100" s="1153" t="e">
        <f>'wind load calc_10d'!K81</f>
        <v>#REF!</v>
      </c>
      <c r="BK100" s="1191"/>
      <c r="BL100" s="1153" t="e">
        <f>'wind load calc_10d'!K90</f>
        <v>#REF!</v>
      </c>
      <c r="BM100" s="1153"/>
      <c r="BN100" s="1153" t="e">
        <f>'wind load calc_10d'!K90</f>
        <v>#REF!</v>
      </c>
      <c r="BO100" s="1153"/>
      <c r="BP100" s="1153" t="e">
        <f>'wind load calc_10d'!K90</f>
        <v>#REF!</v>
      </c>
      <c r="BQ100" s="1155"/>
      <c r="BR100" s="1155"/>
      <c r="BS100" s="1155"/>
      <c r="BT100" s="1155"/>
      <c r="BU100" s="1155"/>
      <c r="BV100" s="1155"/>
      <c r="BW100" s="1180"/>
      <c r="CB100" s="2075"/>
      <c r="CD100" s="1190"/>
      <c r="CE100" s="1153" t="e">
        <f>'wind load calc_10d'!H123</f>
        <v>#REF!</v>
      </c>
      <c r="CF100" s="1153"/>
      <c r="CG100" s="1153" t="e">
        <f>'wind load calc_10d'!J123</f>
        <v>#REF!</v>
      </c>
      <c r="CH100" s="1153"/>
      <c r="CI100" s="1153" t="e">
        <f>'wind load calc_10d'!K123</f>
        <v>#REF!</v>
      </c>
      <c r="CJ100" s="1153"/>
      <c r="CK100" s="1153" t="e">
        <f>'wind load calc_10d'!K123</f>
        <v>#REF!</v>
      </c>
      <c r="CL100" s="1153"/>
      <c r="CM100" s="1153" t="e">
        <f>'wind load calc_10d'!K124</f>
        <v>#REF!</v>
      </c>
      <c r="CN100" s="1153"/>
      <c r="CO100" s="1153" t="e">
        <f>'wind load calc_10d'!K124</f>
        <v>#REF!</v>
      </c>
      <c r="CP100" s="1153"/>
      <c r="CQ100" s="1154" t="e">
        <f>'wind load calc_10d'!K124</f>
        <v>#REF!</v>
      </c>
      <c r="CR100" s="1191"/>
      <c r="CS100" s="1153" t="e">
        <f>'wind load calc_10d'!K133</f>
        <v>#REF!</v>
      </c>
      <c r="CT100" s="1153"/>
      <c r="CU100" s="1153" t="e">
        <f>'wind load calc_10d'!K133</f>
        <v>#REF!</v>
      </c>
      <c r="CV100" s="1153"/>
      <c r="CW100" s="1153" t="e">
        <f>'wind load calc_10d'!K133</f>
        <v>#REF!</v>
      </c>
      <c r="CX100" s="1191"/>
      <c r="CY100" s="1153" t="e">
        <f>'wind load calc_10d'!K142</f>
        <v>#REF!</v>
      </c>
      <c r="CZ100" s="1153"/>
      <c r="DA100" s="1153" t="e">
        <f>'wind load calc_10d'!K142</f>
        <v>#REF!</v>
      </c>
      <c r="DB100" s="1153"/>
      <c r="DC100" s="1153" t="e">
        <f>'wind load calc_10d'!K142</f>
        <v>#REF!</v>
      </c>
      <c r="DD100" s="1155"/>
      <c r="DE100" s="1155"/>
      <c r="DF100" s="1155"/>
      <c r="DG100" s="1155"/>
      <c r="DH100" s="1155"/>
      <c r="DI100" s="1155"/>
      <c r="DJ100" s="1180"/>
    </row>
    <row r="101" spans="2:114" ht="13.15" customHeight="1" x14ac:dyDescent="0.25">
      <c r="B101" s="2073" t="s">
        <v>569</v>
      </c>
      <c r="D101" s="2013" t="e">
        <f>((E100+E103)/3)/'1-Eng Inputs'!$B$34</f>
        <v>#REF!</v>
      </c>
      <c r="F101" s="2013" t="e">
        <f>((E103+E100)/6+(G103+G100)/4)/'1-Eng Inputs'!$B$34</f>
        <v>#REF!</v>
      </c>
      <c r="H101" s="2013" t="e">
        <f>1/4*(G100+I100+G103+I103)/'1-Eng Inputs'!$B$34</f>
        <v>#REF!</v>
      </c>
      <c r="J101" s="2013" t="e">
        <f>1/4*(I100+K100+I103+K103)/'1-Eng Inputs'!$B$34</f>
        <v>#REF!</v>
      </c>
      <c r="L101" s="2013" t="e">
        <f>1/4*(K100+M100+K103+M103)/'1-Eng Inputs'!$B$34</f>
        <v>#REF!</v>
      </c>
      <c r="N101" s="2013" t="e">
        <f>1/4*(M100+O100+M103+O103)/'1-Eng Inputs'!$B$34</f>
        <v>#REF!</v>
      </c>
      <c r="P101" s="2013" t="e">
        <f>1/4*(O100+Q100+O103+Q103)/'1-Eng Inputs'!$B$34</f>
        <v>#REF!</v>
      </c>
      <c r="R101" s="2042" t="e">
        <f>1/4*(Q100+S100+Q103+S103)/'1-Eng Inputs'!$B$34</f>
        <v>#REF!</v>
      </c>
      <c r="T101" s="2013" t="e">
        <f>1/4*(S100+U100+S103+U103)/'1-Eng Inputs'!$B$34</f>
        <v>#REF!</v>
      </c>
      <c r="V101" s="2013" t="e">
        <f>1/4*(U100+W100+U103+W103)/'1-Eng Inputs'!$B$34</f>
        <v>#REF!</v>
      </c>
      <c r="X101" s="2042" t="e">
        <f>1/4*(W100+Y100+W103+Y103)/'1-Eng Inputs'!$B$34</f>
        <v>#REF!</v>
      </c>
      <c r="Z101" s="2013" t="e">
        <f>1/4*(Y100+AA100+Y103+AA103)/'1-Eng Inputs'!$B$34</f>
        <v>#REF!</v>
      </c>
      <c r="AB101" s="2013" t="e">
        <f>1/4*(AA100+AC100+AA103+AC103)/'1-Eng Inputs'!$B$34</f>
        <v>#REF!</v>
      </c>
      <c r="AD101" s="1180"/>
      <c r="AE101" s="1180"/>
      <c r="AF101" s="2044"/>
      <c r="AG101" s="1180"/>
      <c r="AH101" s="2044"/>
      <c r="AI101" s="1180"/>
      <c r="AJ101" s="2044"/>
      <c r="AO101" s="2073" t="s">
        <v>569</v>
      </c>
      <c r="AQ101" s="1179"/>
      <c r="AS101" s="1179"/>
      <c r="AT101" s="1180"/>
      <c r="AU101" s="1179"/>
      <c r="AV101" s="1180"/>
      <c r="AW101" s="1179"/>
      <c r="AX101" s="1180"/>
      <c r="AY101" s="1164"/>
      <c r="AZ101" s="1180"/>
      <c r="BA101" s="1164"/>
      <c r="BB101" s="1180"/>
      <c r="BC101" s="1164"/>
      <c r="BD101" s="1180"/>
      <c r="BE101" s="1165"/>
      <c r="BF101" s="1180"/>
      <c r="BG101" s="1166"/>
      <c r="BH101" s="1180"/>
      <c r="BI101" s="1166"/>
      <c r="BJ101" s="1180"/>
      <c r="BK101" s="1167"/>
      <c r="BL101" s="1180"/>
      <c r="BM101" s="1168"/>
      <c r="BN101" s="1180"/>
      <c r="BO101" s="1168"/>
      <c r="BP101" s="1180"/>
      <c r="BQ101" s="1180"/>
      <c r="BR101" s="1180"/>
      <c r="BS101" s="1180"/>
      <c r="BT101" s="1180"/>
      <c r="BU101" s="1180"/>
      <c r="BV101" s="1180"/>
      <c r="BW101" s="1180"/>
      <c r="CB101" s="2073" t="s">
        <v>569</v>
      </c>
      <c r="CD101" s="2045"/>
      <c r="CF101" s="2045"/>
      <c r="CG101" s="1180"/>
      <c r="CH101" s="2045"/>
      <c r="CI101" s="1180"/>
      <c r="CJ101" s="2045"/>
      <c r="CK101" s="1180"/>
      <c r="CL101" s="2047"/>
      <c r="CM101" s="1180"/>
      <c r="CN101" s="2047"/>
      <c r="CO101" s="1180"/>
      <c r="CP101" s="2047"/>
      <c r="CQ101" s="1180"/>
      <c r="CR101" s="2049"/>
      <c r="CS101" s="1180"/>
      <c r="CT101" s="2037"/>
      <c r="CU101" s="1180"/>
      <c r="CV101" s="2037"/>
      <c r="CW101" s="1180"/>
      <c r="CX101" s="2033"/>
      <c r="CY101" s="1180"/>
      <c r="CZ101" s="2029"/>
      <c r="DA101" s="1180"/>
      <c r="DB101" s="2029"/>
      <c r="DC101" s="1180"/>
      <c r="DD101" s="1180"/>
      <c r="DE101" s="1180"/>
      <c r="DF101" s="2044"/>
      <c r="DG101" s="1180"/>
      <c r="DH101" s="2044"/>
      <c r="DI101" s="1180"/>
      <c r="DJ101" s="2044"/>
    </row>
    <row r="102" spans="2:114" ht="15" hidden="1" customHeight="1" x14ac:dyDescent="0.25">
      <c r="B102" s="2074"/>
      <c r="D102" s="2014"/>
      <c r="F102" s="2014"/>
      <c r="H102" s="2014"/>
      <c r="J102" s="2014"/>
      <c r="L102" s="2014"/>
      <c r="N102" s="2014"/>
      <c r="P102" s="2014"/>
      <c r="R102" s="2043"/>
      <c r="T102" s="2014"/>
      <c r="V102" s="2014"/>
      <c r="X102" s="2043"/>
      <c r="Z102" s="2014"/>
      <c r="AB102" s="2014"/>
      <c r="AD102" s="1180"/>
      <c r="AE102" s="1180"/>
      <c r="AF102" s="2044"/>
      <c r="AG102" s="1180"/>
      <c r="AH102" s="2044"/>
      <c r="AI102" s="1180"/>
      <c r="AJ102" s="2044"/>
      <c r="AO102" s="2074"/>
      <c r="AQ102" s="1181"/>
      <c r="AS102" s="1181"/>
      <c r="AU102" s="1181"/>
      <c r="AW102" s="1181"/>
      <c r="AY102" s="1172"/>
      <c r="AZ102" s="1180"/>
      <c r="BA102" s="1172"/>
      <c r="BC102" s="1172"/>
      <c r="BE102" s="1173"/>
      <c r="BF102" s="1180"/>
      <c r="BG102" s="1174"/>
      <c r="BI102" s="1174"/>
      <c r="BK102" s="1175"/>
      <c r="BL102" s="1180"/>
      <c r="BM102" s="1176"/>
      <c r="BO102" s="1176"/>
      <c r="BQ102" s="1180"/>
      <c r="BR102" s="1180"/>
      <c r="BS102" s="1180"/>
      <c r="BT102" s="1180"/>
      <c r="BU102" s="1180"/>
      <c r="BV102" s="1180"/>
      <c r="BW102" s="1180"/>
      <c r="CB102" s="2074"/>
      <c r="CD102" s="2046"/>
      <c r="CF102" s="2046"/>
      <c r="CH102" s="2046"/>
      <c r="CJ102" s="2046"/>
      <c r="CL102" s="2048"/>
      <c r="CM102" s="1180"/>
      <c r="CN102" s="2048"/>
      <c r="CP102" s="2048"/>
      <c r="CR102" s="2050"/>
      <c r="CS102" s="1180"/>
      <c r="CT102" s="2038"/>
      <c r="CV102" s="2038"/>
      <c r="CX102" s="2034"/>
      <c r="CY102" s="1180"/>
      <c r="CZ102" s="2030"/>
      <c r="DB102" s="2030"/>
      <c r="DD102" s="1180"/>
      <c r="DE102" s="1180"/>
      <c r="DF102" s="2044"/>
      <c r="DG102" s="1180"/>
      <c r="DH102" s="2044"/>
      <c r="DI102" s="1180"/>
      <c r="DJ102" s="2044"/>
    </row>
    <row r="103" spans="2:114" ht="30" customHeight="1" x14ac:dyDescent="0.25">
      <c r="B103" s="2074"/>
      <c r="D103" s="1190"/>
      <c r="E103" s="1153" t="e">
        <f>IF('1-Eng Inputs'!B124="YES",AR103,CE103)*2.2</f>
        <v>#REF!</v>
      </c>
      <c r="F103" s="1153"/>
      <c r="G103" s="1153" t="e">
        <f>IF('1-Eng Inputs'!E124="YES",AT103,CG103)*2.2</f>
        <v>#REF!</v>
      </c>
      <c r="H103" s="1153"/>
      <c r="I103" s="1153" t="e">
        <f>IF('1-Eng Inputs'!G124="YES",AV103,CI103)*2.2</f>
        <v>#REF!</v>
      </c>
      <c r="J103" s="1153"/>
      <c r="K103" s="1153" t="e">
        <f>IF('1-Eng Inputs'!I124="YES",AX103,CK103)*2.2</f>
        <v>#REF!</v>
      </c>
      <c r="L103" s="1153"/>
      <c r="M103" s="1153" t="e">
        <f>IF('1-Eng Inputs'!K124="YES",AZ103,CM103)*2.2</f>
        <v>#REF!</v>
      </c>
      <c r="N103" s="1153"/>
      <c r="O103" s="1153" t="e">
        <f>IF('1-Eng Inputs'!M124="YES",BB103,CO103)*2.2</f>
        <v>#REF!</v>
      </c>
      <c r="P103" s="1153"/>
      <c r="Q103" s="1199" t="e">
        <f>IF('1-Eng Inputs'!O124="YES",BD103,CQ103)*2.2</f>
        <v>#REF!</v>
      </c>
      <c r="R103" s="1200"/>
      <c r="S103" s="1153" t="e">
        <f>IF('1-Eng Inputs'!Q124="YES",BF103,CS103)*2.2</f>
        <v>#REF!</v>
      </c>
      <c r="T103" s="1153"/>
      <c r="U103" s="1153" t="e">
        <f>IF('1-Eng Inputs'!S124="YES",BH103,CU103)*2.2</f>
        <v>#REF!</v>
      </c>
      <c r="V103" s="1153"/>
      <c r="W103" s="1199" t="e">
        <f>IF('1-Eng Inputs'!U124="YES",BJ103,CW103)*2.2</f>
        <v>#REF!</v>
      </c>
      <c r="X103" s="1200"/>
      <c r="Y103" s="1153" t="e">
        <f>IF('1-Eng Inputs'!W124="YES",BL103,CY103)*2.2</f>
        <v>#REF!</v>
      </c>
      <c r="Z103" s="1153"/>
      <c r="AA103" s="1153" t="e">
        <f>IF('1-Eng Inputs'!Y124="YES",BN103,DA103)*2.2</f>
        <v>#REF!</v>
      </c>
      <c r="AB103" s="1153"/>
      <c r="AC103" s="1153" t="e">
        <f>IF('1-Eng Inputs'!AA124="YES",BP103,DC103)*2.2</f>
        <v>#REF!</v>
      </c>
      <c r="AD103" s="1155"/>
      <c r="AE103" s="1155"/>
      <c r="AF103" s="1155"/>
      <c r="AG103" s="1155"/>
      <c r="AH103" s="1155"/>
      <c r="AI103" s="1155"/>
      <c r="AJ103" s="1180"/>
      <c r="AO103" s="2074"/>
      <c r="AQ103" s="1190"/>
      <c r="AR103" s="1153" t="e">
        <f>'wind load calc_10d'!H73</f>
        <v>#REF!</v>
      </c>
      <c r="AS103" s="1153"/>
      <c r="AT103" s="1153" t="e">
        <f>'wind load calc_10d'!J73</f>
        <v>#REF!</v>
      </c>
      <c r="AU103" s="1153"/>
      <c r="AV103" s="1153" t="e">
        <f>'wind load calc_10d'!K73</f>
        <v>#REF!</v>
      </c>
      <c r="AW103" s="1153"/>
      <c r="AX103" s="1153" t="e">
        <f>'wind load calc_10d'!K73</f>
        <v>#REF!</v>
      </c>
      <c r="AY103" s="1153"/>
      <c r="AZ103" s="1153" t="e">
        <f>'wind load calc_10d'!K74</f>
        <v>#REF!</v>
      </c>
      <c r="BA103" s="1153"/>
      <c r="BB103" s="1153" t="e">
        <f>'wind load calc_10d'!K74</f>
        <v>#REF!</v>
      </c>
      <c r="BC103" s="1153"/>
      <c r="BD103" s="1154" t="e">
        <f>'wind load calc_10d'!K74</f>
        <v>#REF!</v>
      </c>
      <c r="BE103" s="1191"/>
      <c r="BF103" s="1153" t="e">
        <f>'wind load calc_10d'!K83</f>
        <v>#REF!</v>
      </c>
      <c r="BG103" s="1153"/>
      <c r="BH103" s="1153" t="e">
        <f>'wind load calc_10d'!K83</f>
        <v>#REF!</v>
      </c>
      <c r="BI103" s="1153"/>
      <c r="BJ103" s="1153" t="e">
        <f>'wind load calc_10d'!K83</f>
        <v>#REF!</v>
      </c>
      <c r="BK103" s="1191"/>
      <c r="BL103" s="1153" t="e">
        <f>'wind load calc_10d'!K92</f>
        <v>#REF!</v>
      </c>
      <c r="BM103" s="1153"/>
      <c r="BN103" s="1153" t="e">
        <f>'wind load calc_10d'!K92</f>
        <v>#REF!</v>
      </c>
      <c r="BO103" s="1153"/>
      <c r="BP103" s="1153" t="e">
        <f>'wind load calc_10d'!K92</f>
        <v>#REF!</v>
      </c>
      <c r="BQ103" s="1155"/>
      <c r="BR103" s="1155"/>
      <c r="BS103" s="1155"/>
      <c r="BT103" s="1155"/>
      <c r="BU103" s="1155"/>
      <c r="BV103" s="1155"/>
      <c r="BW103" s="1180"/>
      <c r="CB103" s="2074"/>
      <c r="CD103" s="1190"/>
      <c r="CE103" s="1153" t="e">
        <f>'wind load calc_10d'!H125</f>
        <v>#REF!</v>
      </c>
      <c r="CF103" s="1153"/>
      <c r="CG103" s="1153" t="e">
        <f>'wind load calc_10d'!J125</f>
        <v>#REF!</v>
      </c>
      <c r="CH103" s="1153"/>
      <c r="CI103" s="1153" t="e">
        <f>'wind load calc_10d'!K125</f>
        <v>#REF!</v>
      </c>
      <c r="CJ103" s="1153"/>
      <c r="CK103" s="1153" t="e">
        <f>'wind load calc_10d'!K125</f>
        <v>#REF!</v>
      </c>
      <c r="CL103" s="1153"/>
      <c r="CM103" s="1153" t="e">
        <f>'wind load calc_10d'!K126</f>
        <v>#REF!</v>
      </c>
      <c r="CN103" s="1153"/>
      <c r="CO103" s="1153" t="e">
        <f>'wind load calc_10d'!K126</f>
        <v>#REF!</v>
      </c>
      <c r="CP103" s="1153"/>
      <c r="CQ103" s="1154" t="e">
        <f>'wind load calc_10d'!K126</f>
        <v>#REF!</v>
      </c>
      <c r="CR103" s="1191"/>
      <c r="CS103" s="1153" t="e">
        <f>'wind load calc_10d'!K135</f>
        <v>#REF!</v>
      </c>
      <c r="CT103" s="1153"/>
      <c r="CU103" s="1153" t="e">
        <f>'wind load calc_10d'!K135</f>
        <v>#REF!</v>
      </c>
      <c r="CV103" s="1153"/>
      <c r="CW103" s="1153" t="e">
        <f>'wind load calc_10d'!K135</f>
        <v>#REF!</v>
      </c>
      <c r="CX103" s="1191"/>
      <c r="CY103" s="1153" t="e">
        <f>'wind load calc_10d'!K144</f>
        <v>#REF!</v>
      </c>
      <c r="CZ103" s="1153"/>
      <c r="DA103" s="1153" t="e">
        <f>'wind load calc_10d'!K144</f>
        <v>#REF!</v>
      </c>
      <c r="DB103" s="1153"/>
      <c r="DC103" s="1153" t="e">
        <f>'wind load calc_10d'!K144</f>
        <v>#REF!</v>
      </c>
      <c r="DD103" s="1155"/>
      <c r="DE103" s="1155"/>
      <c r="DF103" s="1155"/>
      <c r="DG103" s="1155"/>
      <c r="DH103" s="1155"/>
      <c r="DI103" s="1155"/>
      <c r="DJ103" s="1180"/>
    </row>
    <row r="104" spans="2:114" x14ac:dyDescent="0.25">
      <c r="B104" s="2074"/>
      <c r="D104" s="2013" t="e">
        <f>((E103+E106)/3)/'1-Eng Inputs'!$B$34</f>
        <v>#REF!</v>
      </c>
      <c r="F104" s="2013" t="e">
        <f>((E106+E103)/6+(G106+G103)/4)/'1-Eng Inputs'!$B$34</f>
        <v>#REF!</v>
      </c>
      <c r="H104" s="2013" t="e">
        <f>1/4*(G103+I103+G106+I106)/'1-Eng Inputs'!$B$34</f>
        <v>#REF!</v>
      </c>
      <c r="J104" s="2013" t="e">
        <f>1/4*(I103+K103+I106+K106)/'1-Eng Inputs'!$B$34</f>
        <v>#REF!</v>
      </c>
      <c r="L104" s="2013" t="e">
        <f>1/4*(K103+M103+K106+M106)/'1-Eng Inputs'!$B$34</f>
        <v>#REF!</v>
      </c>
      <c r="N104" s="2013" t="e">
        <f>1/4*(M103+O103+M106+O106)/'1-Eng Inputs'!$B$34</f>
        <v>#REF!</v>
      </c>
      <c r="P104" s="2013" t="e">
        <f>1/4*(O103+Q103+O106+Q106)/'1-Eng Inputs'!$B$34</f>
        <v>#REF!</v>
      </c>
      <c r="R104" s="2042" t="e">
        <f>1/4*(Q103+S103+Q106+S106)/'1-Eng Inputs'!$B$34</f>
        <v>#REF!</v>
      </c>
      <c r="T104" s="2013" t="e">
        <f>1/4*(S103+U103+S106+U106)/'1-Eng Inputs'!$B$34</f>
        <v>#REF!</v>
      </c>
      <c r="V104" s="2013" t="e">
        <f>1/4*(U103+W103+U106+W106)/'1-Eng Inputs'!$B$34</f>
        <v>#REF!</v>
      </c>
      <c r="X104" s="2042" t="e">
        <f>1/4*(W103+Y103+W106+Y106)/'1-Eng Inputs'!$B$34</f>
        <v>#REF!</v>
      </c>
      <c r="Z104" s="2013" t="e">
        <f>1/4*(Y103+AA103+Y106+AA106)/'1-Eng Inputs'!$B$34</f>
        <v>#REF!</v>
      </c>
      <c r="AB104" s="2013" t="e">
        <f>1/4*(AA103+AC103+AA106+AC106)/'1-Eng Inputs'!$B$34</f>
        <v>#REF!</v>
      </c>
      <c r="AD104" s="1180"/>
      <c r="AE104" s="1180"/>
      <c r="AF104" s="2044"/>
      <c r="AG104" s="1180"/>
      <c r="AH104" s="2044"/>
      <c r="AI104" s="1180"/>
      <c r="AJ104" s="2044"/>
      <c r="AO104" s="2074"/>
      <c r="AQ104" s="1179"/>
      <c r="AS104" s="1179"/>
      <c r="AT104" s="1180"/>
      <c r="AU104" s="1179"/>
      <c r="AV104" s="1180"/>
      <c r="AW104" s="1179"/>
      <c r="AX104" s="1180"/>
      <c r="AY104" s="1164"/>
      <c r="AZ104" s="1180"/>
      <c r="BA104" s="1164"/>
      <c r="BB104" s="1180"/>
      <c r="BC104" s="1164"/>
      <c r="BD104" s="1180"/>
      <c r="BE104" s="1165"/>
      <c r="BF104" s="1180"/>
      <c r="BG104" s="1166"/>
      <c r="BH104" s="1180"/>
      <c r="BI104" s="1166"/>
      <c r="BJ104" s="1180"/>
      <c r="BK104" s="1167"/>
      <c r="BL104" s="1180"/>
      <c r="BM104" s="1168"/>
      <c r="BN104" s="1180"/>
      <c r="BO104" s="1168"/>
      <c r="BP104" s="1180"/>
      <c r="BQ104" s="1180" t="s">
        <v>570</v>
      </c>
      <c r="BR104" s="1180"/>
      <c r="BS104" s="1180"/>
      <c r="BT104" s="1180"/>
      <c r="BU104" s="1180"/>
      <c r="BV104" s="1180"/>
      <c r="BW104" s="1180"/>
      <c r="CB104" s="2074"/>
      <c r="CD104" s="2045"/>
      <c r="CF104" s="2045"/>
      <c r="CG104" s="1180"/>
      <c r="CH104" s="2045"/>
      <c r="CI104" s="1180"/>
      <c r="CJ104" s="2045"/>
      <c r="CK104" s="1180"/>
      <c r="CL104" s="2047"/>
      <c r="CM104" s="1180"/>
      <c r="CN104" s="2047"/>
      <c r="CO104" s="1180"/>
      <c r="CP104" s="2047"/>
      <c r="CQ104" s="1180"/>
      <c r="CR104" s="2049"/>
      <c r="CS104" s="1180"/>
      <c r="CT104" s="2037"/>
      <c r="CU104" s="1180"/>
      <c r="CV104" s="2037"/>
      <c r="CW104" s="1180"/>
      <c r="CX104" s="2033"/>
      <c r="CY104" s="1180"/>
      <c r="CZ104" s="2029"/>
      <c r="DA104" s="1180"/>
      <c r="DB104" s="2029"/>
      <c r="DC104" s="1180"/>
      <c r="DD104" s="1180" t="s">
        <v>570</v>
      </c>
      <c r="DE104" s="1180"/>
      <c r="DF104" s="2044"/>
      <c r="DG104" s="1180"/>
      <c r="DH104" s="2044"/>
      <c r="DI104" s="1180"/>
      <c r="DJ104" s="2044"/>
    </row>
    <row r="105" spans="2:114" ht="15" hidden="1" customHeight="1" x14ac:dyDescent="0.25">
      <c r="B105" s="2074"/>
      <c r="D105" s="2014"/>
      <c r="F105" s="2014"/>
      <c r="H105" s="2014"/>
      <c r="J105" s="2014"/>
      <c r="L105" s="2014"/>
      <c r="N105" s="2014"/>
      <c r="P105" s="2014"/>
      <c r="R105" s="2043"/>
      <c r="T105" s="2014"/>
      <c r="V105" s="2014"/>
      <c r="X105" s="2043"/>
      <c r="Z105" s="2014"/>
      <c r="AB105" s="2014"/>
      <c r="AD105" s="1180"/>
      <c r="AE105" s="1180"/>
      <c r="AF105" s="2044"/>
      <c r="AG105" s="1180"/>
      <c r="AH105" s="2044"/>
      <c r="AI105" s="1180"/>
      <c r="AJ105" s="2044"/>
      <c r="AO105" s="2074"/>
      <c r="AQ105" s="1181"/>
      <c r="AS105" s="1181"/>
      <c r="AU105" s="1181"/>
      <c r="AW105" s="1181"/>
      <c r="AY105" s="1172"/>
      <c r="AZ105" s="1180"/>
      <c r="BA105" s="1172"/>
      <c r="BC105" s="1172"/>
      <c r="BE105" s="1173"/>
      <c r="BF105" s="1180"/>
      <c r="BG105" s="1174"/>
      <c r="BI105" s="1174"/>
      <c r="BK105" s="1175"/>
      <c r="BL105" s="1180"/>
      <c r="BM105" s="1176"/>
      <c r="BO105" s="1176"/>
      <c r="BQ105" s="1180" t="s">
        <v>571</v>
      </c>
      <c r="BR105" s="1180"/>
      <c r="BS105" s="1180"/>
      <c r="BT105" s="1180"/>
      <c r="BU105" s="1180"/>
      <c r="BV105" s="1180"/>
      <c r="BW105" s="1180"/>
      <c r="CB105" s="2074"/>
      <c r="CD105" s="2046"/>
      <c r="CF105" s="2046"/>
      <c r="CH105" s="2046"/>
      <c r="CJ105" s="2046"/>
      <c r="CL105" s="2048"/>
      <c r="CM105" s="1180"/>
      <c r="CN105" s="2048"/>
      <c r="CP105" s="2048"/>
      <c r="CR105" s="2050"/>
      <c r="CS105" s="1180"/>
      <c r="CT105" s="2038"/>
      <c r="CV105" s="2038"/>
      <c r="CX105" s="2034"/>
      <c r="CY105" s="1180"/>
      <c r="CZ105" s="2030"/>
      <c r="DB105" s="2030"/>
      <c r="DD105" s="1180" t="s">
        <v>571</v>
      </c>
      <c r="DE105" s="1180"/>
      <c r="DF105" s="2044"/>
      <c r="DG105" s="1180"/>
      <c r="DH105" s="2044"/>
      <c r="DI105" s="1180"/>
      <c r="DJ105" s="2044"/>
    </row>
    <row r="106" spans="2:114" ht="30" customHeight="1" x14ac:dyDescent="0.25">
      <c r="B106" s="2074"/>
      <c r="D106" s="1190"/>
      <c r="E106" s="1153" t="e">
        <f>IF('1-Eng Inputs'!B127="YES",AR106,CE106)*2.2</f>
        <v>#REF!</v>
      </c>
      <c r="F106" s="1153"/>
      <c r="G106" s="1153" t="e">
        <f>IF('1-Eng Inputs'!E127="YES",AT106,CG106)*2.2</f>
        <v>#REF!</v>
      </c>
      <c r="H106" s="1153"/>
      <c r="I106" s="1153" t="e">
        <f>IF('1-Eng Inputs'!G127="YES",AV106,CI106)*2.2</f>
        <v>#REF!</v>
      </c>
      <c r="J106" s="1153"/>
      <c r="K106" s="1153" t="e">
        <f>IF('1-Eng Inputs'!I127="YES",AX106,CK106)*2.2</f>
        <v>#REF!</v>
      </c>
      <c r="L106" s="1153"/>
      <c r="M106" s="1153" t="e">
        <f>IF('1-Eng Inputs'!K127="YES",AZ106,CM106)*2.2</f>
        <v>#REF!</v>
      </c>
      <c r="N106" s="1153"/>
      <c r="O106" s="1153" t="e">
        <f>IF('1-Eng Inputs'!M127="YES",BB106,CO106)*2.2</f>
        <v>#REF!</v>
      </c>
      <c r="P106" s="1153"/>
      <c r="Q106" s="1199" t="e">
        <f>IF('1-Eng Inputs'!O127="YES",BD106,CQ106)*2.2</f>
        <v>#REF!</v>
      </c>
      <c r="R106" s="1200"/>
      <c r="S106" s="1153" t="e">
        <f>IF('1-Eng Inputs'!Q127="YES",BF106,CS106)*2.2</f>
        <v>#REF!</v>
      </c>
      <c r="T106" s="1153"/>
      <c r="U106" s="1153" t="e">
        <f>IF('1-Eng Inputs'!S127="YES",BH106,CU106)*2.2</f>
        <v>#REF!</v>
      </c>
      <c r="V106" s="1153"/>
      <c r="W106" s="1199" t="e">
        <f>IF('1-Eng Inputs'!U127="YES",BJ106,CW106)*2.2</f>
        <v>#REF!</v>
      </c>
      <c r="X106" s="1200"/>
      <c r="Y106" s="1153" t="e">
        <f>IF('1-Eng Inputs'!W127="YES",BL106,CY106)*2.2</f>
        <v>#REF!</v>
      </c>
      <c r="Z106" s="1153"/>
      <c r="AA106" s="1153" t="e">
        <f>IF('1-Eng Inputs'!Y127="YES",BN106,DA106)*2.2</f>
        <v>#REF!</v>
      </c>
      <c r="AB106" s="1153"/>
      <c r="AC106" s="1153" t="e">
        <f>IF('1-Eng Inputs'!AA127="YES",BP106,DC106)*2.2</f>
        <v>#REF!</v>
      </c>
      <c r="AD106" s="1155"/>
      <c r="AE106" s="1155"/>
      <c r="AF106" s="1155"/>
      <c r="AG106" s="1155"/>
      <c r="AH106" s="1155"/>
      <c r="AI106" s="1155"/>
      <c r="AJ106" s="1180"/>
      <c r="AO106" s="2074"/>
      <c r="AQ106" s="1190"/>
      <c r="AR106" s="1153" t="e">
        <f>'wind load calc_10d'!H73</f>
        <v>#REF!</v>
      </c>
      <c r="AS106" s="1153"/>
      <c r="AT106" s="1153" t="e">
        <f>'wind load calc_10d'!J73</f>
        <v>#REF!</v>
      </c>
      <c r="AU106" s="1153"/>
      <c r="AV106" s="1153" t="e">
        <f>'wind load calc_10d'!K73</f>
        <v>#REF!</v>
      </c>
      <c r="AW106" s="1153"/>
      <c r="AX106" s="1153" t="e">
        <f>'wind load calc_10d'!K73</f>
        <v>#REF!</v>
      </c>
      <c r="AY106" s="1153"/>
      <c r="AZ106" s="1153" t="e">
        <f>'wind load calc_10d'!K74</f>
        <v>#REF!</v>
      </c>
      <c r="BA106" s="1153"/>
      <c r="BB106" s="1153" t="e">
        <f>'wind load calc_10d'!K74</f>
        <v>#REF!</v>
      </c>
      <c r="BC106" s="1153"/>
      <c r="BD106" s="1154" t="e">
        <f>'wind load calc_10d'!K74</f>
        <v>#REF!</v>
      </c>
      <c r="BE106" s="1191"/>
      <c r="BF106" s="1153" t="e">
        <f>'wind load calc_10d'!K83</f>
        <v>#REF!</v>
      </c>
      <c r="BG106" s="1153"/>
      <c r="BH106" s="1153" t="e">
        <f>'wind load calc_10d'!K83</f>
        <v>#REF!</v>
      </c>
      <c r="BI106" s="1153"/>
      <c r="BJ106" s="1153" t="e">
        <f>'wind load calc_10d'!K83</f>
        <v>#REF!</v>
      </c>
      <c r="BK106" s="1191"/>
      <c r="BL106" s="1153" t="e">
        <f>'wind load calc_10d'!K92</f>
        <v>#REF!</v>
      </c>
      <c r="BM106" s="1153"/>
      <c r="BN106" s="1153" t="e">
        <f>'wind load calc_10d'!K92</f>
        <v>#REF!</v>
      </c>
      <c r="BO106" s="1153"/>
      <c r="BP106" s="1153" t="e">
        <f>'wind load calc_10d'!K92</f>
        <v>#REF!</v>
      </c>
      <c r="BQ106" s="1155"/>
      <c r="BR106" s="1155"/>
      <c r="BS106" s="1155"/>
      <c r="BT106" s="1155"/>
      <c r="BU106" s="1155"/>
      <c r="BV106" s="1155"/>
      <c r="BW106" s="1180"/>
      <c r="CB106" s="2074"/>
      <c r="CD106" s="1190"/>
      <c r="CE106" s="1153" t="e">
        <f>'wind load calc_10d'!H125</f>
        <v>#REF!</v>
      </c>
      <c r="CF106" s="1153"/>
      <c r="CG106" s="1153" t="e">
        <f>'wind load calc_10d'!J125</f>
        <v>#REF!</v>
      </c>
      <c r="CH106" s="1153"/>
      <c r="CI106" s="1153" t="e">
        <f>'wind load calc_10d'!K125</f>
        <v>#REF!</v>
      </c>
      <c r="CJ106" s="1153"/>
      <c r="CK106" s="1153" t="e">
        <f>'wind load calc_10d'!K125</f>
        <v>#REF!</v>
      </c>
      <c r="CL106" s="1153"/>
      <c r="CM106" s="1153" t="e">
        <f>'wind load calc_10d'!K126</f>
        <v>#REF!</v>
      </c>
      <c r="CN106" s="1153"/>
      <c r="CO106" s="1153" t="e">
        <f>'wind load calc_10d'!K126</f>
        <v>#REF!</v>
      </c>
      <c r="CP106" s="1153"/>
      <c r="CQ106" s="1154" t="e">
        <f>'wind load calc_10d'!K126</f>
        <v>#REF!</v>
      </c>
      <c r="CR106" s="1191"/>
      <c r="CS106" s="1153" t="e">
        <f>'wind load calc_10d'!K135</f>
        <v>#REF!</v>
      </c>
      <c r="CT106" s="1153"/>
      <c r="CU106" s="1153" t="e">
        <f>'wind load calc_10d'!K135</f>
        <v>#REF!</v>
      </c>
      <c r="CV106" s="1153"/>
      <c r="CW106" s="1153" t="e">
        <f>'wind load calc_10d'!K135</f>
        <v>#REF!</v>
      </c>
      <c r="CX106" s="1191"/>
      <c r="CY106" s="1153" t="e">
        <f>'wind load calc_10d'!K144</f>
        <v>#REF!</v>
      </c>
      <c r="CZ106" s="1153"/>
      <c r="DA106" s="1153" t="e">
        <f>'wind load calc_10d'!K144</f>
        <v>#REF!</v>
      </c>
      <c r="DB106" s="1153"/>
      <c r="DC106" s="1153" t="e">
        <f>'wind load calc_10d'!K144</f>
        <v>#REF!</v>
      </c>
      <c r="DD106" s="1155"/>
      <c r="DE106" s="1155"/>
      <c r="DF106" s="1155"/>
      <c r="DG106" s="1155"/>
      <c r="DH106" s="1155"/>
      <c r="DI106" s="1155"/>
      <c r="DJ106" s="1180"/>
    </row>
    <row r="107" spans="2:114" x14ac:dyDescent="0.25">
      <c r="B107" s="2074"/>
      <c r="D107" s="2013" t="e">
        <f>((E106+E109)/3)/'1-Eng Inputs'!$B$34</f>
        <v>#REF!</v>
      </c>
      <c r="F107" s="2013" t="e">
        <f>((E109+E106)/6+(G109+G106)/4)/'1-Eng Inputs'!$B$34</f>
        <v>#REF!</v>
      </c>
      <c r="H107" s="2013" t="e">
        <f>1/4*(G106+I106+G109+I109)/'1-Eng Inputs'!$B$34</f>
        <v>#REF!</v>
      </c>
      <c r="J107" s="2013" t="e">
        <f>1/4*(I106+K106+I109+K109)/'1-Eng Inputs'!$B$34</f>
        <v>#REF!</v>
      </c>
      <c r="L107" s="2013" t="e">
        <f>1/4*(K106+M106+K109+M109)/'1-Eng Inputs'!$B$34</f>
        <v>#REF!</v>
      </c>
      <c r="N107" s="2013" t="e">
        <f>1/4*(M106+O106+M109+O109)/'1-Eng Inputs'!$B$34</f>
        <v>#REF!</v>
      </c>
      <c r="P107" s="2013" t="e">
        <f>1/4*(O106+Q106+O109+Q109)/'1-Eng Inputs'!$B$34</f>
        <v>#REF!</v>
      </c>
      <c r="R107" s="2042" t="e">
        <f>1/4*(Q106+S106+Q109+S109)/'1-Eng Inputs'!$B$34</f>
        <v>#REF!</v>
      </c>
      <c r="T107" s="2013" t="e">
        <f>1/4*(S106+U106+S109+U109)/'1-Eng Inputs'!$B$34</f>
        <v>#REF!</v>
      </c>
      <c r="V107" s="2013" t="e">
        <f>1/4*(U106+W106+U109+W109)/'1-Eng Inputs'!$B$34</f>
        <v>#REF!</v>
      </c>
      <c r="X107" s="2042" t="e">
        <f>1/4*(W106+Y106+W109+Y109)/'1-Eng Inputs'!$B$34</f>
        <v>#REF!</v>
      </c>
      <c r="Z107" s="2013" t="e">
        <f>1/4*(Y106+AA106+Y109+AA109)/'1-Eng Inputs'!$B$34</f>
        <v>#REF!</v>
      </c>
      <c r="AB107" s="2013" t="e">
        <f>1/4*(AA106+AC106+AA109+AC109)/'1-Eng Inputs'!$B$34</f>
        <v>#REF!</v>
      </c>
      <c r="AD107" s="1180"/>
      <c r="AE107" s="1180"/>
      <c r="AF107" s="2044"/>
      <c r="AG107" s="1180"/>
      <c r="AH107" s="2044"/>
      <c r="AI107" s="1180"/>
      <c r="AJ107" s="2044"/>
      <c r="AO107" s="2074"/>
      <c r="AQ107" s="1179"/>
      <c r="AS107" s="1179"/>
      <c r="AT107" s="1180"/>
      <c r="AU107" s="1179"/>
      <c r="AV107" s="1180"/>
      <c r="AW107" s="1179"/>
      <c r="AX107" s="1180"/>
      <c r="AY107" s="1164"/>
      <c r="AZ107" s="1180"/>
      <c r="BA107" s="1164"/>
      <c r="BB107" s="1180"/>
      <c r="BC107" s="1164"/>
      <c r="BD107" s="1180"/>
      <c r="BE107" s="1165"/>
      <c r="BF107" s="1180"/>
      <c r="BG107" s="1166"/>
      <c r="BH107" s="1180"/>
      <c r="BI107" s="1166"/>
      <c r="BJ107" s="1180"/>
      <c r="BK107" s="1167"/>
      <c r="BL107" s="1180"/>
      <c r="BM107" s="1168"/>
      <c r="BN107" s="1180"/>
      <c r="BO107" s="1168"/>
      <c r="BP107" s="1180"/>
      <c r="BQ107" s="1180"/>
      <c r="BR107" s="1180"/>
      <c r="BS107" s="1180"/>
      <c r="BT107" s="1180"/>
      <c r="BU107" s="1180"/>
      <c r="BV107" s="1180"/>
      <c r="BW107" s="1180"/>
      <c r="CB107" s="2074"/>
      <c r="CD107" s="2045"/>
      <c r="CF107" s="2045"/>
      <c r="CG107" s="1180"/>
      <c r="CH107" s="2045"/>
      <c r="CI107" s="1180"/>
      <c r="CJ107" s="2045"/>
      <c r="CK107" s="1180"/>
      <c r="CL107" s="2047"/>
      <c r="CM107" s="1180"/>
      <c r="CN107" s="2047"/>
      <c r="CO107" s="1180"/>
      <c r="CP107" s="2047"/>
      <c r="CQ107" s="1180"/>
      <c r="CR107" s="2049"/>
      <c r="CS107" s="1180"/>
      <c r="CT107" s="2037"/>
      <c r="CU107" s="1180"/>
      <c r="CV107" s="2037"/>
      <c r="CW107" s="1180"/>
      <c r="CX107" s="2033"/>
      <c r="CY107" s="1180"/>
      <c r="CZ107" s="2029"/>
      <c r="DA107" s="1180"/>
      <c r="DB107" s="2029"/>
      <c r="DC107" s="1180"/>
      <c r="DD107" s="1180"/>
      <c r="DE107" s="1180"/>
      <c r="DF107" s="2044"/>
      <c r="DG107" s="1180"/>
      <c r="DH107" s="2044"/>
      <c r="DI107" s="1180"/>
      <c r="DJ107" s="2044"/>
    </row>
    <row r="108" spans="2:114" ht="15" hidden="1" customHeight="1" x14ac:dyDescent="0.25">
      <c r="B108" s="2074"/>
      <c r="D108" s="2014"/>
      <c r="F108" s="2014"/>
      <c r="H108" s="2014"/>
      <c r="J108" s="2014"/>
      <c r="L108" s="2014"/>
      <c r="N108" s="2014"/>
      <c r="P108" s="2014"/>
      <c r="R108" s="2043"/>
      <c r="T108" s="2014"/>
      <c r="V108" s="2014"/>
      <c r="X108" s="2043"/>
      <c r="Z108" s="2014"/>
      <c r="AB108" s="2014"/>
      <c r="AD108" s="1180"/>
      <c r="AE108" s="1180"/>
      <c r="AF108" s="2044"/>
      <c r="AG108" s="1180"/>
      <c r="AH108" s="2044"/>
      <c r="AI108" s="1180"/>
      <c r="AJ108" s="2044"/>
      <c r="AO108" s="2074"/>
      <c r="AQ108" s="1181"/>
      <c r="AS108" s="1181"/>
      <c r="AU108" s="1181"/>
      <c r="AW108" s="1181"/>
      <c r="AY108" s="1172"/>
      <c r="AZ108" s="1180"/>
      <c r="BA108" s="1172"/>
      <c r="BC108" s="1172"/>
      <c r="BE108" s="1173"/>
      <c r="BF108" s="1180"/>
      <c r="BG108" s="1174"/>
      <c r="BI108" s="1174"/>
      <c r="BK108" s="1175"/>
      <c r="BL108" s="1180"/>
      <c r="BM108" s="1176"/>
      <c r="BO108" s="1176"/>
      <c r="BQ108" s="1180"/>
      <c r="BR108" s="1180"/>
      <c r="BS108" s="1180"/>
      <c r="BT108" s="1180"/>
      <c r="BU108" s="1180"/>
      <c r="BV108" s="1180"/>
      <c r="BW108" s="1180"/>
      <c r="CB108" s="2074"/>
      <c r="CD108" s="2046"/>
      <c r="CF108" s="2046"/>
      <c r="CH108" s="2046"/>
      <c r="CJ108" s="2046"/>
      <c r="CL108" s="2048"/>
      <c r="CM108" s="1180"/>
      <c r="CN108" s="2048"/>
      <c r="CP108" s="2048"/>
      <c r="CR108" s="2050"/>
      <c r="CS108" s="1180"/>
      <c r="CT108" s="2038"/>
      <c r="CV108" s="2038"/>
      <c r="CX108" s="2034"/>
      <c r="CY108" s="1180"/>
      <c r="CZ108" s="2030"/>
      <c r="DB108" s="2030"/>
      <c r="DD108" s="1180"/>
      <c r="DE108" s="1180"/>
      <c r="DF108" s="2044"/>
      <c r="DG108" s="1180"/>
      <c r="DH108" s="2044"/>
      <c r="DI108" s="1180"/>
      <c r="DJ108" s="2044"/>
    </row>
    <row r="109" spans="2:114" ht="30" customHeight="1" thickBot="1" x14ac:dyDescent="0.3">
      <c r="B109" s="2075"/>
      <c r="D109" s="1190"/>
      <c r="E109" s="1153" t="e">
        <f>IF('1-Eng Inputs'!B130="YES",AR109,CE109)*2.2</f>
        <v>#REF!</v>
      </c>
      <c r="F109" s="1153"/>
      <c r="G109" s="1153" t="e">
        <f>IF('1-Eng Inputs'!E130="YES",AT109,CG109)*2.2</f>
        <v>#REF!</v>
      </c>
      <c r="H109" s="1153"/>
      <c r="I109" s="1153" t="e">
        <f>IF('1-Eng Inputs'!G130="YES",AV109,CI109)*2.2</f>
        <v>#REF!</v>
      </c>
      <c r="J109" s="1153"/>
      <c r="K109" s="1153" t="e">
        <f>IF('1-Eng Inputs'!I130="YES",AX109,CK109)*2.2</f>
        <v>#REF!</v>
      </c>
      <c r="L109" s="1153"/>
      <c r="M109" s="1153" t="e">
        <f>IF('1-Eng Inputs'!K130="YES",AZ109,CM109)*2.2</f>
        <v>#REF!</v>
      </c>
      <c r="N109" s="1153"/>
      <c r="O109" s="1153" t="e">
        <f>IF('1-Eng Inputs'!M130="YES",BB109,CO109)*2.2</f>
        <v>#REF!</v>
      </c>
      <c r="P109" s="1153"/>
      <c r="Q109" s="1199" t="e">
        <f>IF('1-Eng Inputs'!O130="YES",BD109,CQ109)*2.2</f>
        <v>#REF!</v>
      </c>
      <c r="R109" s="1200"/>
      <c r="S109" s="1153" t="e">
        <f>IF('1-Eng Inputs'!Q130="YES",BF109,CS109)*2.2</f>
        <v>#REF!</v>
      </c>
      <c r="T109" s="1153"/>
      <c r="U109" s="1153" t="e">
        <f>IF('1-Eng Inputs'!S130="YES",BH109,CU109)*2.2</f>
        <v>#REF!</v>
      </c>
      <c r="V109" s="1153"/>
      <c r="W109" s="1199" t="e">
        <f>IF('1-Eng Inputs'!U130="YES",BJ109,CW109)*2.2</f>
        <v>#REF!</v>
      </c>
      <c r="X109" s="1200"/>
      <c r="Y109" s="1153" t="e">
        <f>IF('1-Eng Inputs'!W130="YES",BL109,CY109)*2.2</f>
        <v>#REF!</v>
      </c>
      <c r="Z109" s="1153"/>
      <c r="AA109" s="1153" t="e">
        <f>IF('1-Eng Inputs'!Y130="YES",BN109,DA109)*2.2</f>
        <v>#REF!</v>
      </c>
      <c r="AB109" s="1153"/>
      <c r="AC109" s="1153" t="e">
        <f>IF('1-Eng Inputs'!AA130="YES",BP109,DC109)*2.2</f>
        <v>#REF!</v>
      </c>
      <c r="AD109" s="1155"/>
      <c r="AE109" s="1155"/>
      <c r="AF109" s="1155"/>
      <c r="AG109" s="1155"/>
      <c r="AH109" s="1155"/>
      <c r="AI109" s="1155"/>
      <c r="AJ109" s="1180"/>
      <c r="AO109" s="2075"/>
      <c r="AQ109" s="1190"/>
      <c r="AR109" s="1153" t="e">
        <f>'wind load calc_10d'!G73</f>
        <v>#REF!</v>
      </c>
      <c r="AS109" s="1153"/>
      <c r="AT109" s="1153" t="e">
        <f>'wind load calc_10d'!I73</f>
        <v>#REF!</v>
      </c>
      <c r="AU109" s="1153"/>
      <c r="AV109" s="1153" t="e">
        <f>'wind load calc_10d'!J73</f>
        <v>#REF!</v>
      </c>
      <c r="AW109" s="1153"/>
      <c r="AX109" s="1153" t="e">
        <f>'wind load calc_10d'!J73</f>
        <v>#REF!</v>
      </c>
      <c r="AY109" s="1153"/>
      <c r="AZ109" s="1153" t="e">
        <f>'wind load calc_10d'!J74</f>
        <v>#REF!</v>
      </c>
      <c r="BA109" s="1153"/>
      <c r="BB109" s="1153" t="e">
        <f>'wind load calc_10d'!J74</f>
        <v>#REF!</v>
      </c>
      <c r="BC109" s="1153"/>
      <c r="BD109" s="1154" t="e">
        <f>'wind load calc_10d'!J74</f>
        <v>#REF!</v>
      </c>
      <c r="BE109" s="1191"/>
      <c r="BF109" s="1153" t="e">
        <f>'wind load calc_10d'!J83</f>
        <v>#REF!</v>
      </c>
      <c r="BG109" s="1153"/>
      <c r="BH109" s="1153" t="e">
        <f>'wind load calc_10d'!J83</f>
        <v>#REF!</v>
      </c>
      <c r="BI109" s="1153"/>
      <c r="BJ109" s="1153" t="e">
        <f>'wind load calc_10d'!J83</f>
        <v>#REF!</v>
      </c>
      <c r="BK109" s="1191"/>
      <c r="BL109" s="1153" t="e">
        <f>'wind load calc_10d'!J92</f>
        <v>#REF!</v>
      </c>
      <c r="BM109" s="1153"/>
      <c r="BN109" s="1153" t="e">
        <f>'wind load calc_10d'!J92</f>
        <v>#REF!</v>
      </c>
      <c r="BO109" s="1153"/>
      <c r="BP109" s="1153" t="e">
        <f>'wind load calc_10d'!J92</f>
        <v>#REF!</v>
      </c>
      <c r="BQ109" s="1155"/>
      <c r="BR109" s="1155"/>
      <c r="BS109" s="1155"/>
      <c r="BT109" s="1155"/>
      <c r="BU109" s="1155"/>
      <c r="BV109" s="1155"/>
      <c r="BW109" s="1180"/>
      <c r="CB109" s="2075"/>
      <c r="CD109" s="1190"/>
      <c r="CE109" s="1153" t="e">
        <f>'wind load calc_10d'!G125</f>
        <v>#REF!</v>
      </c>
      <c r="CF109" s="1153"/>
      <c r="CG109" s="1153" t="e">
        <f>'wind load calc_10d'!I125</f>
        <v>#REF!</v>
      </c>
      <c r="CH109" s="1153"/>
      <c r="CI109" s="1153" t="e">
        <f>'wind load calc_10d'!J125</f>
        <v>#REF!</v>
      </c>
      <c r="CJ109" s="1153"/>
      <c r="CK109" s="1153" t="e">
        <f>'wind load calc_10d'!J125</f>
        <v>#REF!</v>
      </c>
      <c r="CL109" s="1153"/>
      <c r="CM109" s="1153" t="e">
        <f>'wind load calc_10d'!J126</f>
        <v>#REF!</v>
      </c>
      <c r="CN109" s="1153"/>
      <c r="CO109" s="1153" t="e">
        <f>'wind load calc_10d'!J126</f>
        <v>#REF!</v>
      </c>
      <c r="CP109" s="1153"/>
      <c r="CQ109" s="1154" t="e">
        <f>'wind load calc_10d'!J126</f>
        <v>#REF!</v>
      </c>
      <c r="CR109" s="1191"/>
      <c r="CS109" s="1153" t="e">
        <f>'wind load calc_10d'!J135</f>
        <v>#REF!</v>
      </c>
      <c r="CT109" s="1153"/>
      <c r="CU109" s="1153" t="e">
        <f>'wind load calc_10d'!J135</f>
        <v>#REF!</v>
      </c>
      <c r="CV109" s="1153"/>
      <c r="CW109" s="1153" t="e">
        <f>'wind load calc_10d'!J135</f>
        <v>#REF!</v>
      </c>
      <c r="CX109" s="1191"/>
      <c r="CY109" s="1153" t="e">
        <f>'wind load calc_10d'!J144</f>
        <v>#REF!</v>
      </c>
      <c r="CZ109" s="1153"/>
      <c r="DA109" s="1153" t="e">
        <f>'wind load calc_10d'!J144</f>
        <v>#REF!</v>
      </c>
      <c r="DB109" s="1153"/>
      <c r="DC109" s="1153" t="e">
        <f>'wind load calc_10d'!J144</f>
        <v>#REF!</v>
      </c>
      <c r="DD109" s="1155"/>
      <c r="DE109" s="1155"/>
      <c r="DF109" s="1155"/>
      <c r="DG109" s="1155"/>
      <c r="DH109" s="1155"/>
      <c r="DI109" s="1155"/>
      <c r="DJ109" s="1180"/>
    </row>
    <row r="110" spans="2:114" ht="13.15" customHeight="1" x14ac:dyDescent="0.25">
      <c r="B110" s="2073" t="s">
        <v>568</v>
      </c>
      <c r="D110" s="2013" t="e">
        <f>((E109+E112)/3)/'1-Eng Inputs'!$B$34</f>
        <v>#REF!</v>
      </c>
      <c r="F110" s="2013" t="e">
        <f>((E112+E109)/6+(G112+G109)/4)/'1-Eng Inputs'!$B$34</f>
        <v>#REF!</v>
      </c>
      <c r="H110" s="2013" t="e">
        <f>1/4*(G109+I109+G112+I112)/'1-Eng Inputs'!$B$34</f>
        <v>#REF!</v>
      </c>
      <c r="J110" s="2013" t="e">
        <f>1/4*(I109+K109+I112+K112)/'1-Eng Inputs'!$B$34</f>
        <v>#REF!</v>
      </c>
      <c r="L110" s="2013" t="e">
        <f>1/4*(K109+M109+K112+M112)/'1-Eng Inputs'!$B$34</f>
        <v>#REF!</v>
      </c>
      <c r="N110" s="2013" t="e">
        <f>1/4*(M109+O109+M112+O112)/'1-Eng Inputs'!$B$34</f>
        <v>#REF!</v>
      </c>
      <c r="P110" s="2013" t="e">
        <f>1/4*(O109+Q109+O112+Q112)/'1-Eng Inputs'!$B$34</f>
        <v>#REF!</v>
      </c>
      <c r="R110" s="2042" t="e">
        <f>1/4*(Q109+S109+Q112+S112)/'1-Eng Inputs'!$B$34</f>
        <v>#REF!</v>
      </c>
      <c r="T110" s="2013" t="e">
        <f>1/4*(S109+U109+S112+U112)/'1-Eng Inputs'!$B$34</f>
        <v>#REF!</v>
      </c>
      <c r="V110" s="2013" t="e">
        <f>1/4*(U109+W109+U112+W112)/'1-Eng Inputs'!$B$34</f>
        <v>#REF!</v>
      </c>
      <c r="X110" s="2042" t="e">
        <f>1/4*(W109+Y109+W112+Y112)/'1-Eng Inputs'!$B$34</f>
        <v>#REF!</v>
      </c>
      <c r="Z110" s="2013" t="e">
        <f>1/4*(Y109+AA109+Y112+AA112)/'1-Eng Inputs'!$B$34</f>
        <v>#REF!</v>
      </c>
      <c r="AB110" s="2013" t="e">
        <f>1/4*(AA109+AC109+AA112+AC112)/'1-Eng Inputs'!$B$34</f>
        <v>#REF!</v>
      </c>
      <c r="AD110" s="1180"/>
      <c r="AE110" s="1180"/>
      <c r="AF110" s="2044"/>
      <c r="AG110" s="1180"/>
      <c r="AH110" s="2044"/>
      <c r="AI110" s="1180"/>
      <c r="AJ110" s="2044"/>
      <c r="AO110" s="2073" t="s">
        <v>568</v>
      </c>
      <c r="AQ110" s="1179"/>
      <c r="AS110" s="1179"/>
      <c r="AT110" s="1180"/>
      <c r="AU110" s="1179"/>
      <c r="AV110" s="1180"/>
      <c r="AW110" s="1179"/>
      <c r="AX110" s="1180"/>
      <c r="AY110" s="1164"/>
      <c r="AZ110" s="1180"/>
      <c r="BA110" s="1164"/>
      <c r="BB110" s="1180"/>
      <c r="BC110" s="1164"/>
      <c r="BD110" s="1180"/>
      <c r="BE110" s="1165"/>
      <c r="BF110" s="1180"/>
      <c r="BG110" s="1166"/>
      <c r="BH110" s="1180"/>
      <c r="BI110" s="1166"/>
      <c r="BJ110" s="1180"/>
      <c r="BK110" s="1167"/>
      <c r="BL110" s="1180"/>
      <c r="BM110" s="1168"/>
      <c r="BN110" s="1180"/>
      <c r="BO110" s="1168"/>
      <c r="BP110" s="1180"/>
      <c r="BQ110" s="1180"/>
      <c r="BR110" s="1180"/>
      <c r="BS110" s="1180"/>
      <c r="BT110" s="1180"/>
      <c r="BU110" s="1180"/>
      <c r="BV110" s="1180"/>
      <c r="BW110" s="1180"/>
      <c r="CB110" s="2073" t="s">
        <v>568</v>
      </c>
      <c r="CD110" s="2045"/>
      <c r="CF110" s="2045"/>
      <c r="CG110" s="1180"/>
      <c r="CH110" s="2045"/>
      <c r="CI110" s="1180"/>
      <c r="CJ110" s="2045"/>
      <c r="CK110" s="1180"/>
      <c r="CL110" s="2047"/>
      <c r="CM110" s="1180"/>
      <c r="CN110" s="2047"/>
      <c r="CO110" s="1180"/>
      <c r="CP110" s="2047"/>
      <c r="CQ110" s="1180"/>
      <c r="CR110" s="2049"/>
      <c r="CS110" s="1180"/>
      <c r="CT110" s="2037"/>
      <c r="CU110" s="1180"/>
      <c r="CV110" s="2037"/>
      <c r="CW110" s="1180"/>
      <c r="CX110" s="2033"/>
      <c r="CY110" s="1180"/>
      <c r="CZ110" s="2029"/>
      <c r="DA110" s="1180"/>
      <c r="DB110" s="2029"/>
      <c r="DC110" s="1180"/>
      <c r="DD110" s="1180"/>
      <c r="DE110" s="1180"/>
      <c r="DF110" s="2044"/>
      <c r="DG110" s="1180"/>
      <c r="DH110" s="2044"/>
      <c r="DI110" s="1180"/>
      <c r="DJ110" s="2044"/>
    </row>
    <row r="111" spans="2:114" ht="15" hidden="1" customHeight="1" x14ac:dyDescent="0.25">
      <c r="B111" s="2074"/>
      <c r="D111" s="2014"/>
      <c r="F111" s="2014"/>
      <c r="H111" s="2014"/>
      <c r="J111" s="2014"/>
      <c r="L111" s="2014"/>
      <c r="N111" s="2014"/>
      <c r="P111" s="2014"/>
      <c r="R111" s="2043"/>
      <c r="T111" s="2014"/>
      <c r="V111" s="2014"/>
      <c r="X111" s="2043"/>
      <c r="Z111" s="2014"/>
      <c r="AB111" s="2014"/>
      <c r="AD111" s="1180"/>
      <c r="AE111" s="1180"/>
      <c r="AF111" s="2044"/>
      <c r="AG111" s="1180"/>
      <c r="AH111" s="2044"/>
      <c r="AI111" s="1180"/>
      <c r="AJ111" s="2044"/>
      <c r="AO111" s="2074"/>
      <c r="AQ111" s="1181"/>
      <c r="AS111" s="1181"/>
      <c r="AU111" s="1181"/>
      <c r="AW111" s="1181"/>
      <c r="AY111" s="1172"/>
      <c r="AZ111" s="1180"/>
      <c r="BA111" s="1172"/>
      <c r="BC111" s="1172"/>
      <c r="BE111" s="1173"/>
      <c r="BF111" s="1180"/>
      <c r="BG111" s="1174"/>
      <c r="BI111" s="1174"/>
      <c r="BK111" s="1175"/>
      <c r="BL111" s="1180"/>
      <c r="BM111" s="1176"/>
      <c r="BO111" s="1176"/>
      <c r="BQ111" s="1180"/>
      <c r="BR111" s="1180"/>
      <c r="BS111" s="1180"/>
      <c r="BT111" s="1180"/>
      <c r="BU111" s="1180"/>
      <c r="BV111" s="1180"/>
      <c r="BW111" s="1180"/>
      <c r="CB111" s="2074"/>
      <c r="CD111" s="2046"/>
      <c r="CF111" s="2046"/>
      <c r="CH111" s="2046"/>
      <c r="CJ111" s="2046"/>
      <c r="CL111" s="2048"/>
      <c r="CM111" s="1180"/>
      <c r="CN111" s="2048"/>
      <c r="CP111" s="2048"/>
      <c r="CR111" s="2050"/>
      <c r="CS111" s="1180"/>
      <c r="CT111" s="2038"/>
      <c r="CV111" s="2038"/>
      <c r="CX111" s="2034"/>
      <c r="CY111" s="1180"/>
      <c r="CZ111" s="2030"/>
      <c r="DB111" s="2030"/>
      <c r="DD111" s="1180"/>
      <c r="DE111" s="1180"/>
      <c r="DF111" s="2044"/>
      <c r="DG111" s="1180"/>
      <c r="DH111" s="2044"/>
      <c r="DI111" s="1180"/>
      <c r="DJ111" s="2044"/>
    </row>
    <row r="112" spans="2:114" ht="30" customHeight="1" x14ac:dyDescent="0.25">
      <c r="B112" s="2074"/>
      <c r="D112" s="1190"/>
      <c r="E112" s="1153" t="e">
        <f>IF('1-Eng Inputs'!B133="YES",AR112,CE112)*2.2</f>
        <v>#REF!</v>
      </c>
      <c r="F112" s="1153"/>
      <c r="G112" s="1153" t="e">
        <f>IF('1-Eng Inputs'!E133="YES",AT112,CG112)*2.2</f>
        <v>#REF!</v>
      </c>
      <c r="H112" s="1153"/>
      <c r="I112" s="1153" t="e">
        <f>IF('1-Eng Inputs'!G133="YES",AV112,CI112)*2.2</f>
        <v>#REF!</v>
      </c>
      <c r="J112" s="1153"/>
      <c r="K112" s="1153" t="e">
        <f>IF('1-Eng Inputs'!I133="YES",AX112,CK112)*2.2</f>
        <v>#REF!</v>
      </c>
      <c r="L112" s="1153"/>
      <c r="M112" s="1153" t="e">
        <f>IF('1-Eng Inputs'!K133="YES",AZ112,CM112)*2.2</f>
        <v>#REF!</v>
      </c>
      <c r="N112" s="1153"/>
      <c r="O112" s="1153" t="e">
        <f>IF('1-Eng Inputs'!M133="YES",BB112,CO112)*2.2</f>
        <v>#REF!</v>
      </c>
      <c r="P112" s="1153"/>
      <c r="Q112" s="1199" t="e">
        <f>IF('1-Eng Inputs'!O133="YES",BD112,CQ112)*2.2</f>
        <v>#REF!</v>
      </c>
      <c r="R112" s="1200"/>
      <c r="S112" s="1153" t="e">
        <f>IF('1-Eng Inputs'!Q133="YES",BF112,CS112)*2.2</f>
        <v>#REF!</v>
      </c>
      <c r="T112" s="1153"/>
      <c r="U112" s="1153" t="e">
        <f>IF('1-Eng Inputs'!S133="YES",BH112,CU112)*2.2</f>
        <v>#REF!</v>
      </c>
      <c r="V112" s="1153"/>
      <c r="W112" s="1199" t="e">
        <f>IF('1-Eng Inputs'!U133="YES",BJ112,CW112)*2.2</f>
        <v>#REF!</v>
      </c>
      <c r="X112" s="1200"/>
      <c r="Y112" s="1153" t="e">
        <f>IF('1-Eng Inputs'!W133="YES",BL112,CY112)*2.2</f>
        <v>#REF!</v>
      </c>
      <c r="Z112" s="1153"/>
      <c r="AA112" s="1153" t="e">
        <f>IF('1-Eng Inputs'!Y133="YES",BN112,DA112)*2.2</f>
        <v>#REF!</v>
      </c>
      <c r="AB112" s="1153"/>
      <c r="AC112" s="1153" t="e">
        <f>IF('1-Eng Inputs'!AA133="YES",BP112,DC112)*2.2</f>
        <v>#REF!</v>
      </c>
      <c r="AD112" s="1155"/>
      <c r="AE112" s="1155"/>
      <c r="AF112" s="1155"/>
      <c r="AG112" s="1155"/>
      <c r="AH112" s="1155"/>
      <c r="AI112" s="1155"/>
      <c r="AJ112" s="1180"/>
      <c r="AO112" s="2074"/>
      <c r="AQ112" s="1190"/>
      <c r="AR112" s="1153" t="e">
        <f>'wind load calc_10d'!F75</f>
        <v>#REF!</v>
      </c>
      <c r="AS112" s="1153"/>
      <c r="AT112" s="1153" t="e">
        <f>'wind load calc_10d'!G75</f>
        <v>#REF!</v>
      </c>
      <c r="AU112" s="1153"/>
      <c r="AV112" s="1153" t="e">
        <f>'wind load calc_10d'!H75</f>
        <v>#REF!</v>
      </c>
      <c r="AW112" s="1153"/>
      <c r="AX112" s="1153" t="e">
        <f>'wind load calc_10d'!H75</f>
        <v>#REF!</v>
      </c>
      <c r="AY112" s="1153"/>
      <c r="AZ112" s="1153" t="e">
        <f>'wind load calc_10d'!H76</f>
        <v>#REF!</v>
      </c>
      <c r="BA112" s="1153"/>
      <c r="BB112" s="1153" t="e">
        <f>'wind load calc_10d'!H76</f>
        <v>#REF!</v>
      </c>
      <c r="BC112" s="1153"/>
      <c r="BD112" s="1154" t="e">
        <f>'wind load calc_10d'!H76</f>
        <v>#REF!</v>
      </c>
      <c r="BE112" s="1191"/>
      <c r="BF112" s="1153" t="e">
        <f>'wind load calc_10d'!H85</f>
        <v>#REF!</v>
      </c>
      <c r="BG112" s="1153"/>
      <c r="BH112" s="1153" t="e">
        <f>'wind load calc_10d'!H85</f>
        <v>#REF!</v>
      </c>
      <c r="BI112" s="1153"/>
      <c r="BJ112" s="1153" t="e">
        <f>'wind load calc_10d'!H85</f>
        <v>#REF!</v>
      </c>
      <c r="BK112" s="1191"/>
      <c r="BL112" s="1153" t="e">
        <f>'wind load calc_10d'!H94</f>
        <v>#REF!</v>
      </c>
      <c r="BM112" s="1153"/>
      <c r="BN112" s="1153" t="e">
        <f>'wind load calc_10d'!H94</f>
        <v>#REF!</v>
      </c>
      <c r="BO112" s="1153"/>
      <c r="BP112" s="1153" t="e">
        <f>'wind load calc_10d'!H94</f>
        <v>#REF!</v>
      </c>
      <c r="BQ112" s="1155"/>
      <c r="BR112" s="1155"/>
      <c r="BS112" s="1155"/>
      <c r="BT112" s="1155"/>
      <c r="BU112" s="1155"/>
      <c r="BV112" s="1155"/>
      <c r="BW112" s="1180"/>
      <c r="CB112" s="2074"/>
      <c r="CD112" s="1190"/>
      <c r="CE112" s="1153" t="e">
        <f>'wind load calc_10d'!F127</f>
        <v>#REF!</v>
      </c>
      <c r="CF112" s="1153"/>
      <c r="CG112" s="1153" t="e">
        <f>'wind load calc_10d'!G127</f>
        <v>#REF!</v>
      </c>
      <c r="CH112" s="1153"/>
      <c r="CI112" s="1153" t="e">
        <f>'wind load calc_10d'!H127</f>
        <v>#REF!</v>
      </c>
      <c r="CJ112" s="1153"/>
      <c r="CK112" s="1153" t="e">
        <f>'wind load calc_10d'!H127</f>
        <v>#REF!</v>
      </c>
      <c r="CL112" s="1153"/>
      <c r="CM112" s="1153" t="e">
        <f>'wind load calc_10d'!H128</f>
        <v>#REF!</v>
      </c>
      <c r="CN112" s="1153"/>
      <c r="CO112" s="1153" t="e">
        <f>'wind load calc_10d'!H128</f>
        <v>#REF!</v>
      </c>
      <c r="CP112" s="1153"/>
      <c r="CQ112" s="1154" t="e">
        <f>'wind load calc_10d'!H128</f>
        <v>#REF!</v>
      </c>
      <c r="CR112" s="1191"/>
      <c r="CS112" s="1153" t="e">
        <f>'wind load calc_10d'!H137</f>
        <v>#REF!</v>
      </c>
      <c r="CT112" s="1153"/>
      <c r="CU112" s="1153" t="e">
        <f>'wind load calc_10d'!H137</f>
        <v>#REF!</v>
      </c>
      <c r="CV112" s="1153"/>
      <c r="CW112" s="1153" t="e">
        <f>'wind load calc_10d'!H137</f>
        <v>#REF!</v>
      </c>
      <c r="CX112" s="1191"/>
      <c r="CY112" s="1153" t="e">
        <f>'wind load calc_10d'!H146</f>
        <v>#REF!</v>
      </c>
      <c r="CZ112" s="1153"/>
      <c r="DA112" s="1153" t="e">
        <f>'wind load calc_10d'!H146</f>
        <v>#REF!</v>
      </c>
      <c r="DB112" s="1153"/>
      <c r="DC112" s="1153" t="e">
        <f>'wind load calc_10d'!H146</f>
        <v>#REF!</v>
      </c>
      <c r="DD112" s="1155"/>
      <c r="DE112" s="1155"/>
      <c r="DF112" s="1155"/>
      <c r="DG112" s="1155"/>
      <c r="DH112" s="1155"/>
      <c r="DI112" s="1155"/>
      <c r="DJ112" s="1180"/>
    </row>
    <row r="113" spans="2:114" ht="14.45" hidden="1" customHeight="1" x14ac:dyDescent="0.25">
      <c r="B113" s="2074"/>
      <c r="D113" s="2013" t="e">
        <f>(E112/3)/'1-Eng Inputs'!$B$34</f>
        <v>#REF!</v>
      </c>
      <c r="F113" s="2013" t="e">
        <f>(E112/6+G112/4)/'1-Eng Inputs'!$B$34</f>
        <v>#REF!</v>
      </c>
      <c r="G113" s="1180"/>
      <c r="H113" s="2013" t="e">
        <f>1/4*(G112+I112)/'1-Eng Inputs'!$B$34</f>
        <v>#REF!</v>
      </c>
      <c r="I113" s="1180"/>
      <c r="J113" s="2013" t="e">
        <f>1/4*(I112+K112)/'1-Eng Inputs'!$B$34</f>
        <v>#REF!</v>
      </c>
      <c r="K113" s="1180"/>
      <c r="L113" s="2013" t="e">
        <f>1/4*(K112+M112)/'1-Eng Inputs'!$B$34</f>
        <v>#REF!</v>
      </c>
      <c r="M113" s="1180"/>
      <c r="N113" s="2013" t="e">
        <f>1/4*(M112+O112)/'1-Eng Inputs'!$B$34</f>
        <v>#REF!</v>
      </c>
      <c r="O113" s="1180"/>
      <c r="P113" s="2013" t="e">
        <f>1/4*(O112+Q112)/'1-Eng Inputs'!$B$34</f>
        <v>#REF!</v>
      </c>
      <c r="Q113" s="1180"/>
      <c r="R113" s="2042" t="e">
        <f>1/4*(Q112+S112)/'1-Eng Inputs'!$B$34</f>
        <v>#REF!</v>
      </c>
      <c r="S113" s="1180"/>
      <c r="T113" s="2013" t="e">
        <f>1/4*(S112+U112)/'1-Eng Inputs'!$B$34</f>
        <v>#REF!</v>
      </c>
      <c r="U113" s="1180"/>
      <c r="V113" s="2013" t="e">
        <f>1/4*(U112+W112)/'1-Eng Inputs'!$B$34</f>
        <v>#REF!</v>
      </c>
      <c r="W113" s="1180"/>
      <c r="X113" s="2042" t="e">
        <f>1/4*(W112+Y112)/'1-Eng Inputs'!$B$34</f>
        <v>#REF!</v>
      </c>
      <c r="Y113" s="1180"/>
      <c r="Z113" s="2013" t="e">
        <f>1/4*(Y112+AA112)/'1-Eng Inputs'!$B$34</f>
        <v>#REF!</v>
      </c>
      <c r="AA113" s="1180"/>
      <c r="AB113" s="2013" t="e">
        <f>1/4*(AA112+AC112)/'1-Eng Inputs'!$B$34</f>
        <v>#REF!</v>
      </c>
      <c r="AC113" s="1180"/>
      <c r="AD113" s="1180"/>
      <c r="AE113" s="1180"/>
      <c r="AF113" s="2044"/>
      <c r="AG113" s="1180"/>
      <c r="AH113" s="2044"/>
      <c r="AI113" s="1180"/>
      <c r="AJ113" s="2044"/>
      <c r="AO113" s="2074"/>
      <c r="AQ113" s="1179"/>
      <c r="AS113" s="1179"/>
      <c r="AT113" s="1180"/>
      <c r="AU113" s="1179"/>
      <c r="AV113" s="1180"/>
      <c r="AW113" s="1179"/>
      <c r="AX113" s="1180"/>
      <c r="AY113" s="1164"/>
      <c r="AZ113" s="1180"/>
      <c r="BA113" s="1164"/>
      <c r="BB113" s="1180"/>
      <c r="BC113" s="1164"/>
      <c r="BD113" s="1180"/>
      <c r="BE113" s="1165"/>
      <c r="BF113" s="1180"/>
      <c r="BG113" s="1166"/>
      <c r="BH113" s="1180"/>
      <c r="BI113" s="1166"/>
      <c r="BJ113" s="1180"/>
      <c r="BK113" s="1167"/>
      <c r="BL113" s="1180"/>
      <c r="BM113" s="1168"/>
      <c r="BN113" s="1180"/>
      <c r="BO113" s="1168"/>
      <c r="BP113" s="1180"/>
      <c r="BQ113" s="1180" t="s">
        <v>570</v>
      </c>
      <c r="BR113" s="1180"/>
      <c r="BS113" s="1180"/>
      <c r="BT113" s="1180"/>
      <c r="BU113" s="1180"/>
      <c r="BV113" s="1180"/>
      <c r="BW113" s="1180"/>
      <c r="CB113" s="2074"/>
      <c r="CD113" s="2045"/>
      <c r="CF113" s="2045"/>
      <c r="CG113" s="1180"/>
      <c r="CH113" s="2045"/>
      <c r="CI113" s="1180"/>
      <c r="CJ113" s="2045"/>
      <c r="CK113" s="1180"/>
      <c r="CL113" s="2047"/>
      <c r="CM113" s="1180"/>
      <c r="CN113" s="2047"/>
      <c r="CO113" s="1180"/>
      <c r="CP113" s="2047"/>
      <c r="CQ113" s="1180"/>
      <c r="CR113" s="2049"/>
      <c r="CS113" s="1180"/>
      <c r="CT113" s="2037"/>
      <c r="CU113" s="1180"/>
      <c r="CV113" s="2037"/>
      <c r="CW113" s="1180"/>
      <c r="CX113" s="2033"/>
      <c r="CY113" s="1180"/>
      <c r="CZ113" s="2029"/>
      <c r="DA113" s="1180"/>
      <c r="DB113" s="2029"/>
      <c r="DC113" s="1180"/>
      <c r="DD113" s="1180" t="s">
        <v>570</v>
      </c>
      <c r="DE113" s="1180"/>
      <c r="DF113" s="2044"/>
      <c r="DG113" s="1180"/>
      <c r="DH113" s="2044"/>
      <c r="DI113" s="1180"/>
      <c r="DJ113" s="2044"/>
    </row>
    <row r="114" spans="2:114" ht="13.5" thickBot="1" x14ac:dyDescent="0.3">
      <c r="B114" s="2075"/>
      <c r="D114" s="2014"/>
      <c r="F114" s="2014"/>
      <c r="H114" s="2014"/>
      <c r="J114" s="2014"/>
      <c r="L114" s="2014"/>
      <c r="N114" s="2014"/>
      <c r="P114" s="2014"/>
      <c r="R114" s="2043"/>
      <c r="S114" s="1180"/>
      <c r="T114" s="2014"/>
      <c r="V114" s="2014"/>
      <c r="X114" s="2043"/>
      <c r="Y114" s="1180"/>
      <c r="Z114" s="2014"/>
      <c r="AB114" s="2014"/>
      <c r="AD114" s="1180"/>
      <c r="AE114" s="1180"/>
      <c r="AF114" s="2044"/>
      <c r="AG114" s="1180"/>
      <c r="AH114" s="2044"/>
      <c r="AI114" s="1180"/>
      <c r="AJ114" s="2044"/>
      <c r="AO114" s="2075"/>
      <c r="AQ114" s="1181"/>
      <c r="AS114" s="1181"/>
      <c r="AU114" s="1181"/>
      <c r="AW114" s="1181"/>
      <c r="AY114" s="1172"/>
      <c r="AZ114" s="1180"/>
      <c r="BA114" s="1172"/>
      <c r="BC114" s="1172"/>
      <c r="BE114" s="1173"/>
      <c r="BF114" s="1180"/>
      <c r="BG114" s="1174"/>
      <c r="BI114" s="1174"/>
      <c r="BK114" s="1175"/>
      <c r="BL114" s="1180"/>
      <c r="BM114" s="1176"/>
      <c r="BO114" s="1176"/>
      <c r="BQ114" s="1180" t="s">
        <v>571</v>
      </c>
      <c r="BR114" s="1180"/>
      <c r="BS114" s="1180"/>
      <c r="BT114" s="1180"/>
      <c r="BU114" s="1180"/>
      <c r="BV114" s="1180"/>
      <c r="BW114" s="1180"/>
      <c r="CB114" s="2075"/>
      <c r="CD114" s="2046"/>
      <c r="CF114" s="2046"/>
      <c r="CH114" s="2046"/>
      <c r="CJ114" s="2046"/>
      <c r="CL114" s="2048"/>
      <c r="CM114" s="1180"/>
      <c r="CN114" s="2048"/>
      <c r="CP114" s="2048"/>
      <c r="CR114" s="2050"/>
      <c r="CS114" s="1180"/>
      <c r="CT114" s="2038"/>
      <c r="CV114" s="2038"/>
      <c r="CX114" s="2034"/>
      <c r="CY114" s="1180"/>
      <c r="CZ114" s="2030"/>
      <c r="DB114" s="2030"/>
      <c r="DD114" s="1180" t="s">
        <v>571</v>
      </c>
      <c r="DE114" s="1180"/>
      <c r="DF114" s="2044"/>
      <c r="DG114" s="1180"/>
      <c r="DH114" s="2044"/>
      <c r="DI114" s="1180"/>
      <c r="DJ114" s="2044"/>
    </row>
    <row r="115" spans="2:114" x14ac:dyDescent="0.25">
      <c r="Q115" s="1188"/>
      <c r="R115" s="1189"/>
      <c r="S115" s="1180"/>
      <c r="T115" s="1180"/>
      <c r="U115" s="1180"/>
      <c r="V115" s="1180"/>
      <c r="W115" s="1188"/>
      <c r="X115" s="1189"/>
      <c r="Y115" s="1180"/>
      <c r="Z115" s="1180"/>
      <c r="AA115" s="1180"/>
      <c r="AB115" s="1180"/>
      <c r="AC115" s="1180"/>
      <c r="AD115" s="1180"/>
      <c r="AE115" s="1180"/>
      <c r="AF115" s="1180"/>
      <c r="AG115" s="1180"/>
      <c r="AH115" s="1180"/>
      <c r="AI115" s="1180"/>
      <c r="AJ115" s="1180"/>
      <c r="BD115" s="1188"/>
      <c r="BE115" s="1189"/>
      <c r="BF115" s="1180"/>
      <c r="BG115" s="1180"/>
      <c r="BH115" s="1180"/>
      <c r="BI115" s="1180"/>
      <c r="BJ115" s="1188"/>
      <c r="BK115" s="1189"/>
      <c r="BL115" s="1180"/>
      <c r="BM115" s="1180"/>
      <c r="BN115" s="1180"/>
      <c r="BO115" s="1180"/>
      <c r="BP115" s="1180"/>
      <c r="BQ115" s="1180"/>
      <c r="BR115" s="1180"/>
      <c r="BS115" s="1180"/>
      <c r="BT115" s="1180"/>
      <c r="BU115" s="1180"/>
      <c r="BV115" s="1180"/>
      <c r="BW115" s="1180"/>
      <c r="CQ115" s="1188"/>
      <c r="CR115" s="1189"/>
      <c r="CS115" s="1180"/>
      <c r="CT115" s="1180"/>
      <c r="CU115" s="1180"/>
      <c r="CV115" s="1180"/>
      <c r="CW115" s="1188"/>
      <c r="CX115" s="1189"/>
      <c r="CY115" s="1180"/>
      <c r="CZ115" s="1180"/>
      <c r="DA115" s="1180"/>
      <c r="DB115" s="1180"/>
      <c r="DC115" s="1180"/>
      <c r="DD115" s="1180"/>
      <c r="DE115" s="1180"/>
      <c r="DF115" s="1180"/>
      <c r="DG115" s="1180"/>
      <c r="DH115" s="1180"/>
      <c r="DI115" s="1180"/>
      <c r="DJ115" s="1180"/>
    </row>
    <row r="117" spans="2:114" ht="13.5" thickBot="1" x14ac:dyDescent="0.3"/>
    <row r="118" spans="2:114" ht="15" customHeight="1" thickBot="1" x14ac:dyDescent="0.3">
      <c r="D118" s="2056" t="s">
        <v>415</v>
      </c>
      <c r="E118" s="2057"/>
      <c r="F118" s="2057"/>
      <c r="G118" s="2057"/>
      <c r="H118" s="2057"/>
      <c r="I118" s="2057"/>
      <c r="J118" s="2057"/>
      <c r="K118" s="2057"/>
      <c r="L118" s="2057"/>
      <c r="M118" s="2057"/>
      <c r="N118" s="2057"/>
      <c r="O118" s="2057"/>
      <c r="P118" s="2057"/>
      <c r="Q118" s="2058"/>
      <c r="R118" s="2039" t="s">
        <v>416</v>
      </c>
      <c r="S118" s="2040"/>
      <c r="T118" s="2040"/>
      <c r="U118" s="2040"/>
      <c r="V118" s="2040"/>
      <c r="W118" s="2041"/>
      <c r="AQ118" s="2056" t="s">
        <v>415</v>
      </c>
      <c r="AR118" s="2057"/>
      <c r="AS118" s="2057"/>
      <c r="AT118" s="2057"/>
      <c r="AU118" s="2057"/>
      <c r="AV118" s="2057"/>
      <c r="AW118" s="2057"/>
      <c r="AX118" s="2057"/>
      <c r="AY118" s="2057"/>
      <c r="AZ118" s="2057"/>
      <c r="BA118" s="2057"/>
      <c r="BB118" s="2057"/>
      <c r="BC118" s="2057"/>
      <c r="BD118" s="2058"/>
      <c r="BE118" s="2039" t="s">
        <v>416</v>
      </c>
      <c r="BF118" s="2040"/>
      <c r="BG118" s="2040"/>
      <c r="BH118" s="2040"/>
      <c r="BI118" s="2040"/>
      <c r="BJ118" s="2041"/>
      <c r="CD118" s="2056" t="s">
        <v>415</v>
      </c>
      <c r="CE118" s="2057"/>
      <c r="CF118" s="2057"/>
      <c r="CG118" s="2057"/>
      <c r="CH118" s="2057"/>
      <c r="CI118" s="2057"/>
      <c r="CJ118" s="2057"/>
      <c r="CK118" s="2057"/>
      <c r="CL118" s="2057"/>
      <c r="CM118" s="2057"/>
      <c r="CN118" s="2057"/>
      <c r="CO118" s="2057"/>
      <c r="CP118" s="2057"/>
      <c r="CQ118" s="2058"/>
      <c r="CR118" s="2039" t="s">
        <v>416</v>
      </c>
      <c r="CS118" s="2040"/>
      <c r="CT118" s="2040"/>
      <c r="CU118" s="2040"/>
      <c r="CV118" s="2040"/>
      <c r="CW118" s="2041"/>
    </row>
    <row r="119" spans="2:114" ht="13.5" thickBot="1" x14ac:dyDescent="0.3">
      <c r="Q119" s="1188"/>
      <c r="R119" s="1189"/>
      <c r="S119" s="1180"/>
      <c r="T119" s="1180"/>
      <c r="U119" s="1180"/>
      <c r="V119" s="1180"/>
      <c r="W119" s="1180"/>
      <c r="X119" s="1180"/>
      <c r="BD119" s="1188"/>
      <c r="BE119" s="1189"/>
      <c r="BF119" s="1180"/>
      <c r="BG119" s="1180"/>
      <c r="BH119" s="1180"/>
      <c r="BI119" s="1180"/>
      <c r="BJ119" s="1180"/>
      <c r="BK119" s="1180"/>
      <c r="CQ119" s="1188"/>
      <c r="CR119" s="1189"/>
      <c r="CS119" s="1180"/>
      <c r="CT119" s="1180"/>
      <c r="CU119" s="1180"/>
      <c r="CV119" s="1180"/>
      <c r="CW119" s="1180"/>
      <c r="CX119" s="1180"/>
    </row>
    <row r="120" spans="2:114" ht="13.15" customHeight="1" x14ac:dyDescent="0.25">
      <c r="B120" s="2076" t="s">
        <v>567</v>
      </c>
      <c r="D120" s="2013" t="e">
        <f>(2*E122/7)/'1-Eng Inputs'!$B$34</f>
        <v>#REF!</v>
      </c>
      <c r="F120" s="2013" t="e">
        <f>((2*E122/7)+G122/3)/'1-Eng Inputs'!$B$34</f>
        <v>#REF!</v>
      </c>
      <c r="G120" s="1180"/>
      <c r="H120" s="2013" t="e">
        <f>((I122+G122)/3)/'1-Eng Inputs'!$B$34</f>
        <v>#REF!</v>
      </c>
      <c r="I120" s="1180"/>
      <c r="J120" s="2013" t="e">
        <f>((K122+I122)/3)/'1-Eng Inputs'!$B$34</f>
        <v>#REF!</v>
      </c>
      <c r="K120" s="1180"/>
      <c r="L120" s="2013" t="e">
        <f>((M122+K122)/3)/'1-Eng Inputs'!$B$34</f>
        <v>#REF!</v>
      </c>
      <c r="M120" s="1180"/>
      <c r="N120" s="2013" t="e">
        <f>((O122+M122)/3)/'1-Eng Inputs'!$B$34</f>
        <v>#REF!</v>
      </c>
      <c r="O120" s="1180"/>
      <c r="P120" s="2013" t="e">
        <f>((Q122+O122)/3)/'1-Eng Inputs'!$B$34</f>
        <v>#REF!</v>
      </c>
      <c r="Q120" s="1180"/>
      <c r="R120" s="2051" t="e">
        <f>((S122+Q122)/3)/'1-Eng Inputs'!$B$34</f>
        <v>#REF!</v>
      </c>
      <c r="S120" s="1180"/>
      <c r="T120" s="2013" t="e">
        <f>((U122+S122)/3)/'1-Eng Inputs'!$B$34</f>
        <v>#REF!</v>
      </c>
      <c r="U120" s="1180"/>
      <c r="V120" s="2013" t="e">
        <f>((W122+U122)/3)/'1-Eng Inputs'!$B$34</f>
        <v>#REF!</v>
      </c>
      <c r="W120" s="1180"/>
      <c r="X120" s="1180"/>
      <c r="AO120" s="2076" t="s">
        <v>567</v>
      </c>
      <c r="AQ120" s="1182"/>
      <c r="AS120" s="1182"/>
      <c r="AT120" s="1180"/>
      <c r="AU120" s="1182"/>
      <c r="AV120" s="1180"/>
      <c r="AW120" s="1182"/>
      <c r="AX120" s="1180"/>
      <c r="AY120" s="1166"/>
      <c r="AZ120" s="1180"/>
      <c r="BA120" s="1166"/>
      <c r="BB120" s="1180"/>
      <c r="BC120" s="1166"/>
      <c r="BD120" s="1180"/>
      <c r="BE120" s="1167"/>
      <c r="BF120" s="1180"/>
      <c r="BG120" s="1168"/>
      <c r="BH120" s="1180"/>
      <c r="BI120" s="1168"/>
      <c r="BJ120" s="1180"/>
      <c r="BK120" s="1180" t="s">
        <v>570</v>
      </c>
      <c r="CB120" s="2076" t="s">
        <v>567</v>
      </c>
      <c r="CD120" s="2035"/>
      <c r="CF120" s="2035"/>
      <c r="CG120" s="1180"/>
      <c r="CH120" s="2035"/>
      <c r="CI120" s="1180"/>
      <c r="CJ120" s="2035"/>
      <c r="CK120" s="1180"/>
      <c r="CL120" s="2037"/>
      <c r="CM120" s="1180"/>
      <c r="CN120" s="2037"/>
      <c r="CO120" s="1180"/>
      <c r="CP120" s="2037"/>
      <c r="CQ120" s="1180"/>
      <c r="CR120" s="2033"/>
      <c r="CS120" s="1180"/>
      <c r="CT120" s="2029"/>
      <c r="CU120" s="1180"/>
      <c r="CV120" s="2029"/>
      <c r="CW120" s="1180"/>
      <c r="CX120" s="1180" t="s">
        <v>570</v>
      </c>
    </row>
    <row r="121" spans="2:114" ht="14.45" hidden="1" customHeight="1" x14ac:dyDescent="0.25">
      <c r="B121" s="2077"/>
      <c r="D121" s="2014"/>
      <c r="F121" s="2014"/>
      <c r="H121" s="2014"/>
      <c r="J121" s="2014"/>
      <c r="L121" s="2014"/>
      <c r="N121" s="2014"/>
      <c r="P121" s="2014"/>
      <c r="R121" s="2052"/>
      <c r="S121" s="1180"/>
      <c r="T121" s="2014"/>
      <c r="V121" s="2014"/>
      <c r="X121" s="1180"/>
      <c r="AO121" s="2077"/>
      <c r="AQ121" s="1183"/>
      <c r="AS121" s="1183"/>
      <c r="AU121" s="1183"/>
      <c r="AW121" s="1183"/>
      <c r="AY121" s="1174"/>
      <c r="AZ121" s="1180"/>
      <c r="BA121" s="1174"/>
      <c r="BC121" s="1174"/>
      <c r="BE121" s="1175"/>
      <c r="BF121" s="1180"/>
      <c r="BG121" s="1176"/>
      <c r="BI121" s="1176"/>
      <c r="BK121" s="1180" t="s">
        <v>571</v>
      </c>
      <c r="CB121" s="2077"/>
      <c r="CD121" s="2036"/>
      <c r="CF121" s="2036"/>
      <c r="CH121" s="2036"/>
      <c r="CJ121" s="2036"/>
      <c r="CL121" s="2038"/>
      <c r="CM121" s="1180"/>
      <c r="CN121" s="2038"/>
      <c r="CP121" s="2038"/>
      <c r="CR121" s="2034"/>
      <c r="CS121" s="1180"/>
      <c r="CT121" s="2030"/>
      <c r="CV121" s="2030"/>
      <c r="CX121" s="1180" t="s">
        <v>571</v>
      </c>
    </row>
    <row r="122" spans="2:114" ht="30" customHeight="1" x14ac:dyDescent="0.25">
      <c r="B122" s="2077"/>
      <c r="D122" s="1190"/>
      <c r="E122" s="1153" t="e">
        <f>IF('1-Eng Inputs'!B143="YES",AR122,CE122)*2.2</f>
        <v>#REF!</v>
      </c>
      <c r="F122" s="1153"/>
      <c r="G122" s="1153" t="e">
        <f>IF('1-Eng Inputs'!E143="YES",AT122,CG122)*2.2</f>
        <v>#REF!</v>
      </c>
      <c r="H122" s="1153"/>
      <c r="I122" s="1153" t="e">
        <f>IF('1-Eng Inputs'!G143="YES",AV122,CI122)*2.2</f>
        <v>#REF!</v>
      </c>
      <c r="J122" s="1153"/>
      <c r="K122" s="1153" t="e">
        <f>IF('1-Eng Inputs'!I143="YES",AX122,CK122)*2.2</f>
        <v>#REF!</v>
      </c>
      <c r="L122" s="1153"/>
      <c r="M122" s="1153" t="e">
        <f>IF('1-Eng Inputs'!K143="YES",AZ122,CM122)*2.2</f>
        <v>#REF!</v>
      </c>
      <c r="N122" s="1153"/>
      <c r="O122" s="1153" t="e">
        <f>IF('1-Eng Inputs'!M143="YES",BB122,CO122)*2.2</f>
        <v>#REF!</v>
      </c>
      <c r="P122" s="1153"/>
      <c r="Q122" s="1153" t="e">
        <f>IF('1-Eng Inputs'!O143="YES",BD122,CQ122)*2.2</f>
        <v>#REF!</v>
      </c>
      <c r="R122" s="1191"/>
      <c r="S122" s="1153" t="e">
        <f>IF('1-Eng Inputs'!Q143="YES",BF122,CS122)*2.2</f>
        <v>#REF!</v>
      </c>
      <c r="T122" s="1153"/>
      <c r="U122" s="1153" t="e">
        <f>IF('1-Eng Inputs'!S143="YES",BH122,CU122)*2.2</f>
        <v>#REF!</v>
      </c>
      <c r="V122" s="1153"/>
      <c r="W122" s="1153" t="e">
        <f>IF('1-Eng Inputs'!U143="YES",BJ122,CW122)*2.2</f>
        <v>#REF!</v>
      </c>
      <c r="X122" s="1155"/>
      <c r="AO122" s="2077"/>
      <c r="AQ122" s="1190"/>
      <c r="AR122" s="1153" t="e">
        <f>'wind load calc_10d'!F78</f>
        <v>#REF!</v>
      </c>
      <c r="AS122" s="1153"/>
      <c r="AT122" s="1153" t="e">
        <f>'wind load calc_10d'!G78</f>
        <v>#REF!</v>
      </c>
      <c r="AU122" s="1153"/>
      <c r="AV122" s="1153" t="e">
        <f>'wind load calc_10d'!H78</f>
        <v>#REF!</v>
      </c>
      <c r="AW122" s="1153"/>
      <c r="AX122" s="1153" t="e">
        <f>'wind load calc_10d'!H78</f>
        <v>#REF!</v>
      </c>
      <c r="AY122" s="1153"/>
      <c r="AZ122" s="1153" t="e">
        <f>'wind load calc_10d'!H79</f>
        <v>#REF!</v>
      </c>
      <c r="BA122" s="1153"/>
      <c r="BB122" s="1153" t="e">
        <f>'wind load calc_10d'!H79</f>
        <v>#REF!</v>
      </c>
      <c r="BC122" s="1153"/>
      <c r="BD122" s="1154" t="e">
        <f>'wind load calc_10d'!H79</f>
        <v>#REF!</v>
      </c>
      <c r="BE122" s="1191"/>
      <c r="BF122" s="1153" t="e">
        <f>'wind load calc_10d'!H88</f>
        <v>#REF!</v>
      </c>
      <c r="BG122" s="1153"/>
      <c r="BH122" s="1153" t="e">
        <f>'wind load calc_10d'!H88</f>
        <v>#REF!</v>
      </c>
      <c r="BI122" s="1153"/>
      <c r="BJ122" s="1153" t="e">
        <f>'wind load calc_10d'!H88</f>
        <v>#REF!</v>
      </c>
      <c r="BK122" s="1155"/>
      <c r="CB122" s="2077"/>
      <c r="CD122" s="1190"/>
      <c r="CE122" s="1153" t="e">
        <f>'wind load calc_10d'!F130</f>
        <v>#REF!</v>
      </c>
      <c r="CF122" s="1153"/>
      <c r="CG122" s="1153" t="e">
        <f>'wind load calc_10d'!G130</f>
        <v>#REF!</v>
      </c>
      <c r="CH122" s="1153"/>
      <c r="CI122" s="1153" t="e">
        <f>'wind load calc_10d'!H130</f>
        <v>#REF!</v>
      </c>
      <c r="CJ122" s="1153"/>
      <c r="CK122" s="1153" t="e">
        <f>'wind load calc_10d'!H130</f>
        <v>#REF!</v>
      </c>
      <c r="CL122" s="1153"/>
      <c r="CM122" s="1153" t="e">
        <f>'wind load calc_10d'!H131</f>
        <v>#REF!</v>
      </c>
      <c r="CN122" s="1153"/>
      <c r="CO122" s="1153" t="e">
        <f>'wind load calc_10d'!H131</f>
        <v>#REF!</v>
      </c>
      <c r="CP122" s="1153"/>
      <c r="CQ122" s="1154" t="e">
        <f>'wind load calc_10d'!H131</f>
        <v>#REF!</v>
      </c>
      <c r="CR122" s="1191"/>
      <c r="CS122" s="1153" t="e">
        <f>'wind load calc_10d'!H140</f>
        <v>#REF!</v>
      </c>
      <c r="CT122" s="1153"/>
      <c r="CU122" s="1153" t="e">
        <f>'wind load calc_10d'!H140</f>
        <v>#REF!</v>
      </c>
      <c r="CV122" s="1153"/>
      <c r="CW122" s="1153" t="e">
        <f>'wind load calc_10d'!H140</f>
        <v>#REF!</v>
      </c>
      <c r="CX122" s="1155"/>
    </row>
    <row r="123" spans="2:114" ht="13.5" thickBot="1" x14ac:dyDescent="0.3">
      <c r="B123" s="2077"/>
      <c r="D123" s="2013" t="e">
        <f>(E125/3+(2*E122/7))/'1-Eng Inputs'!$B$34</f>
        <v>#REF!</v>
      </c>
      <c r="F123" s="2013" t="e">
        <f>((E125+G122)/6+(2*E122/7)+G125/4)/'1-Eng Inputs'!$B$34</f>
        <v>#REF!</v>
      </c>
      <c r="H123" s="2013" t="e">
        <f>((I122+G122)/6+(I125+G125)/4)/'1-Eng Inputs'!$B$34</f>
        <v>#REF!</v>
      </c>
      <c r="J123" s="2013" t="e">
        <f>((K122+I122)/6+(K125+I125)/4)/'1-Eng Inputs'!$B$34</f>
        <v>#REF!</v>
      </c>
      <c r="L123" s="2013" t="e">
        <f>((M122+K122)/6+(M125+K125)/4)/'1-Eng Inputs'!$B$34</f>
        <v>#REF!</v>
      </c>
      <c r="N123" s="2013" t="e">
        <f>((O122+M122)/6+(O125+M125)/4)/'1-Eng Inputs'!$B$34</f>
        <v>#REF!</v>
      </c>
      <c r="P123" s="2013" t="e">
        <f>((Q122+O122)/6+(Q125+O125)/4)/'1-Eng Inputs'!$B$34</f>
        <v>#REF!</v>
      </c>
      <c r="R123" s="2051" t="e">
        <f>((S122+Q122)/6+(S125+Q125)/4)/'1-Eng Inputs'!$B$34</f>
        <v>#REF!</v>
      </c>
      <c r="T123" s="2013" t="e">
        <f>((U122+S122)/6+(U125+S125)/4)/'1-Eng Inputs'!$B$34</f>
        <v>#REF!</v>
      </c>
      <c r="V123" s="2013" t="e">
        <f>((W122+U122)/6+(W125+U125)/4)/'1-Eng Inputs'!$B$34</f>
        <v>#REF!</v>
      </c>
      <c r="X123" s="1180"/>
      <c r="AO123" s="2077"/>
      <c r="AQ123" s="1182"/>
      <c r="AS123" s="1182"/>
      <c r="AT123" s="1180"/>
      <c r="AU123" s="1182"/>
      <c r="AV123" s="1180"/>
      <c r="AW123" s="1182"/>
      <c r="AX123" s="1180"/>
      <c r="AY123" s="1166"/>
      <c r="AZ123" s="1180"/>
      <c r="BA123" s="1166"/>
      <c r="BB123" s="1180"/>
      <c r="BC123" s="1166"/>
      <c r="BD123" s="1180"/>
      <c r="BE123" s="1167"/>
      <c r="BF123" s="1180"/>
      <c r="BG123" s="1168"/>
      <c r="BH123" s="1180"/>
      <c r="BI123" s="1168"/>
      <c r="BJ123" s="1180"/>
      <c r="BK123" s="1180"/>
      <c r="CB123" s="2077"/>
      <c r="CD123" s="2035"/>
      <c r="CF123" s="2035"/>
      <c r="CG123" s="1180"/>
      <c r="CH123" s="2035"/>
      <c r="CI123" s="1180"/>
      <c r="CJ123" s="2035"/>
      <c r="CK123" s="1180"/>
      <c r="CL123" s="2037"/>
      <c r="CM123" s="1180"/>
      <c r="CN123" s="1166"/>
      <c r="CO123" s="1180"/>
      <c r="CP123" s="1166"/>
      <c r="CQ123" s="1180"/>
      <c r="CR123" s="2033"/>
      <c r="CS123" s="1180"/>
      <c r="CT123" s="2029"/>
      <c r="CU123" s="1180"/>
      <c r="CV123" s="2029"/>
      <c r="CW123" s="1180"/>
      <c r="CX123" s="1180"/>
    </row>
    <row r="124" spans="2:114" ht="15" hidden="1" customHeight="1" thickBot="1" x14ac:dyDescent="0.3">
      <c r="B124" s="2078"/>
      <c r="D124" s="2014"/>
      <c r="F124" s="2014"/>
      <c r="H124" s="2014"/>
      <c r="J124" s="2014"/>
      <c r="L124" s="2014"/>
      <c r="N124" s="2014"/>
      <c r="P124" s="2014"/>
      <c r="R124" s="2052"/>
      <c r="T124" s="2014"/>
      <c r="V124" s="2014"/>
      <c r="X124" s="1180"/>
      <c r="AO124" s="2078"/>
      <c r="AQ124" s="1183"/>
      <c r="AS124" s="1183"/>
      <c r="AU124" s="1183"/>
      <c r="AW124" s="1183"/>
      <c r="AY124" s="1174"/>
      <c r="AZ124" s="1180"/>
      <c r="BA124" s="1174"/>
      <c r="BC124" s="1174"/>
      <c r="BE124" s="1175"/>
      <c r="BF124" s="1180"/>
      <c r="BG124" s="1176"/>
      <c r="BI124" s="1176"/>
      <c r="BK124" s="1180"/>
      <c r="CB124" s="2078"/>
      <c r="CD124" s="2036"/>
      <c r="CF124" s="2036"/>
      <c r="CH124" s="2036"/>
      <c r="CJ124" s="2036"/>
      <c r="CL124" s="2038"/>
      <c r="CM124" s="1180"/>
      <c r="CN124" s="1174"/>
      <c r="CP124" s="1174"/>
      <c r="CR124" s="2034"/>
      <c r="CS124" s="1180"/>
      <c r="CT124" s="2030"/>
      <c r="CV124" s="2030"/>
      <c r="CX124" s="1180"/>
    </row>
    <row r="125" spans="2:114" ht="30" customHeight="1" x14ac:dyDescent="0.25">
      <c r="B125" s="2076" t="s">
        <v>536</v>
      </c>
      <c r="D125" s="1190"/>
      <c r="E125" s="1153" t="e">
        <f>IF('1-Eng Inputs'!B146="YES",AR125,CE125)*2.2</f>
        <v>#REF!</v>
      </c>
      <c r="F125" s="1153"/>
      <c r="G125" s="1153" t="e">
        <f>IF('1-Eng Inputs'!E146="YES",AT125,CG125)*2.2</f>
        <v>#REF!</v>
      </c>
      <c r="H125" s="1153"/>
      <c r="I125" s="1153" t="e">
        <f>IF('1-Eng Inputs'!G146="YES",AV125,CI125)*2.2</f>
        <v>#REF!</v>
      </c>
      <c r="J125" s="1153"/>
      <c r="K125" s="1153" t="e">
        <f>IF('1-Eng Inputs'!I146="YES",AX125,CK125)*2.2</f>
        <v>#REF!</v>
      </c>
      <c r="L125" s="1153"/>
      <c r="M125" s="1153" t="e">
        <f>IF('1-Eng Inputs'!K146="YES",AZ125,CM125)*2.2</f>
        <v>#REF!</v>
      </c>
      <c r="N125" s="1153"/>
      <c r="O125" s="1153" t="e">
        <f>IF('1-Eng Inputs'!M146="YES",BB125,CO125)*2.2</f>
        <v>#REF!</v>
      </c>
      <c r="P125" s="1153"/>
      <c r="Q125" s="1153" t="e">
        <f>IF('1-Eng Inputs'!O146="YES",BD125,CQ125)*2.2</f>
        <v>#REF!</v>
      </c>
      <c r="R125" s="1191"/>
      <c r="S125" s="1153" t="e">
        <f>IF('1-Eng Inputs'!Q146="YES",BF125,CS125)*2.2</f>
        <v>#REF!</v>
      </c>
      <c r="T125" s="1153"/>
      <c r="U125" s="1153" t="e">
        <f>IF('1-Eng Inputs'!S146="YES",BH125,CU125)*2.2</f>
        <v>#REF!</v>
      </c>
      <c r="V125" s="1153"/>
      <c r="W125" s="1153" t="e">
        <f>IF('1-Eng Inputs'!U146="YES",BJ125,CW125)*2.2</f>
        <v>#REF!</v>
      </c>
      <c r="X125" s="1155"/>
      <c r="AO125" s="2076" t="s">
        <v>536</v>
      </c>
      <c r="AQ125" s="1190"/>
      <c r="AR125" s="1153" t="e">
        <f>'wind load calc_10d'!G80</f>
        <v>#REF!</v>
      </c>
      <c r="AS125" s="1153"/>
      <c r="AT125" s="1153" t="e">
        <f>'wind load calc_10d'!I80</f>
        <v>#REF!</v>
      </c>
      <c r="AU125" s="1153"/>
      <c r="AV125" s="1153" t="e">
        <f>'wind load calc_10d'!J80</f>
        <v>#REF!</v>
      </c>
      <c r="AW125" s="1153"/>
      <c r="AX125" s="1153" t="e">
        <f>'wind load calc_10d'!J80</f>
        <v>#REF!</v>
      </c>
      <c r="AY125" s="1153"/>
      <c r="AZ125" s="1153" t="e">
        <f>'wind load calc_10d'!J81</f>
        <v>#REF!</v>
      </c>
      <c r="BA125" s="1153"/>
      <c r="BB125" s="1153" t="e">
        <f>'wind load calc_10d'!J81</f>
        <v>#REF!</v>
      </c>
      <c r="BC125" s="1153"/>
      <c r="BD125" s="1154" t="e">
        <f>'wind load calc_10d'!J81</f>
        <v>#REF!</v>
      </c>
      <c r="BE125" s="1191"/>
      <c r="BF125" s="1153" t="e">
        <f>'wind load calc_10d'!J90</f>
        <v>#REF!</v>
      </c>
      <c r="BG125" s="1153"/>
      <c r="BH125" s="1153" t="e">
        <f>'wind load calc_10d'!J90</f>
        <v>#REF!</v>
      </c>
      <c r="BI125" s="1153"/>
      <c r="BJ125" s="1153" t="e">
        <f>'wind load calc_10d'!J90</f>
        <v>#REF!</v>
      </c>
      <c r="BK125" s="1155"/>
      <c r="CB125" s="2076" t="s">
        <v>536</v>
      </c>
      <c r="CD125" s="1190"/>
      <c r="CE125" s="1153" t="e">
        <f>'wind load calc_10d'!G132</f>
        <v>#REF!</v>
      </c>
      <c r="CF125" s="1153"/>
      <c r="CG125" s="1153" t="e">
        <f>'wind load calc_10d'!I132</f>
        <v>#REF!</v>
      </c>
      <c r="CH125" s="1153"/>
      <c r="CI125" s="1153" t="e">
        <f>'wind load calc_10d'!J132</f>
        <v>#REF!</v>
      </c>
      <c r="CJ125" s="1153"/>
      <c r="CK125" s="1153" t="e">
        <f>'wind load calc_10d'!J132</f>
        <v>#REF!</v>
      </c>
      <c r="CL125" s="1153"/>
      <c r="CM125" s="1153" t="e">
        <f>'wind load calc_10d'!J133</f>
        <v>#REF!</v>
      </c>
      <c r="CN125" s="1153"/>
      <c r="CO125" s="1153" t="e">
        <f>'wind load calc_10d'!J133</f>
        <v>#REF!</v>
      </c>
      <c r="CP125" s="1153"/>
      <c r="CQ125" s="1154" t="e">
        <f>'wind load calc_10d'!J133</f>
        <v>#REF!</v>
      </c>
      <c r="CR125" s="1191"/>
      <c r="CS125" s="1153" t="e">
        <f>'wind load calc_10d'!J142</f>
        <v>#REF!</v>
      </c>
      <c r="CT125" s="1153"/>
      <c r="CU125" s="1153" t="e">
        <f>'wind load calc_10d'!J142</f>
        <v>#REF!</v>
      </c>
      <c r="CV125" s="1153"/>
      <c r="CW125" s="1153" t="e">
        <f>'wind load calc_10d'!J142</f>
        <v>#REF!</v>
      </c>
      <c r="CX125" s="1155"/>
    </row>
    <row r="126" spans="2:114" x14ac:dyDescent="0.25">
      <c r="B126" s="2077"/>
      <c r="D126" s="2013" t="e">
        <f>((E125+E128)/3)/'1-Eng Inputs'!$B$34</f>
        <v>#REF!</v>
      </c>
      <c r="F126" s="2013" t="e">
        <f>((E128+E125)/6+(G128+G125)/4)/'1-Eng Inputs'!$B$34</f>
        <v>#REF!</v>
      </c>
      <c r="H126" s="2013" t="e">
        <f>1/4*(G125+I125+G128+I128)/'1-Eng Inputs'!$B$34</f>
        <v>#REF!</v>
      </c>
      <c r="J126" s="2013" t="e">
        <f>1/4*(I125+K125+I128+K128)/'1-Eng Inputs'!$B$34</f>
        <v>#REF!</v>
      </c>
      <c r="L126" s="2013" t="e">
        <f>1/4*(K125+M125+K128+M128)/'1-Eng Inputs'!$B$34</f>
        <v>#REF!</v>
      </c>
      <c r="N126" s="2013" t="e">
        <f>1/4*(M125+O125+M128+O128)/'1-Eng Inputs'!$B$34</f>
        <v>#REF!</v>
      </c>
      <c r="P126" s="2013" t="e">
        <f>1/4*(O125+Q125+O128+Q128)/'1-Eng Inputs'!$B$34</f>
        <v>#REF!</v>
      </c>
      <c r="R126" s="2042" t="e">
        <f>1/4*(Q125+S125+Q128+S128)/'1-Eng Inputs'!$B$34</f>
        <v>#REF!</v>
      </c>
      <c r="T126" s="2013" t="e">
        <f>1/4*(S125+U125+S128+U128)/'1-Eng Inputs'!$B$34</f>
        <v>#REF!</v>
      </c>
      <c r="V126" s="2013" t="e">
        <f>1/4*(U125+W125+U128+W128)/'1-Eng Inputs'!$B$34</f>
        <v>#REF!</v>
      </c>
      <c r="X126" s="1180"/>
      <c r="AO126" s="2077"/>
      <c r="AQ126" s="1182"/>
      <c r="AS126" s="1182"/>
      <c r="AT126" s="1180"/>
      <c r="AU126" s="1182"/>
      <c r="AV126" s="1180"/>
      <c r="AW126" s="1182"/>
      <c r="AX126" s="1180"/>
      <c r="AY126" s="1166"/>
      <c r="AZ126" s="1180"/>
      <c r="BA126" s="1166"/>
      <c r="BB126" s="1180"/>
      <c r="BC126" s="1166"/>
      <c r="BD126" s="1180"/>
      <c r="BE126" s="1167"/>
      <c r="BF126" s="1180"/>
      <c r="BG126" s="1168"/>
      <c r="BH126" s="1180"/>
      <c r="BI126" s="1168"/>
      <c r="BJ126" s="1180"/>
      <c r="BK126" s="1180"/>
      <c r="CB126" s="2077"/>
      <c r="CD126" s="2035"/>
      <c r="CF126" s="2035"/>
      <c r="CG126" s="1180"/>
      <c r="CH126" s="2035"/>
      <c r="CI126" s="1180"/>
      <c r="CJ126" s="2035"/>
      <c r="CK126" s="1180"/>
      <c r="CL126" s="2037"/>
      <c r="CM126" s="1180"/>
      <c r="CN126" s="1166"/>
      <c r="CO126" s="1180"/>
      <c r="CP126" s="1166"/>
      <c r="CQ126" s="1180"/>
      <c r="CR126" s="2033"/>
      <c r="CS126" s="1180"/>
      <c r="CT126" s="2029"/>
      <c r="CU126" s="1180"/>
      <c r="CV126" s="2029"/>
      <c r="CW126" s="1180"/>
      <c r="CX126" s="1180"/>
    </row>
    <row r="127" spans="2:114" ht="15" hidden="1" customHeight="1" x14ac:dyDescent="0.25">
      <c r="B127" s="2077"/>
      <c r="D127" s="2014"/>
      <c r="F127" s="2014"/>
      <c r="H127" s="2014"/>
      <c r="J127" s="2014"/>
      <c r="L127" s="2014"/>
      <c r="N127" s="2014"/>
      <c r="P127" s="2014"/>
      <c r="R127" s="2043"/>
      <c r="T127" s="2014"/>
      <c r="V127" s="2014"/>
      <c r="X127" s="1180"/>
      <c r="AO127" s="2077"/>
      <c r="AQ127" s="1183"/>
      <c r="AS127" s="1183"/>
      <c r="AU127" s="1183"/>
      <c r="AW127" s="1183"/>
      <c r="AY127" s="1174"/>
      <c r="AZ127" s="1180"/>
      <c r="BA127" s="1174"/>
      <c r="BC127" s="1174"/>
      <c r="BE127" s="1175"/>
      <c r="BF127" s="1180"/>
      <c r="BG127" s="1176"/>
      <c r="BI127" s="1176"/>
      <c r="BK127" s="1180"/>
      <c r="CB127" s="2077"/>
      <c r="CD127" s="2036"/>
      <c r="CF127" s="2036"/>
      <c r="CH127" s="2036"/>
      <c r="CJ127" s="2036"/>
      <c r="CL127" s="2038"/>
      <c r="CM127" s="1180"/>
      <c r="CN127" s="1174"/>
      <c r="CP127" s="1174"/>
      <c r="CR127" s="2034"/>
      <c r="CS127" s="1180"/>
      <c r="CT127" s="2030"/>
      <c r="CV127" s="2030"/>
      <c r="CX127" s="1180"/>
    </row>
    <row r="128" spans="2:114" ht="30" customHeight="1" x14ac:dyDescent="0.25">
      <c r="B128" s="2077"/>
      <c r="D128" s="1190"/>
      <c r="E128" s="1153" t="e">
        <f>IF('1-Eng Inputs'!B149="YES",AR128,CE128)*2.2</f>
        <v>#REF!</v>
      </c>
      <c r="F128" s="1153"/>
      <c r="G128" s="1153" t="e">
        <f>IF('1-Eng Inputs'!E149="YES",AT128,CG128)*2.2</f>
        <v>#REF!</v>
      </c>
      <c r="H128" s="1153"/>
      <c r="I128" s="1153" t="e">
        <f>IF('1-Eng Inputs'!G149="YES",AV128,CI128)*2.2</f>
        <v>#REF!</v>
      </c>
      <c r="J128" s="1153"/>
      <c r="K128" s="1153" t="e">
        <f>IF('1-Eng Inputs'!I149="YES",AX128,CK128)*2.2</f>
        <v>#REF!</v>
      </c>
      <c r="L128" s="1153"/>
      <c r="M128" s="1153" t="e">
        <f>IF('1-Eng Inputs'!K149="YES",AZ128,CM128)*2.2</f>
        <v>#REF!</v>
      </c>
      <c r="N128" s="1153"/>
      <c r="O128" s="1153" t="e">
        <f>IF('1-Eng Inputs'!M149="YES",BB128,CO128)*2.2</f>
        <v>#REF!</v>
      </c>
      <c r="P128" s="1153"/>
      <c r="Q128" s="1199" t="e">
        <f>IF('1-Eng Inputs'!O149="YES",BD128,CQ128)*2.2</f>
        <v>#REF!</v>
      </c>
      <c r="R128" s="1200"/>
      <c r="S128" s="1153" t="e">
        <f>IF('1-Eng Inputs'!Q149="YES",BF128,CS128)*2.2</f>
        <v>#REF!</v>
      </c>
      <c r="T128" s="1153"/>
      <c r="U128" s="1153" t="e">
        <f>IF('1-Eng Inputs'!S149="YES",BH128,CU128)*2.2</f>
        <v>#REF!</v>
      </c>
      <c r="V128" s="1153"/>
      <c r="W128" s="1153" t="e">
        <f>IF('1-Eng Inputs'!U149="YES",BJ128,CW128)*2.2</f>
        <v>#REF!</v>
      </c>
      <c r="X128" s="1155"/>
      <c r="AO128" s="2077"/>
      <c r="AQ128" s="1190"/>
      <c r="AR128" s="1153" t="e">
        <f>'wind load calc_10d'!H80</f>
        <v>#REF!</v>
      </c>
      <c r="AS128" s="1153"/>
      <c r="AT128" s="1153" t="e">
        <f>'wind load calc_10d'!J80</f>
        <v>#REF!</v>
      </c>
      <c r="AU128" s="1153"/>
      <c r="AV128" s="1153" t="e">
        <f>'wind load calc_10d'!K80</f>
        <v>#REF!</v>
      </c>
      <c r="AW128" s="1153"/>
      <c r="AX128" s="1153" t="e">
        <f>'wind load calc_10d'!K80</f>
        <v>#REF!</v>
      </c>
      <c r="AY128" s="1153"/>
      <c r="AZ128" s="1153" t="e">
        <f>'wind load calc_10d'!K81</f>
        <v>#REF!</v>
      </c>
      <c r="BA128" s="1153"/>
      <c r="BB128" s="1153" t="e">
        <f>'wind load calc_10d'!K81</f>
        <v>#REF!</v>
      </c>
      <c r="BC128" s="1153"/>
      <c r="BD128" s="1154" t="e">
        <f>'wind load calc_10d'!K81</f>
        <v>#REF!</v>
      </c>
      <c r="BE128" s="1191"/>
      <c r="BF128" s="1153" t="e">
        <f>'wind load calc_10d'!K90</f>
        <v>#REF!</v>
      </c>
      <c r="BG128" s="1153"/>
      <c r="BH128" s="1153" t="e">
        <f>'wind load calc_10d'!K90</f>
        <v>#REF!</v>
      </c>
      <c r="BI128" s="1153"/>
      <c r="BJ128" s="1153" t="e">
        <f>'wind load calc_10d'!K90</f>
        <v>#REF!</v>
      </c>
      <c r="BK128" s="1155"/>
      <c r="CB128" s="2077"/>
      <c r="CD128" s="1190"/>
      <c r="CE128" s="1153" t="e">
        <f>'wind load calc_10d'!H132</f>
        <v>#REF!</v>
      </c>
      <c r="CF128" s="1153"/>
      <c r="CG128" s="1153" t="e">
        <f>'wind load calc_10d'!J132</f>
        <v>#REF!</v>
      </c>
      <c r="CH128" s="1153"/>
      <c r="CI128" s="1153" t="e">
        <f>'wind load calc_10d'!K132</f>
        <v>#REF!</v>
      </c>
      <c r="CJ128" s="1153"/>
      <c r="CK128" s="1153" t="e">
        <f>'wind load calc_10d'!K132</f>
        <v>#REF!</v>
      </c>
      <c r="CL128" s="1153"/>
      <c r="CM128" s="1153" t="e">
        <f>'wind load calc_10d'!K133</f>
        <v>#REF!</v>
      </c>
      <c r="CN128" s="1153"/>
      <c r="CO128" s="1153" t="e">
        <f>'wind load calc_10d'!K133</f>
        <v>#REF!</v>
      </c>
      <c r="CP128" s="1153"/>
      <c r="CQ128" s="1154" t="e">
        <f>'wind load calc_10d'!K133</f>
        <v>#REF!</v>
      </c>
      <c r="CR128" s="1191"/>
      <c r="CS128" s="1153" t="e">
        <f>'wind load calc_10d'!K142</f>
        <v>#REF!</v>
      </c>
      <c r="CT128" s="1153"/>
      <c r="CU128" s="1153" t="e">
        <f>'wind load calc_10d'!K142</f>
        <v>#REF!</v>
      </c>
      <c r="CV128" s="1153"/>
      <c r="CW128" s="1153" t="e">
        <f>'wind load calc_10d'!K142</f>
        <v>#REF!</v>
      </c>
      <c r="CX128" s="1155"/>
    </row>
    <row r="129" spans="2:102" x14ac:dyDescent="0.25">
      <c r="B129" s="2077"/>
      <c r="D129" s="2013" t="e">
        <f>((E128+E131)/3)/'1-Eng Inputs'!$B$34</f>
        <v>#REF!</v>
      </c>
      <c r="F129" s="2013" t="e">
        <f>((E131+E128)/6+(G131+G128)/4)/'1-Eng Inputs'!$B$34</f>
        <v>#REF!</v>
      </c>
      <c r="H129" s="2013" t="e">
        <f>1/4*(G128+I128+G131+I131)/'1-Eng Inputs'!$B$34</f>
        <v>#REF!</v>
      </c>
      <c r="J129" s="2013" t="e">
        <f>1/4*(I128+K128+I131+K131)/'1-Eng Inputs'!$B$34</f>
        <v>#REF!</v>
      </c>
      <c r="L129" s="2013" t="e">
        <f>1/4*(K128+M128+K131+M131)/'1-Eng Inputs'!$B$34</f>
        <v>#REF!</v>
      </c>
      <c r="N129" s="2013" t="e">
        <f>1/4*(M128+O128+M131+O131)/'1-Eng Inputs'!$B$34</f>
        <v>#REF!</v>
      </c>
      <c r="P129" s="2013" t="e">
        <f>1/4*(O128+Q128+O131+Q131)/'1-Eng Inputs'!$B$34</f>
        <v>#REF!</v>
      </c>
      <c r="R129" s="2042" t="e">
        <f>1/4*(Q128+S128+Q131+S131)/'1-Eng Inputs'!$B$34</f>
        <v>#REF!</v>
      </c>
      <c r="T129" s="2013" t="e">
        <f>1/4*(S128+U128+S131+U131)/'1-Eng Inputs'!$B$34</f>
        <v>#REF!</v>
      </c>
      <c r="V129" s="2013" t="e">
        <f>1/4*(U128+W128+U131+W131)/'1-Eng Inputs'!$B$34</f>
        <v>#REF!</v>
      </c>
      <c r="X129" s="1180"/>
      <c r="AO129" s="2077"/>
      <c r="AQ129" s="1182"/>
      <c r="AS129" s="1182"/>
      <c r="AT129" s="1180"/>
      <c r="AU129" s="1182"/>
      <c r="AV129" s="1180"/>
      <c r="AW129" s="1182"/>
      <c r="AX129" s="1180"/>
      <c r="AY129" s="1166"/>
      <c r="AZ129" s="1180"/>
      <c r="BA129" s="1166"/>
      <c r="BB129" s="1180"/>
      <c r="BC129" s="1166"/>
      <c r="BD129" s="1180"/>
      <c r="BE129" s="1167"/>
      <c r="BF129" s="1180"/>
      <c r="BG129" s="1168"/>
      <c r="BH129" s="1180"/>
      <c r="BI129" s="1168"/>
      <c r="BJ129" s="1180"/>
      <c r="BK129" s="1180" t="s">
        <v>570</v>
      </c>
      <c r="CB129" s="2077"/>
      <c r="CD129" s="2035"/>
      <c r="CF129" s="2035"/>
      <c r="CG129" s="1180"/>
      <c r="CH129" s="2035"/>
      <c r="CI129" s="1180"/>
      <c r="CJ129" s="2035"/>
      <c r="CK129" s="1180"/>
      <c r="CL129" s="2037"/>
      <c r="CM129" s="1180"/>
      <c r="CN129" s="1166"/>
      <c r="CO129" s="1180"/>
      <c r="CP129" s="1166"/>
      <c r="CQ129" s="1180"/>
      <c r="CR129" s="2033"/>
      <c r="CS129" s="1180"/>
      <c r="CT129" s="2029"/>
      <c r="CU129" s="1180"/>
      <c r="CV129" s="2029"/>
      <c r="CW129" s="1180"/>
      <c r="CX129" s="1180" t="s">
        <v>570</v>
      </c>
    </row>
    <row r="130" spans="2:102" ht="15" hidden="1" customHeight="1" x14ac:dyDescent="0.25">
      <c r="B130" s="2077"/>
      <c r="D130" s="2014"/>
      <c r="F130" s="2014"/>
      <c r="H130" s="2014"/>
      <c r="J130" s="2014"/>
      <c r="L130" s="2014"/>
      <c r="N130" s="2014"/>
      <c r="P130" s="2014"/>
      <c r="R130" s="2043"/>
      <c r="T130" s="2014"/>
      <c r="V130" s="2014"/>
      <c r="X130" s="1180"/>
      <c r="AO130" s="2077"/>
      <c r="AQ130" s="1183"/>
      <c r="AS130" s="1183"/>
      <c r="AU130" s="1183"/>
      <c r="AW130" s="1183"/>
      <c r="AY130" s="1174"/>
      <c r="AZ130" s="1180"/>
      <c r="BA130" s="1174"/>
      <c r="BC130" s="1174"/>
      <c r="BE130" s="1175"/>
      <c r="BF130" s="1180"/>
      <c r="BG130" s="1176"/>
      <c r="BI130" s="1176"/>
      <c r="BK130" s="1180" t="s">
        <v>571</v>
      </c>
      <c r="CB130" s="2077"/>
      <c r="CD130" s="2036"/>
      <c r="CF130" s="2036"/>
      <c r="CH130" s="2036"/>
      <c r="CJ130" s="2036"/>
      <c r="CL130" s="2038"/>
      <c r="CM130" s="1180"/>
      <c r="CN130" s="1174"/>
      <c r="CP130" s="1174"/>
      <c r="CR130" s="2034"/>
      <c r="CS130" s="1180"/>
      <c r="CT130" s="2030"/>
      <c r="CV130" s="2030"/>
      <c r="CX130" s="1180" t="s">
        <v>571</v>
      </c>
    </row>
    <row r="131" spans="2:102" ht="30" customHeight="1" x14ac:dyDescent="0.25">
      <c r="B131" s="2077"/>
      <c r="D131" s="1190"/>
      <c r="E131" s="1153" t="e">
        <f>IF('1-Eng Inputs'!B152="YES",AR131,CE131)*2.2</f>
        <v>#REF!</v>
      </c>
      <c r="F131" s="1153"/>
      <c r="G131" s="1153" t="e">
        <f>IF('1-Eng Inputs'!E152="YES",AT131,CG131)*2.2</f>
        <v>#REF!</v>
      </c>
      <c r="H131" s="1153"/>
      <c r="I131" s="1153" t="e">
        <f>IF('1-Eng Inputs'!G152="YES",AV131,CI131)*2.2</f>
        <v>#REF!</v>
      </c>
      <c r="J131" s="1153"/>
      <c r="K131" s="1153" t="e">
        <f>IF('1-Eng Inputs'!I152="YES",AX131,CK131)*2.2</f>
        <v>#REF!</v>
      </c>
      <c r="L131" s="1153"/>
      <c r="M131" s="1153" t="e">
        <f>IF('1-Eng Inputs'!K152="YES",AZ131,CM131)*2.2</f>
        <v>#REF!</v>
      </c>
      <c r="N131" s="1153"/>
      <c r="O131" s="1153" t="e">
        <f>IF('1-Eng Inputs'!M152="YES",BB131,CO131)*2.2</f>
        <v>#REF!</v>
      </c>
      <c r="P131" s="1153"/>
      <c r="Q131" s="1199" t="e">
        <f>IF('1-Eng Inputs'!O152="YES",BD131,CQ131)*2.2</f>
        <v>#REF!</v>
      </c>
      <c r="R131" s="1200"/>
      <c r="S131" s="1153" t="e">
        <f>IF('1-Eng Inputs'!Q152="YES",BF131,CS131)*2.2</f>
        <v>#REF!</v>
      </c>
      <c r="T131" s="1153"/>
      <c r="U131" s="1153" t="e">
        <f>IF('1-Eng Inputs'!S152="YES",BH131,CU131)*2.2</f>
        <v>#REF!</v>
      </c>
      <c r="V131" s="1153"/>
      <c r="W131" s="1153" t="e">
        <f>IF('1-Eng Inputs'!U152="YES",BJ131,CW131)*2.2</f>
        <v>#REF!</v>
      </c>
      <c r="X131" s="1155"/>
      <c r="AO131" s="2077"/>
      <c r="AQ131" s="1190"/>
      <c r="AR131" s="1153" t="e">
        <f>'wind load calc_10d'!H80</f>
        <v>#REF!</v>
      </c>
      <c r="AS131" s="1153"/>
      <c r="AT131" s="1153" t="e">
        <f>'wind load calc_10d'!J80</f>
        <v>#REF!</v>
      </c>
      <c r="AU131" s="1153"/>
      <c r="AV131" s="1153" t="e">
        <f>'wind load calc_10d'!K80</f>
        <v>#REF!</v>
      </c>
      <c r="AW131" s="1153"/>
      <c r="AX131" s="1153" t="e">
        <f>'wind load calc_10d'!K80</f>
        <v>#REF!</v>
      </c>
      <c r="AY131" s="1153"/>
      <c r="AZ131" s="1153" t="e">
        <f>'wind load calc_10d'!K81</f>
        <v>#REF!</v>
      </c>
      <c r="BA131" s="1153"/>
      <c r="BB131" s="1153" t="e">
        <f>'wind load calc_10d'!K81</f>
        <v>#REF!</v>
      </c>
      <c r="BC131" s="1153"/>
      <c r="BD131" s="1154" t="e">
        <f>'wind load calc_10d'!K81</f>
        <v>#REF!</v>
      </c>
      <c r="BE131" s="1191"/>
      <c r="BF131" s="1153" t="e">
        <f>'wind load calc_10d'!K90</f>
        <v>#REF!</v>
      </c>
      <c r="BG131" s="1153"/>
      <c r="BH131" s="1153" t="e">
        <f>'wind load calc_10d'!K90</f>
        <v>#REF!</v>
      </c>
      <c r="BI131" s="1153"/>
      <c r="BJ131" s="1153" t="e">
        <f>'wind load calc_10d'!K90</f>
        <v>#REF!</v>
      </c>
      <c r="BK131" s="1155"/>
      <c r="CB131" s="2077"/>
      <c r="CD131" s="1190"/>
      <c r="CE131" s="1153" t="e">
        <f>'wind load calc_10d'!H132</f>
        <v>#REF!</v>
      </c>
      <c r="CF131" s="1153"/>
      <c r="CG131" s="1153" t="e">
        <f>'wind load calc_10d'!J132</f>
        <v>#REF!</v>
      </c>
      <c r="CH131" s="1153"/>
      <c r="CI131" s="1153" t="e">
        <f>'wind load calc_10d'!K132</f>
        <v>#REF!</v>
      </c>
      <c r="CJ131" s="1153"/>
      <c r="CK131" s="1153" t="e">
        <f>'wind load calc_10d'!K132</f>
        <v>#REF!</v>
      </c>
      <c r="CL131" s="1153"/>
      <c r="CM131" s="1153" t="e">
        <f>'wind load calc_10d'!K133</f>
        <v>#REF!</v>
      </c>
      <c r="CN131" s="1153"/>
      <c r="CO131" s="1153" t="e">
        <f>'wind load calc_10d'!K133</f>
        <v>#REF!</v>
      </c>
      <c r="CP131" s="1153"/>
      <c r="CQ131" s="1154" t="e">
        <f>'wind load calc_10d'!K133</f>
        <v>#REF!</v>
      </c>
      <c r="CR131" s="1191"/>
      <c r="CS131" s="1153" t="e">
        <f>'wind load calc_10d'!K142</f>
        <v>#REF!</v>
      </c>
      <c r="CT131" s="1153"/>
      <c r="CU131" s="1153" t="e">
        <f>'wind load calc_10d'!K142</f>
        <v>#REF!</v>
      </c>
      <c r="CV131" s="1153"/>
      <c r="CW131" s="1153" t="e">
        <f>'wind load calc_10d'!K142</f>
        <v>#REF!</v>
      </c>
      <c r="CX131" s="1155"/>
    </row>
    <row r="132" spans="2:102" x14ac:dyDescent="0.25">
      <c r="B132" s="2077"/>
      <c r="D132" s="2013" t="e">
        <f>((E131+E134)/3)/'1-Eng Inputs'!$B$34</f>
        <v>#REF!</v>
      </c>
      <c r="F132" s="2013" t="e">
        <f>((E134+E131)/6+(G134+G131)/4)/'1-Eng Inputs'!$B$34</f>
        <v>#REF!</v>
      </c>
      <c r="H132" s="2013" t="e">
        <f>1/4*(G131+I131+G134+I134)/'1-Eng Inputs'!$B$34</f>
        <v>#REF!</v>
      </c>
      <c r="J132" s="2013" t="e">
        <f>1/4*(I131+K131+I134+K134)/'1-Eng Inputs'!$B$34</f>
        <v>#REF!</v>
      </c>
      <c r="L132" s="2013" t="e">
        <f>1/4*(K131+M131+K134+M134)/'1-Eng Inputs'!$B$34</f>
        <v>#REF!</v>
      </c>
      <c r="N132" s="2013" t="e">
        <f>1/4*(M131+O131+M134+O134)/'1-Eng Inputs'!$B$34</f>
        <v>#REF!</v>
      </c>
      <c r="P132" s="2013" t="e">
        <f>1/4*(O131+Q131+O134+Q134)/'1-Eng Inputs'!$B$34</f>
        <v>#REF!</v>
      </c>
      <c r="R132" s="2042" t="e">
        <f>1/4*(Q131+S131+Q134+S134)/'1-Eng Inputs'!$B$34</f>
        <v>#REF!</v>
      </c>
      <c r="T132" s="2013" t="e">
        <f>1/4*(S131+U131+S134+U134)/'1-Eng Inputs'!$B$34</f>
        <v>#REF!</v>
      </c>
      <c r="V132" s="2013" t="e">
        <f>1/4*(U131+W131+U134+W134)/'1-Eng Inputs'!$B$34</f>
        <v>#REF!</v>
      </c>
      <c r="X132" s="1180"/>
      <c r="AO132" s="2077"/>
      <c r="AQ132" s="1182"/>
      <c r="AS132" s="1182"/>
      <c r="AT132" s="1180"/>
      <c r="AU132" s="1182"/>
      <c r="AV132" s="1180"/>
      <c r="AW132" s="1182"/>
      <c r="AX132" s="1180"/>
      <c r="AY132" s="1166"/>
      <c r="AZ132" s="1180"/>
      <c r="BA132" s="1166"/>
      <c r="BB132" s="1180"/>
      <c r="BC132" s="1166"/>
      <c r="BD132" s="1180"/>
      <c r="BE132" s="1167"/>
      <c r="BF132" s="1180"/>
      <c r="BG132" s="1168"/>
      <c r="BH132" s="1180"/>
      <c r="BI132" s="1168"/>
      <c r="BJ132" s="1180"/>
      <c r="BK132" s="1180"/>
      <c r="CB132" s="2077"/>
      <c r="CD132" s="2035"/>
      <c r="CF132" s="2035"/>
      <c r="CG132" s="1180"/>
      <c r="CH132" s="2035"/>
      <c r="CI132" s="1180"/>
      <c r="CJ132" s="2035"/>
      <c r="CK132" s="1180"/>
      <c r="CL132" s="2037"/>
      <c r="CM132" s="1180"/>
      <c r="CN132" s="1166"/>
      <c r="CO132" s="1180"/>
      <c r="CP132" s="1166"/>
      <c r="CQ132" s="1180"/>
      <c r="CR132" s="2033"/>
      <c r="CS132" s="1180"/>
      <c r="CT132" s="2029"/>
      <c r="CU132" s="1180"/>
      <c r="CV132" s="2029"/>
      <c r="CW132" s="1180"/>
      <c r="CX132" s="1180"/>
    </row>
    <row r="133" spans="2:102" ht="15" hidden="1" customHeight="1" x14ac:dyDescent="0.25">
      <c r="B133" s="2077"/>
      <c r="D133" s="2014"/>
      <c r="F133" s="2014"/>
      <c r="H133" s="2014"/>
      <c r="J133" s="2014"/>
      <c r="L133" s="2014"/>
      <c r="N133" s="2014"/>
      <c r="P133" s="2014"/>
      <c r="R133" s="2043"/>
      <c r="T133" s="2014"/>
      <c r="V133" s="2014"/>
      <c r="X133" s="1180"/>
      <c r="AO133" s="2077"/>
      <c r="AQ133" s="1183"/>
      <c r="AS133" s="1183"/>
      <c r="AU133" s="1183"/>
      <c r="AW133" s="1183"/>
      <c r="AY133" s="1174"/>
      <c r="AZ133" s="1180"/>
      <c r="BA133" s="1174"/>
      <c r="BC133" s="1174"/>
      <c r="BE133" s="1175"/>
      <c r="BF133" s="1180"/>
      <c r="BG133" s="1176"/>
      <c r="BI133" s="1176"/>
      <c r="BK133" s="1180"/>
      <c r="CB133" s="2077"/>
      <c r="CD133" s="2036"/>
      <c r="CF133" s="2036"/>
      <c r="CH133" s="2036"/>
      <c r="CJ133" s="2036"/>
      <c r="CL133" s="2038"/>
      <c r="CM133" s="1180"/>
      <c r="CN133" s="1174"/>
      <c r="CP133" s="1174"/>
      <c r="CR133" s="2034"/>
      <c r="CS133" s="1180"/>
      <c r="CT133" s="2030"/>
      <c r="CV133" s="2030"/>
      <c r="CX133" s="1180"/>
    </row>
    <row r="134" spans="2:102" ht="30" customHeight="1" x14ac:dyDescent="0.25">
      <c r="B134" s="2077"/>
      <c r="D134" s="1190"/>
      <c r="E134" s="1153" t="e">
        <f>IF('1-Eng Inputs'!B155="YES",AR134,CE134)*2.2</f>
        <v>#REF!</v>
      </c>
      <c r="F134" s="1153"/>
      <c r="G134" s="1153" t="e">
        <f>IF('1-Eng Inputs'!E155="YES",AT134,CG134)*2.2</f>
        <v>#REF!</v>
      </c>
      <c r="H134" s="1153"/>
      <c r="I134" s="1153" t="e">
        <f>IF('1-Eng Inputs'!G155="YES",AV134,CI134)*2.2</f>
        <v>#REF!</v>
      </c>
      <c r="J134" s="1153"/>
      <c r="K134" s="1153" t="e">
        <f>IF('1-Eng Inputs'!I155="YES",AX134,CK134)*2.2</f>
        <v>#REF!</v>
      </c>
      <c r="L134" s="1153"/>
      <c r="M134" s="1153" t="e">
        <f>IF('1-Eng Inputs'!K155="YES",AZ134,CM134)*2.2</f>
        <v>#REF!</v>
      </c>
      <c r="N134" s="1153"/>
      <c r="O134" s="1153" t="e">
        <f>IF('1-Eng Inputs'!M155="YES",BB134,CO134)*2.2</f>
        <v>#REF!</v>
      </c>
      <c r="P134" s="1153"/>
      <c r="Q134" s="1199" t="e">
        <f>IF('1-Eng Inputs'!O155="YES",BD134,CQ134)*2.2</f>
        <v>#REF!</v>
      </c>
      <c r="R134" s="1200"/>
      <c r="S134" s="1153" t="e">
        <f>IF('1-Eng Inputs'!Q155="YES",BF134,CS134)*2.2</f>
        <v>#REF!</v>
      </c>
      <c r="T134" s="1153"/>
      <c r="U134" s="1153" t="e">
        <f>IF('1-Eng Inputs'!S155="YES",BH134,CU134)*2.2</f>
        <v>#REF!</v>
      </c>
      <c r="V134" s="1153"/>
      <c r="W134" s="1153" t="e">
        <f>IF('1-Eng Inputs'!U155="YES",BJ134,CW134)*2.2</f>
        <v>#REF!</v>
      </c>
      <c r="X134" s="1155"/>
      <c r="AO134" s="2077"/>
      <c r="AQ134" s="1190"/>
      <c r="AR134" s="1153" t="e">
        <f>'wind load calc_10d'!H80</f>
        <v>#REF!</v>
      </c>
      <c r="AS134" s="1153"/>
      <c r="AT134" s="1153" t="e">
        <f>'wind load calc_10d'!J80</f>
        <v>#REF!</v>
      </c>
      <c r="AU134" s="1153"/>
      <c r="AV134" s="1153" t="e">
        <f>'wind load calc_10d'!K80</f>
        <v>#REF!</v>
      </c>
      <c r="AW134" s="1153"/>
      <c r="AX134" s="1153" t="e">
        <f>'wind load calc_10d'!K80</f>
        <v>#REF!</v>
      </c>
      <c r="AY134" s="1153"/>
      <c r="AZ134" s="1153" t="e">
        <f>'wind load calc_10d'!K81</f>
        <v>#REF!</v>
      </c>
      <c r="BA134" s="1153"/>
      <c r="BB134" s="1153" t="e">
        <f>'wind load calc_10d'!K81</f>
        <v>#REF!</v>
      </c>
      <c r="BC134" s="1153"/>
      <c r="BD134" s="1154" t="e">
        <f>'wind load calc_10d'!K81</f>
        <v>#REF!</v>
      </c>
      <c r="BE134" s="1191"/>
      <c r="BF134" s="1153" t="e">
        <f>'wind load calc_10d'!K90</f>
        <v>#REF!</v>
      </c>
      <c r="BG134" s="1153"/>
      <c r="BH134" s="1153" t="e">
        <f>'wind load calc_10d'!K90</f>
        <v>#REF!</v>
      </c>
      <c r="BI134" s="1153"/>
      <c r="BJ134" s="1153" t="e">
        <f>'wind load calc_10d'!K90</f>
        <v>#REF!</v>
      </c>
      <c r="BK134" s="1155"/>
      <c r="CB134" s="2077"/>
      <c r="CD134" s="1190"/>
      <c r="CE134" s="1153" t="e">
        <f>'wind load calc_10d'!H132</f>
        <v>#REF!</v>
      </c>
      <c r="CF134" s="1153"/>
      <c r="CG134" s="1153" t="e">
        <f>'wind load calc_10d'!J132</f>
        <v>#REF!</v>
      </c>
      <c r="CH134" s="1153"/>
      <c r="CI134" s="1153" t="e">
        <f>'wind load calc_10d'!K132</f>
        <v>#REF!</v>
      </c>
      <c r="CJ134" s="1153"/>
      <c r="CK134" s="1153" t="e">
        <f>'wind load calc_10d'!K132</f>
        <v>#REF!</v>
      </c>
      <c r="CL134" s="1153"/>
      <c r="CM134" s="1153" t="e">
        <f>'wind load calc_10d'!K133</f>
        <v>#REF!</v>
      </c>
      <c r="CN134" s="1153"/>
      <c r="CO134" s="1153" t="e">
        <f>'wind load calc_10d'!K133</f>
        <v>#REF!</v>
      </c>
      <c r="CP134" s="1153"/>
      <c r="CQ134" s="1154" t="e">
        <f>'wind load calc_10d'!K133</f>
        <v>#REF!</v>
      </c>
      <c r="CR134" s="1191"/>
      <c r="CS134" s="1153" t="e">
        <f>'wind load calc_10d'!K142</f>
        <v>#REF!</v>
      </c>
      <c r="CT134" s="1153"/>
      <c r="CU134" s="1153" t="e">
        <f>'wind load calc_10d'!K142</f>
        <v>#REF!</v>
      </c>
      <c r="CV134" s="1153"/>
      <c r="CW134" s="1153" t="e">
        <f>'wind load calc_10d'!K142</f>
        <v>#REF!</v>
      </c>
      <c r="CX134" s="1155"/>
    </row>
    <row r="135" spans="2:102" x14ac:dyDescent="0.25">
      <c r="B135" s="2077"/>
      <c r="D135" s="2013" t="e">
        <f>((E134+E137)/3)/'1-Eng Inputs'!$B$34</f>
        <v>#REF!</v>
      </c>
      <c r="F135" s="2013" t="e">
        <f>((E137+E134)/6+(G137+G134)/4)/'1-Eng Inputs'!$B$34</f>
        <v>#REF!</v>
      </c>
      <c r="H135" s="2013" t="e">
        <f>1/4*(G134+I134+G137+I137)/'1-Eng Inputs'!$B$34</f>
        <v>#REF!</v>
      </c>
      <c r="J135" s="2013" t="e">
        <f>1/4*(I134+K134+I137+K137)/'1-Eng Inputs'!$B$34</f>
        <v>#REF!</v>
      </c>
      <c r="L135" s="2013" t="e">
        <f>1/4*(K134+M134+K137+M137)/'1-Eng Inputs'!$B$34</f>
        <v>#REF!</v>
      </c>
      <c r="N135" s="2013" t="e">
        <f>1/4*(M134+O134+M137+O137)/'1-Eng Inputs'!$B$34</f>
        <v>#REF!</v>
      </c>
      <c r="P135" s="2013" t="e">
        <f>1/4*(O134+Q134+O137+Q137)/'1-Eng Inputs'!$B$34</f>
        <v>#REF!</v>
      </c>
      <c r="R135" s="2042" t="e">
        <f>1/4*(Q134+S134+Q137+S137)/'1-Eng Inputs'!$B$34</f>
        <v>#REF!</v>
      </c>
      <c r="T135" s="2013" t="e">
        <f>1/4*(S134+U134+S137+U137)/'1-Eng Inputs'!$B$34</f>
        <v>#REF!</v>
      </c>
      <c r="V135" s="2013" t="e">
        <f>1/4*(U134+W134+U137+W137)/'1-Eng Inputs'!$B$34</f>
        <v>#REF!</v>
      </c>
      <c r="X135" s="1180"/>
      <c r="AO135" s="2077"/>
      <c r="AQ135" s="1182"/>
      <c r="AS135" s="1182"/>
      <c r="AT135" s="1180"/>
      <c r="AU135" s="1182"/>
      <c r="AV135" s="1180"/>
      <c r="AW135" s="1182"/>
      <c r="AX135" s="1180"/>
      <c r="AY135" s="1166"/>
      <c r="AZ135" s="1180"/>
      <c r="BA135" s="1166"/>
      <c r="BB135" s="1180"/>
      <c r="BC135" s="1166"/>
      <c r="BD135" s="1180"/>
      <c r="BE135" s="1167"/>
      <c r="BF135" s="1180"/>
      <c r="BG135" s="1168"/>
      <c r="BH135" s="1180"/>
      <c r="BI135" s="1168"/>
      <c r="BJ135" s="1180"/>
      <c r="BK135" s="1180"/>
      <c r="CB135" s="2077"/>
      <c r="CD135" s="2035"/>
      <c r="CF135" s="2035"/>
      <c r="CG135" s="1180"/>
      <c r="CH135" s="2035"/>
      <c r="CI135" s="1180"/>
      <c r="CJ135" s="2035"/>
      <c r="CK135" s="1180"/>
      <c r="CL135" s="2037"/>
      <c r="CM135" s="1180"/>
      <c r="CN135" s="1166"/>
      <c r="CO135" s="1180"/>
      <c r="CP135" s="1166"/>
      <c r="CQ135" s="1180"/>
      <c r="CR135" s="2033"/>
      <c r="CS135" s="1180"/>
      <c r="CT135" s="2029"/>
      <c r="CU135" s="1180"/>
      <c r="CV135" s="2029"/>
      <c r="CW135" s="1180"/>
      <c r="CX135" s="1180"/>
    </row>
    <row r="136" spans="2:102" ht="15" hidden="1" customHeight="1" x14ac:dyDescent="0.25">
      <c r="B136" s="2077"/>
      <c r="D136" s="2014"/>
      <c r="F136" s="2014"/>
      <c r="H136" s="2014"/>
      <c r="J136" s="2014"/>
      <c r="L136" s="2014"/>
      <c r="N136" s="2014"/>
      <c r="P136" s="2014"/>
      <c r="R136" s="2043"/>
      <c r="T136" s="2014"/>
      <c r="V136" s="2014"/>
      <c r="X136" s="1180"/>
      <c r="AO136" s="2077"/>
      <c r="AQ136" s="1183"/>
      <c r="AS136" s="1183"/>
      <c r="AU136" s="1183"/>
      <c r="AW136" s="1183"/>
      <c r="AY136" s="1174"/>
      <c r="AZ136" s="1180"/>
      <c r="BA136" s="1174"/>
      <c r="BC136" s="1174"/>
      <c r="BE136" s="1175"/>
      <c r="BF136" s="1180"/>
      <c r="BG136" s="1176"/>
      <c r="BI136" s="1176"/>
      <c r="BK136" s="1180"/>
      <c r="CB136" s="2077"/>
      <c r="CD136" s="2036"/>
      <c r="CF136" s="2036"/>
      <c r="CH136" s="2036"/>
      <c r="CJ136" s="2036"/>
      <c r="CL136" s="2038"/>
      <c r="CM136" s="1180"/>
      <c r="CN136" s="1174"/>
      <c r="CP136" s="1174"/>
      <c r="CR136" s="2034"/>
      <c r="CS136" s="1180"/>
      <c r="CT136" s="2030"/>
      <c r="CV136" s="2030"/>
      <c r="CX136" s="1180"/>
    </row>
    <row r="137" spans="2:102" ht="30" customHeight="1" thickBot="1" x14ac:dyDescent="0.3">
      <c r="B137" s="2078"/>
      <c r="D137" s="1190"/>
      <c r="E137" s="1153" t="e">
        <f>IF('1-Eng Inputs'!B158="YES",AR137,CE137)*2.2</f>
        <v>#REF!</v>
      </c>
      <c r="F137" s="1153"/>
      <c r="G137" s="1153" t="e">
        <f>IF('1-Eng Inputs'!E158="YES",AT137,CG137)*2.2</f>
        <v>#REF!</v>
      </c>
      <c r="H137" s="1153"/>
      <c r="I137" s="1153" t="e">
        <f>IF('1-Eng Inputs'!G158="YES",AV137,CI137)*2.2</f>
        <v>#REF!</v>
      </c>
      <c r="J137" s="1153"/>
      <c r="K137" s="1153" t="e">
        <f>IF('1-Eng Inputs'!I158="YES",AX137,CK137)*2.2</f>
        <v>#REF!</v>
      </c>
      <c r="L137" s="1153"/>
      <c r="M137" s="1153" t="e">
        <f>IF('1-Eng Inputs'!K158="YES",AZ137,CM137)*2.2</f>
        <v>#REF!</v>
      </c>
      <c r="N137" s="1153"/>
      <c r="O137" s="1153" t="e">
        <f>IF('1-Eng Inputs'!M158="YES",BB137,CO137)*2.2</f>
        <v>#REF!</v>
      </c>
      <c r="P137" s="1153"/>
      <c r="Q137" s="1199" t="e">
        <f>IF('1-Eng Inputs'!O158="YES",BD137,CQ137)*2.2</f>
        <v>#REF!</v>
      </c>
      <c r="R137" s="1200"/>
      <c r="S137" s="1153" t="e">
        <f>IF('1-Eng Inputs'!Q158="YES",BF137,CS137)*2.2</f>
        <v>#REF!</v>
      </c>
      <c r="T137" s="1153"/>
      <c r="U137" s="1153" t="e">
        <f>IF('1-Eng Inputs'!S158="YES",BH137,CU137)*2.2</f>
        <v>#REF!</v>
      </c>
      <c r="V137" s="1153"/>
      <c r="W137" s="1153" t="e">
        <f>IF('1-Eng Inputs'!U158="YES",BJ137,CW137)*2.2</f>
        <v>#REF!</v>
      </c>
      <c r="X137" s="1155"/>
      <c r="AO137" s="2078"/>
      <c r="AQ137" s="1190"/>
      <c r="AR137" s="1153" t="e">
        <f>'wind load calc_10d'!H80</f>
        <v>#REF!</v>
      </c>
      <c r="AS137" s="1153"/>
      <c r="AT137" s="1153" t="e">
        <f>'wind load calc_10d'!J80</f>
        <v>#REF!</v>
      </c>
      <c r="AU137" s="1153"/>
      <c r="AV137" s="1153" t="e">
        <f>'wind load calc_10d'!K80</f>
        <v>#REF!</v>
      </c>
      <c r="AW137" s="1153"/>
      <c r="AX137" s="1153" t="e">
        <f>'wind load calc_10d'!K80</f>
        <v>#REF!</v>
      </c>
      <c r="AY137" s="1153"/>
      <c r="AZ137" s="1153" t="e">
        <f>'wind load calc_10d'!K81</f>
        <v>#REF!</v>
      </c>
      <c r="BA137" s="1153"/>
      <c r="BB137" s="1153" t="e">
        <f>'wind load calc_10d'!K81</f>
        <v>#REF!</v>
      </c>
      <c r="BC137" s="1153"/>
      <c r="BD137" s="1154" t="e">
        <f>'wind load calc_10d'!K81</f>
        <v>#REF!</v>
      </c>
      <c r="BE137" s="1191"/>
      <c r="BF137" s="1153" t="e">
        <f>'wind load calc_10d'!K90</f>
        <v>#REF!</v>
      </c>
      <c r="BG137" s="1153"/>
      <c r="BH137" s="1153" t="e">
        <f>'wind load calc_10d'!K90</f>
        <v>#REF!</v>
      </c>
      <c r="BI137" s="1153"/>
      <c r="BJ137" s="1153" t="e">
        <f>'wind load calc_10d'!K90</f>
        <v>#REF!</v>
      </c>
      <c r="BK137" s="1155"/>
      <c r="CB137" s="2078"/>
      <c r="CD137" s="1190"/>
      <c r="CE137" s="1153" t="e">
        <f>'wind load calc_10d'!H132</f>
        <v>#REF!</v>
      </c>
      <c r="CF137" s="1153"/>
      <c r="CG137" s="1153" t="e">
        <f>'wind load calc_10d'!J132</f>
        <v>#REF!</v>
      </c>
      <c r="CH137" s="1153"/>
      <c r="CI137" s="1153" t="e">
        <f>'wind load calc_10d'!K132</f>
        <v>#REF!</v>
      </c>
      <c r="CJ137" s="1153"/>
      <c r="CK137" s="1153" t="e">
        <f>'wind load calc_10d'!K132</f>
        <v>#REF!</v>
      </c>
      <c r="CL137" s="1153"/>
      <c r="CM137" s="1153" t="e">
        <f>'wind load calc_10d'!K133</f>
        <v>#REF!</v>
      </c>
      <c r="CN137" s="1153"/>
      <c r="CO137" s="1153" t="e">
        <f>'wind load calc_10d'!K133</f>
        <v>#REF!</v>
      </c>
      <c r="CP137" s="1153"/>
      <c r="CQ137" s="1154" t="e">
        <f>'wind load calc_10d'!K133</f>
        <v>#REF!</v>
      </c>
      <c r="CR137" s="1191"/>
      <c r="CS137" s="1153" t="e">
        <f>'wind load calc_10d'!K142</f>
        <v>#REF!</v>
      </c>
      <c r="CT137" s="1153"/>
      <c r="CU137" s="1153" t="e">
        <f>'wind load calc_10d'!K142</f>
        <v>#REF!</v>
      </c>
      <c r="CV137" s="1153"/>
      <c r="CW137" s="1153" t="e">
        <f>'wind load calc_10d'!K142</f>
        <v>#REF!</v>
      </c>
      <c r="CX137" s="1155"/>
    </row>
    <row r="138" spans="2:102" ht="13.15" customHeight="1" x14ac:dyDescent="0.25">
      <c r="B138" s="2076" t="s">
        <v>569</v>
      </c>
      <c r="D138" s="2013" t="e">
        <f>((E137+E140)/3)/'1-Eng Inputs'!$B$34</f>
        <v>#REF!</v>
      </c>
      <c r="F138" s="2013" t="e">
        <f>((E140+E137)/6+(G140+G137)/4)/'1-Eng Inputs'!$B$34</f>
        <v>#REF!</v>
      </c>
      <c r="H138" s="2013" t="e">
        <f>1/4*(G137+I137+G140+I140)/'1-Eng Inputs'!$B$34</f>
        <v>#REF!</v>
      </c>
      <c r="J138" s="2013" t="e">
        <f>1/4*(I137+K137+I140+K140)/'1-Eng Inputs'!$B$34</f>
        <v>#REF!</v>
      </c>
      <c r="L138" s="2013" t="e">
        <f>1/4*(K137+M137+K140+M140)/'1-Eng Inputs'!$B$34</f>
        <v>#REF!</v>
      </c>
      <c r="N138" s="2013" t="e">
        <f>1/4*(M137+O137+M140+O140)/'1-Eng Inputs'!$B$34</f>
        <v>#REF!</v>
      </c>
      <c r="P138" s="2013" t="e">
        <f>1/4*(O137+Q137+O140+Q140)/'1-Eng Inputs'!$B$34</f>
        <v>#REF!</v>
      </c>
      <c r="R138" s="2042" t="e">
        <f>1/4*(Q137+S137+Q140+S140)/'1-Eng Inputs'!$B$34</f>
        <v>#REF!</v>
      </c>
      <c r="T138" s="2013" t="e">
        <f>1/4*(S137+U137+S140+U140)/'1-Eng Inputs'!$B$34</f>
        <v>#REF!</v>
      </c>
      <c r="V138" s="2013" t="e">
        <f>1/4*(U137+W137+U140+W140)/'1-Eng Inputs'!$B$34</f>
        <v>#REF!</v>
      </c>
      <c r="X138" s="1180"/>
      <c r="AO138" s="2076" t="s">
        <v>569</v>
      </c>
      <c r="AQ138" s="1182"/>
      <c r="AS138" s="1182"/>
      <c r="AT138" s="1180"/>
      <c r="AU138" s="1182"/>
      <c r="AV138" s="1180"/>
      <c r="AW138" s="1182"/>
      <c r="AX138" s="1180"/>
      <c r="AY138" s="1166"/>
      <c r="AZ138" s="1180"/>
      <c r="BA138" s="1166"/>
      <c r="BB138" s="1180"/>
      <c r="BC138" s="1166"/>
      <c r="BD138" s="1180"/>
      <c r="BE138" s="1167"/>
      <c r="BF138" s="1180"/>
      <c r="BG138" s="1168"/>
      <c r="BH138" s="1180"/>
      <c r="BI138" s="1168"/>
      <c r="BJ138" s="1180"/>
      <c r="BK138" s="1180"/>
      <c r="CB138" s="2076" t="s">
        <v>569</v>
      </c>
      <c r="CD138" s="2035"/>
      <c r="CF138" s="2035"/>
      <c r="CG138" s="1180"/>
      <c r="CH138" s="2035"/>
      <c r="CI138" s="1180"/>
      <c r="CJ138" s="2035"/>
      <c r="CK138" s="1180"/>
      <c r="CL138" s="2037"/>
      <c r="CM138" s="1180"/>
      <c r="CN138" s="1166"/>
      <c r="CO138" s="1180"/>
      <c r="CP138" s="1166"/>
      <c r="CQ138" s="1180"/>
      <c r="CR138" s="2033"/>
      <c r="CS138" s="1180"/>
      <c r="CT138" s="2029"/>
      <c r="CU138" s="1180"/>
      <c r="CV138" s="2029"/>
      <c r="CW138" s="1180"/>
      <c r="CX138" s="1180"/>
    </row>
    <row r="139" spans="2:102" ht="15" hidden="1" customHeight="1" x14ac:dyDescent="0.25">
      <c r="B139" s="2077"/>
      <c r="D139" s="2014"/>
      <c r="F139" s="2014"/>
      <c r="H139" s="2014"/>
      <c r="J139" s="2014"/>
      <c r="L139" s="2014"/>
      <c r="N139" s="2014"/>
      <c r="P139" s="2014"/>
      <c r="R139" s="2043"/>
      <c r="T139" s="2014"/>
      <c r="V139" s="2014"/>
      <c r="X139" s="1180"/>
      <c r="AO139" s="2077"/>
      <c r="AQ139" s="1183"/>
      <c r="AS139" s="1183"/>
      <c r="AU139" s="1183"/>
      <c r="AW139" s="1183"/>
      <c r="AY139" s="1174"/>
      <c r="AZ139" s="1180"/>
      <c r="BA139" s="1174"/>
      <c r="BC139" s="1174"/>
      <c r="BE139" s="1175"/>
      <c r="BF139" s="1180"/>
      <c r="BG139" s="1176"/>
      <c r="BI139" s="1176"/>
      <c r="BK139" s="1180"/>
      <c r="CB139" s="2077"/>
      <c r="CD139" s="2036"/>
      <c r="CF139" s="2036"/>
      <c r="CH139" s="2036"/>
      <c r="CJ139" s="2036"/>
      <c r="CL139" s="2038"/>
      <c r="CM139" s="1180"/>
      <c r="CN139" s="1174"/>
      <c r="CP139" s="1174"/>
      <c r="CR139" s="2034"/>
      <c r="CS139" s="1180"/>
      <c r="CT139" s="2030"/>
      <c r="CV139" s="2030"/>
      <c r="CX139" s="1180"/>
    </row>
    <row r="140" spans="2:102" ht="30" customHeight="1" x14ac:dyDescent="0.25">
      <c r="B140" s="2077"/>
      <c r="D140" s="1190"/>
      <c r="E140" s="1153" t="e">
        <f>IF('1-Eng Inputs'!B161="YES",AR140,CE140)*2.2</f>
        <v>#REF!</v>
      </c>
      <c r="F140" s="1153"/>
      <c r="G140" s="1153" t="e">
        <f>IF('1-Eng Inputs'!E161="YES",AT140,CG140)*2.2</f>
        <v>#REF!</v>
      </c>
      <c r="H140" s="1153"/>
      <c r="I140" s="1153" t="e">
        <f>IF('1-Eng Inputs'!G161="YES",AV140,CI140)*2.2</f>
        <v>#REF!</v>
      </c>
      <c r="J140" s="1153"/>
      <c r="K140" s="1153" t="e">
        <f>IF('1-Eng Inputs'!I161="YES",AX140,CK140)*2.2</f>
        <v>#REF!</v>
      </c>
      <c r="L140" s="1153"/>
      <c r="M140" s="1153" t="e">
        <f>IF('1-Eng Inputs'!K161="YES",AZ140,CM140)*2.2</f>
        <v>#REF!</v>
      </c>
      <c r="N140" s="1153"/>
      <c r="O140" s="1153" t="e">
        <f>IF('1-Eng Inputs'!M161="YES",BB140,CO140)*2.2</f>
        <v>#REF!</v>
      </c>
      <c r="P140" s="1153"/>
      <c r="Q140" s="1199" t="e">
        <f>IF('1-Eng Inputs'!O161="YES",BD140,CQ140)*2.2</f>
        <v>#REF!</v>
      </c>
      <c r="R140" s="1200"/>
      <c r="S140" s="1153" t="e">
        <f>IF('1-Eng Inputs'!Q161="YES",BF140,CS140)*2.2</f>
        <v>#REF!</v>
      </c>
      <c r="T140" s="1153"/>
      <c r="U140" s="1153" t="e">
        <f>IF('1-Eng Inputs'!S161="YES",BH140,CU140)*2.2</f>
        <v>#REF!</v>
      </c>
      <c r="V140" s="1153"/>
      <c r="W140" s="1153" t="e">
        <f>IF('1-Eng Inputs'!U161="YES",BJ140,CW140)*2.2</f>
        <v>#REF!</v>
      </c>
      <c r="X140" s="1155"/>
      <c r="AO140" s="2077"/>
      <c r="AQ140" s="1190"/>
      <c r="AR140" s="1153" t="e">
        <f>'wind load calc_10d'!H82</f>
        <v>#REF!</v>
      </c>
      <c r="AS140" s="1153"/>
      <c r="AT140" s="1153" t="e">
        <f>'wind load calc_10d'!J82</f>
        <v>#REF!</v>
      </c>
      <c r="AU140" s="1153"/>
      <c r="AV140" s="1153" t="e">
        <f>'wind load calc_10d'!K82</f>
        <v>#REF!</v>
      </c>
      <c r="AW140" s="1153"/>
      <c r="AX140" s="1153" t="e">
        <f>'wind load calc_10d'!K82</f>
        <v>#REF!</v>
      </c>
      <c r="AY140" s="1153"/>
      <c r="AZ140" s="1153" t="e">
        <f>'wind load calc_10d'!K83</f>
        <v>#REF!</v>
      </c>
      <c r="BA140" s="1153"/>
      <c r="BB140" s="1153" t="e">
        <f>'wind load calc_10d'!K83</f>
        <v>#REF!</v>
      </c>
      <c r="BC140" s="1153"/>
      <c r="BD140" s="1154" t="e">
        <f>'wind load calc_10d'!K83</f>
        <v>#REF!</v>
      </c>
      <c r="BE140" s="1191"/>
      <c r="BF140" s="1153" t="e">
        <f>'wind load calc_10d'!K92</f>
        <v>#REF!</v>
      </c>
      <c r="BG140" s="1153"/>
      <c r="BH140" s="1153" t="e">
        <f>'wind load calc_10d'!K92</f>
        <v>#REF!</v>
      </c>
      <c r="BI140" s="1153"/>
      <c r="BJ140" s="1153" t="e">
        <f>'wind load calc_10d'!K92</f>
        <v>#REF!</v>
      </c>
      <c r="BK140" s="1155"/>
      <c r="CB140" s="2077"/>
      <c r="CD140" s="1190"/>
      <c r="CE140" s="1153" t="e">
        <f>'wind load calc_10d'!H134</f>
        <v>#REF!</v>
      </c>
      <c r="CF140" s="1153"/>
      <c r="CG140" s="1153" t="e">
        <f>'wind load calc_10d'!J134</f>
        <v>#REF!</v>
      </c>
      <c r="CH140" s="1153"/>
      <c r="CI140" s="1153" t="e">
        <f>'wind load calc_10d'!K134</f>
        <v>#REF!</v>
      </c>
      <c r="CJ140" s="1153"/>
      <c r="CK140" s="1153" t="e">
        <f>'wind load calc_10d'!K134</f>
        <v>#REF!</v>
      </c>
      <c r="CL140" s="1153"/>
      <c r="CM140" s="1153" t="e">
        <f>'wind load calc_10d'!K135</f>
        <v>#REF!</v>
      </c>
      <c r="CN140" s="1153"/>
      <c r="CO140" s="1153" t="e">
        <f>'wind load calc_10d'!K135</f>
        <v>#REF!</v>
      </c>
      <c r="CP140" s="1153"/>
      <c r="CQ140" s="1154" t="e">
        <f>'wind load calc_10d'!K135</f>
        <v>#REF!</v>
      </c>
      <c r="CR140" s="1191"/>
      <c r="CS140" s="1153" t="e">
        <f>'wind load calc_10d'!K144</f>
        <v>#REF!</v>
      </c>
      <c r="CT140" s="1153"/>
      <c r="CU140" s="1153" t="e">
        <f>'wind load calc_10d'!K144</f>
        <v>#REF!</v>
      </c>
      <c r="CV140" s="1153"/>
      <c r="CW140" s="1153" t="e">
        <f>'wind load calc_10d'!K144</f>
        <v>#REF!</v>
      </c>
      <c r="CX140" s="1155"/>
    </row>
    <row r="141" spans="2:102" x14ac:dyDescent="0.25">
      <c r="B141" s="2077"/>
      <c r="D141" s="2013" t="e">
        <f>((E140+E143)/3)/'1-Eng Inputs'!$B$34</f>
        <v>#REF!</v>
      </c>
      <c r="F141" s="2013" t="e">
        <f>((E143+E140)/6+(G143+G140)/4)/'1-Eng Inputs'!$B$34</f>
        <v>#REF!</v>
      </c>
      <c r="H141" s="2013" t="e">
        <f>1/4*(G140+I140+G143+I143)/'1-Eng Inputs'!$B$34</f>
        <v>#REF!</v>
      </c>
      <c r="J141" s="2013" t="e">
        <f>1/4*(I140+K140+I143+K143)/'1-Eng Inputs'!$B$34</f>
        <v>#REF!</v>
      </c>
      <c r="L141" s="2013" t="e">
        <f>1/4*(K140+M140+K143+M143)/'1-Eng Inputs'!$B$34</f>
        <v>#REF!</v>
      </c>
      <c r="N141" s="2013" t="e">
        <f>1/4*(M140+O140+M143+O143)/'1-Eng Inputs'!$B$34</f>
        <v>#REF!</v>
      </c>
      <c r="P141" s="2013" t="e">
        <f>1/4*(O140+Q140+O143+Q143)/'1-Eng Inputs'!$B$34</f>
        <v>#REF!</v>
      </c>
      <c r="R141" s="2042" t="e">
        <f>1/4*(Q140+S140+Q143+S143)/'1-Eng Inputs'!$B$34</f>
        <v>#REF!</v>
      </c>
      <c r="T141" s="2013" t="e">
        <f>1/4*(S140+U140+S143+U143)/'1-Eng Inputs'!$B$34</f>
        <v>#REF!</v>
      </c>
      <c r="V141" s="2013" t="e">
        <f>1/4*(U140+W140+U143+W143)/'1-Eng Inputs'!$B$34</f>
        <v>#REF!</v>
      </c>
      <c r="X141" s="1180"/>
      <c r="AO141" s="2077"/>
      <c r="AQ141" s="1182"/>
      <c r="AS141" s="1182"/>
      <c r="AT141" s="1180"/>
      <c r="AU141" s="1182"/>
      <c r="AV141" s="1180"/>
      <c r="AW141" s="1182"/>
      <c r="AX141" s="1180"/>
      <c r="AY141" s="1166"/>
      <c r="AZ141" s="1180"/>
      <c r="BA141" s="1166"/>
      <c r="BB141" s="1180"/>
      <c r="BC141" s="1166"/>
      <c r="BD141" s="1180"/>
      <c r="BE141" s="1167"/>
      <c r="BF141" s="1180"/>
      <c r="BG141" s="1168"/>
      <c r="BH141" s="1180"/>
      <c r="BI141" s="1168"/>
      <c r="BJ141" s="1180"/>
      <c r="BK141" s="1180" t="s">
        <v>570</v>
      </c>
      <c r="CB141" s="2077"/>
      <c r="CD141" s="2035"/>
      <c r="CF141" s="2035"/>
      <c r="CG141" s="1180"/>
      <c r="CH141" s="2035"/>
      <c r="CI141" s="1180"/>
      <c r="CJ141" s="2035"/>
      <c r="CK141" s="1180"/>
      <c r="CL141" s="2037"/>
      <c r="CM141" s="1180"/>
      <c r="CN141" s="1166"/>
      <c r="CO141" s="1180"/>
      <c r="CP141" s="1166"/>
      <c r="CQ141" s="1180"/>
      <c r="CR141" s="2033"/>
      <c r="CS141" s="1180"/>
      <c r="CT141" s="2029"/>
      <c r="CU141" s="1180"/>
      <c r="CV141" s="2029"/>
      <c r="CW141" s="1180"/>
      <c r="CX141" s="1180" t="s">
        <v>570</v>
      </c>
    </row>
    <row r="142" spans="2:102" ht="15" hidden="1" customHeight="1" x14ac:dyDescent="0.25">
      <c r="B142" s="2077"/>
      <c r="D142" s="2014"/>
      <c r="F142" s="2014"/>
      <c r="H142" s="2014"/>
      <c r="J142" s="2014"/>
      <c r="L142" s="2014"/>
      <c r="N142" s="2014"/>
      <c r="P142" s="2014"/>
      <c r="R142" s="2043"/>
      <c r="T142" s="2014"/>
      <c r="V142" s="2014"/>
      <c r="X142" s="1180"/>
      <c r="AO142" s="2077"/>
      <c r="AQ142" s="1183"/>
      <c r="AS142" s="1183"/>
      <c r="AU142" s="1183"/>
      <c r="AW142" s="1183"/>
      <c r="AY142" s="1174"/>
      <c r="AZ142" s="1180"/>
      <c r="BA142" s="1174"/>
      <c r="BC142" s="1174"/>
      <c r="BE142" s="1175"/>
      <c r="BF142" s="1180"/>
      <c r="BG142" s="1176"/>
      <c r="BI142" s="1176"/>
      <c r="BK142" s="1180" t="s">
        <v>571</v>
      </c>
      <c r="CB142" s="2077"/>
      <c r="CD142" s="2036"/>
      <c r="CF142" s="2036"/>
      <c r="CH142" s="2036"/>
      <c r="CJ142" s="2036"/>
      <c r="CL142" s="2038"/>
      <c r="CM142" s="1180"/>
      <c r="CN142" s="1174"/>
      <c r="CP142" s="1174"/>
      <c r="CR142" s="2034"/>
      <c r="CS142" s="1180"/>
      <c r="CT142" s="2030"/>
      <c r="CV142" s="2030"/>
      <c r="CX142" s="1180" t="s">
        <v>571</v>
      </c>
    </row>
    <row r="143" spans="2:102" ht="30" customHeight="1" x14ac:dyDescent="0.25">
      <c r="B143" s="2077"/>
      <c r="D143" s="1190"/>
      <c r="E143" s="1153" t="e">
        <f>IF('1-Eng Inputs'!B164="YES",AR143,CE143)*2.2</f>
        <v>#REF!</v>
      </c>
      <c r="F143" s="1153"/>
      <c r="G143" s="1153" t="e">
        <f>IF('1-Eng Inputs'!E164="YES",AT143,CG143)*2.2</f>
        <v>#REF!</v>
      </c>
      <c r="H143" s="1153"/>
      <c r="I143" s="1153" t="e">
        <f>IF('1-Eng Inputs'!G164="YES",AV143,CI143)*2.2</f>
        <v>#REF!</v>
      </c>
      <c r="J143" s="1153"/>
      <c r="K143" s="1153" t="e">
        <f>IF('1-Eng Inputs'!I164="YES",AX143,CK143)*2.2</f>
        <v>#REF!</v>
      </c>
      <c r="L143" s="1153"/>
      <c r="M143" s="1153" t="e">
        <f>IF('1-Eng Inputs'!K164="YES",AZ143,CM143)*2.2</f>
        <v>#REF!</v>
      </c>
      <c r="N143" s="1153"/>
      <c r="O143" s="1153" t="e">
        <f>IF('1-Eng Inputs'!M164="YES",BB143,CO143)*2.2</f>
        <v>#REF!</v>
      </c>
      <c r="P143" s="1153"/>
      <c r="Q143" s="1199" t="e">
        <f>IF('1-Eng Inputs'!O164="YES",BD143,CQ143)*2.2</f>
        <v>#REF!</v>
      </c>
      <c r="R143" s="1200"/>
      <c r="S143" s="1153" t="e">
        <f>IF('1-Eng Inputs'!Q164="YES",BF143,CS143)*2.2</f>
        <v>#REF!</v>
      </c>
      <c r="T143" s="1153"/>
      <c r="U143" s="1153" t="e">
        <f>IF('1-Eng Inputs'!S164="YES",BH143,CU143)*2.2</f>
        <v>#REF!</v>
      </c>
      <c r="V143" s="1153"/>
      <c r="W143" s="1153" t="e">
        <f>IF('1-Eng Inputs'!U164="YES",BJ143,CW143)*2.2</f>
        <v>#REF!</v>
      </c>
      <c r="X143" s="1155"/>
      <c r="AO143" s="2077"/>
      <c r="AQ143" s="1190"/>
      <c r="AR143" s="1153" t="e">
        <f>'wind load calc_10d'!H82</f>
        <v>#REF!</v>
      </c>
      <c r="AS143" s="1153"/>
      <c r="AT143" s="1153" t="e">
        <f>'wind load calc_10d'!J82</f>
        <v>#REF!</v>
      </c>
      <c r="AU143" s="1153"/>
      <c r="AV143" s="1153" t="e">
        <f>'wind load calc_10d'!K82</f>
        <v>#REF!</v>
      </c>
      <c r="AW143" s="1153"/>
      <c r="AX143" s="1153" t="e">
        <f>'wind load calc_10d'!K82</f>
        <v>#REF!</v>
      </c>
      <c r="AY143" s="1153"/>
      <c r="AZ143" s="1153" t="e">
        <f>'wind load calc_10d'!K83</f>
        <v>#REF!</v>
      </c>
      <c r="BA143" s="1153"/>
      <c r="BB143" s="1153" t="e">
        <f>'wind load calc_10d'!K83</f>
        <v>#REF!</v>
      </c>
      <c r="BC143" s="1153"/>
      <c r="BD143" s="1154" t="e">
        <f>'wind load calc_10d'!K83</f>
        <v>#REF!</v>
      </c>
      <c r="BE143" s="1191"/>
      <c r="BF143" s="1153" t="e">
        <f>'wind load calc_10d'!K92</f>
        <v>#REF!</v>
      </c>
      <c r="BG143" s="1153"/>
      <c r="BH143" s="1153" t="e">
        <f>'wind load calc_10d'!K92</f>
        <v>#REF!</v>
      </c>
      <c r="BI143" s="1153"/>
      <c r="BJ143" s="1153" t="e">
        <f>'wind load calc_10d'!K92</f>
        <v>#REF!</v>
      </c>
      <c r="BK143" s="1155"/>
      <c r="CB143" s="2077"/>
      <c r="CD143" s="1190"/>
      <c r="CE143" s="1153" t="e">
        <f>'wind load calc_10d'!H134</f>
        <v>#REF!</v>
      </c>
      <c r="CF143" s="1153"/>
      <c r="CG143" s="1153" t="e">
        <f>'wind load calc_10d'!J134</f>
        <v>#REF!</v>
      </c>
      <c r="CH143" s="1153"/>
      <c r="CI143" s="1153" t="e">
        <f>'wind load calc_10d'!K134</f>
        <v>#REF!</v>
      </c>
      <c r="CJ143" s="1153"/>
      <c r="CK143" s="1153" t="e">
        <f>'wind load calc_10d'!K134</f>
        <v>#REF!</v>
      </c>
      <c r="CL143" s="1153"/>
      <c r="CM143" s="1153" t="e">
        <f>'wind load calc_10d'!K135</f>
        <v>#REF!</v>
      </c>
      <c r="CN143" s="1153"/>
      <c r="CO143" s="1153" t="e">
        <f>'wind load calc_10d'!K135</f>
        <v>#REF!</v>
      </c>
      <c r="CP143" s="1153"/>
      <c r="CQ143" s="1154" t="e">
        <f>'wind load calc_10d'!K135</f>
        <v>#REF!</v>
      </c>
      <c r="CR143" s="1191"/>
      <c r="CS143" s="1153" t="e">
        <f>'wind load calc_10d'!K144</f>
        <v>#REF!</v>
      </c>
      <c r="CT143" s="1153"/>
      <c r="CU143" s="1153" t="e">
        <f>'wind load calc_10d'!K144</f>
        <v>#REF!</v>
      </c>
      <c r="CV143" s="1153"/>
      <c r="CW143" s="1153" t="e">
        <f>'wind load calc_10d'!K144</f>
        <v>#REF!</v>
      </c>
      <c r="CX143" s="1155"/>
    </row>
    <row r="144" spans="2:102" x14ac:dyDescent="0.25">
      <c r="B144" s="2077"/>
      <c r="D144" s="2013" t="e">
        <f>((E143+E146)/3)/'1-Eng Inputs'!$B$34</f>
        <v>#REF!</v>
      </c>
      <c r="F144" s="2013" t="e">
        <f>((E146+E143)/6+(G146+G143)/4)/'1-Eng Inputs'!$B$34</f>
        <v>#REF!</v>
      </c>
      <c r="H144" s="2013" t="e">
        <f>1/4*(G143+I143+G146+I146)/'1-Eng Inputs'!$B$34</f>
        <v>#REF!</v>
      </c>
      <c r="J144" s="2013" t="e">
        <f>1/4*(I143+K143+I146+K146)/'1-Eng Inputs'!$B$34</f>
        <v>#REF!</v>
      </c>
      <c r="L144" s="2013" t="e">
        <f>1/4*(K143+M143+K146+M146)/'1-Eng Inputs'!$B$34</f>
        <v>#REF!</v>
      </c>
      <c r="N144" s="2013" t="e">
        <f>1/4*(M143+O143+M146+O146)/'1-Eng Inputs'!$B$34</f>
        <v>#REF!</v>
      </c>
      <c r="P144" s="2013" t="e">
        <f>1/4*(O143+Q143+O146+Q146)/'1-Eng Inputs'!$B$34</f>
        <v>#REF!</v>
      </c>
      <c r="R144" s="2042" t="e">
        <f>1/4*(Q143+S143+Q146+S146)/'1-Eng Inputs'!$B$34</f>
        <v>#REF!</v>
      </c>
      <c r="T144" s="2013" t="e">
        <f>1/4*(S143+U143+S146+U146)/'1-Eng Inputs'!$B$34</f>
        <v>#REF!</v>
      </c>
      <c r="V144" s="2013" t="e">
        <f>1/4*(U143+W143+U146+W146)/'1-Eng Inputs'!$B$34</f>
        <v>#REF!</v>
      </c>
      <c r="X144" s="1180"/>
      <c r="AO144" s="2077"/>
      <c r="AQ144" s="1182"/>
      <c r="AS144" s="1182"/>
      <c r="AT144" s="1180"/>
      <c r="AU144" s="1182"/>
      <c r="AV144" s="1180"/>
      <c r="AW144" s="1182"/>
      <c r="AX144" s="1180"/>
      <c r="AY144" s="1166"/>
      <c r="AZ144" s="1180"/>
      <c r="BA144" s="1166"/>
      <c r="BB144" s="1180"/>
      <c r="BC144" s="1166"/>
      <c r="BD144" s="1180"/>
      <c r="BE144" s="1167"/>
      <c r="BF144" s="1180"/>
      <c r="BG144" s="1168"/>
      <c r="BH144" s="1180"/>
      <c r="BI144" s="1168"/>
      <c r="BJ144" s="1180"/>
      <c r="BK144" s="1180"/>
      <c r="CB144" s="2077"/>
      <c r="CD144" s="2035"/>
      <c r="CF144" s="2035"/>
      <c r="CG144" s="1180"/>
      <c r="CH144" s="2035"/>
      <c r="CI144" s="1180"/>
      <c r="CJ144" s="2035"/>
      <c r="CK144" s="1180"/>
      <c r="CL144" s="2037"/>
      <c r="CM144" s="1180"/>
      <c r="CN144" s="1166"/>
      <c r="CO144" s="1180"/>
      <c r="CP144" s="1166"/>
      <c r="CQ144" s="1180"/>
      <c r="CR144" s="2033"/>
      <c r="CS144" s="1180"/>
      <c r="CT144" s="2029"/>
      <c r="CU144" s="1180"/>
      <c r="CV144" s="2029"/>
      <c r="CW144" s="1180"/>
      <c r="CX144" s="1180"/>
    </row>
    <row r="145" spans="2:102" ht="15" hidden="1" customHeight="1" x14ac:dyDescent="0.25">
      <c r="B145" s="2077"/>
      <c r="D145" s="2014"/>
      <c r="F145" s="2014"/>
      <c r="H145" s="2014"/>
      <c r="J145" s="2014"/>
      <c r="L145" s="2014"/>
      <c r="N145" s="2014"/>
      <c r="P145" s="2014"/>
      <c r="R145" s="2043"/>
      <c r="T145" s="2014"/>
      <c r="V145" s="2014"/>
      <c r="X145" s="1180"/>
      <c r="AO145" s="2077"/>
      <c r="AQ145" s="1183"/>
      <c r="AS145" s="1183"/>
      <c r="AU145" s="1183"/>
      <c r="AW145" s="1183"/>
      <c r="AY145" s="1174"/>
      <c r="AZ145" s="1180"/>
      <c r="BA145" s="1174"/>
      <c r="BC145" s="1174"/>
      <c r="BE145" s="1175"/>
      <c r="BF145" s="1180"/>
      <c r="BG145" s="1176"/>
      <c r="BI145" s="1176"/>
      <c r="BK145" s="1180"/>
      <c r="CB145" s="2077"/>
      <c r="CD145" s="2036"/>
      <c r="CF145" s="2036"/>
      <c r="CH145" s="2036"/>
      <c r="CJ145" s="2036"/>
      <c r="CL145" s="2038"/>
      <c r="CM145" s="1180"/>
      <c r="CN145" s="1174"/>
      <c r="CP145" s="1174"/>
      <c r="CR145" s="2034"/>
      <c r="CS145" s="1180"/>
      <c r="CT145" s="2030"/>
      <c r="CV145" s="2030"/>
      <c r="CX145" s="1180"/>
    </row>
    <row r="146" spans="2:102" ht="30" customHeight="1" thickBot="1" x14ac:dyDescent="0.3">
      <c r="B146" s="2078"/>
      <c r="D146" s="1190"/>
      <c r="E146" s="1153" t="e">
        <f>IF('1-Eng Inputs'!B167="YES",AR146,CE146)*2.2</f>
        <v>#REF!</v>
      </c>
      <c r="F146" s="1153"/>
      <c r="G146" s="1153" t="e">
        <f>IF('1-Eng Inputs'!E167="YES",AT146,CG146)*2.2</f>
        <v>#REF!</v>
      </c>
      <c r="H146" s="1153"/>
      <c r="I146" s="1153" t="e">
        <f>IF('1-Eng Inputs'!G167="YES",AV146,CI146)*2.2</f>
        <v>#REF!</v>
      </c>
      <c r="J146" s="1153"/>
      <c r="K146" s="1153" t="e">
        <f>IF('1-Eng Inputs'!I167="YES",AX146,CK146)*2.2</f>
        <v>#REF!</v>
      </c>
      <c r="L146" s="1153"/>
      <c r="M146" s="1153" t="e">
        <f>IF('1-Eng Inputs'!K167="YES",AZ146,CM146)*2.2</f>
        <v>#REF!</v>
      </c>
      <c r="N146" s="1153"/>
      <c r="O146" s="1153" t="e">
        <f>IF('1-Eng Inputs'!M167="YES",BB146,CO146)*2.2</f>
        <v>#REF!</v>
      </c>
      <c r="P146" s="1153"/>
      <c r="Q146" s="1199" t="e">
        <f>IF('1-Eng Inputs'!O167="YES",BD146,CQ146)*2.2</f>
        <v>#REF!</v>
      </c>
      <c r="R146" s="1200"/>
      <c r="S146" s="1153" t="e">
        <f>IF('1-Eng Inputs'!Q167="YES",BF146,CS146)*2.2</f>
        <v>#REF!</v>
      </c>
      <c r="T146" s="1153"/>
      <c r="U146" s="1153" t="e">
        <f>IF('1-Eng Inputs'!S167="YES",BH146,CU146)*2.2</f>
        <v>#REF!</v>
      </c>
      <c r="V146" s="1153"/>
      <c r="W146" s="1153" t="e">
        <f>IF('1-Eng Inputs'!U167="YES",BJ146,CW146)*2.2</f>
        <v>#REF!</v>
      </c>
      <c r="X146" s="1155"/>
      <c r="AO146" s="2078"/>
      <c r="AQ146" s="1190"/>
      <c r="AR146" s="1153" t="e">
        <f>'wind load calc_10d'!G82</f>
        <v>#REF!</v>
      </c>
      <c r="AS146" s="1153"/>
      <c r="AT146" s="1153" t="e">
        <f>'wind load calc_10d'!I82</f>
        <v>#REF!</v>
      </c>
      <c r="AU146" s="1153"/>
      <c r="AV146" s="1153" t="e">
        <f>'wind load calc_10d'!J82</f>
        <v>#REF!</v>
      </c>
      <c r="AW146" s="1153"/>
      <c r="AX146" s="1153" t="e">
        <f>'wind load calc_10d'!J82</f>
        <v>#REF!</v>
      </c>
      <c r="AY146" s="1153"/>
      <c r="AZ146" s="1153" t="e">
        <f>'wind load calc_10d'!J83</f>
        <v>#REF!</v>
      </c>
      <c r="BA146" s="1153"/>
      <c r="BB146" s="1153" t="e">
        <f>'wind load calc_10d'!J83</f>
        <v>#REF!</v>
      </c>
      <c r="BC146" s="1153"/>
      <c r="BD146" s="1154" t="e">
        <f>'wind load calc_10d'!J83</f>
        <v>#REF!</v>
      </c>
      <c r="BE146" s="1191"/>
      <c r="BF146" s="1153" t="e">
        <f>'wind load calc_10d'!J92</f>
        <v>#REF!</v>
      </c>
      <c r="BG146" s="1153"/>
      <c r="BH146" s="1153" t="e">
        <f>'wind load calc_10d'!J92</f>
        <v>#REF!</v>
      </c>
      <c r="BI146" s="1153"/>
      <c r="BJ146" s="1153" t="e">
        <f>'wind load calc_10d'!J92</f>
        <v>#REF!</v>
      </c>
      <c r="BK146" s="1155"/>
      <c r="CB146" s="2078"/>
      <c r="CD146" s="1190"/>
      <c r="CE146" s="1153" t="e">
        <f>'wind load calc_10d'!G134</f>
        <v>#REF!</v>
      </c>
      <c r="CF146" s="1153"/>
      <c r="CG146" s="1153" t="e">
        <f>'wind load calc_10d'!I134</f>
        <v>#REF!</v>
      </c>
      <c r="CH146" s="1153"/>
      <c r="CI146" s="1153" t="e">
        <f>'wind load calc_10d'!J134</f>
        <v>#REF!</v>
      </c>
      <c r="CJ146" s="1153"/>
      <c r="CK146" s="1153" t="e">
        <f>'wind load calc_10d'!J134</f>
        <v>#REF!</v>
      </c>
      <c r="CL146" s="1153"/>
      <c r="CM146" s="1153" t="e">
        <f>'wind load calc_10d'!J135</f>
        <v>#REF!</v>
      </c>
      <c r="CN146" s="1153"/>
      <c r="CO146" s="1153" t="e">
        <f>'wind load calc_10d'!J135</f>
        <v>#REF!</v>
      </c>
      <c r="CP146" s="1153"/>
      <c r="CQ146" s="1154" t="e">
        <f>'wind load calc_10d'!J135</f>
        <v>#REF!</v>
      </c>
      <c r="CR146" s="1191"/>
      <c r="CS146" s="1153" t="e">
        <f>'wind load calc_10d'!J144</f>
        <v>#REF!</v>
      </c>
      <c r="CT146" s="1153"/>
      <c r="CU146" s="1153" t="e">
        <f>'wind load calc_10d'!J144</f>
        <v>#REF!</v>
      </c>
      <c r="CV146" s="1153"/>
      <c r="CW146" s="1153" t="e">
        <f>'wind load calc_10d'!J144</f>
        <v>#REF!</v>
      </c>
      <c r="CX146" s="1155"/>
    </row>
    <row r="147" spans="2:102" ht="13.15" customHeight="1" x14ac:dyDescent="0.25">
      <c r="B147" s="2076" t="s">
        <v>568</v>
      </c>
      <c r="D147" s="2013" t="e">
        <f>((E146+E149)/3)/'1-Eng Inputs'!$B$34</f>
        <v>#REF!</v>
      </c>
      <c r="F147" s="2013" t="e">
        <f>((E149+E146)/6+(G149+G146)/4)/'1-Eng Inputs'!$B$34</f>
        <v>#REF!</v>
      </c>
      <c r="H147" s="2013" t="e">
        <f>1/4*(G146+I146+G149+I149)/'1-Eng Inputs'!$B$34</f>
        <v>#REF!</v>
      </c>
      <c r="J147" s="2013" t="e">
        <f>1/4*(I146+K146+I149+K149)/'1-Eng Inputs'!$B$34</f>
        <v>#REF!</v>
      </c>
      <c r="L147" s="2013" t="e">
        <f>1/4*(K146+M146+K149+M149)/'1-Eng Inputs'!$B$34</f>
        <v>#REF!</v>
      </c>
      <c r="N147" s="2013" t="e">
        <f>1/4*(M146+O146+M149+O149)/'1-Eng Inputs'!$B$34</f>
        <v>#REF!</v>
      </c>
      <c r="P147" s="2013" t="e">
        <f>1/4*(O146+Q146+O149+Q149)/'1-Eng Inputs'!$B$34</f>
        <v>#REF!</v>
      </c>
      <c r="R147" s="2042" t="e">
        <f>1/4*(Q146+S146+Q149+S149)/'1-Eng Inputs'!$B$34</f>
        <v>#REF!</v>
      </c>
      <c r="T147" s="2013" t="e">
        <f>1/4*(S146+U146+S149+U149)/'1-Eng Inputs'!$B$34</f>
        <v>#REF!</v>
      </c>
      <c r="V147" s="2013" t="e">
        <f>1/4*(U146+W146+U149+W149)/'1-Eng Inputs'!$B$34</f>
        <v>#REF!</v>
      </c>
      <c r="X147" s="1180"/>
      <c r="AO147" s="2076" t="s">
        <v>568</v>
      </c>
      <c r="AQ147" s="1182"/>
      <c r="AS147" s="1182"/>
      <c r="AT147" s="1180"/>
      <c r="AU147" s="1182"/>
      <c r="AV147" s="1180"/>
      <c r="AW147" s="1182"/>
      <c r="AX147" s="1180"/>
      <c r="AY147" s="1166"/>
      <c r="AZ147" s="1180"/>
      <c r="BA147" s="1166"/>
      <c r="BB147" s="1180"/>
      <c r="BC147" s="1166"/>
      <c r="BD147" s="1180"/>
      <c r="BE147" s="1167"/>
      <c r="BF147" s="1180"/>
      <c r="BG147" s="1168"/>
      <c r="BH147" s="1180"/>
      <c r="BI147" s="1168"/>
      <c r="BJ147" s="1180"/>
      <c r="BK147" s="1180"/>
      <c r="CB147" s="2076" t="s">
        <v>568</v>
      </c>
      <c r="CD147" s="2035"/>
      <c r="CF147" s="2035"/>
      <c r="CG147" s="1180"/>
      <c r="CH147" s="2035"/>
      <c r="CI147" s="1180"/>
      <c r="CJ147" s="2035"/>
      <c r="CK147" s="1180"/>
      <c r="CL147" s="2037"/>
      <c r="CM147" s="1180"/>
      <c r="CN147" s="1166"/>
      <c r="CO147" s="1180"/>
      <c r="CP147" s="1166"/>
      <c r="CQ147" s="1180"/>
      <c r="CR147" s="2033"/>
      <c r="CS147" s="1180"/>
      <c r="CT147" s="2029"/>
      <c r="CU147" s="1180"/>
      <c r="CV147" s="2029"/>
      <c r="CW147" s="1180"/>
      <c r="CX147" s="1180"/>
    </row>
    <row r="148" spans="2:102" ht="15" hidden="1" customHeight="1" x14ac:dyDescent="0.25">
      <c r="B148" s="2077"/>
      <c r="D148" s="2014"/>
      <c r="F148" s="2014"/>
      <c r="H148" s="2014"/>
      <c r="J148" s="2014"/>
      <c r="L148" s="2014"/>
      <c r="N148" s="2014"/>
      <c r="P148" s="2014"/>
      <c r="R148" s="2043"/>
      <c r="T148" s="2014"/>
      <c r="V148" s="2014"/>
      <c r="X148" s="1180"/>
      <c r="AO148" s="2077"/>
      <c r="AQ148" s="1183"/>
      <c r="AS148" s="1183"/>
      <c r="AU148" s="1183"/>
      <c r="AW148" s="1183"/>
      <c r="AY148" s="1174"/>
      <c r="AZ148" s="1180"/>
      <c r="BA148" s="1174"/>
      <c r="BC148" s="1174"/>
      <c r="BE148" s="1175"/>
      <c r="BF148" s="1180"/>
      <c r="BG148" s="1176"/>
      <c r="BI148" s="1176"/>
      <c r="BK148" s="1180"/>
      <c r="CB148" s="2077"/>
      <c r="CD148" s="2036"/>
      <c r="CF148" s="2036"/>
      <c r="CH148" s="2036"/>
      <c r="CJ148" s="2036"/>
      <c r="CL148" s="2038"/>
      <c r="CM148" s="1180"/>
      <c r="CN148" s="1174"/>
      <c r="CP148" s="1174"/>
      <c r="CR148" s="2034"/>
      <c r="CS148" s="1180"/>
      <c r="CT148" s="2030"/>
      <c r="CV148" s="2030"/>
      <c r="CX148" s="1180"/>
    </row>
    <row r="149" spans="2:102" ht="30" customHeight="1" x14ac:dyDescent="0.25">
      <c r="B149" s="2077"/>
      <c r="D149" s="1190"/>
      <c r="E149" s="1153" t="e">
        <f>IF('1-Eng Inputs'!B170="YES",AR149,CE149)*2.2</f>
        <v>#REF!</v>
      </c>
      <c r="F149" s="1153"/>
      <c r="G149" s="1153" t="e">
        <f>IF('1-Eng Inputs'!E170="YES",AT149,CG149)*2.2</f>
        <v>#REF!</v>
      </c>
      <c r="H149" s="1153"/>
      <c r="I149" s="1153" t="e">
        <f>IF('1-Eng Inputs'!G170="YES",AV149,CI149)*2.2</f>
        <v>#REF!</v>
      </c>
      <c r="J149" s="1153"/>
      <c r="K149" s="1153" t="e">
        <f>IF('1-Eng Inputs'!I170="YES",AX149,CK149)*2.2</f>
        <v>#REF!</v>
      </c>
      <c r="L149" s="1153"/>
      <c r="M149" s="1153" t="e">
        <f>IF('1-Eng Inputs'!K170="YES",AZ149,CM149)*2.2</f>
        <v>#REF!</v>
      </c>
      <c r="N149" s="1153"/>
      <c r="O149" s="1153" t="e">
        <f>IF('1-Eng Inputs'!M170="YES",BB149,CO149)*2.2</f>
        <v>#REF!</v>
      </c>
      <c r="P149" s="1153"/>
      <c r="Q149" s="1199" t="e">
        <f>IF('1-Eng Inputs'!O170="YES",BD149,CQ149)*2.2</f>
        <v>#REF!</v>
      </c>
      <c r="R149" s="1200"/>
      <c r="S149" s="1153" t="e">
        <f>IF('1-Eng Inputs'!Q170="YES",BF149,CS149)*2.2</f>
        <v>#REF!</v>
      </c>
      <c r="T149" s="1153"/>
      <c r="U149" s="1153" t="e">
        <f>IF('1-Eng Inputs'!S170="YES",BH149,CU149)*2.2</f>
        <v>#REF!</v>
      </c>
      <c r="V149" s="1153"/>
      <c r="W149" s="1153" t="e">
        <f>IF('1-Eng Inputs'!U170="YES",BJ149,CW149)*2.2</f>
        <v>#REF!</v>
      </c>
      <c r="X149" s="1155"/>
      <c r="AO149" s="2077"/>
      <c r="AQ149" s="1190"/>
      <c r="AR149" s="1153" t="e">
        <f>'wind load calc_10d'!F84</f>
        <v>#REF!</v>
      </c>
      <c r="AS149" s="1153"/>
      <c r="AT149" s="1153" t="e">
        <f>'wind load calc_10d'!G84</f>
        <v>#REF!</v>
      </c>
      <c r="AU149" s="1153"/>
      <c r="AV149" s="1153" t="e">
        <f>'wind load calc_10d'!H84</f>
        <v>#REF!</v>
      </c>
      <c r="AW149" s="1153"/>
      <c r="AX149" s="1153" t="e">
        <f>'wind load calc_10d'!H84</f>
        <v>#REF!</v>
      </c>
      <c r="AY149" s="1153"/>
      <c r="AZ149" s="1153" t="e">
        <f>'wind load calc_10d'!H85</f>
        <v>#REF!</v>
      </c>
      <c r="BA149" s="1153"/>
      <c r="BB149" s="1153" t="e">
        <f>'wind load calc_10d'!H85</f>
        <v>#REF!</v>
      </c>
      <c r="BC149" s="1153"/>
      <c r="BD149" s="1154" t="e">
        <f>'wind load calc_10d'!H85</f>
        <v>#REF!</v>
      </c>
      <c r="BE149" s="1191"/>
      <c r="BF149" s="1153" t="e">
        <f>'wind load calc_10d'!H94</f>
        <v>#REF!</v>
      </c>
      <c r="BG149" s="1153"/>
      <c r="BH149" s="1153" t="e">
        <f>'wind load calc_10d'!H94</f>
        <v>#REF!</v>
      </c>
      <c r="BI149" s="1153"/>
      <c r="BJ149" s="1153" t="e">
        <f>'wind load calc_10d'!H94</f>
        <v>#REF!</v>
      </c>
      <c r="BK149" s="1155"/>
      <c r="CB149" s="2077"/>
      <c r="CD149" s="1190"/>
      <c r="CE149" s="1153" t="e">
        <f>'wind load calc_10d'!F136</f>
        <v>#REF!</v>
      </c>
      <c r="CF149" s="1153"/>
      <c r="CG149" s="1153" t="e">
        <f>'wind load calc_10d'!G136</f>
        <v>#REF!</v>
      </c>
      <c r="CH149" s="1153"/>
      <c r="CI149" s="1153" t="e">
        <f>'wind load calc_10d'!H136</f>
        <v>#REF!</v>
      </c>
      <c r="CJ149" s="1153"/>
      <c r="CK149" s="1153" t="e">
        <f>'wind load calc_10d'!H136</f>
        <v>#REF!</v>
      </c>
      <c r="CL149" s="1153"/>
      <c r="CM149" s="1153" t="e">
        <f>'wind load calc_10d'!H137</f>
        <v>#REF!</v>
      </c>
      <c r="CN149" s="1153"/>
      <c r="CO149" s="1153" t="e">
        <f>'wind load calc_10d'!H137</f>
        <v>#REF!</v>
      </c>
      <c r="CP149" s="1153"/>
      <c r="CQ149" s="1154" t="e">
        <f>'wind load calc_10d'!H137</f>
        <v>#REF!</v>
      </c>
      <c r="CR149" s="1191"/>
      <c r="CS149" s="1153" t="e">
        <f>'wind load calc_10d'!H146</f>
        <v>#REF!</v>
      </c>
      <c r="CT149" s="1153"/>
      <c r="CU149" s="1153" t="e">
        <f>'wind load calc_10d'!H146</f>
        <v>#REF!</v>
      </c>
      <c r="CV149" s="1153"/>
      <c r="CW149" s="1153" t="e">
        <f>'wind load calc_10d'!H146</f>
        <v>#REF!</v>
      </c>
      <c r="CX149" s="1155"/>
    </row>
    <row r="150" spans="2:102" ht="14.45" hidden="1" customHeight="1" x14ac:dyDescent="0.25">
      <c r="B150" s="2077"/>
      <c r="D150" s="2013" t="e">
        <f>(E149/3)/'1-Eng Inputs'!$B$34</f>
        <v>#REF!</v>
      </c>
      <c r="F150" s="2013" t="e">
        <f>(E149/6+G149/4)/'1-Eng Inputs'!$B$34</f>
        <v>#REF!</v>
      </c>
      <c r="G150" s="1180"/>
      <c r="H150" s="2013" t="e">
        <f>1/4*(G149+I149)/'1-Eng Inputs'!$B$34</f>
        <v>#REF!</v>
      </c>
      <c r="I150" s="1180"/>
      <c r="J150" s="2013" t="e">
        <f>1/4*(I149+K149)/'1-Eng Inputs'!$B$34</f>
        <v>#REF!</v>
      </c>
      <c r="K150" s="1180"/>
      <c r="L150" s="2013" t="e">
        <f>1/4*(K149+M149)/'1-Eng Inputs'!$B$34</f>
        <v>#REF!</v>
      </c>
      <c r="M150" s="1180"/>
      <c r="N150" s="2013" t="e">
        <f>1/4*(M149+O149)/'1-Eng Inputs'!$B$34</f>
        <v>#REF!</v>
      </c>
      <c r="O150" s="1180"/>
      <c r="P150" s="2013" t="e">
        <f>1/4*(O149+Q149)/'1-Eng Inputs'!$B$34</f>
        <v>#REF!</v>
      </c>
      <c r="Q150" s="1180"/>
      <c r="R150" s="2042" t="e">
        <f>1/4*(Q149+S149)/'1-Eng Inputs'!$B$34</f>
        <v>#REF!</v>
      </c>
      <c r="S150" s="1180"/>
      <c r="T150" s="2013" t="e">
        <f>1/4*(S149+U149)/'1-Eng Inputs'!$B$34</f>
        <v>#REF!</v>
      </c>
      <c r="U150" s="1180"/>
      <c r="V150" s="2013" t="e">
        <f>1/4*(U149+W149)/'1-Eng Inputs'!$B$34</f>
        <v>#REF!</v>
      </c>
      <c r="W150" s="1180"/>
      <c r="X150" s="1180"/>
      <c r="AO150" s="2077"/>
      <c r="AQ150" s="1182"/>
      <c r="AS150" s="1182"/>
      <c r="AT150" s="1180"/>
      <c r="AU150" s="1182"/>
      <c r="AV150" s="1180"/>
      <c r="AW150" s="1182"/>
      <c r="AX150" s="1180"/>
      <c r="AY150" s="1166"/>
      <c r="AZ150" s="1180"/>
      <c r="BA150" s="1166"/>
      <c r="BB150" s="1180"/>
      <c r="BC150" s="1166"/>
      <c r="BD150" s="1180"/>
      <c r="BE150" s="1167"/>
      <c r="BF150" s="1180"/>
      <c r="BG150" s="1168"/>
      <c r="BH150" s="1180"/>
      <c r="BI150" s="1168"/>
      <c r="BJ150" s="1180"/>
      <c r="BK150" s="1180" t="s">
        <v>570</v>
      </c>
      <c r="CB150" s="2077"/>
      <c r="CD150" s="2035"/>
      <c r="CF150" s="2035"/>
      <c r="CG150" s="1180"/>
      <c r="CH150" s="2035"/>
      <c r="CI150" s="1180"/>
      <c r="CJ150" s="2035"/>
      <c r="CK150" s="1180"/>
      <c r="CL150" s="2037"/>
      <c r="CM150" s="1180"/>
      <c r="CN150" s="2037"/>
      <c r="CO150" s="1180"/>
      <c r="CP150" s="2037"/>
      <c r="CQ150" s="1180"/>
      <c r="CR150" s="2033"/>
      <c r="CS150" s="1180"/>
      <c r="CT150" s="2029"/>
      <c r="CU150" s="1180"/>
      <c r="CV150" s="2029"/>
      <c r="CW150" s="1180"/>
      <c r="CX150" s="1180" t="s">
        <v>570</v>
      </c>
    </row>
    <row r="151" spans="2:102" ht="13.5" thickBot="1" x14ac:dyDescent="0.3">
      <c r="B151" s="2078"/>
      <c r="D151" s="2014"/>
      <c r="F151" s="2014"/>
      <c r="H151" s="2014"/>
      <c r="J151" s="2014"/>
      <c r="L151" s="2014"/>
      <c r="N151" s="2014"/>
      <c r="P151" s="2014"/>
      <c r="R151" s="2043"/>
      <c r="S151" s="1180"/>
      <c r="T151" s="2014"/>
      <c r="V151" s="2014"/>
      <c r="X151" s="1180"/>
      <c r="AO151" s="2078"/>
      <c r="AQ151" s="1183"/>
      <c r="AS151" s="1183"/>
      <c r="AU151" s="1183"/>
      <c r="AW151" s="1183"/>
      <c r="AY151" s="1174"/>
      <c r="AZ151" s="1180"/>
      <c r="BA151" s="1174"/>
      <c r="BC151" s="1174"/>
      <c r="BE151" s="1175"/>
      <c r="BF151" s="1180"/>
      <c r="BG151" s="1176"/>
      <c r="BI151" s="1176"/>
      <c r="BK151" s="1180" t="s">
        <v>571</v>
      </c>
      <c r="CB151" s="2078"/>
      <c r="CD151" s="2036"/>
      <c r="CF151" s="2036"/>
      <c r="CH151" s="2036"/>
      <c r="CJ151" s="2036"/>
      <c r="CL151" s="2038"/>
      <c r="CM151" s="1180"/>
      <c r="CN151" s="2038"/>
      <c r="CP151" s="2038"/>
      <c r="CR151" s="2034"/>
      <c r="CS151" s="1180"/>
      <c r="CT151" s="2030"/>
      <c r="CV151" s="2030"/>
      <c r="CX151" s="1180" t="s">
        <v>571</v>
      </c>
    </row>
    <row r="152" spans="2:102" x14ac:dyDescent="0.25">
      <c r="Q152" s="1188"/>
      <c r="R152" s="1189"/>
      <c r="S152" s="1180"/>
      <c r="T152" s="1180"/>
      <c r="U152" s="1180"/>
      <c r="V152" s="1180"/>
      <c r="W152" s="1180"/>
      <c r="X152" s="1180"/>
      <c r="BD152" s="1188"/>
      <c r="BE152" s="1189"/>
      <c r="BF152" s="1180"/>
      <c r="BG152" s="1180"/>
      <c r="BH152" s="1180"/>
      <c r="BI152" s="1180"/>
      <c r="BJ152" s="1180"/>
      <c r="BK152" s="1180"/>
      <c r="CQ152" s="1188"/>
      <c r="CR152" s="1189"/>
      <c r="CS152" s="1180"/>
      <c r="CT152" s="1180"/>
      <c r="CU152" s="1180"/>
      <c r="CV152" s="1180"/>
      <c r="CW152" s="1180"/>
      <c r="CX152" s="1180"/>
    </row>
    <row r="154" spans="2:102" ht="13.5" thickBot="1" x14ac:dyDescent="0.3"/>
    <row r="155" spans="2:102" ht="13.5" thickBot="1" x14ac:dyDescent="0.3">
      <c r="D155" s="2039" t="s">
        <v>416</v>
      </c>
      <c r="E155" s="2040"/>
      <c r="F155" s="2040"/>
      <c r="G155" s="2040"/>
      <c r="H155" s="2040"/>
      <c r="I155" s="2040"/>
      <c r="J155" s="2040"/>
      <c r="K155" s="2040"/>
      <c r="L155" s="2040"/>
      <c r="M155" s="2040"/>
      <c r="N155" s="2040"/>
      <c r="O155" s="2040"/>
      <c r="P155" s="2040"/>
      <c r="Q155" s="2041"/>
      <c r="AQ155" s="2039" t="s">
        <v>416</v>
      </c>
      <c r="AR155" s="2040"/>
      <c r="AS155" s="2040"/>
      <c r="AT155" s="2040"/>
      <c r="AU155" s="2040"/>
      <c r="AV155" s="2040"/>
      <c r="AW155" s="2040"/>
      <c r="AX155" s="2040"/>
      <c r="AY155" s="2040"/>
      <c r="AZ155" s="2040"/>
      <c r="BA155" s="2040"/>
      <c r="BB155" s="2040"/>
      <c r="BC155" s="2040"/>
      <c r="BD155" s="2041"/>
      <c r="CD155" s="2039" t="s">
        <v>416</v>
      </c>
      <c r="CE155" s="2040"/>
      <c r="CF155" s="2040"/>
      <c r="CG155" s="2040"/>
      <c r="CH155" s="2040"/>
      <c r="CI155" s="2040"/>
      <c r="CJ155" s="2040"/>
      <c r="CK155" s="2040"/>
      <c r="CL155" s="2040"/>
      <c r="CM155" s="2040"/>
      <c r="CN155" s="2040"/>
      <c r="CO155" s="2040"/>
      <c r="CP155" s="2040"/>
      <c r="CQ155" s="2041"/>
    </row>
    <row r="156" spans="2:102" ht="13.5" thickBot="1" x14ac:dyDescent="0.3">
      <c r="D156" s="1180"/>
      <c r="E156" s="1180"/>
      <c r="F156" s="1180"/>
      <c r="G156" s="1180"/>
      <c r="H156" s="1180"/>
      <c r="I156" s="1180"/>
      <c r="J156" s="1180"/>
      <c r="K156" s="1180"/>
      <c r="L156" s="1180"/>
      <c r="M156" s="1180"/>
      <c r="N156" s="1180"/>
      <c r="O156" s="1180"/>
      <c r="P156" s="1180"/>
      <c r="Q156" s="1180"/>
      <c r="R156" s="1180"/>
      <c r="AQ156" s="1180"/>
      <c r="AR156" s="1180"/>
      <c r="AS156" s="1180"/>
      <c r="AT156" s="1180"/>
      <c r="AU156" s="1180"/>
      <c r="AV156" s="1180"/>
      <c r="AW156" s="1180"/>
      <c r="AX156" s="1180"/>
      <c r="AY156" s="1180"/>
      <c r="AZ156" s="1180"/>
      <c r="BA156" s="1180"/>
      <c r="BB156" s="1180"/>
      <c r="BC156" s="1180"/>
      <c r="BD156" s="1180"/>
      <c r="BE156" s="1180"/>
      <c r="CD156" s="1180"/>
      <c r="CE156" s="1180"/>
      <c r="CF156" s="1180"/>
      <c r="CG156" s="1180"/>
      <c r="CH156" s="1180"/>
      <c r="CI156" s="1180"/>
      <c r="CJ156" s="1180"/>
      <c r="CK156" s="1180"/>
      <c r="CL156" s="1180"/>
      <c r="CM156" s="1180"/>
      <c r="CN156" s="1180"/>
      <c r="CO156" s="1180"/>
      <c r="CP156" s="1180"/>
      <c r="CQ156" s="1180"/>
      <c r="CR156" s="1180"/>
    </row>
    <row r="157" spans="2:102" ht="13.15" customHeight="1" x14ac:dyDescent="0.25">
      <c r="B157" s="2079" t="s">
        <v>567</v>
      </c>
      <c r="D157" s="2013" t="e">
        <f>(2*E159/7)/'1-Eng Inputs'!$B$34</f>
        <v>#REF!</v>
      </c>
      <c r="F157" s="2013" t="e">
        <f>((2*E159/7)+G159/3)/'1-Eng Inputs'!$B$34</f>
        <v>#REF!</v>
      </c>
      <c r="G157" s="1180"/>
      <c r="H157" s="2013" t="e">
        <f>((I159+G159)/3)/'1-Eng Inputs'!$B$34</f>
        <v>#REF!</v>
      </c>
      <c r="I157" s="1180"/>
      <c r="J157" s="2013" t="e">
        <f>((K159+I159)/3)/'1-Eng Inputs'!$B$34</f>
        <v>#REF!</v>
      </c>
      <c r="K157" s="1180"/>
      <c r="L157" s="2013" t="e">
        <f>((M159+K159)/3)/'1-Eng Inputs'!$B$34</f>
        <v>#REF!</v>
      </c>
      <c r="M157" s="1180"/>
      <c r="N157" s="2013" t="e">
        <f>((O159+M159)/3)/'1-Eng Inputs'!$B$34</f>
        <v>#REF!</v>
      </c>
      <c r="O157" s="1180"/>
      <c r="P157" s="2013" t="e">
        <f>((Q159+O159)/3)/'1-Eng Inputs'!$B$34</f>
        <v>#REF!</v>
      </c>
      <c r="Q157" s="1180"/>
      <c r="R157" s="1180"/>
      <c r="AO157" s="2079" t="s">
        <v>567</v>
      </c>
      <c r="AQ157" s="1184"/>
      <c r="AR157" s="1180"/>
      <c r="AS157" s="1184"/>
      <c r="AT157" s="1180"/>
      <c r="AU157" s="1184"/>
      <c r="AV157" s="1180"/>
      <c r="AW157" s="1184"/>
      <c r="AX157" s="1180"/>
      <c r="AY157" s="1168"/>
      <c r="AZ157" s="1180"/>
      <c r="BA157" s="1168"/>
      <c r="BB157" s="1180"/>
      <c r="BC157" s="1168"/>
      <c r="BD157" s="1180"/>
      <c r="BE157" s="1180" t="s">
        <v>570</v>
      </c>
      <c r="CB157" s="2079" t="s">
        <v>567</v>
      </c>
      <c r="CD157" s="2031"/>
      <c r="CE157" s="1180"/>
      <c r="CF157" s="2031"/>
      <c r="CG157" s="1180"/>
      <c r="CH157" s="2031"/>
      <c r="CI157" s="1180"/>
      <c r="CJ157" s="2031"/>
      <c r="CK157" s="1180"/>
      <c r="CL157" s="2029"/>
      <c r="CM157" s="1180"/>
      <c r="CN157" s="2029"/>
      <c r="CO157" s="1180"/>
      <c r="CP157" s="2029"/>
      <c r="CQ157" s="1180"/>
      <c r="CR157" s="1180" t="s">
        <v>570</v>
      </c>
    </row>
    <row r="158" spans="2:102" ht="14.45" hidden="1" customHeight="1" x14ac:dyDescent="0.25">
      <c r="B158" s="2080"/>
      <c r="D158" s="2014"/>
      <c r="F158" s="2014"/>
      <c r="H158" s="2014"/>
      <c r="J158" s="2014"/>
      <c r="L158" s="2014"/>
      <c r="N158" s="2014"/>
      <c r="P158" s="2014"/>
      <c r="R158" s="1180"/>
      <c r="AO158" s="2080"/>
      <c r="AQ158" s="1185"/>
      <c r="AR158" s="1180"/>
      <c r="AS158" s="1185"/>
      <c r="AT158" s="1180"/>
      <c r="AU158" s="1185"/>
      <c r="AV158" s="1180"/>
      <c r="AW158" s="1185"/>
      <c r="AX158" s="1180"/>
      <c r="AY158" s="1176"/>
      <c r="BA158" s="1176"/>
      <c r="BC158" s="1176"/>
      <c r="BD158" s="1180"/>
      <c r="BE158" s="1180" t="s">
        <v>571</v>
      </c>
      <c r="CB158" s="2080"/>
      <c r="CD158" s="2032"/>
      <c r="CE158" s="1180"/>
      <c r="CF158" s="2032"/>
      <c r="CG158" s="1180"/>
      <c r="CH158" s="2032"/>
      <c r="CI158" s="1180"/>
      <c r="CJ158" s="2032"/>
      <c r="CK158" s="1180"/>
      <c r="CL158" s="2030"/>
      <c r="CN158" s="2030"/>
      <c r="CP158" s="2030"/>
      <c r="CQ158" s="1180"/>
      <c r="CR158" s="1180" t="s">
        <v>571</v>
      </c>
    </row>
    <row r="159" spans="2:102" ht="30" customHeight="1" x14ac:dyDescent="0.25">
      <c r="B159" s="2080"/>
      <c r="D159" s="1190"/>
      <c r="E159" s="1153" t="e">
        <f>IF('1-Eng Inputs'!B180="YES",AR159,CE159)*2.2</f>
        <v>#REF!</v>
      </c>
      <c r="F159" s="1153"/>
      <c r="G159" s="1153" t="e">
        <f>IF('1-Eng Inputs'!E180="YES",AT159,CG159)*2.2</f>
        <v>#REF!</v>
      </c>
      <c r="H159" s="1153"/>
      <c r="I159" s="1153" t="e">
        <f>IF('1-Eng Inputs'!G180="YES",AV159,CI159)*2.2</f>
        <v>#REF!</v>
      </c>
      <c r="J159" s="1153"/>
      <c r="K159" s="1153" t="e">
        <f>IF('1-Eng Inputs'!I180="YES",AX159,CK159)*2.2</f>
        <v>#REF!</v>
      </c>
      <c r="L159" s="1153"/>
      <c r="M159" s="1153" t="e">
        <f>IF('1-Eng Inputs'!K180="YES",AZ159,CM159)*2.2</f>
        <v>#REF!</v>
      </c>
      <c r="N159" s="1153"/>
      <c r="O159" s="1153" t="e">
        <f>IF('1-Eng Inputs'!M180="YES",BB159,CO159)*2.2</f>
        <v>#REF!</v>
      </c>
      <c r="P159" s="1153"/>
      <c r="Q159" s="1153" t="e">
        <f>IF('1-Eng Inputs'!O180="YES",BD159,CQ159)*2.2</f>
        <v>#REF!</v>
      </c>
      <c r="R159" s="1155"/>
      <c r="AO159" s="2080"/>
      <c r="AQ159" s="1190"/>
      <c r="AR159" s="1153" t="e">
        <f>'wind load calc_10d'!F87</f>
        <v>#REF!</v>
      </c>
      <c r="AS159" s="1153"/>
      <c r="AT159" s="1153" t="e">
        <f>'wind load calc_10d'!G87</f>
        <v>#REF!</v>
      </c>
      <c r="AU159" s="1153"/>
      <c r="AV159" s="1153" t="e">
        <f>'wind load calc_10d'!H87</f>
        <v>#REF!</v>
      </c>
      <c r="AW159" s="1153"/>
      <c r="AX159" s="1153" t="e">
        <f>'wind load calc_10d'!H87</f>
        <v>#REF!</v>
      </c>
      <c r="AY159" s="1153"/>
      <c r="AZ159" s="1153" t="e">
        <f>'wind load calc_10d'!H88</f>
        <v>#REF!</v>
      </c>
      <c r="BA159" s="1153"/>
      <c r="BB159" s="1153" t="e">
        <f>'wind load calc_10d'!H88</f>
        <v>#REF!</v>
      </c>
      <c r="BC159" s="1153"/>
      <c r="BD159" s="1153" t="e">
        <f>'wind load calc_10d'!H88</f>
        <v>#REF!</v>
      </c>
      <c r="BE159" s="1155"/>
      <c r="CB159" s="2080"/>
      <c r="CD159" s="1190"/>
      <c r="CE159" s="1153" t="e">
        <f>'wind load calc_10d'!F139</f>
        <v>#REF!</v>
      </c>
      <c r="CF159" s="1153"/>
      <c r="CG159" s="1153" t="e">
        <f>'wind load calc_10d'!G139</f>
        <v>#REF!</v>
      </c>
      <c r="CH159" s="1153"/>
      <c r="CI159" s="1153" t="e">
        <f>'wind load calc_10d'!H139</f>
        <v>#REF!</v>
      </c>
      <c r="CJ159" s="1153"/>
      <c r="CK159" s="1153" t="e">
        <f>'wind load calc_10d'!H139</f>
        <v>#REF!</v>
      </c>
      <c r="CL159" s="1153"/>
      <c r="CM159" s="1153" t="e">
        <f>'wind load calc_10d'!H140</f>
        <v>#REF!</v>
      </c>
      <c r="CN159" s="1153"/>
      <c r="CO159" s="1153" t="e">
        <f>'wind load calc_10d'!H140</f>
        <v>#REF!</v>
      </c>
      <c r="CP159" s="1153"/>
      <c r="CQ159" s="1153" t="e">
        <f>'wind load calc_10d'!H140</f>
        <v>#REF!</v>
      </c>
      <c r="CR159" s="1155"/>
    </row>
    <row r="160" spans="2:102" ht="13.5" thickBot="1" x14ac:dyDescent="0.3">
      <c r="B160" s="2080"/>
      <c r="D160" s="2013" t="e">
        <f>(E162/3+(2*E159/7))/'1-Eng Inputs'!$B$34</f>
        <v>#REF!</v>
      </c>
      <c r="F160" s="2013" t="e">
        <f>((E162+G159)/6+(2*E159/7)+G162/4)/'1-Eng Inputs'!$B$34</f>
        <v>#REF!</v>
      </c>
      <c r="H160" s="2013" t="e">
        <f>((I159+G159)/6+(I162+G162)/4)/'1-Eng Inputs'!$B$34</f>
        <v>#REF!</v>
      </c>
      <c r="J160" s="2013" t="e">
        <f>((K159+I159)/6+(K162+I162)/4)/'1-Eng Inputs'!$B$34</f>
        <v>#REF!</v>
      </c>
      <c r="L160" s="2013" t="e">
        <f>((M159+K159)/6+(M162+K162)/4)/'1-Eng Inputs'!$B$34</f>
        <v>#REF!</v>
      </c>
      <c r="N160" s="2013" t="e">
        <f>((O159+M159)/6+(O162+M162)/4)/'1-Eng Inputs'!$B$34</f>
        <v>#REF!</v>
      </c>
      <c r="P160" s="2013" t="e">
        <f>((Q159+O159)/6+(Q162+O162)/4)/'1-Eng Inputs'!$B$34</f>
        <v>#REF!</v>
      </c>
      <c r="R160" s="1180"/>
      <c r="AO160" s="2080"/>
      <c r="AQ160" s="1184"/>
      <c r="AR160" s="1180"/>
      <c r="AS160" s="1184"/>
      <c r="AT160" s="1180"/>
      <c r="AU160" s="1184"/>
      <c r="AV160" s="1180"/>
      <c r="AW160" s="1184"/>
      <c r="AX160" s="1180"/>
      <c r="AY160" s="1168"/>
      <c r="AZ160" s="1180"/>
      <c r="BA160" s="1168"/>
      <c r="BB160" s="1180"/>
      <c r="BC160" s="1168"/>
      <c r="BD160" s="1180"/>
      <c r="BE160" s="1180"/>
      <c r="CB160" s="2080"/>
      <c r="CD160" s="2031"/>
      <c r="CE160" s="1180"/>
      <c r="CF160" s="2031"/>
      <c r="CG160" s="1180"/>
      <c r="CH160" s="2031"/>
      <c r="CI160" s="1180"/>
      <c r="CJ160" s="2031"/>
      <c r="CK160" s="1180"/>
      <c r="CL160" s="2029"/>
      <c r="CM160" s="1180"/>
      <c r="CN160" s="1168"/>
      <c r="CO160" s="1180"/>
      <c r="CP160" s="1168"/>
      <c r="CQ160" s="1180"/>
      <c r="CR160" s="1180"/>
    </row>
    <row r="161" spans="2:96" ht="14.45" hidden="1" customHeight="1" thickBot="1" x14ac:dyDescent="0.3">
      <c r="B161" s="2081"/>
      <c r="D161" s="2014"/>
      <c r="F161" s="2014"/>
      <c r="H161" s="2014"/>
      <c r="J161" s="2014"/>
      <c r="L161" s="2014"/>
      <c r="N161" s="2014"/>
      <c r="P161" s="2014"/>
      <c r="R161" s="1180"/>
      <c r="AO161" s="2081"/>
      <c r="AQ161" s="1185"/>
      <c r="AR161" s="1180"/>
      <c r="AS161" s="1185"/>
      <c r="AT161" s="1180"/>
      <c r="AU161" s="1185"/>
      <c r="AV161" s="1180"/>
      <c r="AW161" s="1185"/>
      <c r="AX161" s="1180"/>
      <c r="AY161" s="1176"/>
      <c r="BA161" s="1176"/>
      <c r="BC161" s="1176"/>
      <c r="BE161" s="1180"/>
      <c r="CB161" s="2081"/>
      <c r="CD161" s="2032"/>
      <c r="CE161" s="1180"/>
      <c r="CF161" s="2032"/>
      <c r="CG161" s="1180"/>
      <c r="CH161" s="2032"/>
      <c r="CI161" s="1180"/>
      <c r="CJ161" s="2032"/>
      <c r="CK161" s="1180"/>
      <c r="CL161" s="2030"/>
      <c r="CN161" s="1176"/>
      <c r="CP161" s="1176"/>
      <c r="CR161" s="1180"/>
    </row>
    <row r="162" spans="2:96" ht="30" customHeight="1" x14ac:dyDescent="0.25">
      <c r="B162" s="2079" t="s">
        <v>536</v>
      </c>
      <c r="D162" s="1190"/>
      <c r="E162" s="1153" t="e">
        <f>IF('1-Eng Inputs'!B183="YES",AR162,CE162)*2.2</f>
        <v>#REF!</v>
      </c>
      <c r="F162" s="1153"/>
      <c r="G162" s="1153" t="e">
        <f>IF('1-Eng Inputs'!E183="YES",AT162,CG162)*2.2</f>
        <v>#REF!</v>
      </c>
      <c r="H162" s="1153"/>
      <c r="I162" s="1153" t="e">
        <f>IF('1-Eng Inputs'!G183="YES",AV162,CI162)*2.2</f>
        <v>#REF!</v>
      </c>
      <c r="J162" s="1153"/>
      <c r="K162" s="1153" t="e">
        <f>IF('1-Eng Inputs'!I183="YES",AX162,CK162)*2.2</f>
        <v>#REF!</v>
      </c>
      <c r="L162" s="1153"/>
      <c r="M162" s="1153" t="e">
        <f>IF('1-Eng Inputs'!K183="YES",AZ162,CM162)*2.2</f>
        <v>#REF!</v>
      </c>
      <c r="N162" s="1153"/>
      <c r="O162" s="1153" t="e">
        <f>IF('1-Eng Inputs'!M183="YES",BB162,CO162)*2.2</f>
        <v>#REF!</v>
      </c>
      <c r="P162" s="1153"/>
      <c r="Q162" s="1153" t="e">
        <f>IF('1-Eng Inputs'!O183="YES",BD162,CQ162)*2.2</f>
        <v>#REF!</v>
      </c>
      <c r="R162" s="1155"/>
      <c r="AO162" s="2079" t="s">
        <v>536</v>
      </c>
      <c r="AQ162" s="1190"/>
      <c r="AR162" s="1153" t="e">
        <f>'wind load calc_10d'!G89</f>
        <v>#REF!</v>
      </c>
      <c r="AS162" s="1153"/>
      <c r="AT162" s="1153" t="e">
        <f>'wind load calc_10d'!I89</f>
        <v>#REF!</v>
      </c>
      <c r="AU162" s="1153"/>
      <c r="AV162" s="1153" t="e">
        <f>'wind load calc_10d'!J89</f>
        <v>#REF!</v>
      </c>
      <c r="AW162" s="1153"/>
      <c r="AX162" s="1153" t="e">
        <f>'wind load calc_10d'!J89</f>
        <v>#REF!</v>
      </c>
      <c r="AY162" s="1153"/>
      <c r="AZ162" s="1153" t="e">
        <f>'wind load calc_10d'!J90</f>
        <v>#REF!</v>
      </c>
      <c r="BA162" s="1153"/>
      <c r="BB162" s="1153" t="e">
        <f>'wind load calc_10d'!J90</f>
        <v>#REF!</v>
      </c>
      <c r="BC162" s="1153"/>
      <c r="BD162" s="1153" t="e">
        <f>'wind load calc_10d'!J90</f>
        <v>#REF!</v>
      </c>
      <c r="BE162" s="1155"/>
      <c r="CB162" s="2079" t="s">
        <v>536</v>
      </c>
      <c r="CD162" s="1190"/>
      <c r="CE162" s="1153" t="e">
        <f>'wind load calc_10d'!G141</f>
        <v>#REF!</v>
      </c>
      <c r="CF162" s="1153"/>
      <c r="CG162" s="1153" t="e">
        <f>'wind load calc_10d'!I141</f>
        <v>#REF!</v>
      </c>
      <c r="CH162" s="1153"/>
      <c r="CI162" s="1153" t="e">
        <f>'wind load calc_10d'!J141</f>
        <v>#REF!</v>
      </c>
      <c r="CJ162" s="1153"/>
      <c r="CK162" s="1153" t="e">
        <f>'wind load calc_10d'!J141</f>
        <v>#REF!</v>
      </c>
      <c r="CL162" s="1153"/>
      <c r="CM162" s="1153" t="e">
        <f>'wind load calc_10d'!J142</f>
        <v>#REF!</v>
      </c>
      <c r="CN162" s="1153"/>
      <c r="CO162" s="1153" t="e">
        <f>'wind load calc_10d'!J142</f>
        <v>#REF!</v>
      </c>
      <c r="CP162" s="1153"/>
      <c r="CQ162" s="1153" t="e">
        <f>'wind load calc_10d'!J142</f>
        <v>#REF!</v>
      </c>
      <c r="CR162" s="1155"/>
    </row>
    <row r="163" spans="2:96" x14ac:dyDescent="0.25">
      <c r="B163" s="2080"/>
      <c r="D163" s="2013" t="e">
        <f>((E162+E165)/3)/'1-Eng Inputs'!$B$34</f>
        <v>#REF!</v>
      </c>
      <c r="F163" s="2013" t="e">
        <f>((E165+E162)/6+(G165+G162)/4)/'1-Eng Inputs'!$B$34</f>
        <v>#REF!</v>
      </c>
      <c r="H163" s="2013" t="e">
        <f>1/4*(G162+I162+G165+I165)/'1-Eng Inputs'!$B$34</f>
        <v>#REF!</v>
      </c>
      <c r="J163" s="2013" t="e">
        <f>1/4*(I162+K162+I165+K165)/'1-Eng Inputs'!$B$34</f>
        <v>#REF!</v>
      </c>
      <c r="L163" s="2013" t="e">
        <f>1/4*(K162+M162+K165+M165)/'1-Eng Inputs'!$B$34</f>
        <v>#REF!</v>
      </c>
      <c r="N163" s="2013" t="e">
        <f>1/4*(M162+O162+M165+O165)/'1-Eng Inputs'!$B$34</f>
        <v>#REF!</v>
      </c>
      <c r="P163" s="2013" t="e">
        <f>1/4*(O162+Q162+O165+Q165)/'1-Eng Inputs'!$B$34</f>
        <v>#REF!</v>
      </c>
      <c r="R163" s="1180"/>
      <c r="AO163" s="2080"/>
      <c r="AQ163" s="1184"/>
      <c r="AR163" s="1180"/>
      <c r="AS163" s="1184"/>
      <c r="AT163" s="1180"/>
      <c r="AU163" s="1184"/>
      <c r="AV163" s="1180"/>
      <c r="AW163" s="1184"/>
      <c r="AX163" s="1180"/>
      <c r="AY163" s="1168"/>
      <c r="AZ163" s="1180"/>
      <c r="BA163" s="1168"/>
      <c r="BB163" s="1180"/>
      <c r="BC163" s="1168"/>
      <c r="BD163" s="1180"/>
      <c r="BE163" s="1180"/>
      <c r="CB163" s="2080"/>
      <c r="CD163" s="2031"/>
      <c r="CE163" s="1180"/>
      <c r="CF163" s="2031"/>
      <c r="CG163" s="1180"/>
      <c r="CH163" s="2031"/>
      <c r="CI163" s="1180"/>
      <c r="CJ163" s="2031"/>
      <c r="CK163" s="1180"/>
      <c r="CL163" s="2029"/>
      <c r="CM163" s="1180"/>
      <c r="CN163" s="1168"/>
      <c r="CO163" s="1180"/>
      <c r="CP163" s="1168"/>
      <c r="CQ163" s="1180"/>
      <c r="CR163" s="1180"/>
    </row>
    <row r="164" spans="2:96" ht="14.45" hidden="1" customHeight="1" x14ac:dyDescent="0.25">
      <c r="B164" s="2080"/>
      <c r="D164" s="2014"/>
      <c r="F164" s="2014"/>
      <c r="H164" s="2014"/>
      <c r="J164" s="2014"/>
      <c r="L164" s="2014"/>
      <c r="N164" s="2014"/>
      <c r="P164" s="2014"/>
      <c r="R164" s="1180"/>
      <c r="AO164" s="2080"/>
      <c r="AQ164" s="1185"/>
      <c r="AR164" s="1180"/>
      <c r="AS164" s="1185"/>
      <c r="AT164" s="1180"/>
      <c r="AU164" s="1185"/>
      <c r="AV164" s="1180"/>
      <c r="AW164" s="1185"/>
      <c r="AX164" s="1180"/>
      <c r="AY164" s="1176"/>
      <c r="BA164" s="1176"/>
      <c r="BC164" s="1176"/>
      <c r="BE164" s="1180"/>
      <c r="CB164" s="2080"/>
      <c r="CD164" s="2032"/>
      <c r="CE164" s="1180"/>
      <c r="CF164" s="2032"/>
      <c r="CG164" s="1180"/>
      <c r="CH164" s="2032"/>
      <c r="CI164" s="1180"/>
      <c r="CJ164" s="2032"/>
      <c r="CK164" s="1180"/>
      <c r="CL164" s="2030"/>
      <c r="CN164" s="1176"/>
      <c r="CP164" s="1176"/>
      <c r="CR164" s="1180"/>
    </row>
    <row r="165" spans="2:96" ht="30" customHeight="1" x14ac:dyDescent="0.25">
      <c r="B165" s="2080"/>
      <c r="D165" s="1190"/>
      <c r="E165" s="1153" t="e">
        <f>IF('1-Eng Inputs'!B186="YES",AR165,CE165)*2.2</f>
        <v>#REF!</v>
      </c>
      <c r="F165" s="1153"/>
      <c r="G165" s="1153" t="e">
        <f>IF('1-Eng Inputs'!E186="YES",AT165,CG165)*2.2</f>
        <v>#REF!</v>
      </c>
      <c r="H165" s="1153"/>
      <c r="I165" s="1153" t="e">
        <f>IF('1-Eng Inputs'!G186="YES",AV165,CI165)*2.2</f>
        <v>#REF!</v>
      </c>
      <c r="J165" s="1153"/>
      <c r="K165" s="1153" t="e">
        <f>IF('1-Eng Inputs'!I186="YES",AX165,CK165)*2.2</f>
        <v>#REF!</v>
      </c>
      <c r="L165" s="1153"/>
      <c r="M165" s="1153" t="e">
        <f>IF('1-Eng Inputs'!K186="YES",AZ165,CM165)*2.2</f>
        <v>#REF!</v>
      </c>
      <c r="N165" s="1153"/>
      <c r="O165" s="1153" t="e">
        <f>IF('1-Eng Inputs'!M186="YES",BB165,CO165)*2.2</f>
        <v>#REF!</v>
      </c>
      <c r="P165" s="1153"/>
      <c r="Q165" s="1153" t="e">
        <f>IF('1-Eng Inputs'!O186="YES",BD165,CQ165)*2.2</f>
        <v>#REF!</v>
      </c>
      <c r="R165" s="1155"/>
      <c r="AO165" s="2080"/>
      <c r="AQ165" s="1190"/>
      <c r="AR165" s="1153" t="e">
        <f>'wind load calc_10d'!H89</f>
        <v>#REF!</v>
      </c>
      <c r="AS165" s="1153"/>
      <c r="AT165" s="1153" t="e">
        <f>'wind load calc_10d'!J89</f>
        <v>#REF!</v>
      </c>
      <c r="AU165" s="1153"/>
      <c r="AV165" s="1153" t="e">
        <f>'wind load calc_10d'!K89</f>
        <v>#REF!</v>
      </c>
      <c r="AW165" s="1153"/>
      <c r="AX165" s="1153" t="e">
        <f>'wind load calc_10d'!K89</f>
        <v>#REF!</v>
      </c>
      <c r="AY165" s="1153"/>
      <c r="AZ165" s="1153" t="e">
        <f>'wind load calc_10d'!K90</f>
        <v>#REF!</v>
      </c>
      <c r="BA165" s="1153"/>
      <c r="BB165" s="1153" t="e">
        <f>'wind load calc_10d'!K90</f>
        <v>#REF!</v>
      </c>
      <c r="BC165" s="1153"/>
      <c r="BD165" s="1153" t="e">
        <f>'wind load calc_10d'!K90</f>
        <v>#REF!</v>
      </c>
      <c r="BE165" s="1155"/>
      <c r="CB165" s="2080"/>
      <c r="CD165" s="1190"/>
      <c r="CE165" s="1153" t="e">
        <f>'wind load calc_10d'!H141</f>
        <v>#REF!</v>
      </c>
      <c r="CF165" s="1153"/>
      <c r="CG165" s="1153" t="e">
        <f>'wind load calc_10d'!J141</f>
        <v>#REF!</v>
      </c>
      <c r="CH165" s="1153"/>
      <c r="CI165" s="1153" t="e">
        <f>'wind load calc_10d'!K141</f>
        <v>#REF!</v>
      </c>
      <c r="CJ165" s="1153"/>
      <c r="CK165" s="1153" t="e">
        <f>'wind load calc_10d'!K141</f>
        <v>#REF!</v>
      </c>
      <c r="CL165" s="1153"/>
      <c r="CM165" s="1153" t="e">
        <f>'wind load calc_10d'!K142</f>
        <v>#REF!</v>
      </c>
      <c r="CN165" s="1153"/>
      <c r="CO165" s="1153" t="e">
        <f>'wind load calc_10d'!K142</f>
        <v>#REF!</v>
      </c>
      <c r="CP165" s="1153"/>
      <c r="CQ165" s="1153" t="e">
        <f>'wind load calc_10d'!K142</f>
        <v>#REF!</v>
      </c>
      <c r="CR165" s="1155"/>
    </row>
    <row r="166" spans="2:96" x14ac:dyDescent="0.25">
      <c r="B166" s="2080"/>
      <c r="D166" s="2013" t="e">
        <f>((E165+E168)/3)/'1-Eng Inputs'!$B$34</f>
        <v>#REF!</v>
      </c>
      <c r="F166" s="2013" t="e">
        <f>((E168+E165)/6+(G168+G165)/4)/'1-Eng Inputs'!$B$34</f>
        <v>#REF!</v>
      </c>
      <c r="H166" s="2013" t="e">
        <f>1/4*(G165+I165+G168+I168)/'1-Eng Inputs'!$B$34</f>
        <v>#REF!</v>
      </c>
      <c r="J166" s="2013" t="e">
        <f>1/4*(I165+K165+I168+K168)/'1-Eng Inputs'!$B$34</f>
        <v>#REF!</v>
      </c>
      <c r="L166" s="2013" t="e">
        <f>1/4*(K165+M165+K168+M168)/'1-Eng Inputs'!$B$34</f>
        <v>#REF!</v>
      </c>
      <c r="N166" s="2013" t="e">
        <f>1/4*(M165+O165+M168+O168)/'1-Eng Inputs'!$B$34</f>
        <v>#REF!</v>
      </c>
      <c r="P166" s="2013" t="e">
        <f>1/4*(O165+Q165+O168+Q168)/'1-Eng Inputs'!$B$34</f>
        <v>#REF!</v>
      </c>
      <c r="R166" s="1180"/>
      <c r="AO166" s="2080"/>
      <c r="AQ166" s="1184"/>
      <c r="AR166" s="1180"/>
      <c r="AS166" s="1184"/>
      <c r="AT166" s="1180"/>
      <c r="AU166" s="1184"/>
      <c r="AV166" s="1180"/>
      <c r="AW166" s="1184"/>
      <c r="AX166" s="1180"/>
      <c r="AY166" s="1168"/>
      <c r="AZ166" s="1180"/>
      <c r="BA166" s="1168"/>
      <c r="BB166" s="1180"/>
      <c r="BC166" s="1168"/>
      <c r="BD166" s="1180"/>
      <c r="BE166" s="1180" t="s">
        <v>570</v>
      </c>
      <c r="CB166" s="2080"/>
      <c r="CD166" s="2031"/>
      <c r="CE166" s="1180"/>
      <c r="CF166" s="2031"/>
      <c r="CG166" s="1180"/>
      <c r="CH166" s="2031"/>
      <c r="CI166" s="1180"/>
      <c r="CJ166" s="2031"/>
      <c r="CK166" s="1180"/>
      <c r="CL166" s="2029"/>
      <c r="CM166" s="1180"/>
      <c r="CN166" s="1168"/>
      <c r="CO166" s="1180"/>
      <c r="CP166" s="1168"/>
      <c r="CQ166" s="1180"/>
      <c r="CR166" s="1180" t="s">
        <v>570</v>
      </c>
    </row>
    <row r="167" spans="2:96" ht="14.45" hidden="1" customHeight="1" x14ac:dyDescent="0.25">
      <c r="B167" s="2080"/>
      <c r="D167" s="2014"/>
      <c r="F167" s="2014"/>
      <c r="H167" s="2014"/>
      <c r="J167" s="2014"/>
      <c r="L167" s="2014"/>
      <c r="N167" s="2014"/>
      <c r="P167" s="2014"/>
      <c r="R167" s="1180"/>
      <c r="AO167" s="2080"/>
      <c r="AQ167" s="1185"/>
      <c r="AR167" s="1180"/>
      <c r="AS167" s="1185"/>
      <c r="AT167" s="1180"/>
      <c r="AU167" s="1185"/>
      <c r="AV167" s="1180"/>
      <c r="AW167" s="1185"/>
      <c r="AX167" s="1180"/>
      <c r="AY167" s="1176"/>
      <c r="BA167" s="1176"/>
      <c r="BC167" s="1176"/>
      <c r="BE167" s="1180" t="s">
        <v>571</v>
      </c>
      <c r="CB167" s="2080"/>
      <c r="CD167" s="2032"/>
      <c r="CE167" s="1180"/>
      <c r="CF167" s="2032"/>
      <c r="CG167" s="1180"/>
      <c r="CH167" s="2032"/>
      <c r="CI167" s="1180"/>
      <c r="CJ167" s="2032"/>
      <c r="CK167" s="1180"/>
      <c r="CL167" s="2030"/>
      <c r="CN167" s="1176"/>
      <c r="CP167" s="1176"/>
      <c r="CR167" s="1180" t="s">
        <v>571</v>
      </c>
    </row>
    <row r="168" spans="2:96" ht="30" customHeight="1" x14ac:dyDescent="0.25">
      <c r="B168" s="2080"/>
      <c r="D168" s="1190"/>
      <c r="E168" s="1153" t="e">
        <f>IF('1-Eng Inputs'!B189="YES",AR168,CE168)*2.2</f>
        <v>#REF!</v>
      </c>
      <c r="F168" s="1153"/>
      <c r="G168" s="1153" t="e">
        <f>IF('1-Eng Inputs'!E189="YES",AT168,CG168)*2.2</f>
        <v>#REF!</v>
      </c>
      <c r="H168" s="1153"/>
      <c r="I168" s="1153" t="e">
        <f>IF('1-Eng Inputs'!G189="YES",AV168,CI168)*2.2</f>
        <v>#REF!</v>
      </c>
      <c r="J168" s="1153"/>
      <c r="K168" s="1153" t="e">
        <f>IF('1-Eng Inputs'!I189="YES",AX168,CK168)*2.2</f>
        <v>#REF!</v>
      </c>
      <c r="L168" s="1153"/>
      <c r="M168" s="1153" t="e">
        <f>IF('1-Eng Inputs'!K189="YES",AZ168,CM168)*2.2</f>
        <v>#REF!</v>
      </c>
      <c r="N168" s="1153"/>
      <c r="O168" s="1153" t="e">
        <f>IF('1-Eng Inputs'!M189="YES",BB168,CO168)*2.2</f>
        <v>#REF!</v>
      </c>
      <c r="P168" s="1153"/>
      <c r="Q168" s="1153" t="e">
        <f>IF('1-Eng Inputs'!O189="YES",BD168,CQ168)*2.2</f>
        <v>#REF!</v>
      </c>
      <c r="R168" s="1155"/>
      <c r="AO168" s="2080"/>
      <c r="AQ168" s="1190"/>
      <c r="AR168" s="1153" t="e">
        <f>'wind load calc_10d'!H89</f>
        <v>#REF!</v>
      </c>
      <c r="AS168" s="1153"/>
      <c r="AT168" s="1153" t="e">
        <f>'wind load calc_10d'!J89</f>
        <v>#REF!</v>
      </c>
      <c r="AU168" s="1153"/>
      <c r="AV168" s="1153" t="e">
        <f>'wind load calc_10d'!K89</f>
        <v>#REF!</v>
      </c>
      <c r="AW168" s="1153"/>
      <c r="AX168" s="1153" t="e">
        <f>'wind load calc_10d'!K89</f>
        <v>#REF!</v>
      </c>
      <c r="AY168" s="1153"/>
      <c r="AZ168" s="1153" t="e">
        <f>'wind load calc_10d'!K90</f>
        <v>#REF!</v>
      </c>
      <c r="BA168" s="1153"/>
      <c r="BB168" s="1153" t="e">
        <f>'wind load calc_10d'!K90</f>
        <v>#REF!</v>
      </c>
      <c r="BC168" s="1153"/>
      <c r="BD168" s="1153" t="e">
        <f>'wind load calc_10d'!K90</f>
        <v>#REF!</v>
      </c>
      <c r="BE168" s="1155"/>
      <c r="CB168" s="2080"/>
      <c r="CD168" s="1190"/>
      <c r="CE168" s="1153" t="e">
        <f>'wind load calc_10d'!H141</f>
        <v>#REF!</v>
      </c>
      <c r="CF168" s="1153"/>
      <c r="CG168" s="1153" t="e">
        <f>'wind load calc_10d'!J141</f>
        <v>#REF!</v>
      </c>
      <c r="CH168" s="1153"/>
      <c r="CI168" s="1153" t="e">
        <f>'wind load calc_10d'!K141</f>
        <v>#REF!</v>
      </c>
      <c r="CJ168" s="1153"/>
      <c r="CK168" s="1153" t="e">
        <f>'wind load calc_10d'!K141</f>
        <v>#REF!</v>
      </c>
      <c r="CL168" s="1153"/>
      <c r="CM168" s="1153" t="e">
        <f>'wind load calc_10d'!K142</f>
        <v>#REF!</v>
      </c>
      <c r="CN168" s="1153"/>
      <c r="CO168" s="1153" t="e">
        <f>'wind load calc_10d'!K142</f>
        <v>#REF!</v>
      </c>
      <c r="CP168" s="1153"/>
      <c r="CQ168" s="1153" t="e">
        <f>'wind load calc_10d'!K142</f>
        <v>#REF!</v>
      </c>
      <c r="CR168" s="1155"/>
    </row>
    <row r="169" spans="2:96" x14ac:dyDescent="0.25">
      <c r="B169" s="2080"/>
      <c r="D169" s="2013" t="e">
        <f>((E168+E171)/3)/'1-Eng Inputs'!$B$34</f>
        <v>#REF!</v>
      </c>
      <c r="F169" s="2013" t="e">
        <f>((E171+E168)/6+(G171+G168)/4)/'1-Eng Inputs'!$B$34</f>
        <v>#REF!</v>
      </c>
      <c r="H169" s="2013" t="e">
        <f>1/4*(G168+I168+G171+I171)/'1-Eng Inputs'!$B$34</f>
        <v>#REF!</v>
      </c>
      <c r="J169" s="2013" t="e">
        <f>1/4*(I168+K168+I171+K171)/'1-Eng Inputs'!$B$34</f>
        <v>#REF!</v>
      </c>
      <c r="L169" s="2013" t="e">
        <f>1/4*(K168+M168+K171+M171)/'1-Eng Inputs'!$B$34</f>
        <v>#REF!</v>
      </c>
      <c r="N169" s="2013" t="e">
        <f>1/4*(M168+O168+M171+O171)/'1-Eng Inputs'!$B$34</f>
        <v>#REF!</v>
      </c>
      <c r="P169" s="2013" t="e">
        <f>1/4*(O168+Q168+O171+Q171)/'1-Eng Inputs'!$B$34</f>
        <v>#REF!</v>
      </c>
      <c r="R169" s="1180"/>
      <c r="AO169" s="2080"/>
      <c r="AQ169" s="1184"/>
      <c r="AR169" s="1180"/>
      <c r="AS169" s="1184"/>
      <c r="AT169" s="1180"/>
      <c r="AU169" s="1184"/>
      <c r="AV169" s="1180"/>
      <c r="AW169" s="1184"/>
      <c r="AX169" s="1180"/>
      <c r="AY169" s="1168"/>
      <c r="AZ169" s="1180"/>
      <c r="BA169" s="1168"/>
      <c r="BB169" s="1180"/>
      <c r="BC169" s="1168"/>
      <c r="BD169" s="1180"/>
      <c r="BE169" s="1180"/>
      <c r="CB169" s="2080"/>
      <c r="CD169" s="2031"/>
      <c r="CE169" s="1180"/>
      <c r="CF169" s="2031"/>
      <c r="CG169" s="1180"/>
      <c r="CH169" s="2031"/>
      <c r="CI169" s="1180"/>
      <c r="CJ169" s="2031"/>
      <c r="CK169" s="1180"/>
      <c r="CL169" s="2029"/>
      <c r="CM169" s="1180"/>
      <c r="CN169" s="1168"/>
      <c r="CO169" s="1180"/>
      <c r="CP169" s="1168"/>
      <c r="CQ169" s="1180"/>
      <c r="CR169" s="1180"/>
    </row>
    <row r="170" spans="2:96" ht="14.45" hidden="1" customHeight="1" x14ac:dyDescent="0.25">
      <c r="B170" s="2080"/>
      <c r="D170" s="2014"/>
      <c r="F170" s="2014"/>
      <c r="H170" s="2014"/>
      <c r="J170" s="2014"/>
      <c r="L170" s="2014"/>
      <c r="N170" s="2014"/>
      <c r="P170" s="2014"/>
      <c r="R170" s="1180"/>
      <c r="AO170" s="2080"/>
      <c r="AQ170" s="1185"/>
      <c r="AR170" s="1180"/>
      <c r="AS170" s="1185"/>
      <c r="AT170" s="1180"/>
      <c r="AU170" s="1185"/>
      <c r="AV170" s="1180"/>
      <c r="AW170" s="1185"/>
      <c r="AX170" s="1180"/>
      <c r="AY170" s="1176"/>
      <c r="BA170" s="1176"/>
      <c r="BC170" s="1176"/>
      <c r="BE170" s="1180"/>
      <c r="CB170" s="2080"/>
      <c r="CD170" s="2032"/>
      <c r="CE170" s="1180"/>
      <c r="CF170" s="2032"/>
      <c r="CG170" s="1180"/>
      <c r="CH170" s="2032"/>
      <c r="CI170" s="1180"/>
      <c r="CJ170" s="2032"/>
      <c r="CK170" s="1180"/>
      <c r="CL170" s="2030"/>
      <c r="CN170" s="1176"/>
      <c r="CP170" s="1176"/>
      <c r="CR170" s="1180"/>
    </row>
    <row r="171" spans="2:96" ht="30" customHeight="1" x14ac:dyDescent="0.25">
      <c r="B171" s="2080"/>
      <c r="D171" s="1190"/>
      <c r="E171" s="1153" t="e">
        <f>IF('1-Eng Inputs'!B192="YES",AR171,CE171)*2.2</f>
        <v>#REF!</v>
      </c>
      <c r="F171" s="1153"/>
      <c r="G171" s="1153" t="e">
        <f>IF('1-Eng Inputs'!E192="YES",AT171,CG171)*2.2</f>
        <v>#REF!</v>
      </c>
      <c r="H171" s="1153"/>
      <c r="I171" s="1153" t="e">
        <f>IF('1-Eng Inputs'!G192="YES",AV171,CI171)*2.2</f>
        <v>#REF!</v>
      </c>
      <c r="J171" s="1153"/>
      <c r="K171" s="1153" t="e">
        <f>IF('1-Eng Inputs'!I192="YES",AX171,CK171)*2.2</f>
        <v>#REF!</v>
      </c>
      <c r="L171" s="1153"/>
      <c r="M171" s="1153" t="e">
        <f>IF('1-Eng Inputs'!K192="YES",AZ171,CM171)*2.2</f>
        <v>#REF!</v>
      </c>
      <c r="N171" s="1153"/>
      <c r="O171" s="1153" t="e">
        <f>IF('1-Eng Inputs'!M192="YES",BB171,CO171)*2.2</f>
        <v>#REF!</v>
      </c>
      <c r="P171" s="1153"/>
      <c r="Q171" s="1153" t="e">
        <f>IF('1-Eng Inputs'!O192="YES",BD171,CQ171)*2.2</f>
        <v>#REF!</v>
      </c>
      <c r="R171" s="1155"/>
      <c r="AO171" s="2080"/>
      <c r="AQ171" s="1190"/>
      <c r="AR171" s="1153" t="e">
        <f>'wind load calc_10d'!H89</f>
        <v>#REF!</v>
      </c>
      <c r="AS171" s="1153"/>
      <c r="AT171" s="1153" t="e">
        <f>'wind load calc_10d'!J89</f>
        <v>#REF!</v>
      </c>
      <c r="AU171" s="1153"/>
      <c r="AV171" s="1153" t="e">
        <f>'wind load calc_10d'!K89</f>
        <v>#REF!</v>
      </c>
      <c r="AW171" s="1153"/>
      <c r="AX171" s="1153" t="e">
        <f>'wind load calc_10d'!K89</f>
        <v>#REF!</v>
      </c>
      <c r="AY171" s="1153"/>
      <c r="AZ171" s="1153" t="e">
        <f>'wind load calc_10d'!K90</f>
        <v>#REF!</v>
      </c>
      <c r="BA171" s="1153"/>
      <c r="BB171" s="1153" t="e">
        <f>'wind load calc_10d'!K90</f>
        <v>#REF!</v>
      </c>
      <c r="BC171" s="1153"/>
      <c r="BD171" s="1153" t="e">
        <f>'wind load calc_10d'!K90</f>
        <v>#REF!</v>
      </c>
      <c r="BE171" s="1155"/>
      <c r="CB171" s="2080"/>
      <c r="CD171" s="1190"/>
      <c r="CE171" s="1153" t="e">
        <f>'wind load calc_10d'!H141</f>
        <v>#REF!</v>
      </c>
      <c r="CF171" s="1153"/>
      <c r="CG171" s="1153" t="e">
        <f>'wind load calc_10d'!J141</f>
        <v>#REF!</v>
      </c>
      <c r="CH171" s="1153"/>
      <c r="CI171" s="1153" t="e">
        <f>'wind load calc_10d'!K141</f>
        <v>#REF!</v>
      </c>
      <c r="CJ171" s="1153"/>
      <c r="CK171" s="1153" t="e">
        <f>'wind load calc_10d'!K141</f>
        <v>#REF!</v>
      </c>
      <c r="CL171" s="1153"/>
      <c r="CM171" s="1153" t="e">
        <f>'wind load calc_10d'!K142</f>
        <v>#REF!</v>
      </c>
      <c r="CN171" s="1153"/>
      <c r="CO171" s="1153" t="e">
        <f>'wind load calc_10d'!K142</f>
        <v>#REF!</v>
      </c>
      <c r="CP171" s="1153"/>
      <c r="CQ171" s="1153" t="e">
        <f>'wind load calc_10d'!K142</f>
        <v>#REF!</v>
      </c>
      <c r="CR171" s="1155"/>
    </row>
    <row r="172" spans="2:96" x14ac:dyDescent="0.25">
      <c r="B172" s="2080"/>
      <c r="D172" s="2013" t="e">
        <f>((E171+E174)/3)/'1-Eng Inputs'!$B$34</f>
        <v>#REF!</v>
      </c>
      <c r="F172" s="2013" t="e">
        <f>((E174+E171)/6+(G174+G171)/4)/'1-Eng Inputs'!$B$34</f>
        <v>#REF!</v>
      </c>
      <c r="H172" s="2013" t="e">
        <f>1/4*(G171+I171+G174+I174)/'1-Eng Inputs'!$B$34</f>
        <v>#REF!</v>
      </c>
      <c r="J172" s="2013" t="e">
        <f>1/4*(I171+K171+I174+K174)/'1-Eng Inputs'!$B$34</f>
        <v>#REF!</v>
      </c>
      <c r="L172" s="2013" t="e">
        <f>1/4*(K171+M171+K174+M174)/'1-Eng Inputs'!$B$34</f>
        <v>#REF!</v>
      </c>
      <c r="N172" s="2013" t="e">
        <f>1/4*(M171+O171+M174+O174)/'1-Eng Inputs'!$B$34</f>
        <v>#REF!</v>
      </c>
      <c r="P172" s="2013" t="e">
        <f>1/4*(O171+Q171+O174+Q174)/'1-Eng Inputs'!$B$34</f>
        <v>#REF!</v>
      </c>
      <c r="R172" s="1180"/>
      <c r="AO172" s="2080"/>
      <c r="AQ172" s="1184"/>
      <c r="AR172" s="1180"/>
      <c r="AS172" s="1184"/>
      <c r="AT172" s="1180"/>
      <c r="AU172" s="1184"/>
      <c r="AV172" s="1180"/>
      <c r="AW172" s="1184"/>
      <c r="AX172" s="1180"/>
      <c r="AY172" s="1168"/>
      <c r="AZ172" s="1180"/>
      <c r="BA172" s="1168"/>
      <c r="BB172" s="1180"/>
      <c r="BC172" s="1168"/>
      <c r="BD172" s="1180"/>
      <c r="BE172" s="1180"/>
      <c r="CB172" s="2080"/>
      <c r="CD172" s="2031"/>
      <c r="CE172" s="1180"/>
      <c r="CF172" s="2031"/>
      <c r="CG172" s="1180"/>
      <c r="CH172" s="2031"/>
      <c r="CI172" s="1180"/>
      <c r="CJ172" s="2031"/>
      <c r="CK172" s="1180"/>
      <c r="CL172" s="2029"/>
      <c r="CM172" s="1180"/>
      <c r="CN172" s="1168"/>
      <c r="CO172" s="1180"/>
      <c r="CP172" s="1168"/>
      <c r="CQ172" s="1180"/>
      <c r="CR172" s="1180"/>
    </row>
    <row r="173" spans="2:96" ht="14.45" hidden="1" customHeight="1" x14ac:dyDescent="0.25">
      <c r="B173" s="2080"/>
      <c r="D173" s="2014"/>
      <c r="F173" s="2014"/>
      <c r="H173" s="2014"/>
      <c r="J173" s="2014"/>
      <c r="L173" s="2014"/>
      <c r="N173" s="2014"/>
      <c r="P173" s="2014"/>
      <c r="R173" s="1180"/>
      <c r="AO173" s="2080"/>
      <c r="AQ173" s="1185"/>
      <c r="AR173" s="1180"/>
      <c r="AS173" s="1185"/>
      <c r="AT173" s="1180"/>
      <c r="AU173" s="1185"/>
      <c r="AV173" s="1180"/>
      <c r="AW173" s="1185"/>
      <c r="AX173" s="1180"/>
      <c r="AY173" s="1176"/>
      <c r="BA173" s="1176"/>
      <c r="BC173" s="1176"/>
      <c r="BE173" s="1180"/>
      <c r="CB173" s="2080"/>
      <c r="CD173" s="2032"/>
      <c r="CE173" s="1180"/>
      <c r="CF173" s="2032"/>
      <c r="CG173" s="1180"/>
      <c r="CH173" s="2032"/>
      <c r="CI173" s="1180"/>
      <c r="CJ173" s="2032"/>
      <c r="CK173" s="1180"/>
      <c r="CL173" s="2030"/>
      <c r="CN173" s="1176"/>
      <c r="CP173" s="1176"/>
      <c r="CR173" s="1180"/>
    </row>
    <row r="174" spans="2:96" ht="30" customHeight="1" thickBot="1" x14ac:dyDescent="0.3">
      <c r="B174" s="2081"/>
      <c r="D174" s="1190"/>
      <c r="E174" s="1153" t="e">
        <f>IF('1-Eng Inputs'!B195="YES",AR174,CE174)*2.2</f>
        <v>#REF!</v>
      </c>
      <c r="F174" s="1153"/>
      <c r="G174" s="1153" t="e">
        <f>IF('1-Eng Inputs'!E195="YES",AT174,CG174)*2.2</f>
        <v>#REF!</v>
      </c>
      <c r="H174" s="1153"/>
      <c r="I174" s="1153" t="e">
        <f>IF('1-Eng Inputs'!G195="YES",AV174,CI174)*2.2</f>
        <v>#REF!</v>
      </c>
      <c r="J174" s="1153"/>
      <c r="K174" s="1153" t="e">
        <f>IF('1-Eng Inputs'!I195="YES",AX174,CK174)*2.2</f>
        <v>#REF!</v>
      </c>
      <c r="L174" s="1153"/>
      <c r="M174" s="1153" t="e">
        <f>IF('1-Eng Inputs'!K195="YES",AZ174,CM174)*2.2</f>
        <v>#REF!</v>
      </c>
      <c r="N174" s="1153"/>
      <c r="O174" s="1153" t="e">
        <f>IF('1-Eng Inputs'!M195="YES",BB174,CO174)*2.2</f>
        <v>#REF!</v>
      </c>
      <c r="P174" s="1153"/>
      <c r="Q174" s="1153" t="e">
        <f>IF('1-Eng Inputs'!O195="YES",BD174,CQ174)*2.2</f>
        <v>#REF!</v>
      </c>
      <c r="R174" s="1155"/>
      <c r="AO174" s="2081"/>
      <c r="AQ174" s="1190"/>
      <c r="AR174" s="1153" t="e">
        <f>'wind load calc_10d'!H89</f>
        <v>#REF!</v>
      </c>
      <c r="AS174" s="1153"/>
      <c r="AT174" s="1153" t="e">
        <f>'wind load calc_10d'!J89</f>
        <v>#REF!</v>
      </c>
      <c r="AU174" s="1153"/>
      <c r="AV174" s="1153" t="e">
        <f>'wind load calc_10d'!K89</f>
        <v>#REF!</v>
      </c>
      <c r="AW174" s="1153"/>
      <c r="AX174" s="1153" t="e">
        <f>'wind load calc_10d'!K89</f>
        <v>#REF!</v>
      </c>
      <c r="AY174" s="1153"/>
      <c r="AZ174" s="1153" t="e">
        <f>'wind load calc_10d'!K90</f>
        <v>#REF!</v>
      </c>
      <c r="BA174" s="1153"/>
      <c r="BB174" s="1153" t="e">
        <f>'wind load calc_10d'!K90</f>
        <v>#REF!</v>
      </c>
      <c r="BC174" s="1153"/>
      <c r="BD174" s="1153" t="e">
        <f>'wind load calc_10d'!K90</f>
        <v>#REF!</v>
      </c>
      <c r="BE174" s="1155"/>
      <c r="CB174" s="2081"/>
      <c r="CD174" s="1190"/>
      <c r="CE174" s="1153" t="e">
        <f>'wind load calc_10d'!H141</f>
        <v>#REF!</v>
      </c>
      <c r="CF174" s="1153"/>
      <c r="CG174" s="1153" t="e">
        <f>'wind load calc_10d'!J141</f>
        <v>#REF!</v>
      </c>
      <c r="CH174" s="1153"/>
      <c r="CI174" s="1153" t="e">
        <f>'wind load calc_10d'!K141</f>
        <v>#REF!</v>
      </c>
      <c r="CJ174" s="1153"/>
      <c r="CK174" s="1153" t="e">
        <f>'wind load calc_10d'!K141</f>
        <v>#REF!</v>
      </c>
      <c r="CL174" s="1153"/>
      <c r="CM174" s="1153" t="e">
        <f>'wind load calc_10d'!K142</f>
        <v>#REF!</v>
      </c>
      <c r="CN174" s="1153"/>
      <c r="CO174" s="1153" t="e">
        <f>'wind load calc_10d'!K142</f>
        <v>#REF!</v>
      </c>
      <c r="CP174" s="1153"/>
      <c r="CQ174" s="1153" t="e">
        <f>'wind load calc_10d'!K142</f>
        <v>#REF!</v>
      </c>
      <c r="CR174" s="1155"/>
    </row>
    <row r="175" spans="2:96" ht="13.15" customHeight="1" x14ac:dyDescent="0.25">
      <c r="B175" s="2079" t="s">
        <v>569</v>
      </c>
      <c r="D175" s="2013" t="e">
        <f>((E174+E177)/3)/'1-Eng Inputs'!$B$34</f>
        <v>#REF!</v>
      </c>
      <c r="F175" s="2013" t="e">
        <f>((E177+E174)/6+(G177+G174)/4)/'1-Eng Inputs'!$B$34</f>
        <v>#REF!</v>
      </c>
      <c r="H175" s="2013" t="e">
        <f>1/4*(G174+I174+G177+I177)/'1-Eng Inputs'!$B$34</f>
        <v>#REF!</v>
      </c>
      <c r="J175" s="2013" t="e">
        <f>1/4*(I174+K174+I177+K177)/'1-Eng Inputs'!$B$34</f>
        <v>#REF!</v>
      </c>
      <c r="L175" s="2013" t="e">
        <f>1/4*(K174+M174+K177+M177)/'1-Eng Inputs'!$B$34</f>
        <v>#REF!</v>
      </c>
      <c r="N175" s="2013" t="e">
        <f>1/4*(M174+O174+M177+O177)/'1-Eng Inputs'!$B$34</f>
        <v>#REF!</v>
      </c>
      <c r="P175" s="2013" t="e">
        <f>1/4*(O174+Q174+O177+Q177)/'1-Eng Inputs'!$B$34</f>
        <v>#REF!</v>
      </c>
      <c r="R175" s="1180"/>
      <c r="AO175" s="2079" t="s">
        <v>569</v>
      </c>
      <c r="AQ175" s="1184"/>
      <c r="AR175" s="1180"/>
      <c r="AS175" s="1184"/>
      <c r="AT175" s="1180"/>
      <c r="AU175" s="1184"/>
      <c r="AV175" s="1180"/>
      <c r="AW175" s="1184"/>
      <c r="AX175" s="1180"/>
      <c r="AY175" s="1168"/>
      <c r="AZ175" s="1180"/>
      <c r="BA175" s="1168"/>
      <c r="BB175" s="1180"/>
      <c r="BC175" s="1168"/>
      <c r="BD175" s="1180"/>
      <c r="BE175" s="1180"/>
      <c r="CB175" s="2079" t="s">
        <v>569</v>
      </c>
      <c r="CD175" s="2031"/>
      <c r="CE175" s="1180"/>
      <c r="CF175" s="2031"/>
      <c r="CG175" s="1180"/>
      <c r="CH175" s="2031"/>
      <c r="CI175" s="1180"/>
      <c r="CJ175" s="2031"/>
      <c r="CK175" s="1180"/>
      <c r="CL175" s="2029"/>
      <c r="CM175" s="1180"/>
      <c r="CN175" s="1168"/>
      <c r="CO175" s="1180"/>
      <c r="CP175" s="1168"/>
      <c r="CQ175" s="1180"/>
      <c r="CR175" s="1180"/>
    </row>
    <row r="176" spans="2:96" ht="14.45" hidden="1" customHeight="1" x14ac:dyDescent="0.25">
      <c r="B176" s="2080"/>
      <c r="D176" s="2014"/>
      <c r="F176" s="2014"/>
      <c r="H176" s="2014"/>
      <c r="J176" s="2014"/>
      <c r="L176" s="2014"/>
      <c r="N176" s="2014"/>
      <c r="P176" s="2014"/>
      <c r="R176" s="1180"/>
      <c r="AO176" s="2080"/>
      <c r="AQ176" s="1185"/>
      <c r="AR176" s="1180"/>
      <c r="AS176" s="1185"/>
      <c r="AT176" s="1180"/>
      <c r="AU176" s="1185"/>
      <c r="AV176" s="1180"/>
      <c r="AW176" s="1185"/>
      <c r="AX176" s="1180"/>
      <c r="AY176" s="1176"/>
      <c r="BA176" s="1176"/>
      <c r="BC176" s="1176"/>
      <c r="BE176" s="1180"/>
      <c r="CB176" s="2080"/>
      <c r="CD176" s="2032"/>
      <c r="CE176" s="1180"/>
      <c r="CF176" s="2032"/>
      <c r="CG176" s="1180"/>
      <c r="CH176" s="2032"/>
      <c r="CI176" s="1180"/>
      <c r="CJ176" s="2032"/>
      <c r="CK176" s="1180"/>
      <c r="CL176" s="2030"/>
      <c r="CN176" s="1176"/>
      <c r="CP176" s="1176"/>
      <c r="CR176" s="1180"/>
    </row>
    <row r="177" spans="2:96" ht="30" customHeight="1" x14ac:dyDescent="0.25">
      <c r="B177" s="2080"/>
      <c r="D177" s="1190"/>
      <c r="E177" s="1153" t="e">
        <f>IF('1-Eng Inputs'!B198="YES",AR177,CE177)*2.2</f>
        <v>#REF!</v>
      </c>
      <c r="F177" s="1153"/>
      <c r="G177" s="1153" t="e">
        <f>IF('1-Eng Inputs'!E198="YES",AT177,CG177)*2.2</f>
        <v>#REF!</v>
      </c>
      <c r="H177" s="1153"/>
      <c r="I177" s="1153" t="e">
        <f>IF('1-Eng Inputs'!G198="YES",AV177,CI177)*2.2</f>
        <v>#REF!</v>
      </c>
      <c r="J177" s="1153"/>
      <c r="K177" s="1153" t="e">
        <f>IF('1-Eng Inputs'!I198="YES",AX177,CK177)*2.2</f>
        <v>#REF!</v>
      </c>
      <c r="L177" s="1153"/>
      <c r="M177" s="1153" t="e">
        <f>IF('1-Eng Inputs'!K198="YES",AZ177,CM177)*2.2</f>
        <v>#REF!</v>
      </c>
      <c r="N177" s="1153"/>
      <c r="O177" s="1153" t="e">
        <f>IF('1-Eng Inputs'!M198="YES",BB177,CO177)*2.2</f>
        <v>#REF!</v>
      </c>
      <c r="P177" s="1153"/>
      <c r="Q177" s="1153" t="e">
        <f>IF('1-Eng Inputs'!O198="YES",BD177,CQ177)*2.2</f>
        <v>#REF!</v>
      </c>
      <c r="R177" s="1155"/>
      <c r="AO177" s="2080"/>
      <c r="AQ177" s="1190"/>
      <c r="AR177" s="1153" t="e">
        <f>'wind load calc_10d'!G91</f>
        <v>#REF!</v>
      </c>
      <c r="AS177" s="1153"/>
      <c r="AT177" s="1153" t="e">
        <f>'wind load calc_10d'!J91</f>
        <v>#REF!</v>
      </c>
      <c r="AU177" s="1153"/>
      <c r="AV177" s="1153" t="e">
        <f>'wind load calc_10d'!K91</f>
        <v>#REF!</v>
      </c>
      <c r="AW177" s="1153"/>
      <c r="AX177" s="1153" t="e">
        <f>'wind load calc_10d'!K91</f>
        <v>#REF!</v>
      </c>
      <c r="AY177" s="1153"/>
      <c r="AZ177" s="1153" t="e">
        <f>'wind load calc_10d'!K92</f>
        <v>#REF!</v>
      </c>
      <c r="BA177" s="1153"/>
      <c r="BB177" s="1153" t="e">
        <f>'wind load calc_10d'!K92</f>
        <v>#REF!</v>
      </c>
      <c r="BC177" s="1153"/>
      <c r="BD177" s="1153" t="e">
        <f>'wind load calc_10d'!K92</f>
        <v>#REF!</v>
      </c>
      <c r="BE177" s="1155"/>
      <c r="CB177" s="2080"/>
      <c r="CD177" s="1190"/>
      <c r="CE177" s="1153" t="e">
        <f>'wind load calc_10d'!G143</f>
        <v>#REF!</v>
      </c>
      <c r="CF177" s="1153"/>
      <c r="CG177" s="1153" t="e">
        <f>'wind load calc_10d'!J143</f>
        <v>#REF!</v>
      </c>
      <c r="CH177" s="1153"/>
      <c r="CI177" s="1153" t="e">
        <f>'wind load calc_10d'!K143</f>
        <v>#REF!</v>
      </c>
      <c r="CJ177" s="1153"/>
      <c r="CK177" s="1153" t="e">
        <f>'wind load calc_10d'!K143</f>
        <v>#REF!</v>
      </c>
      <c r="CL177" s="1153"/>
      <c r="CM177" s="1153" t="e">
        <f>'wind load calc_10d'!K144</f>
        <v>#REF!</v>
      </c>
      <c r="CN177" s="1153"/>
      <c r="CO177" s="1153" t="e">
        <f>'wind load calc_10d'!K144</f>
        <v>#REF!</v>
      </c>
      <c r="CP177" s="1153"/>
      <c r="CQ177" s="1153" t="e">
        <f>'wind load calc_10d'!K144</f>
        <v>#REF!</v>
      </c>
      <c r="CR177" s="1155"/>
    </row>
    <row r="178" spans="2:96" x14ac:dyDescent="0.25">
      <c r="B178" s="2080"/>
      <c r="D178" s="2013" t="e">
        <f>((E177+E180)/3)/'1-Eng Inputs'!$B$34</f>
        <v>#REF!</v>
      </c>
      <c r="F178" s="2013" t="e">
        <f>((E180+E177)/6+(G180+G177)/4)/'1-Eng Inputs'!$B$34</f>
        <v>#REF!</v>
      </c>
      <c r="H178" s="2013" t="e">
        <f>1/4*(G177+I177+G180+I180)/'1-Eng Inputs'!$B$34</f>
        <v>#REF!</v>
      </c>
      <c r="J178" s="2013" t="e">
        <f>1/4*(I177+K177+I180+K180)/'1-Eng Inputs'!$B$34</f>
        <v>#REF!</v>
      </c>
      <c r="L178" s="2013" t="e">
        <f>1/4*(K177+M177+K180+M180)/'1-Eng Inputs'!$B$34</f>
        <v>#REF!</v>
      </c>
      <c r="N178" s="2013" t="e">
        <f>1/4*(M177+O177+M180+O180)/'1-Eng Inputs'!$B$34</f>
        <v>#REF!</v>
      </c>
      <c r="P178" s="2013" t="e">
        <f>1/4*(O177+Q177+O180+Q180)/'1-Eng Inputs'!$B$34</f>
        <v>#REF!</v>
      </c>
      <c r="R178" s="1180"/>
      <c r="AO178" s="2080"/>
      <c r="AQ178" s="1184"/>
      <c r="AR178" s="1180"/>
      <c r="AS178" s="1184"/>
      <c r="AT178" s="1180"/>
      <c r="AU178" s="1184"/>
      <c r="AV178" s="1180"/>
      <c r="AW178" s="1184"/>
      <c r="AX178" s="1180"/>
      <c r="AY178" s="1168"/>
      <c r="AZ178" s="1180"/>
      <c r="BA178" s="1168"/>
      <c r="BB178" s="1180"/>
      <c r="BC178" s="1168"/>
      <c r="BD178" s="1180"/>
      <c r="BE178" s="1180" t="s">
        <v>570</v>
      </c>
      <c r="CB178" s="2080"/>
      <c r="CD178" s="2031"/>
      <c r="CE178" s="1180"/>
      <c r="CF178" s="2031"/>
      <c r="CG178" s="1180"/>
      <c r="CH178" s="2031"/>
      <c r="CI178" s="1180"/>
      <c r="CJ178" s="2031"/>
      <c r="CK178" s="1180"/>
      <c r="CL178" s="2029"/>
      <c r="CM178" s="1180"/>
      <c r="CN178" s="1168"/>
      <c r="CO178" s="1180"/>
      <c r="CP178" s="1168"/>
      <c r="CQ178" s="1180"/>
      <c r="CR178" s="1180" t="s">
        <v>570</v>
      </c>
    </row>
    <row r="179" spans="2:96" ht="14.45" hidden="1" customHeight="1" x14ac:dyDescent="0.25">
      <c r="B179" s="2080"/>
      <c r="D179" s="2014"/>
      <c r="F179" s="2014"/>
      <c r="H179" s="2014"/>
      <c r="J179" s="2014"/>
      <c r="L179" s="2014"/>
      <c r="N179" s="2014"/>
      <c r="P179" s="2014"/>
      <c r="R179" s="1180"/>
      <c r="AO179" s="2080"/>
      <c r="AQ179" s="1185"/>
      <c r="AR179" s="1180"/>
      <c r="AS179" s="1185"/>
      <c r="AT179" s="1180"/>
      <c r="AU179" s="1185"/>
      <c r="AV179" s="1180"/>
      <c r="AW179" s="1185"/>
      <c r="AX179" s="1180"/>
      <c r="AY179" s="1176"/>
      <c r="BA179" s="1176"/>
      <c r="BC179" s="1176"/>
      <c r="BE179" s="1180" t="s">
        <v>571</v>
      </c>
      <c r="CB179" s="2080"/>
      <c r="CD179" s="2032"/>
      <c r="CE179" s="1180"/>
      <c r="CF179" s="2032"/>
      <c r="CG179" s="1180"/>
      <c r="CH179" s="2032"/>
      <c r="CI179" s="1180"/>
      <c r="CJ179" s="2032"/>
      <c r="CK179" s="1180"/>
      <c r="CL179" s="2030"/>
      <c r="CN179" s="1176"/>
      <c r="CP179" s="1176"/>
      <c r="CR179" s="1180" t="s">
        <v>571</v>
      </c>
    </row>
    <row r="180" spans="2:96" ht="30" customHeight="1" x14ac:dyDescent="0.25">
      <c r="B180" s="2080"/>
      <c r="D180" s="1190"/>
      <c r="E180" s="1153" t="e">
        <f>IF('1-Eng Inputs'!B201="YES",AR180,CE180)*2.2</f>
        <v>#REF!</v>
      </c>
      <c r="F180" s="1153"/>
      <c r="G180" s="1153" t="e">
        <f>IF('1-Eng Inputs'!E201="YES",AT180,CG180)*2.2</f>
        <v>#REF!</v>
      </c>
      <c r="H180" s="1153"/>
      <c r="I180" s="1153" t="e">
        <f>IF('1-Eng Inputs'!G201="YES",AV180,CI180)*2.2</f>
        <v>#REF!</v>
      </c>
      <c r="J180" s="1153"/>
      <c r="K180" s="1153" t="e">
        <f>IF('1-Eng Inputs'!I201="YES",AX180,CK180)*2.2</f>
        <v>#REF!</v>
      </c>
      <c r="L180" s="1153"/>
      <c r="M180" s="1153" t="e">
        <f>IF('1-Eng Inputs'!K201="YES",AZ180,CM180)*2.2</f>
        <v>#REF!</v>
      </c>
      <c r="N180" s="1153"/>
      <c r="O180" s="1153" t="e">
        <f>IF('1-Eng Inputs'!M201="YES",BB180,CO180)*2.2</f>
        <v>#REF!</v>
      </c>
      <c r="P180" s="1153"/>
      <c r="Q180" s="1153" t="e">
        <f>IF('1-Eng Inputs'!O201="YES",BD180,CQ180)*2.2</f>
        <v>#REF!</v>
      </c>
      <c r="R180" s="1155"/>
      <c r="AO180" s="2080"/>
      <c r="AQ180" s="1190"/>
      <c r="AR180" s="1153" t="e">
        <f>'wind load calc_10d'!G91</f>
        <v>#REF!</v>
      </c>
      <c r="AS180" s="1153"/>
      <c r="AT180" s="1153" t="e">
        <f>'wind load calc_10d'!J91</f>
        <v>#REF!</v>
      </c>
      <c r="AU180" s="1153"/>
      <c r="AV180" s="1153" t="e">
        <f>'wind load calc_10d'!K91</f>
        <v>#REF!</v>
      </c>
      <c r="AW180" s="1153"/>
      <c r="AX180" s="1153" t="e">
        <f>'wind load calc_10d'!K91</f>
        <v>#REF!</v>
      </c>
      <c r="AY180" s="1153"/>
      <c r="AZ180" s="1153" t="e">
        <f>'wind load calc_10d'!K92</f>
        <v>#REF!</v>
      </c>
      <c r="BA180" s="1153"/>
      <c r="BB180" s="1153" t="e">
        <f>'wind load calc_10d'!K92</f>
        <v>#REF!</v>
      </c>
      <c r="BC180" s="1153"/>
      <c r="BD180" s="1153" t="e">
        <f>'wind load calc_10d'!K92</f>
        <v>#REF!</v>
      </c>
      <c r="BE180" s="1155"/>
      <c r="CB180" s="2080"/>
      <c r="CD180" s="1190"/>
      <c r="CE180" s="1153" t="e">
        <f>'wind load calc_10d'!G143</f>
        <v>#REF!</v>
      </c>
      <c r="CF180" s="1153"/>
      <c r="CG180" s="1153" t="e">
        <f>'wind load calc_10d'!J143</f>
        <v>#REF!</v>
      </c>
      <c r="CH180" s="1153"/>
      <c r="CI180" s="1153" t="e">
        <f>'wind load calc_10d'!K143</f>
        <v>#REF!</v>
      </c>
      <c r="CJ180" s="1153"/>
      <c r="CK180" s="1153" t="e">
        <f>'wind load calc_10d'!K143</f>
        <v>#REF!</v>
      </c>
      <c r="CL180" s="1153"/>
      <c r="CM180" s="1153" t="e">
        <f>'wind load calc_10d'!K144</f>
        <v>#REF!</v>
      </c>
      <c r="CN180" s="1153"/>
      <c r="CO180" s="1153" t="e">
        <f>'wind load calc_10d'!K144</f>
        <v>#REF!</v>
      </c>
      <c r="CP180" s="1153"/>
      <c r="CQ180" s="1153" t="e">
        <f>'wind load calc_10d'!K144</f>
        <v>#REF!</v>
      </c>
      <c r="CR180" s="1155"/>
    </row>
    <row r="181" spans="2:96" x14ac:dyDescent="0.25">
      <c r="B181" s="2080"/>
      <c r="D181" s="2013" t="e">
        <f>((E180+E183)/3)/'1-Eng Inputs'!$B$34</f>
        <v>#REF!</v>
      </c>
      <c r="F181" s="2013" t="e">
        <f>((E183+E180)/6+(G183+G180)/4)/'1-Eng Inputs'!$B$34</f>
        <v>#REF!</v>
      </c>
      <c r="H181" s="2013" t="e">
        <f>1/4*(G180+I180+G183+I183)/'1-Eng Inputs'!$B$34</f>
        <v>#REF!</v>
      </c>
      <c r="J181" s="2013" t="e">
        <f>1/4*(I180+K180+I183+K183)/'1-Eng Inputs'!$B$34</f>
        <v>#REF!</v>
      </c>
      <c r="L181" s="2013" t="e">
        <f>1/4*(K180+M180+K183+M183)/'1-Eng Inputs'!$B$34</f>
        <v>#REF!</v>
      </c>
      <c r="N181" s="2013" t="e">
        <f>1/4*(M180+O180+M183+O183)/'1-Eng Inputs'!$B$34</f>
        <v>#REF!</v>
      </c>
      <c r="P181" s="2013" t="e">
        <f>1/4*(O180+Q180+O183+Q183)/'1-Eng Inputs'!$B$34</f>
        <v>#REF!</v>
      </c>
      <c r="R181" s="1180"/>
      <c r="AO181" s="2080"/>
      <c r="AQ181" s="1184"/>
      <c r="AR181" s="1180"/>
      <c r="AS181" s="1184"/>
      <c r="AT181" s="1180"/>
      <c r="AU181" s="1184"/>
      <c r="AV181" s="1180"/>
      <c r="AW181" s="1184"/>
      <c r="AX181" s="1180"/>
      <c r="AY181" s="1168"/>
      <c r="AZ181" s="1180"/>
      <c r="BA181" s="1168"/>
      <c r="BB181" s="1180"/>
      <c r="BC181" s="1168"/>
      <c r="BD181" s="1180"/>
      <c r="BE181" s="1180"/>
      <c r="CB181" s="2080"/>
      <c r="CD181" s="2031"/>
      <c r="CE181" s="1180"/>
      <c r="CF181" s="2031"/>
      <c r="CG181" s="1180"/>
      <c r="CH181" s="2031"/>
      <c r="CI181" s="1180"/>
      <c r="CJ181" s="2031"/>
      <c r="CK181" s="1180"/>
      <c r="CL181" s="2029"/>
      <c r="CM181" s="1180"/>
      <c r="CN181" s="1168"/>
      <c r="CO181" s="1180"/>
      <c r="CP181" s="1168"/>
      <c r="CQ181" s="1180"/>
      <c r="CR181" s="1180"/>
    </row>
    <row r="182" spans="2:96" ht="14.45" hidden="1" customHeight="1" x14ac:dyDescent="0.25">
      <c r="B182" s="2080"/>
      <c r="D182" s="2014"/>
      <c r="F182" s="2014"/>
      <c r="H182" s="2014"/>
      <c r="J182" s="2014"/>
      <c r="L182" s="2014"/>
      <c r="N182" s="2014"/>
      <c r="P182" s="2014"/>
      <c r="R182" s="1180"/>
      <c r="AO182" s="2080"/>
      <c r="AQ182" s="1185"/>
      <c r="AR182" s="1180"/>
      <c r="AS182" s="1185"/>
      <c r="AT182" s="1180"/>
      <c r="AU182" s="1185"/>
      <c r="AV182" s="1180"/>
      <c r="AW182" s="1185"/>
      <c r="AX182" s="1180"/>
      <c r="AY182" s="1176"/>
      <c r="BA182" s="1176"/>
      <c r="BC182" s="1176"/>
      <c r="BE182" s="1180"/>
      <c r="CB182" s="2080"/>
      <c r="CD182" s="2032"/>
      <c r="CE182" s="1180"/>
      <c r="CF182" s="2032"/>
      <c r="CG182" s="1180"/>
      <c r="CH182" s="2032"/>
      <c r="CI182" s="1180"/>
      <c r="CJ182" s="2032"/>
      <c r="CK182" s="1180"/>
      <c r="CL182" s="2030"/>
      <c r="CN182" s="1176"/>
      <c r="CP182" s="1176"/>
      <c r="CR182" s="1180"/>
    </row>
    <row r="183" spans="2:96" ht="30" customHeight="1" thickBot="1" x14ac:dyDescent="0.3">
      <c r="B183" s="2081"/>
      <c r="D183" s="1190"/>
      <c r="E183" s="1153" t="e">
        <f>IF('1-Eng Inputs'!B204="YES",AR183,CE183)*2.2</f>
        <v>#REF!</v>
      </c>
      <c r="F183" s="1153"/>
      <c r="G183" s="1153" t="e">
        <f>IF('1-Eng Inputs'!E204="YES",AT183,CG183)*2.2</f>
        <v>#REF!</v>
      </c>
      <c r="H183" s="1153"/>
      <c r="I183" s="1153" t="e">
        <f>IF('1-Eng Inputs'!G204="YES",AV183,CI183)*2.2</f>
        <v>#REF!</v>
      </c>
      <c r="J183" s="1153"/>
      <c r="K183" s="1153" t="e">
        <f>IF('1-Eng Inputs'!I204="YES",AX183,CK183)*2.2</f>
        <v>#REF!</v>
      </c>
      <c r="L183" s="1153"/>
      <c r="M183" s="1153" t="e">
        <f>IF('1-Eng Inputs'!K204="YES",AZ183,CM183)*2.2</f>
        <v>#REF!</v>
      </c>
      <c r="N183" s="1153"/>
      <c r="O183" s="1153" t="e">
        <f>IF('1-Eng Inputs'!M204="YES",BB183,CO183)*2.2</f>
        <v>#REF!</v>
      </c>
      <c r="P183" s="1153"/>
      <c r="Q183" s="1153" t="e">
        <f>IF('1-Eng Inputs'!O204="YES",BD183,CQ183)*2.2</f>
        <v>#REF!</v>
      </c>
      <c r="R183" s="1155"/>
      <c r="AO183" s="2081"/>
      <c r="AQ183" s="1190"/>
      <c r="AR183" s="1153" t="e">
        <f>'wind load calc_10d'!G91</f>
        <v>#REF!</v>
      </c>
      <c r="AS183" s="1153"/>
      <c r="AT183" s="1153" t="e">
        <f>'wind load calc_10d'!I91</f>
        <v>#REF!</v>
      </c>
      <c r="AU183" s="1153"/>
      <c r="AV183" s="1153" t="e">
        <f>'wind load calc_10d'!J91</f>
        <v>#REF!</v>
      </c>
      <c r="AW183" s="1153"/>
      <c r="AX183" s="1153" t="e">
        <f>'wind load calc_10d'!J91</f>
        <v>#REF!</v>
      </c>
      <c r="AY183" s="1153"/>
      <c r="AZ183" s="1153" t="e">
        <f>'wind load calc_10d'!J92</f>
        <v>#REF!</v>
      </c>
      <c r="BA183" s="1153"/>
      <c r="BB183" s="1153" t="e">
        <f>'wind load calc_10d'!J92</f>
        <v>#REF!</v>
      </c>
      <c r="BC183" s="1153"/>
      <c r="BD183" s="1153" t="e">
        <f>'wind load calc_10d'!J92</f>
        <v>#REF!</v>
      </c>
      <c r="BE183" s="1155"/>
      <c r="CB183" s="2081"/>
      <c r="CD183" s="1190"/>
      <c r="CE183" s="1153" t="e">
        <f>'wind load calc_10d'!G143</f>
        <v>#REF!</v>
      </c>
      <c r="CF183" s="1153"/>
      <c r="CG183" s="1153" t="e">
        <f>'wind load calc_10d'!I143</f>
        <v>#REF!</v>
      </c>
      <c r="CH183" s="1153"/>
      <c r="CI183" s="1153" t="e">
        <f>'wind load calc_10d'!J143</f>
        <v>#REF!</v>
      </c>
      <c r="CJ183" s="1153"/>
      <c r="CK183" s="1153" t="e">
        <f>'wind load calc_10d'!J143</f>
        <v>#REF!</v>
      </c>
      <c r="CL183" s="1153"/>
      <c r="CM183" s="1153" t="e">
        <f>'wind load calc_10d'!J144</f>
        <v>#REF!</v>
      </c>
      <c r="CN183" s="1153"/>
      <c r="CO183" s="1153" t="e">
        <f>'wind load calc_10d'!J144</f>
        <v>#REF!</v>
      </c>
      <c r="CP183" s="1153"/>
      <c r="CQ183" s="1153" t="e">
        <f>'wind load calc_10d'!J144</f>
        <v>#REF!</v>
      </c>
      <c r="CR183" s="1155"/>
    </row>
    <row r="184" spans="2:96" ht="13.15" customHeight="1" x14ac:dyDescent="0.25">
      <c r="B184" s="2079" t="s">
        <v>568</v>
      </c>
      <c r="D184" s="2013" t="e">
        <f>((E183+E186)/3)/'1-Eng Inputs'!$B$34</f>
        <v>#REF!</v>
      </c>
      <c r="F184" s="2013" t="e">
        <f>((E186+E183)/6+(G186+G183)/4)/'1-Eng Inputs'!$B$34</f>
        <v>#REF!</v>
      </c>
      <c r="H184" s="2013" t="e">
        <f>1/4*(G183+I183+G186+I186)/'1-Eng Inputs'!$B$34</f>
        <v>#REF!</v>
      </c>
      <c r="J184" s="2013" t="e">
        <f>1/4*(I183+K183+I186+K186)/'1-Eng Inputs'!$B$34</f>
        <v>#REF!</v>
      </c>
      <c r="L184" s="2013" t="e">
        <f>1/4*(K183+M183+K186+M186)/'1-Eng Inputs'!$B$34</f>
        <v>#REF!</v>
      </c>
      <c r="N184" s="2013" t="e">
        <f>1/4*(M183+O183+M186+O186)/'1-Eng Inputs'!$B$34</f>
        <v>#REF!</v>
      </c>
      <c r="P184" s="2013" t="e">
        <f>1/4*(O183+Q183+O186+Q186)/'1-Eng Inputs'!$B$34</f>
        <v>#REF!</v>
      </c>
      <c r="R184" s="1180"/>
      <c r="AO184" s="2079" t="s">
        <v>568</v>
      </c>
      <c r="AQ184" s="1184"/>
      <c r="AR184" s="1180"/>
      <c r="AS184" s="1184"/>
      <c r="AT184" s="1180"/>
      <c r="AU184" s="1184"/>
      <c r="AV184" s="1180"/>
      <c r="AW184" s="1184"/>
      <c r="AX184" s="1180"/>
      <c r="AY184" s="1168"/>
      <c r="AZ184" s="1180"/>
      <c r="BA184" s="1168"/>
      <c r="BB184" s="1180"/>
      <c r="BC184" s="1168"/>
      <c r="BD184" s="1180"/>
      <c r="BE184" s="1180"/>
      <c r="CB184" s="2079" t="s">
        <v>568</v>
      </c>
      <c r="CD184" s="2031"/>
      <c r="CE184" s="1180"/>
      <c r="CF184" s="2031"/>
      <c r="CG184" s="1180"/>
      <c r="CH184" s="2031"/>
      <c r="CI184" s="1180"/>
      <c r="CJ184" s="2031"/>
      <c r="CK184" s="1180"/>
      <c r="CL184" s="2029"/>
      <c r="CM184" s="1180"/>
      <c r="CN184" s="1168"/>
      <c r="CO184" s="1180"/>
      <c r="CP184" s="1168"/>
      <c r="CQ184" s="1180"/>
      <c r="CR184" s="1180"/>
    </row>
    <row r="185" spans="2:96" ht="14.45" hidden="1" customHeight="1" x14ac:dyDescent="0.25">
      <c r="B185" s="2080"/>
      <c r="D185" s="2014"/>
      <c r="F185" s="2014"/>
      <c r="H185" s="2014"/>
      <c r="J185" s="2014"/>
      <c r="L185" s="2014"/>
      <c r="N185" s="2014"/>
      <c r="P185" s="2014"/>
      <c r="R185" s="1180"/>
      <c r="AO185" s="2080"/>
      <c r="AQ185" s="1185"/>
      <c r="AR185" s="1180"/>
      <c r="AS185" s="1185"/>
      <c r="AT185" s="1180"/>
      <c r="AU185" s="1185"/>
      <c r="AV185" s="1180"/>
      <c r="AW185" s="1185"/>
      <c r="AX185" s="1180"/>
      <c r="AY185" s="1176"/>
      <c r="BA185" s="1176"/>
      <c r="BC185" s="1176"/>
      <c r="BE185" s="1180"/>
      <c r="CB185" s="2080"/>
      <c r="CD185" s="2032"/>
      <c r="CE185" s="1180"/>
      <c r="CF185" s="2032"/>
      <c r="CG185" s="1180"/>
      <c r="CH185" s="2032"/>
      <c r="CI185" s="1180"/>
      <c r="CJ185" s="2032"/>
      <c r="CK185" s="1180"/>
      <c r="CL185" s="2030"/>
      <c r="CN185" s="1176"/>
      <c r="CP185" s="1176"/>
      <c r="CR185" s="1180"/>
    </row>
    <row r="186" spans="2:96" ht="30" customHeight="1" x14ac:dyDescent="0.25">
      <c r="B186" s="2080"/>
      <c r="D186" s="1190"/>
      <c r="E186" s="1153" t="e">
        <f>IF('1-Eng Inputs'!B207="YES",AR186,CE186)*2.2</f>
        <v>#REF!</v>
      </c>
      <c r="F186" s="1153"/>
      <c r="G186" s="1153" t="e">
        <f>IF('1-Eng Inputs'!E207="YES",AT186,CG186)*2.2</f>
        <v>#REF!</v>
      </c>
      <c r="H186" s="1153"/>
      <c r="I186" s="1153" t="e">
        <f>IF('1-Eng Inputs'!G207="YES",AV186,CI186)*2.2</f>
        <v>#REF!</v>
      </c>
      <c r="J186" s="1153"/>
      <c r="K186" s="1153" t="e">
        <f>IF('1-Eng Inputs'!I207="YES",AX186,CK186)*2.2</f>
        <v>#REF!</v>
      </c>
      <c r="L186" s="1153"/>
      <c r="M186" s="1153" t="e">
        <f>IF('1-Eng Inputs'!K207="YES",AZ186,CM186)*2.2</f>
        <v>#REF!</v>
      </c>
      <c r="N186" s="1153"/>
      <c r="O186" s="1153" t="e">
        <f>IF('1-Eng Inputs'!M207="YES",BB186,CO186)*2.2</f>
        <v>#REF!</v>
      </c>
      <c r="P186" s="1153"/>
      <c r="Q186" s="1153" t="e">
        <f>IF('1-Eng Inputs'!O207="YES",BD186,CQ186)*2.2</f>
        <v>#REF!</v>
      </c>
      <c r="R186" s="1155"/>
      <c r="AO186" s="2080"/>
      <c r="AQ186" s="1190"/>
      <c r="AR186" s="1153" t="e">
        <f>'wind load calc_10d'!F93</f>
        <v>#REF!</v>
      </c>
      <c r="AS186" s="1153"/>
      <c r="AT186" s="1153" t="e">
        <f>'wind load calc_10d'!G93</f>
        <v>#REF!</v>
      </c>
      <c r="AU186" s="1153"/>
      <c r="AV186" s="1153" t="e">
        <f>'wind load calc_10d'!H93</f>
        <v>#REF!</v>
      </c>
      <c r="AW186" s="1153"/>
      <c r="AX186" s="1153" t="e">
        <f>'wind load calc_10d'!H93</f>
        <v>#REF!</v>
      </c>
      <c r="AY186" s="1153"/>
      <c r="AZ186" s="1153" t="e">
        <f>'wind load calc_10d'!H94</f>
        <v>#REF!</v>
      </c>
      <c r="BA186" s="1153"/>
      <c r="BB186" s="1153" t="e">
        <f>'wind load calc_10d'!H94</f>
        <v>#REF!</v>
      </c>
      <c r="BC186" s="1153"/>
      <c r="BD186" s="1153" t="e">
        <f>'wind load calc_10d'!H94</f>
        <v>#REF!</v>
      </c>
      <c r="BE186" s="1155"/>
      <c r="CB186" s="2080"/>
      <c r="CD186" s="1190"/>
      <c r="CE186" s="1153" t="e">
        <f>'wind load calc_10d'!F145</f>
        <v>#REF!</v>
      </c>
      <c r="CF186" s="1153"/>
      <c r="CG186" s="1153" t="e">
        <f>'wind load calc_10d'!G145</f>
        <v>#REF!</v>
      </c>
      <c r="CH186" s="1153"/>
      <c r="CI186" s="1153" t="e">
        <f>'wind load calc_10d'!H145</f>
        <v>#REF!</v>
      </c>
      <c r="CJ186" s="1153"/>
      <c r="CK186" s="1153" t="e">
        <f>'wind load calc_10d'!H145</f>
        <v>#REF!</v>
      </c>
      <c r="CL186" s="1153"/>
      <c r="CM186" s="1153" t="e">
        <f>'wind load calc_10d'!H146</f>
        <v>#REF!</v>
      </c>
      <c r="CN186" s="1153"/>
      <c r="CO186" s="1153" t="e">
        <f>'wind load calc_10d'!H146</f>
        <v>#REF!</v>
      </c>
      <c r="CP186" s="1153"/>
      <c r="CQ186" s="1153" t="e">
        <f>'wind load calc_10d'!H146</f>
        <v>#REF!</v>
      </c>
      <c r="CR186" s="1155"/>
    </row>
    <row r="187" spans="2:96" ht="14.45" hidden="1" customHeight="1" x14ac:dyDescent="0.25">
      <c r="B187" s="2080"/>
      <c r="D187" s="2013" t="e">
        <f>(E186/3)/'1-Eng Inputs'!$B$34</f>
        <v>#REF!</v>
      </c>
      <c r="F187" s="2013" t="e">
        <f>(E186/6+G186/4)/'1-Eng Inputs'!$B$34</f>
        <v>#REF!</v>
      </c>
      <c r="G187" s="1180"/>
      <c r="H187" s="2013" t="e">
        <f>1/4*(G186+I186)/'1-Eng Inputs'!$B$34</f>
        <v>#REF!</v>
      </c>
      <c r="I187" s="1180"/>
      <c r="J187" s="2013" t="e">
        <f>1/4*(I186+K186)/'1-Eng Inputs'!$B$34</f>
        <v>#REF!</v>
      </c>
      <c r="K187" s="1180"/>
      <c r="L187" s="2013" t="e">
        <f>1/4*(K186+M186)/'1-Eng Inputs'!$B$34</f>
        <v>#REF!</v>
      </c>
      <c r="M187" s="1180"/>
      <c r="N187" s="2013" t="e">
        <f>1/4*(M186+O186)/'1-Eng Inputs'!$B$34</f>
        <v>#REF!</v>
      </c>
      <c r="O187" s="1180"/>
      <c r="P187" s="2013" t="e">
        <f>1/4*(O186+Q186)/'1-Eng Inputs'!$B$34</f>
        <v>#REF!</v>
      </c>
      <c r="Q187" s="1180"/>
      <c r="R187" s="1180"/>
      <c r="AO187" s="2080"/>
      <c r="AQ187" s="1184"/>
      <c r="AR187" s="1180"/>
      <c r="AS187" s="1184"/>
      <c r="AT187" s="1180"/>
      <c r="AU187" s="1184"/>
      <c r="AV187" s="1180"/>
      <c r="AW187" s="1184"/>
      <c r="AX187" s="1180"/>
      <c r="AY187" s="1168"/>
      <c r="AZ187" s="1180"/>
      <c r="BA187" s="1168"/>
      <c r="BB187" s="1180"/>
      <c r="BC187" s="1168"/>
      <c r="BD187" s="1180"/>
      <c r="BE187" s="1180" t="s">
        <v>570</v>
      </c>
      <c r="CB187" s="2080"/>
      <c r="CD187" s="2031"/>
      <c r="CE187" s="1180"/>
      <c r="CF187" s="2031"/>
      <c r="CG187" s="1180"/>
      <c r="CH187" s="2031"/>
      <c r="CI187" s="1180"/>
      <c r="CJ187" s="2031"/>
      <c r="CK187" s="1180"/>
      <c r="CL187" s="2029"/>
      <c r="CM187" s="1180"/>
      <c r="CN187" s="2029"/>
      <c r="CO187" s="1180"/>
      <c r="CP187" s="2029"/>
      <c r="CQ187" s="1180"/>
      <c r="CR187" s="1180" t="s">
        <v>570</v>
      </c>
    </row>
    <row r="188" spans="2:96" ht="13.5" thickBot="1" x14ac:dyDescent="0.3">
      <c r="B188" s="2081"/>
      <c r="D188" s="2014"/>
      <c r="F188" s="2014"/>
      <c r="H188" s="2014"/>
      <c r="J188" s="2014"/>
      <c r="L188" s="2014"/>
      <c r="N188" s="2014"/>
      <c r="P188" s="2014"/>
      <c r="R188" s="1180"/>
      <c r="AO188" s="2081"/>
      <c r="AQ188" s="1185"/>
      <c r="AR188" s="1180"/>
      <c r="AS188" s="1185"/>
      <c r="AT188" s="1180"/>
      <c r="AU188" s="1185"/>
      <c r="AV188" s="1180"/>
      <c r="AW188" s="1185"/>
      <c r="AX188" s="1180"/>
      <c r="AY188" s="1176"/>
      <c r="BA188" s="1176"/>
      <c r="BC188" s="1176"/>
      <c r="BD188" s="1180"/>
      <c r="BE188" s="1180" t="s">
        <v>571</v>
      </c>
      <c r="CB188" s="2081"/>
      <c r="CD188" s="2032"/>
      <c r="CE188" s="1180"/>
      <c r="CF188" s="2032"/>
      <c r="CG188" s="1180"/>
      <c r="CH188" s="2032"/>
      <c r="CI188" s="1180"/>
      <c r="CJ188" s="2032"/>
      <c r="CK188" s="1180"/>
      <c r="CL188" s="2030"/>
      <c r="CN188" s="2030"/>
      <c r="CP188" s="2030"/>
      <c r="CQ188" s="1180"/>
      <c r="CR188" s="1180" t="s">
        <v>571</v>
      </c>
    </row>
    <row r="189" spans="2:96" x14ac:dyDescent="0.25">
      <c r="D189" s="1180"/>
      <c r="E189" s="1180"/>
      <c r="F189" s="1180"/>
      <c r="G189" s="1180"/>
      <c r="H189" s="1180"/>
      <c r="I189" s="1180"/>
      <c r="J189" s="1180"/>
      <c r="K189" s="1180"/>
      <c r="L189" s="1180"/>
      <c r="M189" s="1180"/>
      <c r="N189" s="1180"/>
      <c r="O189" s="1180"/>
      <c r="P189" s="1180"/>
      <c r="Q189" s="1180"/>
      <c r="R189" s="1180"/>
      <c r="AQ189" s="1180"/>
      <c r="AR189" s="1180"/>
      <c r="AS189" s="1180"/>
      <c r="AT189" s="1180"/>
      <c r="AU189" s="1180"/>
      <c r="AV189" s="1180"/>
      <c r="AW189" s="1180"/>
      <c r="AX189" s="1180"/>
      <c r="AY189" s="1180"/>
      <c r="AZ189" s="1180"/>
      <c r="BA189" s="1180"/>
      <c r="BB189" s="1180"/>
      <c r="BC189" s="1180"/>
      <c r="BD189" s="1180"/>
      <c r="BE189" s="1180"/>
      <c r="CD189" s="1180"/>
      <c r="CE189" s="1180"/>
      <c r="CF189" s="1180"/>
      <c r="CG189" s="1180"/>
      <c r="CH189" s="1180"/>
      <c r="CI189" s="1180"/>
      <c r="CJ189" s="1180"/>
      <c r="CK189" s="1180"/>
      <c r="CL189" s="1180"/>
      <c r="CM189" s="1180"/>
      <c r="CN189" s="1180"/>
      <c r="CO189" s="1180"/>
      <c r="CP189" s="1180"/>
      <c r="CQ189" s="1180"/>
      <c r="CR189" s="1180"/>
    </row>
    <row r="190" spans="2:96" x14ac:dyDescent="0.25">
      <c r="D190" s="1180"/>
      <c r="E190" s="1180"/>
      <c r="F190" s="1180"/>
      <c r="G190" s="1180"/>
      <c r="H190" s="1180"/>
      <c r="I190" s="1180"/>
      <c r="J190" s="1180"/>
      <c r="K190" s="1180"/>
      <c r="L190" s="1180"/>
      <c r="M190" s="1180"/>
      <c r="N190" s="1180"/>
      <c r="O190" s="1180"/>
      <c r="P190" s="1180"/>
      <c r="Q190" s="1180"/>
      <c r="R190" s="1180"/>
      <c r="AQ190" s="1180"/>
      <c r="AR190" s="1180"/>
      <c r="AS190" s="1180"/>
      <c r="AT190" s="1180"/>
      <c r="AU190" s="1180"/>
      <c r="AV190" s="1180"/>
      <c r="AW190" s="1180"/>
      <c r="AX190" s="1180"/>
      <c r="AY190" s="1180"/>
      <c r="AZ190" s="1180"/>
      <c r="BA190" s="1180"/>
      <c r="BB190" s="1180"/>
      <c r="BC190" s="1180"/>
      <c r="BD190" s="1180"/>
      <c r="BE190" s="1180"/>
      <c r="CD190" s="1180"/>
      <c r="CE190" s="1180"/>
      <c r="CF190" s="1180"/>
      <c r="CG190" s="1180"/>
      <c r="CH190" s="1180"/>
      <c r="CI190" s="1180"/>
      <c r="CJ190" s="1180"/>
      <c r="CK190" s="1180"/>
      <c r="CL190" s="1180"/>
      <c r="CM190" s="1180"/>
      <c r="CN190" s="1180"/>
      <c r="CO190" s="1180"/>
      <c r="CP190" s="1180"/>
      <c r="CQ190" s="1180"/>
      <c r="CR190" s="1180"/>
    </row>
    <row r="191" spans="2:96" x14ac:dyDescent="0.25">
      <c r="D191" s="1180"/>
      <c r="E191" s="1180"/>
      <c r="F191" s="1180"/>
      <c r="G191" s="1180"/>
      <c r="H191" s="1180"/>
      <c r="I191" s="1180"/>
      <c r="J191" s="1180"/>
      <c r="K191" s="1180"/>
      <c r="L191" s="1180"/>
      <c r="M191" s="1180"/>
      <c r="N191" s="1180"/>
      <c r="O191" s="1180"/>
      <c r="P191" s="1180"/>
      <c r="Q191" s="1180"/>
      <c r="R191" s="1180"/>
      <c r="AQ191" s="1180"/>
      <c r="AR191" s="1180"/>
      <c r="AS191" s="1180"/>
      <c r="AT191" s="1180"/>
      <c r="AU191" s="1180"/>
      <c r="AV191" s="1180"/>
      <c r="AW191" s="1180"/>
      <c r="AX191" s="1180"/>
      <c r="AY191" s="1180"/>
      <c r="AZ191" s="1180"/>
      <c r="BA191" s="1180"/>
      <c r="BB191" s="1180"/>
      <c r="BC191" s="1180"/>
      <c r="BD191" s="1180"/>
      <c r="BE191" s="1180"/>
      <c r="CD191" s="1180"/>
      <c r="CE191" s="1180"/>
      <c r="CF191" s="1180"/>
      <c r="CG191" s="1180"/>
      <c r="CH191" s="1180"/>
      <c r="CI191" s="1180"/>
      <c r="CJ191" s="1180"/>
      <c r="CK191" s="1180"/>
      <c r="CL191" s="1180"/>
      <c r="CM191" s="1180"/>
      <c r="CN191" s="1180"/>
      <c r="CO191" s="1180"/>
      <c r="CP191" s="1180"/>
      <c r="CQ191" s="1180"/>
      <c r="CR191" s="1180"/>
    </row>
    <row r="192" spans="2:96" x14ac:dyDescent="0.25">
      <c r="D192" s="1180"/>
      <c r="E192" s="1180"/>
      <c r="F192" s="1180"/>
      <c r="G192" s="1180"/>
      <c r="H192" s="1180"/>
      <c r="I192" s="1180"/>
      <c r="J192" s="1180"/>
      <c r="K192" s="1180"/>
      <c r="L192" s="1180"/>
      <c r="M192" s="1180"/>
      <c r="N192" s="1180"/>
      <c r="O192" s="1180"/>
      <c r="P192" s="1180"/>
      <c r="Q192" s="1180"/>
      <c r="R192" s="1180"/>
      <c r="AQ192" s="1180"/>
      <c r="AR192" s="1180"/>
      <c r="AS192" s="1180"/>
      <c r="AT192" s="1180"/>
      <c r="AU192" s="1180"/>
      <c r="AV192" s="1180"/>
      <c r="AW192" s="1180"/>
      <c r="AX192" s="1180"/>
      <c r="AY192" s="1180"/>
      <c r="AZ192" s="1180"/>
      <c r="BA192" s="1180"/>
      <c r="BB192" s="1180"/>
      <c r="BC192" s="1180"/>
      <c r="BD192" s="1180"/>
      <c r="BE192" s="1180"/>
      <c r="CD192" s="1180"/>
      <c r="CE192" s="1180"/>
      <c r="CF192" s="1180"/>
      <c r="CG192" s="1180"/>
      <c r="CH192" s="1180"/>
      <c r="CI192" s="1180"/>
      <c r="CJ192" s="1180"/>
      <c r="CK192" s="1180"/>
      <c r="CL192" s="1180"/>
      <c r="CM192" s="1180"/>
      <c r="CN192" s="1180"/>
      <c r="CO192" s="1180"/>
      <c r="CP192" s="1180"/>
      <c r="CQ192" s="1180"/>
      <c r="CR192" s="1180"/>
    </row>
    <row r="193" spans="2:115" ht="13.5" thickBot="1" x14ac:dyDescent="0.3">
      <c r="Q193" s="1180"/>
      <c r="R193" s="1180"/>
      <c r="BD193" s="1180"/>
      <c r="BE193" s="1180"/>
      <c r="CQ193" s="1180"/>
      <c r="CR193" s="1180"/>
    </row>
    <row r="194" spans="2:115" ht="14.45" customHeight="1" x14ac:dyDescent="0.25">
      <c r="B194" s="2082" t="s">
        <v>567</v>
      </c>
      <c r="D194" s="2013" t="e">
        <f>(2*E196/7)/'1-Eng Inputs'!$B$34</f>
        <v>#REF!</v>
      </c>
      <c r="F194" s="2013" t="e">
        <f>((2*E196/7)+G196/3)/'1-Eng Inputs'!$B$34</f>
        <v>#REF!</v>
      </c>
      <c r="G194" s="1180"/>
      <c r="H194" s="2013" t="e">
        <f>((I196+G196)/3)/'1-Eng Inputs'!$B$34</f>
        <v>#REF!</v>
      </c>
      <c r="I194" s="1180"/>
      <c r="J194" s="2013" t="e">
        <f>((K196+I196)/3)/'1-Eng Inputs'!$B$34</f>
        <v>#REF!</v>
      </c>
      <c r="K194" s="1180"/>
      <c r="L194" s="2013" t="e">
        <f>((M196+K196)/3)/'1-Eng Inputs'!$B$34</f>
        <v>#REF!</v>
      </c>
      <c r="M194" s="1180"/>
      <c r="N194" s="2013" t="e">
        <f>((O196+M196)/3)/'1-Eng Inputs'!$B$34</f>
        <v>#REF!</v>
      </c>
      <c r="O194" s="1180"/>
      <c r="P194" s="2013" t="e">
        <f>((Q196+O196)/3)/'1-Eng Inputs'!$B$34</f>
        <v>#REF!</v>
      </c>
      <c r="Q194" s="1180"/>
      <c r="R194" s="1180"/>
      <c r="S194" s="2018" t="s">
        <v>412</v>
      </c>
      <c r="V194" s="2013" t="e">
        <f>(2*W196/7)/'1-Eng Inputs'!$B$34</f>
        <v>#REF!</v>
      </c>
      <c r="X194" s="2013" t="e">
        <f>((2*W196/7)+Y196/3)/'1-Eng Inputs'!$B$34</f>
        <v>#REF!</v>
      </c>
      <c r="Y194" s="1180"/>
      <c r="Z194" s="2013" t="e">
        <f>((AA196+Y196)/3)/'1-Eng Inputs'!$B$34</f>
        <v>#REF!</v>
      </c>
      <c r="AA194" s="1180"/>
      <c r="AB194" s="2013" t="e">
        <f>((AC196+AA196)/3)/'1-Eng Inputs'!$B$34</f>
        <v>#REF!</v>
      </c>
      <c r="AC194" s="1180"/>
      <c r="AD194" s="2013" t="e">
        <f>((AE196+AC196)/3)/'1-Eng Inputs'!$B$34</f>
        <v>#REF!</v>
      </c>
      <c r="AE194" s="1180"/>
      <c r="AF194" s="2013" t="e">
        <f>((AG196+AE196)/3)/'1-Eng Inputs'!$B$34</f>
        <v>#REF!</v>
      </c>
      <c r="AG194" s="1180"/>
      <c r="AH194" s="2013" t="e">
        <f>((AI196+AG196)/3)/'1-Eng Inputs'!$B$34</f>
        <v>#REF!</v>
      </c>
      <c r="AI194" s="1180"/>
      <c r="AJ194" s="1180"/>
      <c r="AK194" s="2018" t="s">
        <v>412</v>
      </c>
      <c r="AO194" s="2082" t="s">
        <v>567</v>
      </c>
      <c r="AQ194" s="1161"/>
      <c r="AS194" s="1161"/>
      <c r="AT194" s="1180"/>
      <c r="AU194" s="1161"/>
      <c r="AV194" s="1180"/>
      <c r="AW194" s="1161"/>
      <c r="AX194" s="1180"/>
      <c r="AY194" s="1162"/>
      <c r="AZ194" s="1180"/>
      <c r="BA194" s="1162"/>
      <c r="BB194" s="1180"/>
      <c r="BC194" s="1162"/>
      <c r="BD194" s="1180"/>
      <c r="BE194" s="1180"/>
      <c r="BF194" s="2018" t="s">
        <v>412</v>
      </c>
      <c r="BI194" s="1161"/>
      <c r="BK194" s="1161"/>
      <c r="BL194" s="1180"/>
      <c r="BM194" s="1161"/>
      <c r="BN194" s="1180"/>
      <c r="BO194" s="1161"/>
      <c r="BP194" s="1180"/>
      <c r="BQ194" s="1162"/>
      <c r="BR194" s="1180"/>
      <c r="BS194" s="1162"/>
      <c r="BT194" s="1180"/>
      <c r="BU194" s="1162"/>
      <c r="BV194" s="1180"/>
      <c r="BW194" s="1180"/>
      <c r="BX194" s="2018" t="s">
        <v>412</v>
      </c>
      <c r="CB194" s="2082" t="s">
        <v>567</v>
      </c>
      <c r="CD194" s="2025"/>
      <c r="CF194" s="2025"/>
      <c r="CG194" s="1180"/>
      <c r="CH194" s="2025"/>
      <c r="CI194" s="1180"/>
      <c r="CJ194" s="2025"/>
      <c r="CK194" s="1180"/>
      <c r="CL194" s="2027"/>
      <c r="CM194" s="1180"/>
      <c r="CN194" s="2027"/>
      <c r="CO194" s="1180"/>
      <c r="CP194" s="2027"/>
      <c r="CQ194" s="1180"/>
      <c r="CR194" s="1180"/>
      <c r="CS194" s="2018" t="s">
        <v>412</v>
      </c>
      <c r="CV194" s="2025"/>
      <c r="CX194" s="2025"/>
      <c r="CY194" s="1180"/>
      <c r="CZ194" s="2025"/>
      <c r="DA194" s="1180"/>
      <c r="DB194" s="2025"/>
      <c r="DC194" s="1180"/>
      <c r="DD194" s="2027"/>
      <c r="DE194" s="1180"/>
      <c r="DF194" s="2027"/>
      <c r="DG194" s="1180"/>
      <c r="DH194" s="2027"/>
      <c r="DI194" s="1180"/>
      <c r="DJ194" s="1180"/>
      <c r="DK194" s="2018" t="s">
        <v>412</v>
      </c>
    </row>
    <row r="195" spans="2:115" ht="14.45" hidden="1" customHeight="1" x14ac:dyDescent="0.25">
      <c r="B195" s="2083"/>
      <c r="D195" s="2014"/>
      <c r="F195" s="2014"/>
      <c r="H195" s="2014"/>
      <c r="J195" s="2014"/>
      <c r="L195" s="2014"/>
      <c r="N195" s="2014"/>
      <c r="P195" s="2014"/>
      <c r="Q195" s="1180"/>
      <c r="R195" s="1180"/>
      <c r="S195" s="2019"/>
      <c r="V195" s="2014"/>
      <c r="X195" s="2014"/>
      <c r="Z195" s="2014"/>
      <c r="AB195" s="2014"/>
      <c r="AD195" s="2014"/>
      <c r="AF195" s="2014"/>
      <c r="AH195" s="2014"/>
      <c r="AI195" s="1180"/>
      <c r="AJ195" s="1180"/>
      <c r="AK195" s="2019"/>
      <c r="AO195" s="2083"/>
      <c r="AQ195" s="1169"/>
      <c r="AS195" s="1169"/>
      <c r="AU195" s="1169"/>
      <c r="AW195" s="1169"/>
      <c r="AY195" s="1170"/>
      <c r="BA195" s="1170"/>
      <c r="BC195" s="1170"/>
      <c r="BD195" s="1180"/>
      <c r="BE195" s="1180"/>
      <c r="BF195" s="2019"/>
      <c r="BI195" s="1169"/>
      <c r="BK195" s="1169"/>
      <c r="BM195" s="1169"/>
      <c r="BO195" s="1169"/>
      <c r="BQ195" s="1170"/>
      <c r="BS195" s="1170"/>
      <c r="BU195" s="1170"/>
      <c r="BV195" s="1180"/>
      <c r="BW195" s="1180"/>
      <c r="BX195" s="2019"/>
      <c r="CB195" s="2083"/>
      <c r="CD195" s="2026"/>
      <c r="CF195" s="2026"/>
      <c r="CH195" s="2026"/>
      <c r="CJ195" s="2026"/>
      <c r="CL195" s="2028"/>
      <c r="CN195" s="2028"/>
      <c r="CP195" s="2028"/>
      <c r="CQ195" s="1180"/>
      <c r="CR195" s="1180"/>
      <c r="CS195" s="2019"/>
      <c r="CV195" s="2026"/>
      <c r="CX195" s="2026"/>
      <c r="CZ195" s="2026"/>
      <c r="DB195" s="2026"/>
      <c r="DD195" s="2028"/>
      <c r="DF195" s="2028"/>
      <c r="DH195" s="2028"/>
      <c r="DI195" s="1180"/>
      <c r="DJ195" s="1180"/>
      <c r="DK195" s="2019"/>
    </row>
    <row r="196" spans="2:115" ht="30" customHeight="1" x14ac:dyDescent="0.25">
      <c r="B196" s="2083"/>
      <c r="D196" s="1190"/>
      <c r="E196" s="1153" t="e">
        <f>IF('1-Eng Inputs'!B217="YES",AR196,CE196)*2.2</f>
        <v>#REF!</v>
      </c>
      <c r="F196" s="1153"/>
      <c r="G196" s="1153" t="e">
        <f>IF('1-Eng Inputs'!E217="YES",AT196,CG196)*2.2</f>
        <v>#REF!</v>
      </c>
      <c r="H196" s="1153"/>
      <c r="I196" s="1153" t="e">
        <f>IF('1-Eng Inputs'!G217="YES",AV196,CI196)*2.2</f>
        <v>#REF!</v>
      </c>
      <c r="J196" s="1153"/>
      <c r="K196" s="1153" t="e">
        <f>IF('1-Eng Inputs'!I217="YES",AX196,CK196)*2.2</f>
        <v>#REF!</v>
      </c>
      <c r="L196" s="1153"/>
      <c r="M196" s="1153" t="e">
        <f>IF('1-Eng Inputs'!K217="YES",AZ196,CM196)*2.2</f>
        <v>#REF!</v>
      </c>
      <c r="N196" s="1153"/>
      <c r="O196" s="1153" t="e">
        <f>IF('1-Eng Inputs'!M217="YES",BB196,CO196)*2.2</f>
        <v>#REF!</v>
      </c>
      <c r="P196" s="1153"/>
      <c r="Q196" s="1153" t="e">
        <f>IF('1-Eng Inputs'!O217="YES",BD196,CQ196)*2.2</f>
        <v>#REF!</v>
      </c>
      <c r="R196" s="1180"/>
      <c r="S196" s="2019"/>
      <c r="V196" s="1190"/>
      <c r="W196" s="1153" t="e">
        <f>IF('1-Eng Inputs'!U217="YES",BJ196,CW196)*2.2</f>
        <v>#REF!</v>
      </c>
      <c r="X196" s="1153"/>
      <c r="Y196" s="1153" t="e">
        <f>IF('1-Eng Inputs'!W217="YES",BL196,CY196)*2.2</f>
        <v>#REF!</v>
      </c>
      <c r="Z196" s="1153"/>
      <c r="AA196" s="1153" t="e">
        <f>IF('1-Eng Inputs'!Y217="YES",BN196,DA196)*2.2</f>
        <v>#REF!</v>
      </c>
      <c r="AB196" s="1153"/>
      <c r="AC196" s="1153" t="e">
        <f>IF('1-Eng Inputs'!AA217="YES",BP196,DC196)*2.2</f>
        <v>#REF!</v>
      </c>
      <c r="AD196" s="1153"/>
      <c r="AE196" s="1153" t="e">
        <f>IF('1-Eng Inputs'!AC217="YES",BR196,DE196)*2.2</f>
        <v>#REF!</v>
      </c>
      <c r="AF196" s="1153"/>
      <c r="AG196" s="1153" t="e">
        <f>IF('1-Eng Inputs'!AE217="YES",BT196,DG196)*2.2</f>
        <v>#REF!</v>
      </c>
      <c r="AH196" s="1153"/>
      <c r="AI196" s="1153" t="e">
        <f>IF('1-Eng Inputs'!AG217="YES",BV196,DI196)*2.2</f>
        <v>#REF!</v>
      </c>
      <c r="AJ196" s="1180"/>
      <c r="AK196" s="2019"/>
      <c r="AO196" s="2083"/>
      <c r="AQ196" s="1190"/>
      <c r="AR196" s="1153" t="e">
        <f>'wind load calc_10d'!F51</f>
        <v>#REF!</v>
      </c>
      <c r="AS196" s="1153"/>
      <c r="AT196" s="1153" t="e">
        <f>'wind load calc_10d'!G51</f>
        <v>#REF!</v>
      </c>
      <c r="AU196" s="1153"/>
      <c r="AV196" s="1153" t="e">
        <f>'wind load calc_10d'!H51</f>
        <v>#REF!</v>
      </c>
      <c r="AW196" s="1153"/>
      <c r="AX196" s="1153" t="e">
        <f>'wind load calc_10d'!H51</f>
        <v>#REF!</v>
      </c>
      <c r="AY196" s="1153"/>
      <c r="AZ196" s="1153" t="e">
        <f>'wind load calc_10d'!H52</f>
        <v>#REF!</v>
      </c>
      <c r="BA196" s="1153"/>
      <c r="BB196" s="1153" t="e">
        <f>'wind load calc_10d'!H52</f>
        <v>#REF!</v>
      </c>
      <c r="BC196" s="1153"/>
      <c r="BD196" s="1153" t="e">
        <f>'wind load calc_10d'!H52</f>
        <v>#REF!</v>
      </c>
      <c r="BE196" s="1180"/>
      <c r="BF196" s="2019"/>
      <c r="BI196" s="1190"/>
      <c r="BJ196" s="1153" t="e">
        <f>'wind load calc_10d'!F51</f>
        <v>#REF!</v>
      </c>
      <c r="BK196" s="1153"/>
      <c r="BL196" s="1153" t="e">
        <f>'wind load calc_10d'!G51</f>
        <v>#REF!</v>
      </c>
      <c r="BM196" s="1153"/>
      <c r="BN196" s="1153" t="e">
        <f>'wind load calc_10d'!H51</f>
        <v>#REF!</v>
      </c>
      <c r="BO196" s="1153"/>
      <c r="BP196" s="1153" t="e">
        <f>'wind load calc_10d'!H51</f>
        <v>#REF!</v>
      </c>
      <c r="BQ196" s="1153"/>
      <c r="BR196" s="1153" t="e">
        <f>'wind load calc_10d'!H52</f>
        <v>#REF!</v>
      </c>
      <c r="BS196" s="1153"/>
      <c r="BT196" s="1153" t="e">
        <f>'wind load calc_10d'!H52</f>
        <v>#REF!</v>
      </c>
      <c r="BU196" s="1153"/>
      <c r="BV196" s="1153" t="e">
        <f>'wind load calc_10d'!H52</f>
        <v>#REF!</v>
      </c>
      <c r="BW196" s="1180"/>
      <c r="BX196" s="2019"/>
      <c r="CB196" s="2083"/>
      <c r="CD196" s="1190"/>
      <c r="CE196" s="1153" t="e">
        <f>'wind load calc_10d'!F103</f>
        <v>#REF!</v>
      </c>
      <c r="CF196" s="1153"/>
      <c r="CG196" s="1153" t="e">
        <f>'wind load calc_10d'!G103</f>
        <v>#REF!</v>
      </c>
      <c r="CH196" s="1153"/>
      <c r="CI196" s="1153" t="e">
        <f>'wind load calc_10d'!H103</f>
        <v>#REF!</v>
      </c>
      <c r="CJ196" s="1153"/>
      <c r="CK196" s="1153" t="e">
        <f>'wind load calc_10d'!H103</f>
        <v>#REF!</v>
      </c>
      <c r="CL196" s="1153"/>
      <c r="CM196" s="1153" t="e">
        <f>'wind load calc_10d'!H104</f>
        <v>#REF!</v>
      </c>
      <c r="CN196" s="1153"/>
      <c r="CO196" s="1153" t="e">
        <f>'wind load calc_10d'!H104</f>
        <v>#REF!</v>
      </c>
      <c r="CP196" s="1153"/>
      <c r="CQ196" s="1153" t="e">
        <f>'wind load calc_10d'!H104</f>
        <v>#REF!</v>
      </c>
      <c r="CR196" s="1180"/>
      <c r="CS196" s="2019"/>
      <c r="CV196" s="1190"/>
      <c r="CW196" s="1153" t="e">
        <f>'wind load calc_10d'!F103</f>
        <v>#REF!</v>
      </c>
      <c r="CX196" s="1153"/>
      <c r="CY196" s="1153" t="e">
        <f>'wind load calc_10d'!G103</f>
        <v>#REF!</v>
      </c>
      <c r="CZ196" s="1153"/>
      <c r="DA196" s="1153" t="e">
        <f>'wind load calc_10d'!H103</f>
        <v>#REF!</v>
      </c>
      <c r="DB196" s="1153"/>
      <c r="DC196" s="1153" t="e">
        <f>'wind load calc_10d'!H103</f>
        <v>#REF!</v>
      </c>
      <c r="DD196" s="1153"/>
      <c r="DE196" s="1153" t="e">
        <f>'wind load calc_10d'!H104</f>
        <v>#REF!</v>
      </c>
      <c r="DF196" s="1153"/>
      <c r="DG196" s="1153" t="e">
        <f>'wind load calc_10d'!H104</f>
        <v>#REF!</v>
      </c>
      <c r="DH196" s="1153"/>
      <c r="DI196" s="1153" t="e">
        <f>'wind load calc_10d'!H104</f>
        <v>#REF!</v>
      </c>
      <c r="DJ196" s="1180"/>
      <c r="DK196" s="2019"/>
    </row>
    <row r="197" spans="2:115" ht="13.5" thickBot="1" x14ac:dyDescent="0.3">
      <c r="B197" s="2083"/>
      <c r="D197" s="2013" t="e">
        <f>(E199/3+(2*E196/7))/'1-Eng Inputs'!$B$34</f>
        <v>#REF!</v>
      </c>
      <c r="F197" s="2013" t="e">
        <f>((E199+G196)/6+(2*E196/7)+G199/4)/'1-Eng Inputs'!$B$34</f>
        <v>#REF!</v>
      </c>
      <c r="H197" s="2013" t="e">
        <f>((I196+G196)/6+(I199+G199)/4)/'1-Eng Inputs'!$B$34</f>
        <v>#REF!</v>
      </c>
      <c r="J197" s="2013" t="e">
        <f>((K196+I196)/6+(K199+I199)/4)/'1-Eng Inputs'!$B$34</f>
        <v>#REF!</v>
      </c>
      <c r="L197" s="2013" t="e">
        <f>((M196+K196)/6+(M199+K199)/4)/'1-Eng Inputs'!$B$34</f>
        <v>#REF!</v>
      </c>
      <c r="N197" s="2013" t="e">
        <f>((O196+M196)/6+(O199+M199)/4)/'1-Eng Inputs'!$B$34</f>
        <v>#REF!</v>
      </c>
      <c r="P197" s="2013" t="e">
        <f>((Q196+O196)/6+(Q199+O199)/4)/'1-Eng Inputs'!$B$34</f>
        <v>#REF!</v>
      </c>
      <c r="R197" s="1180"/>
      <c r="S197" s="2019"/>
      <c r="V197" s="2013" t="e">
        <f>(W199/3+(2*W196/7))/'1-Eng Inputs'!$B$34</f>
        <v>#REF!</v>
      </c>
      <c r="X197" s="2013" t="e">
        <f>((W199+Y196)/6+(2*W196/7)+Y199/4)/'1-Eng Inputs'!$B$34</f>
        <v>#REF!</v>
      </c>
      <c r="Z197" s="2013" t="e">
        <f>((AA196+Y196)/6+(AA199+Y199)/4)/'1-Eng Inputs'!$B$34</f>
        <v>#REF!</v>
      </c>
      <c r="AB197" s="2013" t="e">
        <f>((AC196+AA196)/6+(AC199+AA199)/4)/'1-Eng Inputs'!$B$34</f>
        <v>#REF!</v>
      </c>
      <c r="AD197" s="2013" t="e">
        <f>((AE196+AC196)/6+(AE199+AC199)/4)/'1-Eng Inputs'!$B$34</f>
        <v>#REF!</v>
      </c>
      <c r="AF197" s="2013" t="e">
        <f>((AG196+AE196)/6+(AG199+AE199)/4)/'1-Eng Inputs'!$B$34</f>
        <v>#REF!</v>
      </c>
      <c r="AH197" s="2013" t="e">
        <f>((AI196+AG196)/6+(AI199+AG199)/4)/'1-Eng Inputs'!$B$34</f>
        <v>#REF!</v>
      </c>
      <c r="AI197" s="1180"/>
      <c r="AJ197" s="1180"/>
      <c r="AK197" s="2019"/>
      <c r="AO197" s="2083"/>
      <c r="AQ197" s="1161"/>
      <c r="AS197" s="1161"/>
      <c r="AT197" s="1180"/>
      <c r="AU197" s="1161"/>
      <c r="AV197" s="1180"/>
      <c r="AW197" s="1161"/>
      <c r="AX197" s="1180"/>
      <c r="AY197" s="1162"/>
      <c r="AZ197" s="1180"/>
      <c r="BA197" s="1162"/>
      <c r="BB197" s="1180"/>
      <c r="BC197" s="1162"/>
      <c r="BD197" s="1180"/>
      <c r="BE197" s="1180"/>
      <c r="BF197" s="2019"/>
      <c r="BI197" s="1161"/>
      <c r="BK197" s="1161"/>
      <c r="BL197" s="1180"/>
      <c r="BM197" s="1161"/>
      <c r="BN197" s="1180"/>
      <c r="BO197" s="1161"/>
      <c r="BP197" s="1180"/>
      <c r="BQ197" s="1162"/>
      <c r="BR197" s="1180"/>
      <c r="BS197" s="1162"/>
      <c r="BT197" s="1180"/>
      <c r="BU197" s="1162"/>
      <c r="BV197" s="1180"/>
      <c r="BW197" s="1180"/>
      <c r="BX197" s="2019"/>
      <c r="CB197" s="2083"/>
      <c r="CD197" s="2025"/>
      <c r="CF197" s="2025"/>
      <c r="CG197" s="1180"/>
      <c r="CH197" s="2025"/>
      <c r="CI197" s="1180"/>
      <c r="CJ197" s="2025"/>
      <c r="CK197" s="1180"/>
      <c r="CL197" s="2027"/>
      <c r="CM197" s="1180"/>
      <c r="CN197" s="2027"/>
      <c r="CO197" s="1180"/>
      <c r="CP197" s="2027"/>
      <c r="CQ197" s="1180"/>
      <c r="CR197" s="1180"/>
      <c r="CS197" s="2019"/>
      <c r="CV197" s="2025"/>
      <c r="CX197" s="2025"/>
      <c r="CY197" s="1180"/>
      <c r="CZ197" s="2025"/>
      <c r="DA197" s="1180"/>
      <c r="DB197" s="2025"/>
      <c r="DC197" s="1180"/>
      <c r="DD197" s="2027"/>
      <c r="DE197" s="1180"/>
      <c r="DF197" s="2027"/>
      <c r="DG197" s="1180"/>
      <c r="DH197" s="2027"/>
      <c r="DI197" s="1180"/>
      <c r="DJ197" s="1180"/>
      <c r="DK197" s="2019"/>
    </row>
    <row r="198" spans="2:115" ht="14.45" hidden="1" customHeight="1" thickBot="1" x14ac:dyDescent="0.3">
      <c r="B198" s="2084"/>
      <c r="D198" s="2014"/>
      <c r="F198" s="2014"/>
      <c r="H198" s="2014"/>
      <c r="J198" s="2014"/>
      <c r="L198" s="2014"/>
      <c r="N198" s="2014"/>
      <c r="P198" s="2014"/>
      <c r="R198" s="1180"/>
      <c r="S198" s="2019"/>
      <c r="V198" s="2014"/>
      <c r="X198" s="2014"/>
      <c r="Z198" s="2014"/>
      <c r="AB198" s="2014"/>
      <c r="AD198" s="2014"/>
      <c r="AF198" s="2014"/>
      <c r="AH198" s="2014"/>
      <c r="AJ198" s="1180"/>
      <c r="AK198" s="2019"/>
      <c r="AO198" s="2084"/>
      <c r="AQ198" s="1169"/>
      <c r="AS198" s="1169"/>
      <c r="AU198" s="1169"/>
      <c r="AW198" s="1169"/>
      <c r="AY198" s="1170"/>
      <c r="BA198" s="1170"/>
      <c r="BC198" s="1170"/>
      <c r="BD198" s="1180"/>
      <c r="BE198" s="1180"/>
      <c r="BF198" s="2019"/>
      <c r="BI198" s="1169"/>
      <c r="BK198" s="1169"/>
      <c r="BM198" s="1169"/>
      <c r="BO198" s="1169"/>
      <c r="BQ198" s="1170"/>
      <c r="BS198" s="1170"/>
      <c r="BU198" s="1170"/>
      <c r="BV198" s="1180"/>
      <c r="BW198" s="1180"/>
      <c r="BX198" s="2019"/>
      <c r="CB198" s="2084"/>
      <c r="CD198" s="2026"/>
      <c r="CF198" s="2026"/>
      <c r="CH198" s="2026"/>
      <c r="CJ198" s="2026"/>
      <c r="CL198" s="2028"/>
      <c r="CN198" s="2028"/>
      <c r="CP198" s="2028"/>
      <c r="CQ198" s="1180"/>
      <c r="CR198" s="1180"/>
      <c r="CS198" s="2019"/>
      <c r="CV198" s="2026"/>
      <c r="CX198" s="2026"/>
      <c r="CZ198" s="2026"/>
      <c r="DB198" s="2026"/>
      <c r="DD198" s="2028"/>
      <c r="DF198" s="2028"/>
      <c r="DH198" s="2028"/>
      <c r="DI198" s="1180"/>
      <c r="DJ198" s="1180"/>
      <c r="DK198" s="2019"/>
    </row>
    <row r="199" spans="2:115" ht="30" customHeight="1" x14ac:dyDescent="0.25">
      <c r="B199" s="2082" t="s">
        <v>536</v>
      </c>
      <c r="D199" s="1190"/>
      <c r="E199" s="1153" t="e">
        <f>IF('1-Eng Inputs'!B220="YES",AR199,CE199)*2.2</f>
        <v>#REF!</v>
      </c>
      <c r="F199" s="1153"/>
      <c r="G199" s="1153" t="e">
        <f>IF('1-Eng Inputs'!E220="YES",AT199,CG199)*2.2</f>
        <v>#REF!</v>
      </c>
      <c r="H199" s="1153"/>
      <c r="I199" s="1153" t="e">
        <f>IF('1-Eng Inputs'!G220="YES",AV199,CI199)*2.2</f>
        <v>#REF!</v>
      </c>
      <c r="J199" s="1153"/>
      <c r="K199" s="1153" t="e">
        <f>IF('1-Eng Inputs'!I220="YES",AX199,CK199)*2.2</f>
        <v>#REF!</v>
      </c>
      <c r="L199" s="1153"/>
      <c r="M199" s="1153" t="e">
        <f>IF('1-Eng Inputs'!K220="YES",AZ199,CM199)*2.2</f>
        <v>#REF!</v>
      </c>
      <c r="N199" s="1153"/>
      <c r="O199" s="1153" t="e">
        <f>IF('1-Eng Inputs'!M220="YES",BB199,CO199)*2.2</f>
        <v>#REF!</v>
      </c>
      <c r="P199" s="1153"/>
      <c r="Q199" s="1153" t="e">
        <f>IF('1-Eng Inputs'!O220="YES",BD199,CQ199)*2.2</f>
        <v>#REF!</v>
      </c>
      <c r="R199" s="1180"/>
      <c r="S199" s="2019"/>
      <c r="V199" s="1190"/>
      <c r="W199" s="1153" t="e">
        <f>IF('1-Eng Inputs'!U220="YES",BJ199,CW199)*2.2</f>
        <v>#REF!</v>
      </c>
      <c r="X199" s="1153"/>
      <c r="Y199" s="1153" t="e">
        <f>IF('1-Eng Inputs'!W220="YES",BL199,CY199)*2.2</f>
        <v>#REF!</v>
      </c>
      <c r="Z199" s="1153"/>
      <c r="AA199" s="1153" t="e">
        <f>IF('1-Eng Inputs'!Y220="YES",BN199,DA199)*2.2</f>
        <v>#REF!</v>
      </c>
      <c r="AB199" s="1153"/>
      <c r="AC199" s="1153" t="e">
        <f>IF('1-Eng Inputs'!AA220="YES",BP199,DC199)*2.2</f>
        <v>#REF!</v>
      </c>
      <c r="AD199" s="1153"/>
      <c r="AE199" s="1153" t="e">
        <f>IF('1-Eng Inputs'!AC220="YES",BR199,DE199)*2.2</f>
        <v>#REF!</v>
      </c>
      <c r="AF199" s="1153"/>
      <c r="AG199" s="1153" t="e">
        <f>IF('1-Eng Inputs'!AE220="YES",BT199,DG199)*2.2</f>
        <v>#REF!</v>
      </c>
      <c r="AH199" s="1153"/>
      <c r="AI199" s="1153" t="e">
        <f>IF('1-Eng Inputs'!AG220="YES",BV199,DI199)*2.2</f>
        <v>#REF!</v>
      </c>
      <c r="AJ199" s="1180"/>
      <c r="AK199" s="2019"/>
      <c r="AO199" s="2082" t="s">
        <v>536</v>
      </c>
      <c r="AQ199" s="1190"/>
      <c r="AR199" s="1153" t="e">
        <f>'wind load calc_10d'!G53</f>
        <v>#REF!</v>
      </c>
      <c r="AS199" s="1153"/>
      <c r="AT199" s="1153" t="e">
        <f>'wind load calc_10d'!I53</f>
        <v>#REF!</v>
      </c>
      <c r="AU199" s="1153"/>
      <c r="AV199" s="1153" t="e">
        <f>'wind load calc_10d'!J53</f>
        <v>#REF!</v>
      </c>
      <c r="AW199" s="1153"/>
      <c r="AX199" s="1153" t="e">
        <f>'wind load calc_10d'!J53</f>
        <v>#REF!</v>
      </c>
      <c r="AY199" s="1153"/>
      <c r="AZ199" s="1153" t="e">
        <f>'wind load calc_10d'!J53</f>
        <v>#REF!</v>
      </c>
      <c r="BA199" s="1153"/>
      <c r="BB199" s="1153" t="e">
        <f>'wind load calc_10d'!J53</f>
        <v>#REF!</v>
      </c>
      <c r="BC199" s="1153"/>
      <c r="BD199" s="1153" t="e">
        <f>'wind load calc_10d'!J53</f>
        <v>#REF!</v>
      </c>
      <c r="BE199" s="1180"/>
      <c r="BF199" s="2019"/>
      <c r="BI199" s="1190"/>
      <c r="BJ199" s="1153" t="e">
        <f>'wind load calc_10d'!G53</f>
        <v>#REF!</v>
      </c>
      <c r="BK199" s="1153"/>
      <c r="BL199" s="1153" t="e">
        <f>'wind load calc_10d'!I53</f>
        <v>#REF!</v>
      </c>
      <c r="BM199" s="1153"/>
      <c r="BN199" s="1153" t="e">
        <f>'wind load calc_10d'!J53</f>
        <v>#REF!</v>
      </c>
      <c r="BO199" s="1153"/>
      <c r="BP199" s="1153" t="e">
        <f>'wind load calc_10d'!J53</f>
        <v>#REF!</v>
      </c>
      <c r="BQ199" s="1153"/>
      <c r="BR199" s="1153" t="e">
        <f>'wind load calc_10d'!J53</f>
        <v>#REF!</v>
      </c>
      <c r="BS199" s="1153"/>
      <c r="BT199" s="1153" t="e">
        <f>'wind load calc_10d'!J53</f>
        <v>#REF!</v>
      </c>
      <c r="BU199" s="1153"/>
      <c r="BV199" s="1153" t="e">
        <f>'wind load calc_10d'!J53</f>
        <v>#REF!</v>
      </c>
      <c r="BW199" s="1180"/>
      <c r="BX199" s="2019"/>
      <c r="CB199" s="2082" t="s">
        <v>536</v>
      </c>
      <c r="CD199" s="1190"/>
      <c r="CE199" s="1153" t="e">
        <f>'wind load calc_10d'!G105</f>
        <v>#REF!</v>
      </c>
      <c r="CF199" s="1153"/>
      <c r="CG199" s="1153" t="e">
        <f>'wind load calc_10d'!I105</f>
        <v>#REF!</v>
      </c>
      <c r="CH199" s="1153"/>
      <c r="CI199" s="1153" t="e">
        <f>'wind load calc_10d'!J105</f>
        <v>#REF!</v>
      </c>
      <c r="CJ199" s="1153"/>
      <c r="CK199" s="1153" t="e">
        <f>'wind load calc_10d'!J105</f>
        <v>#REF!</v>
      </c>
      <c r="CL199" s="1153"/>
      <c r="CM199" s="1153" t="e">
        <f>'wind load calc_10d'!J105</f>
        <v>#REF!</v>
      </c>
      <c r="CN199" s="1153"/>
      <c r="CO199" s="1153" t="e">
        <f>'wind load calc_10d'!J105</f>
        <v>#REF!</v>
      </c>
      <c r="CP199" s="1153"/>
      <c r="CQ199" s="1153" t="e">
        <f>'wind load calc_10d'!J105</f>
        <v>#REF!</v>
      </c>
      <c r="CR199" s="1180"/>
      <c r="CS199" s="2019"/>
      <c r="CV199" s="1190"/>
      <c r="CW199" s="1153" t="e">
        <f>'wind load calc_10d'!G105</f>
        <v>#REF!</v>
      </c>
      <c r="CX199" s="1153"/>
      <c r="CY199" s="1153" t="e">
        <f>'wind load calc_10d'!I105</f>
        <v>#REF!</v>
      </c>
      <c r="CZ199" s="1153"/>
      <c r="DA199" s="1153" t="e">
        <f>'wind load calc_10d'!J105</f>
        <v>#REF!</v>
      </c>
      <c r="DB199" s="1153"/>
      <c r="DC199" s="1153" t="e">
        <f>'wind load calc_10d'!J105</f>
        <v>#REF!</v>
      </c>
      <c r="DD199" s="1153"/>
      <c r="DE199" s="1153" t="e">
        <f>'wind load calc_10d'!J105</f>
        <v>#REF!</v>
      </c>
      <c r="DF199" s="1153"/>
      <c r="DG199" s="1153" t="e">
        <f>'wind load calc_10d'!J105</f>
        <v>#REF!</v>
      </c>
      <c r="DH199" s="1153"/>
      <c r="DI199" s="1153" t="e">
        <f>'wind load calc_10d'!J105</f>
        <v>#REF!</v>
      </c>
      <c r="DJ199" s="1180"/>
      <c r="DK199" s="2019"/>
    </row>
    <row r="200" spans="2:115" x14ac:dyDescent="0.25">
      <c r="B200" s="2083"/>
      <c r="D200" s="2013" t="e">
        <f>((E199+E202)/3)/'1-Eng Inputs'!$B$34</f>
        <v>#REF!</v>
      </c>
      <c r="F200" s="2013" t="e">
        <f>((E202+E199)/6+(G202+G199)/4)/'1-Eng Inputs'!$B$34</f>
        <v>#REF!</v>
      </c>
      <c r="H200" s="2013" t="e">
        <f>1/4*(G199+I199+G202+I202)/'1-Eng Inputs'!$B$34</f>
        <v>#REF!</v>
      </c>
      <c r="J200" s="2013" t="e">
        <f>1/4*(I199+K199+I202+K202)/'1-Eng Inputs'!$B$34</f>
        <v>#REF!</v>
      </c>
      <c r="L200" s="2013" t="e">
        <f>1/4*(K199+M199+K202+M202)/'1-Eng Inputs'!$B$34</f>
        <v>#REF!</v>
      </c>
      <c r="N200" s="2013" t="e">
        <f>1/4*(M199+O199+M202+O202)/'1-Eng Inputs'!$B$34</f>
        <v>#REF!</v>
      </c>
      <c r="P200" s="2013" t="e">
        <f>1/4*(O199+Q199+O202+Q202)/'1-Eng Inputs'!$B$34</f>
        <v>#REF!</v>
      </c>
      <c r="R200" s="1180"/>
      <c r="S200" s="2019"/>
      <c r="V200" s="2013" t="e">
        <f>((W199+W202)/3)/'1-Eng Inputs'!$B$34</f>
        <v>#REF!</v>
      </c>
      <c r="X200" s="2013" t="e">
        <f>((W202+W199)/6+(Y202+Y199)/4)/'1-Eng Inputs'!$B$34</f>
        <v>#REF!</v>
      </c>
      <c r="Z200" s="2013" t="e">
        <f>1/4*(Y199+AA199+Y202+AA202)/'1-Eng Inputs'!$B$34</f>
        <v>#REF!</v>
      </c>
      <c r="AB200" s="2013" t="e">
        <f>1/4*(AA199+AC199+AA202+AC202)/'1-Eng Inputs'!$B$34</f>
        <v>#REF!</v>
      </c>
      <c r="AD200" s="2013" t="e">
        <f>1/4*(AC199+AE199+AC202+AE202)/'1-Eng Inputs'!$B$34</f>
        <v>#REF!</v>
      </c>
      <c r="AF200" s="2013" t="e">
        <f>1/4*(AE199+AG199+AE202+AG202)/'1-Eng Inputs'!$B$34</f>
        <v>#REF!</v>
      </c>
      <c r="AH200" s="2013" t="e">
        <f>1/4*(AG199+AI199+AG202+AI202)/'1-Eng Inputs'!$B$34</f>
        <v>#REF!</v>
      </c>
      <c r="AI200" s="1180"/>
      <c r="AJ200" s="1180"/>
      <c r="AK200" s="2019"/>
      <c r="AO200" s="2083"/>
      <c r="AQ200" s="1161"/>
      <c r="AS200" s="1161"/>
      <c r="AT200" s="1180"/>
      <c r="AU200" s="1161"/>
      <c r="AV200" s="1180"/>
      <c r="AW200" s="1161"/>
      <c r="AX200" s="1180"/>
      <c r="AY200" s="1162"/>
      <c r="AZ200" s="1180"/>
      <c r="BA200" s="1162"/>
      <c r="BB200" s="1180"/>
      <c r="BC200" s="1162"/>
      <c r="BD200" s="1180"/>
      <c r="BE200" s="1180"/>
      <c r="BF200" s="2019"/>
      <c r="BI200" s="1161"/>
      <c r="BK200" s="1161"/>
      <c r="BL200" s="1180"/>
      <c r="BM200" s="1161"/>
      <c r="BN200" s="1180"/>
      <c r="BO200" s="1161"/>
      <c r="BP200" s="1180"/>
      <c r="BQ200" s="1162"/>
      <c r="BR200" s="1180"/>
      <c r="BS200" s="1162"/>
      <c r="BT200" s="1180"/>
      <c r="BU200" s="1162"/>
      <c r="BV200" s="1180"/>
      <c r="BW200" s="1180"/>
      <c r="BX200" s="2019"/>
      <c r="CB200" s="2083"/>
      <c r="CD200" s="2025"/>
      <c r="CF200" s="2025"/>
      <c r="CG200" s="1180"/>
      <c r="CH200" s="2025"/>
      <c r="CI200" s="1180"/>
      <c r="CJ200" s="2025"/>
      <c r="CK200" s="1180"/>
      <c r="CL200" s="2027"/>
      <c r="CM200" s="1180"/>
      <c r="CN200" s="2027"/>
      <c r="CO200" s="1180"/>
      <c r="CP200" s="2027"/>
      <c r="CQ200" s="1180"/>
      <c r="CR200" s="1180"/>
      <c r="CS200" s="2019"/>
      <c r="CV200" s="2025"/>
      <c r="CX200" s="2025"/>
      <c r="CY200" s="1180"/>
      <c r="CZ200" s="2025"/>
      <c r="DA200" s="1180"/>
      <c r="DB200" s="2025"/>
      <c r="DC200" s="1180"/>
      <c r="DD200" s="2027"/>
      <c r="DE200" s="1180"/>
      <c r="DF200" s="2027"/>
      <c r="DG200" s="1180"/>
      <c r="DH200" s="2027"/>
      <c r="DI200" s="1180"/>
      <c r="DJ200" s="1180"/>
      <c r="DK200" s="2019"/>
    </row>
    <row r="201" spans="2:115" ht="14.45" hidden="1" customHeight="1" x14ac:dyDescent="0.25">
      <c r="B201" s="2083"/>
      <c r="D201" s="2014"/>
      <c r="F201" s="2014"/>
      <c r="H201" s="2014"/>
      <c r="J201" s="2014"/>
      <c r="L201" s="2014"/>
      <c r="N201" s="2014"/>
      <c r="P201" s="2014"/>
      <c r="R201" s="1180"/>
      <c r="S201" s="2019"/>
      <c r="V201" s="2014"/>
      <c r="X201" s="2014"/>
      <c r="Z201" s="2014"/>
      <c r="AB201" s="2014"/>
      <c r="AD201" s="2014"/>
      <c r="AF201" s="2014"/>
      <c r="AH201" s="2014"/>
      <c r="AJ201" s="1180"/>
      <c r="AK201" s="2019"/>
      <c r="AO201" s="2083"/>
      <c r="AQ201" s="1169"/>
      <c r="AS201" s="1169"/>
      <c r="AU201" s="1169"/>
      <c r="AW201" s="1169"/>
      <c r="AY201" s="1170"/>
      <c r="BA201" s="1170"/>
      <c r="BC201" s="1170"/>
      <c r="BD201" s="1180"/>
      <c r="BE201" s="1180"/>
      <c r="BF201" s="2019"/>
      <c r="BI201" s="1169"/>
      <c r="BK201" s="1169"/>
      <c r="BM201" s="1169"/>
      <c r="BO201" s="1169"/>
      <c r="BQ201" s="1170"/>
      <c r="BS201" s="1170"/>
      <c r="BU201" s="1170"/>
      <c r="BV201" s="1180"/>
      <c r="BW201" s="1180"/>
      <c r="BX201" s="2019"/>
      <c r="CB201" s="2083"/>
      <c r="CD201" s="2026"/>
      <c r="CF201" s="2026"/>
      <c r="CH201" s="2026"/>
      <c r="CJ201" s="2026"/>
      <c r="CL201" s="2028"/>
      <c r="CN201" s="2028"/>
      <c r="CP201" s="2028"/>
      <c r="CQ201" s="1180"/>
      <c r="CR201" s="1180"/>
      <c r="CS201" s="2019"/>
      <c r="CV201" s="2026"/>
      <c r="CX201" s="2026"/>
      <c r="CZ201" s="2026"/>
      <c r="DB201" s="2026"/>
      <c r="DD201" s="2028"/>
      <c r="DF201" s="2028"/>
      <c r="DH201" s="2028"/>
      <c r="DI201" s="1180"/>
      <c r="DJ201" s="1180"/>
      <c r="DK201" s="2019"/>
    </row>
    <row r="202" spans="2:115" ht="30" customHeight="1" x14ac:dyDescent="0.25">
      <c r="B202" s="2083"/>
      <c r="D202" s="1190"/>
      <c r="E202" s="1153" t="e">
        <f>IF('1-Eng Inputs'!B223="YES",AR202,CE202)*2.2</f>
        <v>#REF!</v>
      </c>
      <c r="F202" s="1153"/>
      <c r="G202" s="1153" t="e">
        <f>IF('1-Eng Inputs'!E223="YES",AT202,CG202)*2.2</f>
        <v>#REF!</v>
      </c>
      <c r="H202" s="1153"/>
      <c r="I202" s="1153" t="e">
        <f>IF('1-Eng Inputs'!G223="YES",AV202,CI202)*2.2</f>
        <v>#REF!</v>
      </c>
      <c r="J202" s="1153"/>
      <c r="K202" s="1153" t="e">
        <f>IF('1-Eng Inputs'!I223="YES",AX202,CK202)*2.2</f>
        <v>#REF!</v>
      </c>
      <c r="L202" s="1153"/>
      <c r="M202" s="1153" t="e">
        <f>IF('1-Eng Inputs'!K223="YES",AZ202,CM202)*2.2</f>
        <v>#REF!</v>
      </c>
      <c r="N202" s="1153"/>
      <c r="O202" s="1153" t="e">
        <f>IF('1-Eng Inputs'!M223="YES",BB202,CO202)*2.2</f>
        <v>#REF!</v>
      </c>
      <c r="P202" s="1153"/>
      <c r="Q202" s="1153" t="e">
        <f>IF('1-Eng Inputs'!O223="YES",BD202,CQ202)*2.2</f>
        <v>#REF!</v>
      </c>
      <c r="R202" s="1180"/>
      <c r="S202" s="2019"/>
      <c r="V202" s="1190"/>
      <c r="W202" s="1153" t="e">
        <f>IF('1-Eng Inputs'!U223="YES",BJ202,CW202)*2.2</f>
        <v>#REF!</v>
      </c>
      <c r="X202" s="1153"/>
      <c r="Y202" s="1153" t="e">
        <f>IF('1-Eng Inputs'!W223="YES",BL202,CY202)*2.2</f>
        <v>#REF!</v>
      </c>
      <c r="Z202" s="1153"/>
      <c r="AA202" s="1153" t="e">
        <f>IF('1-Eng Inputs'!Y223="YES",BN202,DA202)*2.2</f>
        <v>#REF!</v>
      </c>
      <c r="AB202" s="1153"/>
      <c r="AC202" s="1153" t="e">
        <f>IF('1-Eng Inputs'!AA223="YES",BP202,DC202)*2.2</f>
        <v>#REF!</v>
      </c>
      <c r="AD202" s="1153"/>
      <c r="AE202" s="1153" t="e">
        <f>IF('1-Eng Inputs'!AC223="YES",BR202,DE202)*2.2</f>
        <v>#REF!</v>
      </c>
      <c r="AF202" s="1153"/>
      <c r="AG202" s="1153" t="e">
        <f>IF('1-Eng Inputs'!AE223="YES",BT202,DG202)*2.2</f>
        <v>#REF!</v>
      </c>
      <c r="AH202" s="1153"/>
      <c r="AI202" s="1153" t="e">
        <f>IF('1-Eng Inputs'!AG223="YES",BV202,DI202)*2.2</f>
        <v>#REF!</v>
      </c>
      <c r="AJ202" s="1180"/>
      <c r="AK202" s="2019"/>
      <c r="AO202" s="2083"/>
      <c r="AQ202" s="1190"/>
      <c r="AR202" s="1153" t="e">
        <f>'wind load calc_10d'!H53</f>
        <v>#REF!</v>
      </c>
      <c r="AS202" s="1153"/>
      <c r="AT202" s="1153" t="e">
        <f>'wind load calc_10d'!J53</f>
        <v>#REF!</v>
      </c>
      <c r="AU202" s="1153"/>
      <c r="AV202" s="1153" t="e">
        <f>'wind load calc_10d'!K53</f>
        <v>#REF!</v>
      </c>
      <c r="AW202" s="1153"/>
      <c r="AX202" s="1153" t="e">
        <f>'wind load calc_10d'!K53</f>
        <v>#REF!</v>
      </c>
      <c r="AY202" s="1153"/>
      <c r="AZ202" s="1153" t="e">
        <f>'wind load calc_10d'!K54</f>
        <v>#REF!</v>
      </c>
      <c r="BA202" s="1153"/>
      <c r="BB202" s="1153" t="e">
        <f>'wind load calc_10d'!K54</f>
        <v>#REF!</v>
      </c>
      <c r="BC202" s="1153"/>
      <c r="BD202" s="1153" t="e">
        <f>'wind load calc_10d'!K54</f>
        <v>#REF!</v>
      </c>
      <c r="BE202" s="1180"/>
      <c r="BF202" s="2019"/>
      <c r="BI202" s="1190"/>
      <c r="BJ202" s="1153" t="e">
        <f>'wind load calc_10d'!H53</f>
        <v>#REF!</v>
      </c>
      <c r="BK202" s="1153"/>
      <c r="BL202" s="1153" t="e">
        <f>'wind load calc_10d'!J53</f>
        <v>#REF!</v>
      </c>
      <c r="BM202" s="1153"/>
      <c r="BN202" s="1153" t="e">
        <f>'wind load calc_10d'!K53</f>
        <v>#REF!</v>
      </c>
      <c r="BO202" s="1153"/>
      <c r="BP202" s="1153" t="e">
        <f>'wind load calc_10d'!K53</f>
        <v>#REF!</v>
      </c>
      <c r="BQ202" s="1153"/>
      <c r="BR202" s="1153" t="e">
        <f>'wind load calc_10d'!K54</f>
        <v>#REF!</v>
      </c>
      <c r="BS202" s="1153"/>
      <c r="BT202" s="1153" t="e">
        <f>'wind load calc_10d'!K54</f>
        <v>#REF!</v>
      </c>
      <c r="BU202" s="1153"/>
      <c r="BV202" s="1153" t="e">
        <f>'wind load calc_10d'!K54</f>
        <v>#REF!</v>
      </c>
      <c r="BW202" s="1180"/>
      <c r="BX202" s="2019"/>
      <c r="CB202" s="2083"/>
      <c r="CD202" s="1190"/>
      <c r="CE202" s="1153" t="e">
        <f>'wind load calc_10d'!H105</f>
        <v>#REF!</v>
      </c>
      <c r="CF202" s="1153"/>
      <c r="CG202" s="1153" t="e">
        <f>'wind load calc_10d'!J105</f>
        <v>#REF!</v>
      </c>
      <c r="CH202" s="1153"/>
      <c r="CI202" s="1153" t="e">
        <f>'wind load calc_10d'!K105</f>
        <v>#REF!</v>
      </c>
      <c r="CJ202" s="1153"/>
      <c r="CK202" s="1153" t="e">
        <f>'wind load calc_10d'!K105</f>
        <v>#REF!</v>
      </c>
      <c r="CL202" s="1153"/>
      <c r="CM202" s="1153" t="e">
        <f>'wind load calc_10d'!K106</f>
        <v>#REF!</v>
      </c>
      <c r="CN202" s="1153"/>
      <c r="CO202" s="1153" t="e">
        <f>'wind load calc_10d'!K106</f>
        <v>#REF!</v>
      </c>
      <c r="CP202" s="1153"/>
      <c r="CQ202" s="1153" t="e">
        <f>'wind load calc_10d'!K106</f>
        <v>#REF!</v>
      </c>
      <c r="CR202" s="1180"/>
      <c r="CS202" s="2019"/>
      <c r="CV202" s="1190"/>
      <c r="CW202" s="1153" t="e">
        <f>'wind load calc_10d'!H105</f>
        <v>#REF!</v>
      </c>
      <c r="CX202" s="1153"/>
      <c r="CY202" s="1153" t="e">
        <f>'wind load calc_10d'!J105</f>
        <v>#REF!</v>
      </c>
      <c r="CZ202" s="1153"/>
      <c r="DA202" s="1153" t="e">
        <f>'wind load calc_10d'!K105</f>
        <v>#REF!</v>
      </c>
      <c r="DB202" s="1153"/>
      <c r="DC202" s="1153" t="e">
        <f>'wind load calc_10d'!K105</f>
        <v>#REF!</v>
      </c>
      <c r="DD202" s="1153"/>
      <c r="DE202" s="1153" t="e">
        <f>'wind load calc_10d'!K106</f>
        <v>#REF!</v>
      </c>
      <c r="DF202" s="1153"/>
      <c r="DG202" s="1153" t="e">
        <f>'wind load calc_10d'!K106</f>
        <v>#REF!</v>
      </c>
      <c r="DH202" s="1153"/>
      <c r="DI202" s="1153" t="e">
        <f>'wind load calc_10d'!K106</f>
        <v>#REF!</v>
      </c>
      <c r="DJ202" s="1180"/>
      <c r="DK202" s="2019"/>
    </row>
    <row r="203" spans="2:115" x14ac:dyDescent="0.25">
      <c r="B203" s="2083"/>
      <c r="D203" s="2013" t="e">
        <f>((E202+E205)/3)/'1-Eng Inputs'!$B$34</f>
        <v>#REF!</v>
      </c>
      <c r="F203" s="2013" t="e">
        <f>((E205+E202)/6+(G205+G202)/4)/'1-Eng Inputs'!$B$34</f>
        <v>#REF!</v>
      </c>
      <c r="H203" s="2013" t="e">
        <f>1/4*(G202+I202+G205+I205)/'1-Eng Inputs'!$B$34</f>
        <v>#REF!</v>
      </c>
      <c r="J203" s="2013" t="e">
        <f>1/4*(I202+K202+I205+K205)/'1-Eng Inputs'!$B$34</f>
        <v>#REF!</v>
      </c>
      <c r="L203" s="2013" t="e">
        <f>1/4*(K202+M202+K205+M205)/'1-Eng Inputs'!$B$34</f>
        <v>#REF!</v>
      </c>
      <c r="N203" s="2013" t="e">
        <f>1/4*(M202+O202+M205+O205)/'1-Eng Inputs'!$B$34</f>
        <v>#REF!</v>
      </c>
      <c r="P203" s="2013" t="e">
        <f>1/4*(O202+Q202+O205+Q205)/'1-Eng Inputs'!$B$34</f>
        <v>#REF!</v>
      </c>
      <c r="R203" s="1180"/>
      <c r="S203" s="2019"/>
      <c r="V203" s="2013" t="e">
        <f>((W202+W205)/3)/'1-Eng Inputs'!$B$34</f>
        <v>#REF!</v>
      </c>
      <c r="X203" s="2013" t="e">
        <f>((W205+W202)/6+(Y205+Y202)/4)/'1-Eng Inputs'!$B$34</f>
        <v>#REF!</v>
      </c>
      <c r="Z203" s="2013" t="e">
        <f>1/4*(Y202+AA202+Y205+AA205)/'1-Eng Inputs'!$B$34</f>
        <v>#REF!</v>
      </c>
      <c r="AB203" s="2013" t="e">
        <f>1/4*(AA202+AC202+AA205+AC205)/'1-Eng Inputs'!$B$34</f>
        <v>#REF!</v>
      </c>
      <c r="AD203" s="2013" t="e">
        <f>1/4*(AC202+AE202+AC205+AE205)/'1-Eng Inputs'!$B$34</f>
        <v>#REF!</v>
      </c>
      <c r="AF203" s="2013" t="e">
        <f>1/4*(AE202+AG202+AE205+AG205)/'1-Eng Inputs'!$B$34</f>
        <v>#REF!</v>
      </c>
      <c r="AH203" s="2013" t="e">
        <f>1/4*(AG202+AI202+AG205+AI205)/'1-Eng Inputs'!$B$34</f>
        <v>#REF!</v>
      </c>
      <c r="AI203" s="1180"/>
      <c r="AJ203" s="1180"/>
      <c r="AK203" s="2019"/>
      <c r="AO203" s="2083"/>
      <c r="AQ203" s="1161"/>
      <c r="AS203" s="1161"/>
      <c r="AT203" s="1180"/>
      <c r="AU203" s="1161"/>
      <c r="AV203" s="1180"/>
      <c r="AW203" s="1161"/>
      <c r="AX203" s="1180"/>
      <c r="AY203" s="1162"/>
      <c r="AZ203" s="1180"/>
      <c r="BA203" s="1162"/>
      <c r="BB203" s="1180"/>
      <c r="BC203" s="1162"/>
      <c r="BD203" s="1180"/>
      <c r="BE203" s="1180"/>
      <c r="BF203" s="2019"/>
      <c r="BI203" s="1161"/>
      <c r="BK203" s="1161"/>
      <c r="BL203" s="1180"/>
      <c r="BM203" s="1161"/>
      <c r="BN203" s="1180"/>
      <c r="BO203" s="1161"/>
      <c r="BP203" s="1180"/>
      <c r="BQ203" s="1162"/>
      <c r="BR203" s="1180"/>
      <c r="BS203" s="1162"/>
      <c r="BT203" s="1180"/>
      <c r="BU203" s="1162"/>
      <c r="BV203" s="1180"/>
      <c r="BW203" s="1180"/>
      <c r="BX203" s="2019"/>
      <c r="CB203" s="2083"/>
      <c r="CD203" s="2025"/>
      <c r="CF203" s="2025"/>
      <c r="CG203" s="1180"/>
      <c r="CH203" s="2025"/>
      <c r="CI203" s="1180"/>
      <c r="CJ203" s="2025"/>
      <c r="CK203" s="1180"/>
      <c r="CL203" s="2027"/>
      <c r="CM203" s="1180"/>
      <c r="CN203" s="2027"/>
      <c r="CO203" s="1180"/>
      <c r="CP203" s="2027"/>
      <c r="CQ203" s="1180"/>
      <c r="CR203" s="1180"/>
      <c r="CS203" s="2019"/>
      <c r="CV203" s="2025"/>
      <c r="CX203" s="2025"/>
      <c r="CY203" s="1180"/>
      <c r="CZ203" s="2025"/>
      <c r="DA203" s="1180"/>
      <c r="DB203" s="2025"/>
      <c r="DC203" s="1180"/>
      <c r="DD203" s="2027"/>
      <c r="DE203" s="1180"/>
      <c r="DF203" s="2027"/>
      <c r="DG203" s="1180"/>
      <c r="DH203" s="2027"/>
      <c r="DI203" s="1180"/>
      <c r="DJ203" s="1180"/>
      <c r="DK203" s="2019"/>
    </row>
    <row r="204" spans="2:115" ht="14.45" hidden="1" customHeight="1" x14ac:dyDescent="0.25">
      <c r="B204" s="2083"/>
      <c r="D204" s="2014"/>
      <c r="F204" s="2014"/>
      <c r="H204" s="2014"/>
      <c r="J204" s="2014"/>
      <c r="L204" s="2014"/>
      <c r="N204" s="2014"/>
      <c r="P204" s="2014"/>
      <c r="R204" s="1180"/>
      <c r="S204" s="2019"/>
      <c r="V204" s="2014"/>
      <c r="X204" s="2014"/>
      <c r="Z204" s="2014"/>
      <c r="AB204" s="2014"/>
      <c r="AD204" s="2014"/>
      <c r="AF204" s="2014"/>
      <c r="AH204" s="2014"/>
      <c r="AJ204" s="1180"/>
      <c r="AK204" s="2019"/>
      <c r="AO204" s="2083"/>
      <c r="AQ204" s="1169"/>
      <c r="AS204" s="1169"/>
      <c r="AU204" s="1169"/>
      <c r="AW204" s="1169"/>
      <c r="AY204" s="1170"/>
      <c r="BA204" s="1170"/>
      <c r="BC204" s="1170"/>
      <c r="BD204" s="1180"/>
      <c r="BE204" s="1180"/>
      <c r="BF204" s="2019"/>
      <c r="BI204" s="1169"/>
      <c r="BK204" s="1169"/>
      <c r="BM204" s="1169"/>
      <c r="BO204" s="1169"/>
      <c r="BQ204" s="1170"/>
      <c r="BS204" s="1170"/>
      <c r="BU204" s="1170"/>
      <c r="BV204" s="1180"/>
      <c r="BW204" s="1180"/>
      <c r="BX204" s="2019"/>
      <c r="CB204" s="2083"/>
      <c r="CD204" s="2026"/>
      <c r="CF204" s="2026"/>
      <c r="CH204" s="2026"/>
      <c r="CJ204" s="2026"/>
      <c r="CL204" s="2028"/>
      <c r="CN204" s="2028"/>
      <c r="CP204" s="2028"/>
      <c r="CQ204" s="1180"/>
      <c r="CR204" s="1180"/>
      <c r="CS204" s="2019"/>
      <c r="CV204" s="2026"/>
      <c r="CX204" s="2026"/>
      <c r="CZ204" s="2026"/>
      <c r="DB204" s="2026"/>
      <c r="DD204" s="2028"/>
      <c r="DF204" s="2028"/>
      <c r="DH204" s="2028"/>
      <c r="DI204" s="1180"/>
      <c r="DJ204" s="1180"/>
      <c r="DK204" s="2019"/>
    </row>
    <row r="205" spans="2:115" ht="30" customHeight="1" thickBot="1" x14ac:dyDescent="0.3">
      <c r="B205" s="2083"/>
      <c r="D205" s="1190"/>
      <c r="E205" s="1153" t="e">
        <f>IF('1-Eng Inputs'!B226="YES",AR205,CE205)*2.2</f>
        <v>#REF!</v>
      </c>
      <c r="F205" s="1153"/>
      <c r="G205" s="1153" t="e">
        <f>IF('1-Eng Inputs'!E226="YES",AT205,CG205)*2.2</f>
        <v>#REF!</v>
      </c>
      <c r="H205" s="1153"/>
      <c r="I205" s="1153" t="e">
        <f>IF('1-Eng Inputs'!G226="YES",AV205,CI205)*2.2</f>
        <v>#REF!</v>
      </c>
      <c r="J205" s="1153"/>
      <c r="K205" s="1153" t="e">
        <f>IF('1-Eng Inputs'!I226="YES",AX205,CK205)*2.2</f>
        <v>#REF!</v>
      </c>
      <c r="L205" s="1153"/>
      <c r="M205" s="1153" t="e">
        <f>IF('1-Eng Inputs'!K226="YES",AZ205,CM205)*2.2</f>
        <v>#REF!</v>
      </c>
      <c r="N205" s="1153"/>
      <c r="O205" s="1153" t="e">
        <f>IF('1-Eng Inputs'!M226="YES",BB205,CO205)*2.2</f>
        <v>#REF!</v>
      </c>
      <c r="P205" s="1153"/>
      <c r="Q205" s="1153" t="e">
        <f>IF('1-Eng Inputs'!O226="YES",BD205,CQ205)*2.2</f>
        <v>#REF!</v>
      </c>
      <c r="R205" s="1180"/>
      <c r="S205" s="2019"/>
      <c r="V205" s="1194"/>
      <c r="W205" s="1160" t="e">
        <f>IF('1-Eng Inputs'!U226="YES",BJ205,CW205)*2.2</f>
        <v>#REF!</v>
      </c>
      <c r="X205" s="1160"/>
      <c r="Y205" s="1160" t="e">
        <f>IF('1-Eng Inputs'!W226="YES",BL205,CY205)*2.2</f>
        <v>#REF!</v>
      </c>
      <c r="Z205" s="1160"/>
      <c r="AA205" s="1160" t="e">
        <f>IF('1-Eng Inputs'!Y226="YES",BN205,DA205)*2.2</f>
        <v>#REF!</v>
      </c>
      <c r="AB205" s="1160"/>
      <c r="AC205" s="1160" t="e">
        <f>IF('1-Eng Inputs'!AA226="YES",BP205,DC205)*2.2</f>
        <v>#REF!</v>
      </c>
      <c r="AD205" s="1160"/>
      <c r="AE205" s="1160" t="e">
        <f>IF('1-Eng Inputs'!AC226="YES",BR205,DE205)*2.2</f>
        <v>#REF!</v>
      </c>
      <c r="AF205" s="1160"/>
      <c r="AG205" s="1160" t="e">
        <f>IF('1-Eng Inputs'!AE226="YES",BT205,DG205)*2.2</f>
        <v>#REF!</v>
      </c>
      <c r="AH205" s="1160"/>
      <c r="AI205" s="1156" t="e">
        <f>IF('1-Eng Inputs'!AG226="YES",BV205,DI205)*2.2</f>
        <v>#REF!</v>
      </c>
      <c r="AJ205" s="1193"/>
      <c r="AK205" s="2020"/>
      <c r="AO205" s="2083"/>
      <c r="AQ205" s="1190"/>
      <c r="AR205" s="1153" t="e">
        <f>'wind load calc_10d'!H53</f>
        <v>#REF!</v>
      </c>
      <c r="AS205" s="1153"/>
      <c r="AT205" s="1153" t="e">
        <f>'wind load calc_10d'!J53</f>
        <v>#REF!</v>
      </c>
      <c r="AU205" s="1153"/>
      <c r="AV205" s="1153" t="e">
        <f>'wind load calc_10d'!K53</f>
        <v>#REF!</v>
      </c>
      <c r="AW205" s="1153"/>
      <c r="AX205" s="1153" t="e">
        <f>'wind load calc_10d'!K53</f>
        <v>#REF!</v>
      </c>
      <c r="AY205" s="1153"/>
      <c r="AZ205" s="1153" t="e">
        <f>'wind load calc_10d'!K54</f>
        <v>#REF!</v>
      </c>
      <c r="BA205" s="1153"/>
      <c r="BB205" s="1153" t="e">
        <f>'wind load calc_10d'!K54</f>
        <v>#REF!</v>
      </c>
      <c r="BC205" s="1153"/>
      <c r="BD205" s="1153" t="e">
        <f>'wind load calc_10d'!K54</f>
        <v>#REF!</v>
      </c>
      <c r="BE205" s="1180"/>
      <c r="BF205" s="2019"/>
      <c r="BI205" s="1192"/>
      <c r="BJ205" s="1156" t="e">
        <f>'wind load calc_10d'!H53</f>
        <v>#REF!</v>
      </c>
      <c r="BK205" s="1156"/>
      <c r="BL205" s="1156" t="e">
        <f>'wind load calc_10d'!J53</f>
        <v>#REF!</v>
      </c>
      <c r="BM205" s="1156"/>
      <c r="BN205" s="1156" t="e">
        <f>'wind load calc_10d'!K53</f>
        <v>#REF!</v>
      </c>
      <c r="BO205" s="1156"/>
      <c r="BP205" s="1156" t="e">
        <f>'wind load calc_10d'!K53</f>
        <v>#REF!</v>
      </c>
      <c r="BQ205" s="1156"/>
      <c r="BR205" s="1156" t="e">
        <f>'wind load calc_10d'!K54</f>
        <v>#REF!</v>
      </c>
      <c r="BS205" s="1156"/>
      <c r="BT205" s="1156" t="e">
        <f>'wind load calc_10d'!K54</f>
        <v>#REF!</v>
      </c>
      <c r="BU205" s="1156"/>
      <c r="BV205" s="1156" t="e">
        <f>'wind load calc_10d'!K54</f>
        <v>#REF!</v>
      </c>
      <c r="BW205" s="1193"/>
      <c r="BX205" s="2020"/>
      <c r="CB205" s="2083"/>
      <c r="CD205" s="1190"/>
      <c r="CE205" s="1153" t="e">
        <f>'wind load calc_10d'!H105</f>
        <v>#REF!</v>
      </c>
      <c r="CF205" s="1153"/>
      <c r="CG205" s="1153" t="e">
        <f>'wind load calc_10d'!J105</f>
        <v>#REF!</v>
      </c>
      <c r="CH205" s="1153"/>
      <c r="CI205" s="1153" t="e">
        <f>'wind load calc_10d'!K105</f>
        <v>#REF!</v>
      </c>
      <c r="CJ205" s="1153"/>
      <c r="CK205" s="1153" t="e">
        <f>'wind load calc_10d'!K105</f>
        <v>#REF!</v>
      </c>
      <c r="CL205" s="1153"/>
      <c r="CM205" s="1153" t="e">
        <f>'wind load calc_10d'!K106</f>
        <v>#REF!</v>
      </c>
      <c r="CN205" s="1153"/>
      <c r="CO205" s="1153" t="e">
        <f>'wind load calc_10d'!K106</f>
        <v>#REF!</v>
      </c>
      <c r="CP205" s="1153"/>
      <c r="CQ205" s="1153" t="e">
        <f>'wind load calc_10d'!K106</f>
        <v>#REF!</v>
      </c>
      <c r="CR205" s="1180"/>
      <c r="CS205" s="2019"/>
      <c r="CV205" s="1192"/>
      <c r="CW205" s="1156" t="e">
        <f>'wind load calc_10d'!H105</f>
        <v>#REF!</v>
      </c>
      <c r="CX205" s="1156"/>
      <c r="CY205" s="1156" t="e">
        <f>'wind load calc_10d'!J105</f>
        <v>#REF!</v>
      </c>
      <c r="CZ205" s="1156"/>
      <c r="DA205" s="1156" t="e">
        <f>'wind load calc_10d'!K105</f>
        <v>#REF!</v>
      </c>
      <c r="DB205" s="1156"/>
      <c r="DC205" s="1156" t="e">
        <f>'wind load calc_10d'!K105</f>
        <v>#REF!</v>
      </c>
      <c r="DD205" s="1156"/>
      <c r="DE205" s="1156" t="e">
        <f>'wind load calc_10d'!K106</f>
        <v>#REF!</v>
      </c>
      <c r="DF205" s="1156"/>
      <c r="DG205" s="1156" t="e">
        <f>'wind load calc_10d'!K106</f>
        <v>#REF!</v>
      </c>
      <c r="DH205" s="1156"/>
      <c r="DI205" s="1156" t="e">
        <f>'wind load calc_10d'!K106</f>
        <v>#REF!</v>
      </c>
      <c r="DJ205" s="1193"/>
      <c r="DK205" s="2020"/>
    </row>
    <row r="206" spans="2:115" ht="13.15" customHeight="1" x14ac:dyDescent="0.25">
      <c r="B206" s="2083"/>
      <c r="D206" s="2013" t="e">
        <f>((E205+E208)/3)/'1-Eng Inputs'!$B$34</f>
        <v>#REF!</v>
      </c>
      <c r="F206" s="2013" t="e">
        <f>((E208+E205)/6+(G208+G205)/4)/'1-Eng Inputs'!$B$34</f>
        <v>#REF!</v>
      </c>
      <c r="H206" s="2013" t="e">
        <f>1/4*(G205+I205+G208+I208)/'1-Eng Inputs'!$B$34</f>
        <v>#REF!</v>
      </c>
      <c r="J206" s="2013" t="e">
        <f>1/4*(I205+K205+I208+K208)/'1-Eng Inputs'!$B$34</f>
        <v>#REF!</v>
      </c>
      <c r="L206" s="2013" t="e">
        <f>1/4*(K205+M205+K208+M208)/'1-Eng Inputs'!$B$34</f>
        <v>#REF!</v>
      </c>
      <c r="N206" s="2013" t="e">
        <f>1/4*(M205+O205+M208+O208)/'1-Eng Inputs'!$B$34</f>
        <v>#REF!</v>
      </c>
      <c r="P206" s="2013" t="e">
        <f>1/4*(O205+Q205+O208+Q208)/'1-Eng Inputs'!$B$34</f>
        <v>#REF!</v>
      </c>
      <c r="R206" s="1180"/>
      <c r="S206" s="2019"/>
      <c r="V206" s="2088" t="e">
        <f>((W205+W208)/3)/'1-Eng Inputs'!$B$34</f>
        <v>#REF!</v>
      </c>
      <c r="W206" s="1195"/>
      <c r="X206" s="2088" t="e">
        <f>((W208+W205)/6+(Y208+Y205)/4)/'1-Eng Inputs'!$B$34</f>
        <v>#REF!</v>
      </c>
      <c r="Y206" s="1195"/>
      <c r="Z206" s="2088" t="e">
        <f>1/4*(Y205+AA205+Y208+AA208)/'1-Eng Inputs'!$B$34</f>
        <v>#REF!</v>
      </c>
      <c r="AA206" s="1195"/>
      <c r="AB206" s="2088" t="e">
        <f>1/4*(AA205+AC205+AA208+AC208)/'1-Eng Inputs'!$B$34</f>
        <v>#REF!</v>
      </c>
      <c r="AC206" s="1195"/>
      <c r="AD206" s="2088" t="e">
        <f>1/4*(AC205+AE205+AC208+AE208)/'1-Eng Inputs'!$B$34</f>
        <v>#REF!</v>
      </c>
      <c r="AE206" s="1195"/>
      <c r="AF206" s="2088" t="e">
        <f>1/4*(AE205+AG205+AE208+AG208)/'1-Eng Inputs'!$B$34</f>
        <v>#REF!</v>
      </c>
      <c r="AG206" s="1195"/>
      <c r="AH206" s="2088" t="e">
        <f>1/4*(AG205+AI205+AG208+AI208)/'1-Eng Inputs'!$B$34</f>
        <v>#REF!</v>
      </c>
      <c r="AI206" s="1180"/>
      <c r="AJ206" s="1180"/>
      <c r="AK206" s="2015" t="s">
        <v>413</v>
      </c>
      <c r="AO206" s="2083"/>
      <c r="AQ206" s="1161"/>
      <c r="AS206" s="1161"/>
      <c r="AT206" s="1180"/>
      <c r="AU206" s="1161"/>
      <c r="AV206" s="1180"/>
      <c r="AW206" s="1161"/>
      <c r="AX206" s="1180"/>
      <c r="AY206" s="1162"/>
      <c r="AZ206" s="1180"/>
      <c r="BA206" s="1162"/>
      <c r="BB206" s="1180"/>
      <c r="BC206" s="1162"/>
      <c r="BD206" s="1180"/>
      <c r="BE206" s="1180"/>
      <c r="BF206" s="2019"/>
      <c r="BI206" s="1157"/>
      <c r="BK206" s="1157"/>
      <c r="BL206" s="1180"/>
      <c r="BM206" s="1157"/>
      <c r="BN206" s="1180"/>
      <c r="BO206" s="1157"/>
      <c r="BP206" s="1180"/>
      <c r="BQ206" s="1177"/>
      <c r="BR206" s="1180"/>
      <c r="BS206" s="1177"/>
      <c r="BT206" s="1180"/>
      <c r="BU206" s="1177"/>
      <c r="BV206" s="1180"/>
      <c r="BW206" s="1180"/>
      <c r="BX206" s="2015" t="s">
        <v>413</v>
      </c>
      <c r="CB206" s="2083"/>
      <c r="CD206" s="2025"/>
      <c r="CF206" s="2025"/>
      <c r="CG206" s="1180"/>
      <c r="CH206" s="2025"/>
      <c r="CI206" s="1180"/>
      <c r="CJ206" s="2025"/>
      <c r="CK206" s="1180"/>
      <c r="CL206" s="2027"/>
      <c r="CM206" s="1180"/>
      <c r="CN206" s="2027"/>
      <c r="CO206" s="1180"/>
      <c r="CP206" s="2027"/>
      <c r="CQ206" s="1180"/>
      <c r="CR206" s="1180"/>
      <c r="CS206" s="2019"/>
      <c r="CV206" s="2021"/>
      <c r="CX206" s="2021"/>
      <c r="CY206" s="1180"/>
      <c r="CZ206" s="2021"/>
      <c r="DA206" s="1180"/>
      <c r="DB206" s="2021"/>
      <c r="DC206" s="1180"/>
      <c r="DD206" s="2023"/>
      <c r="DE206" s="1180"/>
      <c r="DF206" s="2023"/>
      <c r="DG206" s="1180"/>
      <c r="DH206" s="2023"/>
      <c r="DI206" s="1180"/>
      <c r="DJ206" s="1180"/>
      <c r="DK206" s="2015" t="s">
        <v>413</v>
      </c>
    </row>
    <row r="207" spans="2:115" ht="14.45" hidden="1" customHeight="1" x14ac:dyDescent="0.25">
      <c r="B207" s="2083"/>
      <c r="D207" s="2014"/>
      <c r="F207" s="2014"/>
      <c r="H207" s="2014"/>
      <c r="J207" s="2014"/>
      <c r="L207" s="2014"/>
      <c r="N207" s="2014"/>
      <c r="P207" s="2014"/>
      <c r="R207" s="1180"/>
      <c r="S207" s="2019"/>
      <c r="V207" s="2014"/>
      <c r="W207" s="1196"/>
      <c r="X207" s="2014"/>
      <c r="Y207" s="1196"/>
      <c r="Z207" s="2014"/>
      <c r="AA207" s="1196"/>
      <c r="AB207" s="2014"/>
      <c r="AC207" s="1196"/>
      <c r="AD207" s="2014"/>
      <c r="AE207" s="1196"/>
      <c r="AF207" s="2014"/>
      <c r="AG207" s="1196"/>
      <c r="AH207" s="2014"/>
      <c r="AJ207" s="1180"/>
      <c r="AK207" s="2016"/>
      <c r="AO207" s="2083"/>
      <c r="AQ207" s="1169"/>
      <c r="AS207" s="1169"/>
      <c r="AU207" s="1169"/>
      <c r="AW207" s="1169"/>
      <c r="AY207" s="1170"/>
      <c r="BA207" s="1170"/>
      <c r="BC207" s="1170"/>
      <c r="BD207" s="1180"/>
      <c r="BE207" s="1180"/>
      <c r="BF207" s="2019"/>
      <c r="BI207" s="1158"/>
      <c r="BK207" s="1158"/>
      <c r="BM207" s="1158"/>
      <c r="BO207" s="1158"/>
      <c r="BQ207" s="1178"/>
      <c r="BS207" s="1178"/>
      <c r="BU207" s="1178"/>
      <c r="BV207" s="1180"/>
      <c r="BW207" s="1180"/>
      <c r="BX207" s="2016"/>
      <c r="CB207" s="2083"/>
      <c r="CD207" s="2026"/>
      <c r="CF207" s="2026"/>
      <c r="CH207" s="2026"/>
      <c r="CJ207" s="2026"/>
      <c r="CL207" s="2028"/>
      <c r="CN207" s="2028"/>
      <c r="CP207" s="2028"/>
      <c r="CQ207" s="1180"/>
      <c r="CR207" s="1180"/>
      <c r="CS207" s="2019"/>
      <c r="CV207" s="2022"/>
      <c r="CX207" s="2022"/>
      <c r="CZ207" s="2022"/>
      <c r="DB207" s="2022"/>
      <c r="DD207" s="2024"/>
      <c r="DF207" s="2024"/>
      <c r="DH207" s="2024"/>
      <c r="DI207" s="1180"/>
      <c r="DJ207" s="1180"/>
      <c r="DK207" s="2016"/>
    </row>
    <row r="208" spans="2:115" ht="30" customHeight="1" x14ac:dyDescent="0.25">
      <c r="B208" s="2083"/>
      <c r="D208" s="1190"/>
      <c r="E208" s="1153" t="e">
        <f>IF('1-Eng Inputs'!B229="YES",AR208,CE208)*2.2</f>
        <v>#REF!</v>
      </c>
      <c r="F208" s="1153"/>
      <c r="G208" s="1153" t="e">
        <f>IF('1-Eng Inputs'!E229="YES",AT208,CG208)*2.2</f>
        <v>#REF!</v>
      </c>
      <c r="H208" s="1153"/>
      <c r="I208" s="1153" t="e">
        <f>IF('1-Eng Inputs'!G229="YES",AV208,CI208)*2.2</f>
        <v>#REF!</v>
      </c>
      <c r="J208" s="1153"/>
      <c r="K208" s="1153" t="e">
        <f>IF('1-Eng Inputs'!I229="YES",AX208,CK208)*2.2</f>
        <v>#REF!</v>
      </c>
      <c r="L208" s="1153"/>
      <c r="M208" s="1153" t="e">
        <f>IF('1-Eng Inputs'!K229="YES",AZ208,CM208)*2.2</f>
        <v>#REF!</v>
      </c>
      <c r="N208" s="1153"/>
      <c r="O208" s="1153" t="e">
        <f>IF('1-Eng Inputs'!M229="YES",BB208,CO208)*2.2</f>
        <v>#REF!</v>
      </c>
      <c r="P208" s="1153"/>
      <c r="Q208" s="1153" t="e">
        <f>IF('1-Eng Inputs'!O229="YES",BD208,CQ208)*2.2</f>
        <v>#REF!</v>
      </c>
      <c r="R208" s="1180"/>
      <c r="S208" s="2019"/>
      <c r="V208" s="1190"/>
      <c r="W208" s="1153" t="e">
        <f>IF('1-Eng Inputs'!U229="YES",BJ208,CW208)*2.2</f>
        <v>#REF!</v>
      </c>
      <c r="X208" s="1153"/>
      <c r="Y208" s="1153" t="e">
        <f>IF('1-Eng Inputs'!W229="YES",BL208,CY208)*2.2</f>
        <v>#REF!</v>
      </c>
      <c r="Z208" s="1153"/>
      <c r="AA208" s="1153" t="e">
        <f>IF('1-Eng Inputs'!Y229="YES",BN208,DA208)*2.2</f>
        <v>#REF!</v>
      </c>
      <c r="AB208" s="1153"/>
      <c r="AC208" s="1153" t="e">
        <f>IF('1-Eng Inputs'!AA229="YES",BP208,DC208)*2.2</f>
        <v>#REF!</v>
      </c>
      <c r="AD208" s="1153"/>
      <c r="AE208" s="1153" t="e">
        <f>IF('1-Eng Inputs'!AC229="YES",BR208,DE208)*2.2</f>
        <v>#REF!</v>
      </c>
      <c r="AF208" s="1153"/>
      <c r="AG208" s="1153" t="e">
        <f>IF('1-Eng Inputs'!AE229="YES",BT208,DG208)*2.2</f>
        <v>#REF!</v>
      </c>
      <c r="AH208" s="1153"/>
      <c r="AI208" s="1153" t="e">
        <f>IF('1-Eng Inputs'!AG229="YES",BV208,DI208)*2.2</f>
        <v>#REF!</v>
      </c>
      <c r="AJ208" s="1180"/>
      <c r="AK208" s="2016"/>
      <c r="AO208" s="2083"/>
      <c r="AQ208" s="1190"/>
      <c r="AR208" s="1153" t="e">
        <f>'wind load calc_10d'!H53</f>
        <v>#REF!</v>
      </c>
      <c r="AS208" s="1153"/>
      <c r="AT208" s="1153" t="e">
        <f>'wind load calc_10d'!J53</f>
        <v>#REF!</v>
      </c>
      <c r="AU208" s="1153"/>
      <c r="AV208" s="1153" t="e">
        <f>'wind load calc_10d'!K53</f>
        <v>#REF!</v>
      </c>
      <c r="AW208" s="1153"/>
      <c r="AX208" s="1153" t="e">
        <f>'wind load calc_10d'!K53</f>
        <v>#REF!</v>
      </c>
      <c r="AY208" s="1153"/>
      <c r="AZ208" s="1153" t="e">
        <f>'wind load calc_10d'!K54</f>
        <v>#REF!</v>
      </c>
      <c r="BA208" s="1153"/>
      <c r="BB208" s="1153" t="e">
        <f>'wind load calc_10d'!K54</f>
        <v>#REF!</v>
      </c>
      <c r="BC208" s="1153"/>
      <c r="BD208" s="1153" t="e">
        <f>'wind load calc_10d'!K54</f>
        <v>#REF!</v>
      </c>
      <c r="BE208" s="1180"/>
      <c r="BF208" s="2019"/>
      <c r="BI208" s="1190"/>
      <c r="BJ208" s="1153" t="e">
        <f>'wind load calc_10d'!H62</f>
        <v>#REF!</v>
      </c>
      <c r="BK208" s="1153"/>
      <c r="BL208" s="1153" t="e">
        <f>'wind load calc_10d'!J62</f>
        <v>#REF!</v>
      </c>
      <c r="BM208" s="1153"/>
      <c r="BN208" s="1153" t="e">
        <f>'wind load calc_10d'!K62</f>
        <v>#REF!</v>
      </c>
      <c r="BO208" s="1153"/>
      <c r="BP208" s="1153" t="e">
        <f>'wind load calc_10d'!K62</f>
        <v>#REF!</v>
      </c>
      <c r="BQ208" s="1153"/>
      <c r="BR208" s="1153" t="e">
        <f>'wind load calc_10d'!K63</f>
        <v>#REF!</v>
      </c>
      <c r="BS208" s="1153"/>
      <c r="BT208" s="1153" t="e">
        <f>'wind load calc_10d'!K63</f>
        <v>#REF!</v>
      </c>
      <c r="BU208" s="1153"/>
      <c r="BV208" s="1153" t="e">
        <f>'wind load calc_10d'!K63</f>
        <v>#REF!</v>
      </c>
      <c r="BW208" s="1180"/>
      <c r="BX208" s="2016"/>
      <c r="CB208" s="2083"/>
      <c r="CD208" s="1190"/>
      <c r="CE208" s="1153" t="e">
        <f>'wind load calc_10d'!H105</f>
        <v>#REF!</v>
      </c>
      <c r="CF208" s="1153"/>
      <c r="CG208" s="1153" t="e">
        <f>'wind load calc_10d'!J105</f>
        <v>#REF!</v>
      </c>
      <c r="CH208" s="1153"/>
      <c r="CI208" s="1153" t="e">
        <f>'wind load calc_10d'!K105</f>
        <v>#REF!</v>
      </c>
      <c r="CJ208" s="1153"/>
      <c r="CK208" s="1153" t="e">
        <f>'wind load calc_10d'!K105</f>
        <v>#REF!</v>
      </c>
      <c r="CL208" s="1153"/>
      <c r="CM208" s="1153" t="e">
        <f>'wind load calc_10d'!K106</f>
        <v>#REF!</v>
      </c>
      <c r="CN208" s="1153"/>
      <c r="CO208" s="1153" t="e">
        <f>'wind load calc_10d'!K106</f>
        <v>#REF!</v>
      </c>
      <c r="CP208" s="1153"/>
      <c r="CQ208" s="1153" t="e">
        <f>'wind load calc_10d'!K106</f>
        <v>#REF!</v>
      </c>
      <c r="CR208" s="1180"/>
      <c r="CS208" s="2019"/>
      <c r="CV208" s="1190"/>
      <c r="CW208" s="1153" t="e">
        <f>'wind load calc_10d'!H114</f>
        <v>#REF!</v>
      </c>
      <c r="CX208" s="1153"/>
      <c r="CY208" s="1153" t="e">
        <f>'wind load calc_10d'!J114</f>
        <v>#REF!</v>
      </c>
      <c r="CZ208" s="1153"/>
      <c r="DA208" s="1153" t="e">
        <f>'wind load calc_10d'!K114</f>
        <v>#REF!</v>
      </c>
      <c r="DB208" s="1153"/>
      <c r="DC208" s="1153" t="e">
        <f>'wind load calc_10d'!K114</f>
        <v>#REF!</v>
      </c>
      <c r="DD208" s="1153"/>
      <c r="DE208" s="1153" t="e">
        <f>'wind load calc_10d'!K115</f>
        <v>#REF!</v>
      </c>
      <c r="DF208" s="1153"/>
      <c r="DG208" s="1153" t="e">
        <f>'wind load calc_10d'!K115</f>
        <v>#REF!</v>
      </c>
      <c r="DH208" s="1153"/>
      <c r="DI208" s="1153" t="e">
        <f>'wind load calc_10d'!K115</f>
        <v>#REF!</v>
      </c>
      <c r="DJ208" s="1180"/>
      <c r="DK208" s="2016"/>
    </row>
    <row r="209" spans="2:115" ht="14.45" customHeight="1" x14ac:dyDescent="0.25">
      <c r="B209" s="2083"/>
      <c r="D209" s="2013" t="e">
        <f>((E208+E211)/3)/'1-Eng Inputs'!$B$34</f>
        <v>#REF!</v>
      </c>
      <c r="F209" s="2013" t="e">
        <f>((E211+E208)/6+(G211+G208)/4)/'1-Eng Inputs'!$B$34</f>
        <v>#REF!</v>
      </c>
      <c r="H209" s="2013" t="e">
        <f>1/4*(G208+I208+G211+I211)/'1-Eng Inputs'!$B$34</f>
        <v>#REF!</v>
      </c>
      <c r="J209" s="2013" t="e">
        <f>1/4*(I208+K208+I211+K211)/'1-Eng Inputs'!$B$34</f>
        <v>#REF!</v>
      </c>
      <c r="L209" s="2013" t="e">
        <f>1/4*(K208+M208+K211+M211)/'1-Eng Inputs'!$B$34</f>
        <v>#REF!</v>
      </c>
      <c r="N209" s="2013" t="e">
        <f>1/4*(M208+O208+M211+O211)/'1-Eng Inputs'!$B$34</f>
        <v>#REF!</v>
      </c>
      <c r="P209" s="2013" t="e">
        <f>1/4*(O208+Q208+O211+Q211)/'1-Eng Inputs'!$B$34</f>
        <v>#REF!</v>
      </c>
      <c r="R209" s="1180"/>
      <c r="S209" s="2019"/>
      <c r="V209" s="2013" t="e">
        <f>((W208+W211)/3)/'1-Eng Inputs'!$B$34</f>
        <v>#REF!</v>
      </c>
      <c r="X209" s="2013" t="e">
        <f>((W211+W208)/6+(Y211+Y208)/4)/'1-Eng Inputs'!$B$34</f>
        <v>#REF!</v>
      </c>
      <c r="Z209" s="2013" t="e">
        <f>1/4*(Y208+AA208+Y211+AA211)/'1-Eng Inputs'!$B$34</f>
        <v>#REF!</v>
      </c>
      <c r="AB209" s="2013" t="e">
        <f>1/4*(AA208+AC208+AA211+AC211)/'1-Eng Inputs'!$B$34</f>
        <v>#REF!</v>
      </c>
      <c r="AD209" s="2013" t="e">
        <f>1/4*(AC208+AE208+AC211+AE211)/'1-Eng Inputs'!$B$34</f>
        <v>#REF!</v>
      </c>
      <c r="AF209" s="2013" t="e">
        <f>1/4*(AE208+AG208+AE211+AG211)/'1-Eng Inputs'!$B$34</f>
        <v>#REF!</v>
      </c>
      <c r="AH209" s="2013" t="e">
        <f>1/4*(AG208+AI208+AG211+AI211)/'1-Eng Inputs'!$B$34</f>
        <v>#REF!</v>
      </c>
      <c r="AI209" s="1180"/>
      <c r="AJ209" s="1180"/>
      <c r="AK209" s="2016"/>
      <c r="AO209" s="2083"/>
      <c r="AQ209" s="1161"/>
      <c r="AS209" s="1161"/>
      <c r="AT209" s="1180"/>
      <c r="AU209" s="1161"/>
      <c r="AV209" s="1180"/>
      <c r="AW209" s="1161"/>
      <c r="AX209" s="1180"/>
      <c r="AY209" s="1162"/>
      <c r="AZ209" s="1180"/>
      <c r="BA209" s="1162"/>
      <c r="BB209" s="1180"/>
      <c r="BC209" s="1162"/>
      <c r="BD209" s="1180"/>
      <c r="BE209" s="1180"/>
      <c r="BF209" s="2019"/>
      <c r="BI209" s="1157"/>
      <c r="BK209" s="1157"/>
      <c r="BL209" s="1180"/>
      <c r="BM209" s="1157"/>
      <c r="BN209" s="1180"/>
      <c r="BO209" s="1157"/>
      <c r="BP209" s="1180"/>
      <c r="BQ209" s="1177"/>
      <c r="BR209" s="1180"/>
      <c r="BS209" s="1177"/>
      <c r="BT209" s="1180"/>
      <c r="BU209" s="1177"/>
      <c r="BV209" s="1180"/>
      <c r="BW209" s="1180"/>
      <c r="BX209" s="2016"/>
      <c r="CB209" s="2083"/>
      <c r="CD209" s="2025"/>
      <c r="CF209" s="2025"/>
      <c r="CG209" s="1180"/>
      <c r="CH209" s="2025"/>
      <c r="CI209" s="1180"/>
      <c r="CJ209" s="2025"/>
      <c r="CK209" s="1180"/>
      <c r="CL209" s="2027"/>
      <c r="CM209" s="1180"/>
      <c r="CN209" s="2027"/>
      <c r="CO209" s="1180"/>
      <c r="CP209" s="2027"/>
      <c r="CQ209" s="1180"/>
      <c r="CR209" s="1180"/>
      <c r="CS209" s="2019"/>
      <c r="CV209" s="2021"/>
      <c r="CX209" s="1157"/>
      <c r="CY209" s="1180"/>
      <c r="CZ209" s="1157"/>
      <c r="DA209" s="1180"/>
      <c r="DB209" s="1157"/>
      <c r="DC209" s="1180"/>
      <c r="DD209" s="1177"/>
      <c r="DE209" s="1180"/>
      <c r="DF209" s="1177"/>
      <c r="DG209" s="1180"/>
      <c r="DH209" s="1177"/>
      <c r="DI209" s="1180"/>
      <c r="DJ209" s="1180"/>
      <c r="DK209" s="2016"/>
    </row>
    <row r="210" spans="2:115" ht="14.45" hidden="1" customHeight="1" x14ac:dyDescent="0.25">
      <c r="B210" s="2083"/>
      <c r="D210" s="2014"/>
      <c r="F210" s="2014"/>
      <c r="H210" s="2014"/>
      <c r="J210" s="2014"/>
      <c r="L210" s="2014"/>
      <c r="N210" s="2014"/>
      <c r="P210" s="2014"/>
      <c r="R210" s="1180"/>
      <c r="S210" s="2019"/>
      <c r="V210" s="2014"/>
      <c r="X210" s="2014"/>
      <c r="Z210" s="2014"/>
      <c r="AB210" s="2014"/>
      <c r="AD210" s="2014"/>
      <c r="AF210" s="2014"/>
      <c r="AH210" s="2014"/>
      <c r="AJ210" s="1180"/>
      <c r="AK210" s="2016"/>
      <c r="AO210" s="2083"/>
      <c r="AQ210" s="1169"/>
      <c r="AS210" s="1169"/>
      <c r="AU210" s="1169"/>
      <c r="AW210" s="1169"/>
      <c r="AY210" s="1170"/>
      <c r="BA210" s="1170"/>
      <c r="BC210" s="1170"/>
      <c r="BD210" s="1180"/>
      <c r="BE210" s="1180"/>
      <c r="BF210" s="2019"/>
      <c r="BI210" s="1158"/>
      <c r="BK210" s="1158"/>
      <c r="BM210" s="1158"/>
      <c r="BO210" s="1158"/>
      <c r="BQ210" s="1178"/>
      <c r="BS210" s="1178"/>
      <c r="BU210" s="1178"/>
      <c r="BV210" s="1180"/>
      <c r="BW210" s="1180"/>
      <c r="BX210" s="2016"/>
      <c r="CB210" s="2083"/>
      <c r="CD210" s="2026"/>
      <c r="CF210" s="2026"/>
      <c r="CH210" s="2026"/>
      <c r="CJ210" s="2026"/>
      <c r="CL210" s="2028"/>
      <c r="CN210" s="2028"/>
      <c r="CP210" s="2028"/>
      <c r="CQ210" s="1180"/>
      <c r="CR210" s="1180"/>
      <c r="CS210" s="2019"/>
      <c r="CV210" s="2022"/>
      <c r="CX210" s="1158"/>
      <c r="CZ210" s="1158"/>
      <c r="DB210" s="1158"/>
      <c r="DD210" s="1178"/>
      <c r="DF210" s="1178"/>
      <c r="DH210" s="1178"/>
      <c r="DI210" s="1180"/>
      <c r="DJ210" s="1180"/>
      <c r="DK210" s="2016"/>
    </row>
    <row r="211" spans="2:115" ht="30" customHeight="1" thickBot="1" x14ac:dyDescent="0.3">
      <c r="B211" s="2084"/>
      <c r="D211" s="1190"/>
      <c r="E211" s="1153" t="e">
        <f>IF('1-Eng Inputs'!B232="YES",AR211,CE211)*2.2</f>
        <v>#REF!</v>
      </c>
      <c r="F211" s="1153"/>
      <c r="G211" s="1153" t="e">
        <f>IF('1-Eng Inputs'!E232="YES",AT211,CG211)*2.2</f>
        <v>#REF!</v>
      </c>
      <c r="H211" s="1153"/>
      <c r="I211" s="1153" t="e">
        <f>IF('1-Eng Inputs'!G232="YES",AV211,CI211)*2.2</f>
        <v>#REF!</v>
      </c>
      <c r="J211" s="1153"/>
      <c r="K211" s="1153" t="e">
        <f>IF('1-Eng Inputs'!I232="YES",AX211,CK211)*2.2</f>
        <v>#REF!</v>
      </c>
      <c r="L211" s="1153"/>
      <c r="M211" s="1153" t="e">
        <f>IF('1-Eng Inputs'!K232="YES",AZ211,CM211)*2.2</f>
        <v>#REF!</v>
      </c>
      <c r="N211" s="1153"/>
      <c r="O211" s="1153" t="e">
        <f>IF('1-Eng Inputs'!M232="YES",BB211,CO211)*2.2</f>
        <v>#REF!</v>
      </c>
      <c r="P211" s="1153"/>
      <c r="Q211" s="1153" t="e">
        <f>IF('1-Eng Inputs'!O232="YES",BD211,CQ211)*2.2</f>
        <v>#REF!</v>
      </c>
      <c r="R211" s="1180"/>
      <c r="S211" s="2019"/>
      <c r="V211" s="1190"/>
      <c r="W211" s="1153" t="e">
        <f>IF('1-Eng Inputs'!U232="YES",BJ211,CW211)*2.2</f>
        <v>#REF!</v>
      </c>
      <c r="X211" s="1153"/>
      <c r="Y211" s="1153" t="e">
        <f>IF('1-Eng Inputs'!W232="YES",BL211,CY211)*2.2</f>
        <v>#REF!</v>
      </c>
      <c r="Z211" s="1153"/>
      <c r="AA211" s="1153" t="e">
        <f>IF('1-Eng Inputs'!Y232="YES",BN211,DA211)*2.2</f>
        <v>#REF!</v>
      </c>
      <c r="AB211" s="1153"/>
      <c r="AC211" s="1153" t="e">
        <f>IF('1-Eng Inputs'!AA232="YES",BP211,DC211)*2.2</f>
        <v>#REF!</v>
      </c>
      <c r="AD211" s="1153"/>
      <c r="AE211" s="1153" t="e">
        <f>IF('1-Eng Inputs'!AC232="YES",BR211,DE211)*2.2</f>
        <v>#REF!</v>
      </c>
      <c r="AF211" s="1153"/>
      <c r="AG211" s="1153" t="e">
        <f>IF('1-Eng Inputs'!AE232="YES",BT211,DG211)*2.2</f>
        <v>#REF!</v>
      </c>
      <c r="AH211" s="1153"/>
      <c r="AI211" s="1153" t="e">
        <f>IF('1-Eng Inputs'!AG232="YES",BV211,DI211)*2.2</f>
        <v>#REF!</v>
      </c>
      <c r="AJ211" s="1180"/>
      <c r="AK211" s="2016"/>
      <c r="AO211" s="2084"/>
      <c r="AQ211" s="1190"/>
      <c r="AR211" s="1153" t="e">
        <f>'wind load calc_10d'!H53</f>
        <v>#REF!</v>
      </c>
      <c r="AS211" s="1153"/>
      <c r="AT211" s="1153" t="e">
        <f>'wind load calc_10d'!J53</f>
        <v>#REF!</v>
      </c>
      <c r="AU211" s="1153"/>
      <c r="AV211" s="1153" t="e">
        <f>'wind load calc_10d'!K53</f>
        <v>#REF!</v>
      </c>
      <c r="AW211" s="1153"/>
      <c r="AX211" s="1153" t="e">
        <f>'wind load calc_10d'!K53</f>
        <v>#REF!</v>
      </c>
      <c r="AY211" s="1153"/>
      <c r="AZ211" s="1153" t="e">
        <f>'wind load calc_10d'!K54</f>
        <v>#REF!</v>
      </c>
      <c r="BA211" s="1153"/>
      <c r="BB211" s="1153" t="e">
        <f>'wind load calc_10d'!K54</f>
        <v>#REF!</v>
      </c>
      <c r="BC211" s="1153"/>
      <c r="BD211" s="1153" t="e">
        <f>'wind load calc_10d'!K54</f>
        <v>#REF!</v>
      </c>
      <c r="BE211" s="1180"/>
      <c r="BF211" s="2019"/>
      <c r="BI211" s="1190"/>
      <c r="BJ211" s="1153" t="e">
        <f>'wind load calc_10d'!H62</f>
        <v>#REF!</v>
      </c>
      <c r="BK211" s="1153"/>
      <c r="BL211" s="1153" t="e">
        <f>'wind load calc_10d'!J62</f>
        <v>#REF!</v>
      </c>
      <c r="BM211" s="1153"/>
      <c r="BN211" s="1153" t="e">
        <f>'wind load calc_10d'!K62</f>
        <v>#REF!</v>
      </c>
      <c r="BO211" s="1153"/>
      <c r="BP211" s="1153" t="e">
        <f>'wind load calc_10d'!K62</f>
        <v>#REF!</v>
      </c>
      <c r="BQ211" s="1153"/>
      <c r="BR211" s="1153" t="e">
        <f>'wind load calc_10d'!K63</f>
        <v>#REF!</v>
      </c>
      <c r="BS211" s="1153"/>
      <c r="BT211" s="1153" t="e">
        <f>'wind load calc_10d'!K63</f>
        <v>#REF!</v>
      </c>
      <c r="BU211" s="1153"/>
      <c r="BV211" s="1153" t="e">
        <f>'wind load calc_10d'!K63</f>
        <v>#REF!</v>
      </c>
      <c r="BW211" s="1180"/>
      <c r="BX211" s="2016"/>
      <c r="CB211" s="2084"/>
      <c r="CD211" s="1190"/>
      <c r="CE211" s="1153" t="e">
        <f>'wind load calc_10d'!H105</f>
        <v>#REF!</v>
      </c>
      <c r="CF211" s="1153"/>
      <c r="CG211" s="1153" t="e">
        <f>'wind load calc_10d'!J105</f>
        <v>#REF!</v>
      </c>
      <c r="CH211" s="1153"/>
      <c r="CI211" s="1153" t="e">
        <f>'wind load calc_10d'!K105</f>
        <v>#REF!</v>
      </c>
      <c r="CJ211" s="1153"/>
      <c r="CK211" s="1153" t="e">
        <f>'wind load calc_10d'!K105</f>
        <v>#REF!</v>
      </c>
      <c r="CL211" s="1153"/>
      <c r="CM211" s="1153" t="e">
        <f>'wind load calc_10d'!K106</f>
        <v>#REF!</v>
      </c>
      <c r="CN211" s="1153"/>
      <c r="CO211" s="1153" t="e">
        <f>'wind load calc_10d'!K106</f>
        <v>#REF!</v>
      </c>
      <c r="CP211" s="1153"/>
      <c r="CQ211" s="1153" t="e">
        <f>'wind load calc_10d'!K106</f>
        <v>#REF!</v>
      </c>
      <c r="CR211" s="1180"/>
      <c r="CS211" s="2019"/>
      <c r="CV211" s="1190"/>
      <c r="CW211" s="1153" t="e">
        <f>'wind load calc_10d'!H114</f>
        <v>#REF!</v>
      </c>
      <c r="CX211" s="1153"/>
      <c r="CY211" s="1153" t="e">
        <f>'wind load calc_10d'!J114</f>
        <v>#REF!</v>
      </c>
      <c r="CZ211" s="1153"/>
      <c r="DA211" s="1153" t="e">
        <f>'wind load calc_10d'!K114</f>
        <v>#REF!</v>
      </c>
      <c r="DB211" s="1153"/>
      <c r="DC211" s="1153" t="e">
        <f>'wind load calc_10d'!K114</f>
        <v>#REF!</v>
      </c>
      <c r="DD211" s="1153"/>
      <c r="DE211" s="1153" t="e">
        <f>'wind load calc_10d'!K115</f>
        <v>#REF!</v>
      </c>
      <c r="DF211" s="1153"/>
      <c r="DG211" s="1153" t="e">
        <f>'wind load calc_10d'!K115</f>
        <v>#REF!</v>
      </c>
      <c r="DH211" s="1153"/>
      <c r="DI211" s="1153" t="e">
        <f>'wind load calc_10d'!K115</f>
        <v>#REF!</v>
      </c>
      <c r="DJ211" s="1180"/>
      <c r="DK211" s="2016"/>
    </row>
    <row r="212" spans="2:115" ht="14.45" customHeight="1" x14ac:dyDescent="0.25">
      <c r="B212" s="2085" t="s">
        <v>537</v>
      </c>
      <c r="D212" s="2013" t="e">
        <f>((E211+E214)/3)/'1-Eng Inputs'!$B$34</f>
        <v>#REF!</v>
      </c>
      <c r="F212" s="2013" t="e">
        <f>((E214+E211)/6+(G214+G211)/4)/'1-Eng Inputs'!$B$34</f>
        <v>#REF!</v>
      </c>
      <c r="H212" s="2013" t="e">
        <f>1/4*(G211+I211+G214+I214)/'1-Eng Inputs'!$B$34</f>
        <v>#REF!</v>
      </c>
      <c r="J212" s="2013" t="e">
        <f>1/4*(I211+K211+I214+K214)/'1-Eng Inputs'!$B$34</f>
        <v>#REF!</v>
      </c>
      <c r="L212" s="2013" t="e">
        <f>1/4*(K211+M211+K214+M214)/'1-Eng Inputs'!$B$34</f>
        <v>#REF!</v>
      </c>
      <c r="N212" s="2013" t="e">
        <f>1/4*(M211+O211+M214+O214)/'1-Eng Inputs'!$B$34</f>
        <v>#REF!</v>
      </c>
      <c r="P212" s="2013" t="e">
        <f>1/4*(O211+Q211+O214+Q214)/'1-Eng Inputs'!$B$34</f>
        <v>#REF!</v>
      </c>
      <c r="R212" s="1180"/>
      <c r="S212" s="2019"/>
      <c r="V212" s="2013" t="e">
        <f>((W211+W214)/3)/'1-Eng Inputs'!$B$34</f>
        <v>#REF!</v>
      </c>
      <c r="X212" s="2013" t="e">
        <f>((W214+W211)/6+(Y214+Y211)/4)/'1-Eng Inputs'!$B$34</f>
        <v>#REF!</v>
      </c>
      <c r="Z212" s="2013" t="e">
        <f>1/4*(Y211+AA211+Y214+AA214)/'1-Eng Inputs'!$B$34</f>
        <v>#REF!</v>
      </c>
      <c r="AB212" s="2013" t="e">
        <f>1/4*(AA211+AC211+AA214+AC214)/'1-Eng Inputs'!$B$34</f>
        <v>#REF!</v>
      </c>
      <c r="AD212" s="2013" t="e">
        <f>1/4*(AC211+AE211+AC214+AE214)/'1-Eng Inputs'!$B$34</f>
        <v>#REF!</v>
      </c>
      <c r="AF212" s="2013" t="e">
        <f>1/4*(AE211+AG211+AE214+AG214)/'1-Eng Inputs'!$B$34</f>
        <v>#REF!</v>
      </c>
      <c r="AH212" s="2013" t="e">
        <f>1/4*(AG211+AI211+AG214+AI214)/'1-Eng Inputs'!$B$34</f>
        <v>#REF!</v>
      </c>
      <c r="AI212" s="1180"/>
      <c r="AJ212" s="1180"/>
      <c r="AK212" s="2016"/>
      <c r="AO212" s="2085" t="s">
        <v>537</v>
      </c>
      <c r="AQ212" s="1161"/>
      <c r="AS212" s="1161"/>
      <c r="AT212" s="1180"/>
      <c r="AU212" s="1161"/>
      <c r="AV212" s="1180"/>
      <c r="AW212" s="1161"/>
      <c r="AX212" s="1180"/>
      <c r="AY212" s="1162"/>
      <c r="AZ212" s="1180"/>
      <c r="BA212" s="1162"/>
      <c r="BB212" s="1180"/>
      <c r="BC212" s="1162"/>
      <c r="BD212" s="1180"/>
      <c r="BE212" s="1180"/>
      <c r="BF212" s="2019"/>
      <c r="BI212" s="1157"/>
      <c r="BK212" s="1157"/>
      <c r="BL212" s="1180"/>
      <c r="BM212" s="1157"/>
      <c r="BN212" s="1180"/>
      <c r="BO212" s="1157"/>
      <c r="BP212" s="1180"/>
      <c r="BQ212" s="1177"/>
      <c r="BR212" s="1180"/>
      <c r="BS212" s="1177"/>
      <c r="BT212" s="1180"/>
      <c r="BU212" s="1177"/>
      <c r="BV212" s="1180"/>
      <c r="BW212" s="1180"/>
      <c r="BX212" s="2016"/>
      <c r="CB212" s="2085" t="s">
        <v>537</v>
      </c>
      <c r="CD212" s="2025"/>
      <c r="CF212" s="2025"/>
      <c r="CG212" s="1180"/>
      <c r="CH212" s="2025"/>
      <c r="CI212" s="1180"/>
      <c r="CJ212" s="2025"/>
      <c r="CK212" s="1180"/>
      <c r="CL212" s="2027"/>
      <c r="CM212" s="1180"/>
      <c r="CN212" s="2027"/>
      <c r="CO212" s="1180"/>
      <c r="CP212" s="2027"/>
      <c r="CQ212" s="1180"/>
      <c r="CR212" s="1180"/>
      <c r="CS212" s="2019"/>
      <c r="CV212" s="2021"/>
      <c r="CX212" s="1157"/>
      <c r="CY212" s="1180"/>
      <c r="CZ212" s="1157"/>
      <c r="DA212" s="1180"/>
      <c r="DB212" s="1157"/>
      <c r="DC212" s="1180"/>
      <c r="DD212" s="1177"/>
      <c r="DE212" s="1180"/>
      <c r="DF212" s="1177"/>
      <c r="DG212" s="1180"/>
      <c r="DH212" s="1177"/>
      <c r="DI212" s="1180"/>
      <c r="DJ212" s="1180"/>
      <c r="DK212" s="2016"/>
    </row>
    <row r="213" spans="2:115" ht="14.45" hidden="1" customHeight="1" x14ac:dyDescent="0.25">
      <c r="B213" s="2086"/>
      <c r="D213" s="2014"/>
      <c r="F213" s="2014"/>
      <c r="H213" s="2014"/>
      <c r="J213" s="2014"/>
      <c r="L213" s="2014"/>
      <c r="N213" s="2014"/>
      <c r="P213" s="2014"/>
      <c r="R213" s="1180"/>
      <c r="S213" s="2019"/>
      <c r="V213" s="2014"/>
      <c r="X213" s="2014"/>
      <c r="Z213" s="2014"/>
      <c r="AB213" s="2014"/>
      <c r="AD213" s="2014"/>
      <c r="AF213" s="2014"/>
      <c r="AH213" s="2014"/>
      <c r="AJ213" s="1180"/>
      <c r="AK213" s="2016"/>
      <c r="AO213" s="2086"/>
      <c r="AQ213" s="1169"/>
      <c r="AS213" s="1169"/>
      <c r="AU213" s="1169"/>
      <c r="AW213" s="1169"/>
      <c r="AY213" s="1170"/>
      <c r="BA213" s="1170"/>
      <c r="BC213" s="1170"/>
      <c r="BD213" s="1180"/>
      <c r="BE213" s="1180"/>
      <c r="BF213" s="2019"/>
      <c r="BI213" s="1158"/>
      <c r="BK213" s="1158"/>
      <c r="BM213" s="1158"/>
      <c r="BO213" s="1158"/>
      <c r="BQ213" s="1178"/>
      <c r="BS213" s="1178"/>
      <c r="BU213" s="1178"/>
      <c r="BV213" s="1180"/>
      <c r="BW213" s="1180"/>
      <c r="BX213" s="2016"/>
      <c r="CB213" s="2086"/>
      <c r="CD213" s="2026"/>
      <c r="CF213" s="2026"/>
      <c r="CH213" s="2026"/>
      <c r="CJ213" s="2026"/>
      <c r="CL213" s="2028"/>
      <c r="CN213" s="2028"/>
      <c r="CP213" s="2028"/>
      <c r="CQ213" s="1180"/>
      <c r="CR213" s="1180"/>
      <c r="CS213" s="2019"/>
      <c r="CV213" s="2022"/>
      <c r="CX213" s="1158"/>
      <c r="CZ213" s="1158"/>
      <c r="DB213" s="1158"/>
      <c r="DD213" s="1178"/>
      <c r="DF213" s="1178"/>
      <c r="DH213" s="1178"/>
      <c r="DI213" s="1180"/>
      <c r="DJ213" s="1180"/>
      <c r="DK213" s="2016"/>
    </row>
    <row r="214" spans="2:115" ht="30" customHeight="1" x14ac:dyDescent="0.25">
      <c r="B214" s="2086"/>
      <c r="D214" s="1190"/>
      <c r="E214" s="1153" t="e">
        <f>IF('1-Eng Inputs'!B235="YES",AR214,CE214)*2.2</f>
        <v>#REF!</v>
      </c>
      <c r="F214" s="1153"/>
      <c r="G214" s="1153" t="e">
        <f>IF('1-Eng Inputs'!E235="YES",AT214,CG214)*2.2</f>
        <v>#REF!</v>
      </c>
      <c r="H214" s="1153"/>
      <c r="I214" s="1153" t="e">
        <f>IF('1-Eng Inputs'!G235="YES",AV214,CI214)*2.2</f>
        <v>#REF!</v>
      </c>
      <c r="J214" s="1153"/>
      <c r="K214" s="1153" t="e">
        <f>IF('1-Eng Inputs'!I235="YES",AX214,CK214)*2.2</f>
        <v>#REF!</v>
      </c>
      <c r="L214" s="1153"/>
      <c r="M214" s="1153" t="e">
        <f>IF('1-Eng Inputs'!K235="YES",AZ214,CM214)*2.2</f>
        <v>#REF!</v>
      </c>
      <c r="N214" s="1153"/>
      <c r="O214" s="1153" t="e">
        <f>IF('1-Eng Inputs'!M235="YES",BB214,CO214)*2.2</f>
        <v>#REF!</v>
      </c>
      <c r="P214" s="1153"/>
      <c r="Q214" s="1153" t="e">
        <f>IF('1-Eng Inputs'!O235="YES",BD214,CQ214)*2.2</f>
        <v>#REF!</v>
      </c>
      <c r="R214" s="1180"/>
      <c r="S214" s="2019"/>
      <c r="V214" s="1190"/>
      <c r="W214" s="1153" t="e">
        <f>IF('1-Eng Inputs'!U235="YES",BJ214,CW214)*2.2</f>
        <v>#REF!</v>
      </c>
      <c r="X214" s="1153"/>
      <c r="Y214" s="1153" t="e">
        <f>IF('1-Eng Inputs'!W235="YES",BL214,CY214)*2.2</f>
        <v>#REF!</v>
      </c>
      <c r="Z214" s="1153"/>
      <c r="AA214" s="1153" t="e">
        <f>IF('1-Eng Inputs'!Y235="YES",BN214,DA214)*2.2</f>
        <v>#REF!</v>
      </c>
      <c r="AB214" s="1153"/>
      <c r="AC214" s="1153" t="e">
        <f>IF('1-Eng Inputs'!AA235="YES",BP214,DC214)*2.2</f>
        <v>#REF!</v>
      </c>
      <c r="AD214" s="1153"/>
      <c r="AE214" s="1153" t="e">
        <f>IF('1-Eng Inputs'!AC235="YES",BR214,DE214)*2.2</f>
        <v>#REF!</v>
      </c>
      <c r="AF214" s="1153"/>
      <c r="AG214" s="1153" t="e">
        <f>IF('1-Eng Inputs'!AE235="YES",BT214,DG214)*2.2</f>
        <v>#REF!</v>
      </c>
      <c r="AH214" s="1153"/>
      <c r="AI214" s="1153" t="e">
        <f>IF('1-Eng Inputs'!AG235="YES",BV214,DI214)*2.2</f>
        <v>#REF!</v>
      </c>
      <c r="AJ214" s="1180"/>
      <c r="AK214" s="2016"/>
      <c r="AO214" s="2086"/>
      <c r="AQ214" s="1190"/>
      <c r="AR214" s="1153" t="e">
        <f>'wind load calc_10d'!H55</f>
        <v>#REF!</v>
      </c>
      <c r="AS214" s="1153"/>
      <c r="AT214" s="1153" t="e">
        <f>'wind load calc_10d'!J55</f>
        <v>#REF!</v>
      </c>
      <c r="AU214" s="1153"/>
      <c r="AV214" s="1153" t="e">
        <f>'wind load calc_10d'!K55</f>
        <v>#REF!</v>
      </c>
      <c r="AW214" s="1153"/>
      <c r="AX214" s="1153" t="e">
        <f>'wind load calc_10d'!K55</f>
        <v>#REF!</v>
      </c>
      <c r="AY214" s="1153"/>
      <c r="AZ214" s="1153" t="e">
        <f>'wind load calc_10d'!K56</f>
        <v>#REF!</v>
      </c>
      <c r="BA214" s="1153"/>
      <c r="BB214" s="1153" t="e">
        <f>'wind load calc_10d'!K56</f>
        <v>#REF!</v>
      </c>
      <c r="BC214" s="1153"/>
      <c r="BD214" s="1153" t="e">
        <f>'wind load calc_10d'!K56</f>
        <v>#REF!</v>
      </c>
      <c r="BE214" s="1180"/>
      <c r="BF214" s="2019"/>
      <c r="BI214" s="1190"/>
      <c r="BJ214" s="1153" t="e">
        <f>'wind load calc_10d'!H62</f>
        <v>#REF!</v>
      </c>
      <c r="BK214" s="1153"/>
      <c r="BL214" s="1153" t="e">
        <f>'wind load calc_10d'!J62</f>
        <v>#REF!</v>
      </c>
      <c r="BM214" s="1153"/>
      <c r="BN214" s="1153" t="e">
        <f>'wind load calc_10d'!K62</f>
        <v>#REF!</v>
      </c>
      <c r="BO214" s="1153"/>
      <c r="BP214" s="1153" t="e">
        <f>'wind load calc_10d'!K62</f>
        <v>#REF!</v>
      </c>
      <c r="BQ214" s="1153"/>
      <c r="BR214" s="1153" t="e">
        <f>'wind load calc_10d'!K63</f>
        <v>#REF!</v>
      </c>
      <c r="BS214" s="1153"/>
      <c r="BT214" s="1153" t="e">
        <f>'wind load calc_10d'!K63</f>
        <v>#REF!</v>
      </c>
      <c r="BU214" s="1153"/>
      <c r="BV214" s="1153" t="e">
        <f>'wind load calc_10d'!K63</f>
        <v>#REF!</v>
      </c>
      <c r="BW214" s="1180"/>
      <c r="BX214" s="2016"/>
      <c r="CB214" s="2086"/>
      <c r="CD214" s="1190"/>
      <c r="CE214" s="1153" t="e">
        <f>'wind load calc_10d'!H107</f>
        <v>#REF!</v>
      </c>
      <c r="CF214" s="1153"/>
      <c r="CG214" s="1153" t="e">
        <f>'wind load calc_10d'!J107</f>
        <v>#REF!</v>
      </c>
      <c r="CH214" s="1153"/>
      <c r="CI214" s="1153" t="e">
        <f>'wind load calc_10d'!K107</f>
        <v>#REF!</v>
      </c>
      <c r="CJ214" s="1153"/>
      <c r="CK214" s="1153" t="e">
        <f>'wind load calc_10d'!K107</f>
        <v>#REF!</v>
      </c>
      <c r="CL214" s="1153"/>
      <c r="CM214" s="1153" t="e">
        <f>'wind load calc_10d'!K108</f>
        <v>#REF!</v>
      </c>
      <c r="CN214" s="1153"/>
      <c r="CO214" s="1153" t="e">
        <f>'wind load calc_10d'!K108</f>
        <v>#REF!</v>
      </c>
      <c r="CP214" s="1153"/>
      <c r="CQ214" s="1153" t="e">
        <f>'wind load calc_10d'!K108</f>
        <v>#REF!</v>
      </c>
      <c r="CR214" s="1180"/>
      <c r="CS214" s="2019"/>
      <c r="CV214" s="1190"/>
      <c r="CW214" s="1153" t="e">
        <f>'wind load calc_10d'!H114</f>
        <v>#REF!</v>
      </c>
      <c r="CX214" s="1153"/>
      <c r="CY214" s="1153" t="e">
        <f>'wind load calc_10d'!J114</f>
        <v>#REF!</v>
      </c>
      <c r="CZ214" s="1153"/>
      <c r="DA214" s="1153" t="e">
        <f>'wind load calc_10d'!K114</f>
        <v>#REF!</v>
      </c>
      <c r="DB214" s="1153"/>
      <c r="DC214" s="1153" t="e">
        <f>'wind load calc_10d'!K114</f>
        <v>#REF!</v>
      </c>
      <c r="DD214" s="1153"/>
      <c r="DE214" s="1153" t="e">
        <f>'wind load calc_10d'!K115</f>
        <v>#REF!</v>
      </c>
      <c r="DF214" s="1153"/>
      <c r="DG214" s="1153" t="e">
        <f>'wind load calc_10d'!K115</f>
        <v>#REF!</v>
      </c>
      <c r="DH214" s="1153"/>
      <c r="DI214" s="1153" t="e">
        <f>'wind load calc_10d'!K115</f>
        <v>#REF!</v>
      </c>
      <c r="DJ214" s="1180"/>
      <c r="DK214" s="2016"/>
    </row>
    <row r="215" spans="2:115" ht="14.45" customHeight="1" x14ac:dyDescent="0.25">
      <c r="B215" s="2086"/>
      <c r="D215" s="2013" t="e">
        <f>((E214+E217)/3)/'1-Eng Inputs'!$B$34</f>
        <v>#REF!</v>
      </c>
      <c r="F215" s="2013" t="e">
        <f>((E217+E214)/6+(G217+G214)/4)/'1-Eng Inputs'!$B$34</f>
        <v>#REF!</v>
      </c>
      <c r="H215" s="2013" t="e">
        <f>1/4*(G214+I214+G217+I217)/'1-Eng Inputs'!$B$34</f>
        <v>#REF!</v>
      </c>
      <c r="J215" s="2013" t="e">
        <f>1/4*(I214+K214+I217+K217)/'1-Eng Inputs'!$B$34</f>
        <v>#REF!</v>
      </c>
      <c r="L215" s="2013" t="e">
        <f>1/4*(K214+M214+K217+M217)/'1-Eng Inputs'!$B$34</f>
        <v>#REF!</v>
      </c>
      <c r="N215" s="2013" t="e">
        <f>1/4*(M214+O214+M217+O217)/'1-Eng Inputs'!$B$34</f>
        <v>#REF!</v>
      </c>
      <c r="P215" s="2013" t="e">
        <f>1/4*(O214+Q214+O217+Q217)/'1-Eng Inputs'!$B$34</f>
        <v>#REF!</v>
      </c>
      <c r="R215" s="1180"/>
      <c r="S215" s="2019"/>
      <c r="V215" s="2013" t="e">
        <f>((W214+W217)/3)/'1-Eng Inputs'!$B$34</f>
        <v>#REF!</v>
      </c>
      <c r="X215" s="2013" t="e">
        <f>((W217+W214)/6+(Y217+Y214)/4)/'1-Eng Inputs'!$B$34</f>
        <v>#REF!</v>
      </c>
      <c r="Z215" s="2013" t="e">
        <f>1/4*(Y214+AA214+Y217+AA217)/'1-Eng Inputs'!$B$34</f>
        <v>#REF!</v>
      </c>
      <c r="AB215" s="2013" t="e">
        <f>1/4*(AA214+AC214+AA217+AC217)/'1-Eng Inputs'!$B$34</f>
        <v>#REF!</v>
      </c>
      <c r="AD215" s="2013" t="e">
        <f>1/4*(AC214+AE214+AC217+AE217)/'1-Eng Inputs'!$B$34</f>
        <v>#REF!</v>
      </c>
      <c r="AF215" s="2013" t="e">
        <f>1/4*(AE214+AG214+AE217+AG217)/'1-Eng Inputs'!$B$34</f>
        <v>#REF!</v>
      </c>
      <c r="AH215" s="2013" t="e">
        <f>1/4*(AG214+AI214+AG217+AI217)/'1-Eng Inputs'!$B$34</f>
        <v>#REF!</v>
      </c>
      <c r="AI215" s="1180"/>
      <c r="AK215" s="2016"/>
      <c r="AO215" s="2086"/>
      <c r="AQ215" s="1161"/>
      <c r="AS215" s="1161"/>
      <c r="AT215" s="1180"/>
      <c r="AU215" s="1161"/>
      <c r="AV215" s="1180"/>
      <c r="AW215" s="1161"/>
      <c r="AX215" s="1180"/>
      <c r="AY215" s="1162"/>
      <c r="AZ215" s="1180"/>
      <c r="BA215" s="1162"/>
      <c r="BB215" s="1180"/>
      <c r="BC215" s="1162"/>
      <c r="BD215" s="1180"/>
      <c r="BE215" s="1180"/>
      <c r="BF215" s="2019"/>
      <c r="BI215" s="1157"/>
      <c r="BK215" s="1157"/>
      <c r="BL215" s="1180"/>
      <c r="BM215" s="1157"/>
      <c r="BN215" s="1180"/>
      <c r="BO215" s="1157"/>
      <c r="BP215" s="1180"/>
      <c r="BQ215" s="1177"/>
      <c r="BR215" s="1180"/>
      <c r="BS215" s="1177"/>
      <c r="BT215" s="1180"/>
      <c r="BU215" s="1177"/>
      <c r="BV215" s="1180"/>
      <c r="BX215" s="2016"/>
      <c r="CB215" s="2086"/>
      <c r="CD215" s="2025"/>
      <c r="CF215" s="2025"/>
      <c r="CG215" s="1180"/>
      <c r="CH215" s="2025"/>
      <c r="CI215" s="1180"/>
      <c r="CJ215" s="2025"/>
      <c r="CK215" s="1180"/>
      <c r="CL215" s="2027"/>
      <c r="CM215" s="1180"/>
      <c r="CN215" s="2027"/>
      <c r="CO215" s="1180"/>
      <c r="CP215" s="2027"/>
      <c r="CQ215" s="1180"/>
      <c r="CR215" s="1180"/>
      <c r="CS215" s="2019"/>
      <c r="CV215" s="2021"/>
      <c r="CX215" s="1157"/>
      <c r="CY215" s="1180"/>
      <c r="CZ215" s="1157"/>
      <c r="DA215" s="1180"/>
      <c r="DB215" s="1157"/>
      <c r="DC215" s="1180"/>
      <c r="DD215" s="1177"/>
      <c r="DE215" s="1180"/>
      <c r="DF215" s="1177"/>
      <c r="DG215" s="1180"/>
      <c r="DH215" s="1177"/>
      <c r="DI215" s="1180"/>
      <c r="DK215" s="2016"/>
    </row>
    <row r="216" spans="2:115" ht="14.45" hidden="1" customHeight="1" x14ac:dyDescent="0.25">
      <c r="B216" s="2086"/>
      <c r="D216" s="2014"/>
      <c r="F216" s="2014"/>
      <c r="H216" s="2014"/>
      <c r="J216" s="2014"/>
      <c r="L216" s="2014"/>
      <c r="N216" s="2014"/>
      <c r="P216" s="2014"/>
      <c r="R216" s="1180"/>
      <c r="S216" s="2019"/>
      <c r="V216" s="2014"/>
      <c r="X216" s="2014"/>
      <c r="Z216" s="2014"/>
      <c r="AB216" s="2014"/>
      <c r="AD216" s="2014"/>
      <c r="AF216" s="2014"/>
      <c r="AH216" s="2014"/>
      <c r="AK216" s="2016"/>
      <c r="AO216" s="2086"/>
      <c r="AQ216" s="1169"/>
      <c r="AS216" s="1169"/>
      <c r="AU216" s="1169"/>
      <c r="AW216" s="1169"/>
      <c r="AY216" s="1170"/>
      <c r="BA216" s="1170"/>
      <c r="BC216" s="1170"/>
      <c r="BD216" s="1180"/>
      <c r="BE216" s="1180"/>
      <c r="BF216" s="2019"/>
      <c r="BI216" s="1158"/>
      <c r="BK216" s="1158"/>
      <c r="BM216" s="1158"/>
      <c r="BO216" s="1158"/>
      <c r="BQ216" s="1178"/>
      <c r="BS216" s="1178"/>
      <c r="BU216" s="1178"/>
      <c r="BV216" s="1180"/>
      <c r="BX216" s="2016"/>
      <c r="CB216" s="2086"/>
      <c r="CD216" s="2026"/>
      <c r="CF216" s="2026"/>
      <c r="CH216" s="2026"/>
      <c r="CJ216" s="2026"/>
      <c r="CL216" s="2028"/>
      <c r="CN216" s="2028"/>
      <c r="CP216" s="2028"/>
      <c r="CQ216" s="1180"/>
      <c r="CR216" s="1180"/>
      <c r="CS216" s="2019"/>
      <c r="CV216" s="2022"/>
      <c r="CX216" s="1158"/>
      <c r="CZ216" s="1158"/>
      <c r="DB216" s="1158"/>
      <c r="DD216" s="1178"/>
      <c r="DF216" s="1178"/>
      <c r="DH216" s="1178"/>
      <c r="DI216" s="1180"/>
      <c r="DK216" s="2016"/>
    </row>
    <row r="217" spans="2:115" ht="30" customHeight="1" thickBot="1" x14ac:dyDescent="0.3">
      <c r="B217" s="2086"/>
      <c r="D217" s="1194"/>
      <c r="E217" s="1160" t="e">
        <f>IF('1-Eng Inputs'!B238="YES",AR217,CE217)*2.2</f>
        <v>#REF!</v>
      </c>
      <c r="F217" s="1160"/>
      <c r="G217" s="1160" t="e">
        <f>IF('1-Eng Inputs'!E238="YES",AT217,CG217)*2.2</f>
        <v>#REF!</v>
      </c>
      <c r="H217" s="1160"/>
      <c r="I217" s="1160" t="e">
        <f>IF('1-Eng Inputs'!G238="YES",AV217,CI217)*2.2</f>
        <v>#REF!</v>
      </c>
      <c r="J217" s="1160"/>
      <c r="K217" s="1160" t="e">
        <f>IF('1-Eng Inputs'!I238="YES",AX217,CK217)*2.2</f>
        <v>#REF!</v>
      </c>
      <c r="L217" s="1160"/>
      <c r="M217" s="1160" t="e">
        <f>IF('1-Eng Inputs'!K238="YES",AZ217,CM217)*2.2</f>
        <v>#REF!</v>
      </c>
      <c r="N217" s="1160"/>
      <c r="O217" s="1160" t="e">
        <f>IF('1-Eng Inputs'!M238="YES",BB217,CO217)*2.2</f>
        <v>#REF!</v>
      </c>
      <c r="P217" s="1160"/>
      <c r="Q217" s="1160" t="e">
        <f>IF('1-Eng Inputs'!O238="YES",BD217,CQ217)*2.2</f>
        <v>#REF!</v>
      </c>
      <c r="R217" s="1193"/>
      <c r="S217" s="2020"/>
      <c r="V217" s="1194"/>
      <c r="W217" s="1160" t="e">
        <f>IF('1-Eng Inputs'!U238="YES",BJ217,CW217)*2.2</f>
        <v>#REF!</v>
      </c>
      <c r="X217" s="1160"/>
      <c r="Y217" s="1160" t="e">
        <f>IF('1-Eng Inputs'!W238="YES",BL217,CY217)*2.2</f>
        <v>#REF!</v>
      </c>
      <c r="Z217" s="1160"/>
      <c r="AA217" s="1160" t="e">
        <f>IF('1-Eng Inputs'!Y238="YES",BN217,DA217)*2.2</f>
        <v>#REF!</v>
      </c>
      <c r="AB217" s="1160"/>
      <c r="AC217" s="1160" t="e">
        <f>IF('1-Eng Inputs'!AA238="YES",BP217,DC217)*2.2</f>
        <v>#REF!</v>
      </c>
      <c r="AD217" s="1160"/>
      <c r="AE217" s="1160" t="e">
        <f>IF('1-Eng Inputs'!AC238="YES",BR217,DE217)*2.2</f>
        <v>#REF!</v>
      </c>
      <c r="AF217" s="1160"/>
      <c r="AG217" s="1160" t="e">
        <f>IF('1-Eng Inputs'!AE238="YES",BT217,DG217)*2.2</f>
        <v>#REF!</v>
      </c>
      <c r="AH217" s="1160"/>
      <c r="AI217" s="1153" t="e">
        <f>IF('1-Eng Inputs'!AG238="YES",BV217,DI217)*2.2</f>
        <v>#REF!</v>
      </c>
      <c r="AK217" s="2016"/>
      <c r="AO217" s="2086"/>
      <c r="AQ217" s="1192"/>
      <c r="AR217" s="1156" t="e">
        <f>'wind load calc_10d'!H55</f>
        <v>#REF!</v>
      </c>
      <c r="AS217" s="1156"/>
      <c r="AT217" s="1156" t="e">
        <f>'wind load calc_10d'!J55</f>
        <v>#REF!</v>
      </c>
      <c r="AU217" s="1156"/>
      <c r="AV217" s="1156" t="e">
        <f>'wind load calc_10d'!K55</f>
        <v>#REF!</v>
      </c>
      <c r="AW217" s="1156"/>
      <c r="AX217" s="1156" t="e">
        <f>'wind load calc_10d'!K55</f>
        <v>#REF!</v>
      </c>
      <c r="AY217" s="1156"/>
      <c r="AZ217" s="1156" t="e">
        <f>'wind load calc_10d'!K56</f>
        <v>#REF!</v>
      </c>
      <c r="BA217" s="1156"/>
      <c r="BB217" s="1156" t="e">
        <f>'wind load calc_10d'!K56</f>
        <v>#REF!</v>
      </c>
      <c r="BC217" s="1156"/>
      <c r="BD217" s="1156" t="e">
        <f>'wind load calc_10d'!K56</f>
        <v>#REF!</v>
      </c>
      <c r="BE217" s="1193"/>
      <c r="BF217" s="2020"/>
      <c r="BI217" s="1190"/>
      <c r="BJ217" s="1153" t="e">
        <f>'wind load calc_10d'!H62</f>
        <v>#REF!</v>
      </c>
      <c r="BK217" s="1153"/>
      <c r="BL217" s="1153" t="e">
        <f>'wind load calc_10d'!J62</f>
        <v>#REF!</v>
      </c>
      <c r="BM217" s="1153"/>
      <c r="BN217" s="1153" t="e">
        <f>'wind load calc_10d'!K62</f>
        <v>#REF!</v>
      </c>
      <c r="BO217" s="1153"/>
      <c r="BP217" s="1153" t="e">
        <f>'wind load calc_10d'!K62</f>
        <v>#REF!</v>
      </c>
      <c r="BQ217" s="1153"/>
      <c r="BR217" s="1153" t="e">
        <f>'wind load calc_10d'!K63</f>
        <v>#REF!</v>
      </c>
      <c r="BS217" s="1153"/>
      <c r="BT217" s="1153" t="e">
        <f>'wind load calc_10d'!K63</f>
        <v>#REF!</v>
      </c>
      <c r="BU217" s="1153"/>
      <c r="BV217" s="1153" t="e">
        <f>'wind load calc_10d'!K63</f>
        <v>#REF!</v>
      </c>
      <c r="BX217" s="2016"/>
      <c r="CB217" s="2086"/>
      <c r="CD217" s="1192"/>
      <c r="CE217" s="1156" t="e">
        <f>'wind load calc_10d'!H107</f>
        <v>#REF!</v>
      </c>
      <c r="CF217" s="1156"/>
      <c r="CG217" s="1156" t="e">
        <f>'wind load calc_10d'!J107</f>
        <v>#REF!</v>
      </c>
      <c r="CH217" s="1156"/>
      <c r="CI217" s="1156" t="e">
        <f>'wind load calc_10d'!K107</f>
        <v>#REF!</v>
      </c>
      <c r="CJ217" s="1156"/>
      <c r="CK217" s="1156" t="e">
        <f>'wind load calc_10d'!K107</f>
        <v>#REF!</v>
      </c>
      <c r="CL217" s="1156"/>
      <c r="CM217" s="1156" t="e">
        <f>'wind load calc_10d'!K108</f>
        <v>#REF!</v>
      </c>
      <c r="CN217" s="1156"/>
      <c r="CO217" s="1156" t="e">
        <f>'wind load calc_10d'!K108</f>
        <v>#REF!</v>
      </c>
      <c r="CP217" s="1156"/>
      <c r="CQ217" s="1156" t="e">
        <f>'wind load calc_10d'!K108</f>
        <v>#REF!</v>
      </c>
      <c r="CR217" s="1193"/>
      <c r="CS217" s="2020"/>
      <c r="CV217" s="1190"/>
      <c r="CW217" s="1153" t="e">
        <f>'wind load calc_10d'!H114</f>
        <v>#REF!</v>
      </c>
      <c r="CX217" s="1153"/>
      <c r="CY217" s="1153" t="e">
        <f>'wind load calc_10d'!J114</f>
        <v>#REF!</v>
      </c>
      <c r="CZ217" s="1153"/>
      <c r="DA217" s="1153" t="e">
        <f>'wind load calc_10d'!K114</f>
        <v>#REF!</v>
      </c>
      <c r="DB217" s="1153"/>
      <c r="DC217" s="1153" t="e">
        <f>'wind load calc_10d'!K114</f>
        <v>#REF!</v>
      </c>
      <c r="DD217" s="1153"/>
      <c r="DE217" s="1153" t="e">
        <f>'wind load calc_10d'!K115</f>
        <v>#REF!</v>
      </c>
      <c r="DF217" s="1153"/>
      <c r="DG217" s="1153" t="e">
        <f>'wind load calc_10d'!K115</f>
        <v>#REF!</v>
      </c>
      <c r="DH217" s="1153"/>
      <c r="DI217" s="1153" t="e">
        <f>'wind load calc_10d'!K115</f>
        <v>#REF!</v>
      </c>
      <c r="DK217" s="2016"/>
    </row>
    <row r="218" spans="2:115" ht="14.45" customHeight="1" x14ac:dyDescent="0.25">
      <c r="B218" s="2086"/>
      <c r="D218" s="2088" t="e">
        <f>((E217+E220)/3)/'1-Eng Inputs'!$B$34</f>
        <v>#REF!</v>
      </c>
      <c r="E218" s="1195"/>
      <c r="F218" s="2088" t="e">
        <f>((E220+E217)/6+(G220+G217)/4)/'1-Eng Inputs'!$B$34</f>
        <v>#REF!</v>
      </c>
      <c r="G218" s="1195"/>
      <c r="H218" s="2088" t="e">
        <f>1/4*(G217+I217+G220+I220)/'1-Eng Inputs'!$B$34</f>
        <v>#REF!</v>
      </c>
      <c r="I218" s="1195"/>
      <c r="J218" s="2088" t="e">
        <f>1/4*(I217+K217+I220+K220)/'1-Eng Inputs'!$B$34</f>
        <v>#REF!</v>
      </c>
      <c r="K218" s="1195"/>
      <c r="L218" s="2088" t="e">
        <f>1/4*(K217+M217+K220+M220)/'1-Eng Inputs'!$B$34</f>
        <v>#REF!</v>
      </c>
      <c r="M218" s="1195"/>
      <c r="N218" s="2088" t="e">
        <f>1/4*(M217+O217+M220+O220)/'1-Eng Inputs'!$B$34</f>
        <v>#REF!</v>
      </c>
      <c r="O218" s="1195"/>
      <c r="P218" s="2088" t="e">
        <f>1/4*(O217+Q217+O220+Q220)/'1-Eng Inputs'!$B$34</f>
        <v>#REF!</v>
      </c>
      <c r="Q218" s="1195"/>
      <c r="R218" s="1180"/>
      <c r="S218" s="2015" t="s">
        <v>413</v>
      </c>
      <c r="V218" s="2013" t="e">
        <f>((W217+W220)/3)/'1-Eng Inputs'!$B$34</f>
        <v>#REF!</v>
      </c>
      <c r="W218" s="1201"/>
      <c r="X218" s="2013" t="e">
        <f>((W220+W217)/6+(Y220+Y217)/4)/'1-Eng Inputs'!$B$34</f>
        <v>#REF!</v>
      </c>
      <c r="Y218" s="1201"/>
      <c r="Z218" s="2013" t="e">
        <f>1/4*(Y217+AA217+Y220+AA220)/'1-Eng Inputs'!$B$34</f>
        <v>#REF!</v>
      </c>
      <c r="AA218" s="1201"/>
      <c r="AB218" s="2013" t="e">
        <f>1/4*(AA217+AC217+AA220+AC220)/'1-Eng Inputs'!$B$34</f>
        <v>#REF!</v>
      </c>
      <c r="AC218" s="1201"/>
      <c r="AD218" s="2013" t="e">
        <f>1/4*(AC217+AE217+AC220+AE220)/'1-Eng Inputs'!$B$34</f>
        <v>#REF!</v>
      </c>
      <c r="AE218" s="1201"/>
      <c r="AF218" s="2013" t="e">
        <f>1/4*(AE217+AG217+AE220+AG220)/'1-Eng Inputs'!$B$34</f>
        <v>#REF!</v>
      </c>
      <c r="AG218" s="1201"/>
      <c r="AH218" s="2013" t="e">
        <f>1/4*(AG217+AI217+AG220+AI220)/'1-Eng Inputs'!$B$34</f>
        <v>#REF!</v>
      </c>
      <c r="AI218" s="1180"/>
      <c r="AJ218" s="1180"/>
      <c r="AK218" s="2016"/>
      <c r="AO218" s="2086"/>
      <c r="AQ218" s="1157"/>
      <c r="AS218" s="1157"/>
      <c r="AT218" s="1180"/>
      <c r="AU218" s="1157"/>
      <c r="AV218" s="1180"/>
      <c r="AW218" s="1157"/>
      <c r="AX218" s="1180"/>
      <c r="AY218" s="1177"/>
      <c r="AZ218" s="1180"/>
      <c r="BA218" s="1177"/>
      <c r="BB218" s="1180"/>
      <c r="BC218" s="1177"/>
      <c r="BD218" s="1180"/>
      <c r="BE218" s="1180"/>
      <c r="BF218" s="2015" t="s">
        <v>413</v>
      </c>
      <c r="BI218" s="1157"/>
      <c r="BK218" s="1157"/>
      <c r="BL218" s="1180"/>
      <c r="BM218" s="1157"/>
      <c r="BN218" s="1180"/>
      <c r="BO218" s="1157"/>
      <c r="BP218" s="1180"/>
      <c r="BQ218" s="1177"/>
      <c r="BR218" s="1180"/>
      <c r="BS218" s="1177"/>
      <c r="BT218" s="1180"/>
      <c r="BU218" s="1177"/>
      <c r="BV218" s="1180"/>
      <c r="BW218" s="1180"/>
      <c r="BX218" s="2016"/>
      <c r="CB218" s="2086"/>
      <c r="CD218" s="2021"/>
      <c r="CF218" s="2021"/>
      <c r="CG218" s="1180"/>
      <c r="CH218" s="2021"/>
      <c r="CI218" s="1180"/>
      <c r="CJ218" s="2021"/>
      <c r="CK218" s="1180"/>
      <c r="CL218" s="2023"/>
      <c r="CM218" s="1180"/>
      <c r="CN218" s="2023"/>
      <c r="CO218" s="1180"/>
      <c r="CP218" s="2023"/>
      <c r="CQ218" s="1180"/>
      <c r="CR218" s="1180"/>
      <c r="CS218" s="2015" t="s">
        <v>413</v>
      </c>
      <c r="CV218" s="2021"/>
      <c r="CX218" s="2021"/>
      <c r="CY218" s="1180"/>
      <c r="CZ218" s="2021"/>
      <c r="DA218" s="1180"/>
      <c r="DB218" s="2021"/>
      <c r="DC218" s="1180"/>
      <c r="DD218" s="2023"/>
      <c r="DE218" s="1180"/>
      <c r="DF218" s="2023"/>
      <c r="DG218" s="1180"/>
      <c r="DH218" s="2023"/>
      <c r="DI218" s="1180"/>
      <c r="DJ218" s="1180"/>
      <c r="DK218" s="2016"/>
    </row>
    <row r="219" spans="2:115" ht="13.15" hidden="1" customHeight="1" x14ac:dyDescent="0.25">
      <c r="B219" s="2086"/>
      <c r="D219" s="2014"/>
      <c r="E219" s="1196"/>
      <c r="F219" s="2014"/>
      <c r="G219" s="1196"/>
      <c r="H219" s="2014"/>
      <c r="I219" s="1196"/>
      <c r="J219" s="2014"/>
      <c r="K219" s="1196"/>
      <c r="L219" s="2014"/>
      <c r="M219" s="1196"/>
      <c r="N219" s="2014"/>
      <c r="O219" s="1196"/>
      <c r="P219" s="2014"/>
      <c r="Q219" s="1196"/>
      <c r="R219" s="1180"/>
      <c r="S219" s="2016"/>
      <c r="V219" s="2014"/>
      <c r="W219" s="1196"/>
      <c r="X219" s="2014"/>
      <c r="Y219" s="1196"/>
      <c r="Z219" s="2014"/>
      <c r="AA219" s="1196"/>
      <c r="AB219" s="2014"/>
      <c r="AC219" s="1196"/>
      <c r="AD219" s="2014"/>
      <c r="AE219" s="1196"/>
      <c r="AF219" s="2014"/>
      <c r="AG219" s="1196"/>
      <c r="AH219" s="2014"/>
      <c r="AJ219" s="1180"/>
      <c r="AK219" s="2016"/>
      <c r="AO219" s="2086"/>
      <c r="AQ219" s="1158"/>
      <c r="AS219" s="1158"/>
      <c r="AU219" s="1158"/>
      <c r="AW219" s="1158"/>
      <c r="AY219" s="1178"/>
      <c r="BA219" s="1178"/>
      <c r="BC219" s="1178"/>
      <c r="BD219" s="1180"/>
      <c r="BE219" s="1180"/>
      <c r="BF219" s="2016"/>
      <c r="BI219" s="1158"/>
      <c r="BK219" s="1158"/>
      <c r="BM219" s="1158"/>
      <c r="BO219" s="1158"/>
      <c r="BQ219" s="1178"/>
      <c r="BS219" s="1178"/>
      <c r="BU219" s="1178"/>
      <c r="BV219" s="1180"/>
      <c r="BW219" s="1180"/>
      <c r="BX219" s="2016"/>
      <c r="CB219" s="2086"/>
      <c r="CD219" s="2022"/>
      <c r="CF219" s="2022"/>
      <c r="CH219" s="2022"/>
      <c r="CJ219" s="2022"/>
      <c r="CL219" s="2024"/>
      <c r="CN219" s="2024"/>
      <c r="CP219" s="2024"/>
      <c r="CQ219" s="1180"/>
      <c r="CR219" s="1180"/>
      <c r="CS219" s="2016"/>
      <c r="CV219" s="2022"/>
      <c r="CX219" s="2022"/>
      <c r="CZ219" s="2022"/>
      <c r="DB219" s="2022"/>
      <c r="DD219" s="2024"/>
      <c r="DF219" s="2024"/>
      <c r="DH219" s="2024"/>
      <c r="DI219" s="1180"/>
      <c r="DJ219" s="1180"/>
      <c r="DK219" s="2016"/>
    </row>
    <row r="220" spans="2:115" ht="30" customHeight="1" x14ac:dyDescent="0.25">
      <c r="B220" s="2086"/>
      <c r="D220" s="1190"/>
      <c r="E220" s="1153" t="e">
        <f>IF('1-Eng Inputs'!B241="YES",AR220,CE220)*2.2</f>
        <v>#REF!</v>
      </c>
      <c r="F220" s="1153"/>
      <c r="G220" s="1153" t="e">
        <f>IF('1-Eng Inputs'!E241="YES",AT220,CG220)*2.2</f>
        <v>#REF!</v>
      </c>
      <c r="H220" s="1153"/>
      <c r="I220" s="1153" t="e">
        <f>IF('1-Eng Inputs'!G241="YES",AV220,CI220)*2.2</f>
        <v>#REF!</v>
      </c>
      <c r="J220" s="1153"/>
      <c r="K220" s="1153" t="e">
        <f>IF('1-Eng Inputs'!I241="YES",AX220,CK220)*2.2</f>
        <v>#REF!</v>
      </c>
      <c r="L220" s="1153"/>
      <c r="M220" s="1153" t="e">
        <f>IF('1-Eng Inputs'!K241="YES",AZ220,CM220)*2.2</f>
        <v>#REF!</v>
      </c>
      <c r="N220" s="1153"/>
      <c r="O220" s="1153" t="e">
        <f>IF('1-Eng Inputs'!M241="YES",BB220,CO220)*2.2</f>
        <v>#REF!</v>
      </c>
      <c r="P220" s="1153"/>
      <c r="Q220" s="1153" t="e">
        <f>IF('1-Eng Inputs'!O241="YES",BD220,CQ220)*2.2</f>
        <v>#REF!</v>
      </c>
      <c r="R220" s="1180"/>
      <c r="S220" s="2016"/>
      <c r="V220" s="1190"/>
      <c r="W220" s="1153" t="e">
        <f>IF('1-Eng Inputs'!U241="YES",BJ220,CW220)*2.2</f>
        <v>#REF!</v>
      </c>
      <c r="X220" s="1153"/>
      <c r="Y220" s="1153" t="e">
        <f>IF('1-Eng Inputs'!W241="YES",BL220,CY220)*2.2</f>
        <v>#REF!</v>
      </c>
      <c r="Z220" s="1153"/>
      <c r="AA220" s="1153" t="e">
        <f>IF('1-Eng Inputs'!Y241="YES",BN220,DA220)*2.2</f>
        <v>#REF!</v>
      </c>
      <c r="AB220" s="1153"/>
      <c r="AC220" s="1153" t="e">
        <f>IF('1-Eng Inputs'!AA241="YES",BP220,DC220)*2.2</f>
        <v>#REF!</v>
      </c>
      <c r="AD220" s="1153"/>
      <c r="AE220" s="1153" t="e">
        <f>IF('1-Eng Inputs'!AC241="YES",BR220,DE220)*2.2</f>
        <v>#REF!</v>
      </c>
      <c r="AF220" s="1153"/>
      <c r="AG220" s="1153" t="e">
        <f>IF('1-Eng Inputs'!AE241="YES",BT220,DG220)*2.2</f>
        <v>#REF!</v>
      </c>
      <c r="AH220" s="1153"/>
      <c r="AI220" s="1153" t="e">
        <f>IF('1-Eng Inputs'!AG241="YES",BV220,DI220)*2.2</f>
        <v>#REF!</v>
      </c>
      <c r="AJ220" s="1180"/>
      <c r="AK220" s="2016"/>
      <c r="AO220" s="2086"/>
      <c r="AQ220" s="1190"/>
      <c r="AR220" s="1153" t="e">
        <f>'wind load calc_10d'!H64</f>
        <v>#REF!</v>
      </c>
      <c r="AS220" s="1153"/>
      <c r="AT220" s="1153" t="e">
        <f>'wind load calc_10d'!J64</f>
        <v>#REF!</v>
      </c>
      <c r="AU220" s="1153"/>
      <c r="AV220" s="1153" t="e">
        <f>'wind load calc_10d'!K64</f>
        <v>#REF!</v>
      </c>
      <c r="AW220" s="1153"/>
      <c r="AX220" s="1153" t="e">
        <f>'wind load calc_10d'!K64</f>
        <v>#REF!</v>
      </c>
      <c r="AY220" s="1153"/>
      <c r="AZ220" s="1153" t="e">
        <f>'wind load calc_10d'!K65</f>
        <v>#REF!</v>
      </c>
      <c r="BA220" s="1153"/>
      <c r="BB220" s="1153" t="e">
        <f>'wind load calc_10d'!K65</f>
        <v>#REF!</v>
      </c>
      <c r="BC220" s="1153"/>
      <c r="BD220" s="1153" t="e">
        <f>'wind load calc_10d'!K65</f>
        <v>#REF!</v>
      </c>
      <c r="BE220" s="1180"/>
      <c r="BF220" s="2016"/>
      <c r="BI220" s="1190"/>
      <c r="BJ220" s="1153" t="e">
        <f>'wind load calc_10d'!H64</f>
        <v>#REF!</v>
      </c>
      <c r="BK220" s="1153"/>
      <c r="BL220" s="1153" t="e">
        <f>'wind load calc_10d'!J64</f>
        <v>#REF!</v>
      </c>
      <c r="BM220" s="1153"/>
      <c r="BN220" s="1153" t="e">
        <f>'wind load calc_10d'!K64</f>
        <v>#REF!</v>
      </c>
      <c r="BO220" s="1153"/>
      <c r="BP220" s="1153" t="e">
        <f>'wind load calc_10d'!K64</f>
        <v>#REF!</v>
      </c>
      <c r="BQ220" s="1153"/>
      <c r="BR220" s="1153" t="e">
        <f>'wind load calc_10d'!K65</f>
        <v>#REF!</v>
      </c>
      <c r="BS220" s="1153"/>
      <c r="BT220" s="1153" t="e">
        <f>'wind load calc_10d'!K65</f>
        <v>#REF!</v>
      </c>
      <c r="BU220" s="1153"/>
      <c r="BV220" s="1153" t="e">
        <f>'wind load calc_10d'!K65</f>
        <v>#REF!</v>
      </c>
      <c r="BW220" s="1180"/>
      <c r="BX220" s="2016"/>
      <c r="CB220" s="2086"/>
      <c r="CD220" s="1190"/>
      <c r="CE220" s="1153" t="e">
        <f>'wind load calc_10d'!H116</f>
        <v>#REF!</v>
      </c>
      <c r="CF220" s="1153"/>
      <c r="CG220" s="1153" t="e">
        <f>'wind load calc_10d'!J116</f>
        <v>#REF!</v>
      </c>
      <c r="CH220" s="1153"/>
      <c r="CI220" s="1153" t="e">
        <f>'wind load calc_10d'!K116</f>
        <v>#REF!</v>
      </c>
      <c r="CJ220" s="1153"/>
      <c r="CK220" s="1153" t="e">
        <f>'wind load calc_10d'!K116</f>
        <v>#REF!</v>
      </c>
      <c r="CL220" s="1153"/>
      <c r="CM220" s="1153" t="e">
        <f>'wind load calc_10d'!K117</f>
        <v>#REF!</v>
      </c>
      <c r="CN220" s="1153"/>
      <c r="CO220" s="1153" t="e">
        <f>'wind load calc_10d'!K117</f>
        <v>#REF!</v>
      </c>
      <c r="CP220" s="1153"/>
      <c r="CQ220" s="1153" t="e">
        <f>'wind load calc_10d'!K117</f>
        <v>#REF!</v>
      </c>
      <c r="CR220" s="1180"/>
      <c r="CS220" s="2016"/>
      <c r="CV220" s="1190"/>
      <c r="CW220" s="1153" t="e">
        <f>'wind load calc_10d'!H116</f>
        <v>#REF!</v>
      </c>
      <c r="CX220" s="1153"/>
      <c r="CY220" s="1153" t="e">
        <f>'wind load calc_10d'!J116</f>
        <v>#REF!</v>
      </c>
      <c r="CZ220" s="1153"/>
      <c r="DA220" s="1153" t="e">
        <f>'wind load calc_10d'!K116</f>
        <v>#REF!</v>
      </c>
      <c r="DB220" s="1153"/>
      <c r="DC220" s="1153" t="e">
        <f>'wind load calc_10d'!K116</f>
        <v>#REF!</v>
      </c>
      <c r="DD220" s="1153"/>
      <c r="DE220" s="1153" t="e">
        <f>'wind load calc_10d'!K117</f>
        <v>#REF!</v>
      </c>
      <c r="DF220" s="1153"/>
      <c r="DG220" s="1153" t="e">
        <f>'wind load calc_10d'!K117</f>
        <v>#REF!</v>
      </c>
      <c r="DH220" s="1153"/>
      <c r="DI220" s="1153" t="e">
        <f>'wind load calc_10d'!K117</f>
        <v>#REF!</v>
      </c>
      <c r="DJ220" s="1180"/>
      <c r="DK220" s="2016"/>
    </row>
    <row r="221" spans="2:115" ht="14.45" customHeight="1" x14ac:dyDescent="0.25">
      <c r="B221" s="2086"/>
      <c r="D221" s="2013" t="e">
        <f>((E220+E223)/3)/'1-Eng Inputs'!$B$34</f>
        <v>#REF!</v>
      </c>
      <c r="F221" s="2013" t="e">
        <f>((E223+E220)/6+(G223+G220)/4)/'1-Eng Inputs'!$B$34</f>
        <v>#REF!</v>
      </c>
      <c r="H221" s="2013" t="e">
        <f>1/4*(G220+I220+G223+I223)/'1-Eng Inputs'!$B$34</f>
        <v>#REF!</v>
      </c>
      <c r="J221" s="2013" t="e">
        <f>1/4*(I220+K220+I223+K223)/'1-Eng Inputs'!$B$34</f>
        <v>#REF!</v>
      </c>
      <c r="L221" s="2013" t="e">
        <f>1/4*(K220+M220+K223+M223)/'1-Eng Inputs'!$B$34</f>
        <v>#REF!</v>
      </c>
      <c r="N221" s="2013" t="e">
        <f>1/4*(M220+O220+M223+O223)/'1-Eng Inputs'!$B$34</f>
        <v>#REF!</v>
      </c>
      <c r="P221" s="2013" t="e">
        <f>1/4*(O220+Q220+O223+Q223)/'1-Eng Inputs'!$B$34</f>
        <v>#REF!</v>
      </c>
      <c r="R221" s="1180"/>
      <c r="S221" s="2016"/>
      <c r="V221" s="2013" t="e">
        <f>((W220+W223)/3)/'1-Eng Inputs'!$B$34</f>
        <v>#REF!</v>
      </c>
      <c r="X221" s="2013" t="e">
        <f>((W223+W220)/6+(Y223+Y220)/4)/'1-Eng Inputs'!$B$34</f>
        <v>#REF!</v>
      </c>
      <c r="Z221" s="2013" t="e">
        <f>1/4*(Y220+AA220+Y223+AA223)/'1-Eng Inputs'!$B$34</f>
        <v>#REF!</v>
      </c>
      <c r="AB221" s="2013" t="e">
        <f>1/4*(AA220+AC220+AA223+AC223)/'1-Eng Inputs'!$B$34</f>
        <v>#REF!</v>
      </c>
      <c r="AD221" s="2013" t="e">
        <f>1/4*(AC220+AE220+AC223+AE223)/'1-Eng Inputs'!$B$34</f>
        <v>#REF!</v>
      </c>
      <c r="AF221" s="2013" t="e">
        <f>1/4*(AE220+AG220+AE223+AG223)/'1-Eng Inputs'!$B$34</f>
        <v>#REF!</v>
      </c>
      <c r="AH221" s="2013" t="e">
        <f>1/4*(AG220+AI220+AG223+AI223)/'1-Eng Inputs'!$B$34</f>
        <v>#REF!</v>
      </c>
      <c r="AI221" s="1180"/>
      <c r="AJ221" s="1180"/>
      <c r="AK221" s="2016"/>
      <c r="AO221" s="2086"/>
      <c r="AQ221" s="1157"/>
      <c r="AS221" s="1157"/>
      <c r="AT221" s="1180"/>
      <c r="AU221" s="1157"/>
      <c r="AV221" s="1180"/>
      <c r="AW221" s="1157"/>
      <c r="AX221" s="1180"/>
      <c r="AY221" s="1177"/>
      <c r="AZ221" s="1180"/>
      <c r="BA221" s="1177"/>
      <c r="BB221" s="1180"/>
      <c r="BC221" s="1177"/>
      <c r="BD221" s="1180"/>
      <c r="BE221" s="1180"/>
      <c r="BF221" s="2016"/>
      <c r="BI221" s="1157"/>
      <c r="BK221" s="1157"/>
      <c r="BL221" s="1180"/>
      <c r="BM221" s="1157"/>
      <c r="BN221" s="1180"/>
      <c r="BO221" s="1157"/>
      <c r="BP221" s="1180"/>
      <c r="BQ221" s="1177"/>
      <c r="BR221" s="1180"/>
      <c r="BS221" s="1177"/>
      <c r="BT221" s="1180"/>
      <c r="BU221" s="1177"/>
      <c r="BV221" s="1180"/>
      <c r="BW221" s="1180"/>
      <c r="BX221" s="2016"/>
      <c r="CB221" s="2086"/>
      <c r="CD221" s="2021"/>
      <c r="CF221" s="1157"/>
      <c r="CG221" s="1180"/>
      <c r="CH221" s="1157"/>
      <c r="CI221" s="1180"/>
      <c r="CJ221" s="1157"/>
      <c r="CK221" s="1180"/>
      <c r="CL221" s="1177"/>
      <c r="CM221" s="1180"/>
      <c r="CN221" s="1177"/>
      <c r="CO221" s="1180"/>
      <c r="CP221" s="1177"/>
      <c r="CQ221" s="1180"/>
      <c r="CR221" s="1180"/>
      <c r="CS221" s="2016"/>
      <c r="CV221" s="2021"/>
      <c r="CX221" s="1157"/>
      <c r="CY221" s="1180"/>
      <c r="CZ221" s="1157"/>
      <c r="DA221" s="1180"/>
      <c r="DB221" s="1157"/>
      <c r="DC221" s="1180"/>
      <c r="DD221" s="1177"/>
      <c r="DE221" s="1180"/>
      <c r="DF221" s="1177"/>
      <c r="DG221" s="1180"/>
      <c r="DH221" s="1177"/>
      <c r="DI221" s="1180"/>
      <c r="DJ221" s="1180"/>
      <c r="DK221" s="2016"/>
    </row>
    <row r="222" spans="2:115" ht="13.15" hidden="1" customHeight="1" x14ac:dyDescent="0.25">
      <c r="B222" s="2086"/>
      <c r="D222" s="2014"/>
      <c r="F222" s="2014"/>
      <c r="H222" s="2014"/>
      <c r="J222" s="2014"/>
      <c r="L222" s="2014"/>
      <c r="N222" s="2014"/>
      <c r="P222" s="2014"/>
      <c r="R222" s="1180"/>
      <c r="S222" s="2016"/>
      <c r="V222" s="2014"/>
      <c r="X222" s="2014"/>
      <c r="Z222" s="2014"/>
      <c r="AB222" s="2014"/>
      <c r="AD222" s="2014"/>
      <c r="AF222" s="2014"/>
      <c r="AH222" s="2014"/>
      <c r="AJ222" s="1180"/>
      <c r="AK222" s="2016"/>
      <c r="AO222" s="2086"/>
      <c r="AQ222" s="1158"/>
      <c r="AS222" s="1158"/>
      <c r="AU222" s="1158"/>
      <c r="AW222" s="1158"/>
      <c r="AY222" s="1178"/>
      <c r="BA222" s="1178"/>
      <c r="BC222" s="1178"/>
      <c r="BD222" s="1180"/>
      <c r="BE222" s="1180"/>
      <c r="BF222" s="2016"/>
      <c r="BI222" s="1158"/>
      <c r="BK222" s="1158"/>
      <c r="BM222" s="1158"/>
      <c r="BO222" s="1158"/>
      <c r="BQ222" s="1178"/>
      <c r="BS222" s="1178"/>
      <c r="BU222" s="1178"/>
      <c r="BV222" s="1180"/>
      <c r="BW222" s="1180"/>
      <c r="BX222" s="2016"/>
      <c r="CB222" s="2086"/>
      <c r="CD222" s="2022"/>
      <c r="CF222" s="1158"/>
      <c r="CH222" s="1158"/>
      <c r="CJ222" s="1158"/>
      <c r="CL222" s="1178"/>
      <c r="CN222" s="1178"/>
      <c r="CP222" s="1178"/>
      <c r="CQ222" s="1180"/>
      <c r="CR222" s="1180"/>
      <c r="CS222" s="2016"/>
      <c r="CV222" s="2022"/>
      <c r="CX222" s="1158"/>
      <c r="CZ222" s="1158"/>
      <c r="DB222" s="1158"/>
      <c r="DD222" s="1178"/>
      <c r="DF222" s="1178"/>
      <c r="DH222" s="1178"/>
      <c r="DI222" s="1180"/>
      <c r="DJ222" s="1180"/>
      <c r="DK222" s="2016"/>
    </row>
    <row r="223" spans="2:115" ht="30" customHeight="1" x14ac:dyDescent="0.25">
      <c r="B223" s="2086"/>
      <c r="D223" s="1190"/>
      <c r="E223" s="1153" t="e">
        <f>IF('1-Eng Inputs'!B244="YES",AR223,CE223)*2.2</f>
        <v>#REF!</v>
      </c>
      <c r="F223" s="1153"/>
      <c r="G223" s="1153" t="e">
        <f>IF('1-Eng Inputs'!E244="YES",AT223,CG223)*2.2</f>
        <v>#REF!</v>
      </c>
      <c r="H223" s="1153"/>
      <c r="I223" s="1153" t="e">
        <f>IF('1-Eng Inputs'!G244="YES",AV223,CI223)*2.2</f>
        <v>#REF!</v>
      </c>
      <c r="J223" s="1153"/>
      <c r="K223" s="1153" t="e">
        <f>IF('1-Eng Inputs'!I244="YES",AX223,CK223)*2.2</f>
        <v>#REF!</v>
      </c>
      <c r="L223" s="1153"/>
      <c r="M223" s="1153" t="e">
        <f>IF('1-Eng Inputs'!K244="YES",AZ223,CM223)*2.2</f>
        <v>#REF!</v>
      </c>
      <c r="N223" s="1153"/>
      <c r="O223" s="1153" t="e">
        <f>IF('1-Eng Inputs'!M244="YES",BB223,CO223)*2.2</f>
        <v>#REF!</v>
      </c>
      <c r="P223" s="1153"/>
      <c r="Q223" s="1153" t="e">
        <f>IF('1-Eng Inputs'!O244="YES",BD223,CQ223)*2.2</f>
        <v>#REF!</v>
      </c>
      <c r="R223" s="1180"/>
      <c r="S223" s="2016"/>
      <c r="V223" s="1190"/>
      <c r="W223" s="1153" t="e">
        <f>IF('1-Eng Inputs'!U244="YES",BJ223,CW223)*2.2</f>
        <v>#REF!</v>
      </c>
      <c r="X223" s="1153"/>
      <c r="Y223" s="1153" t="e">
        <f>IF('1-Eng Inputs'!W244="YES",BL223,CY223)*2.2</f>
        <v>#REF!</v>
      </c>
      <c r="Z223" s="1153"/>
      <c r="AA223" s="1153" t="e">
        <f>IF('1-Eng Inputs'!Y244="YES",BN223,DA223)*2.2</f>
        <v>#REF!</v>
      </c>
      <c r="AB223" s="1153"/>
      <c r="AC223" s="1153" t="e">
        <f>IF('1-Eng Inputs'!AA244="YES",BP223,DC223)*2.2</f>
        <v>#REF!</v>
      </c>
      <c r="AD223" s="1153"/>
      <c r="AE223" s="1153" t="e">
        <f>IF('1-Eng Inputs'!AC244="YES",BR223,DE223)*2.2</f>
        <v>#REF!</v>
      </c>
      <c r="AF223" s="1153"/>
      <c r="AG223" s="1153" t="e">
        <f>IF('1-Eng Inputs'!AE244="YES",BT223,DG223)*2.2</f>
        <v>#REF!</v>
      </c>
      <c r="AH223" s="1153"/>
      <c r="AI223" s="1153" t="e">
        <f>IF('1-Eng Inputs'!AG244="YES",BV223,DI223)*2.2</f>
        <v>#REF!</v>
      </c>
      <c r="AJ223" s="1180"/>
      <c r="AK223" s="2016"/>
      <c r="AO223" s="2086"/>
      <c r="AQ223" s="1190"/>
      <c r="AR223" s="1153" t="e">
        <f>'wind load calc_10d'!H64</f>
        <v>#REF!</v>
      </c>
      <c r="AS223" s="1153"/>
      <c r="AT223" s="1153" t="e">
        <f>'wind load calc_10d'!J64</f>
        <v>#REF!</v>
      </c>
      <c r="AU223" s="1153"/>
      <c r="AV223" s="1153" t="e">
        <f>'wind load calc_10d'!K64</f>
        <v>#REF!</v>
      </c>
      <c r="AW223" s="1153"/>
      <c r="AX223" s="1153" t="e">
        <f>'wind load calc_10d'!K64</f>
        <v>#REF!</v>
      </c>
      <c r="AY223" s="1153"/>
      <c r="AZ223" s="1153" t="e">
        <f>'wind load calc_10d'!K65</f>
        <v>#REF!</v>
      </c>
      <c r="BA223" s="1153"/>
      <c r="BB223" s="1153" t="e">
        <f>'wind load calc_10d'!K65</f>
        <v>#REF!</v>
      </c>
      <c r="BC223" s="1153"/>
      <c r="BD223" s="1153" t="e">
        <f>'wind load calc_10d'!K65</f>
        <v>#REF!</v>
      </c>
      <c r="BE223" s="1180"/>
      <c r="BF223" s="2016"/>
      <c r="BI223" s="1190"/>
      <c r="BJ223" s="1153" t="e">
        <f>'wind load calc_10d'!H64</f>
        <v>#REF!</v>
      </c>
      <c r="BK223" s="1153"/>
      <c r="BL223" s="1153" t="e">
        <f>'wind load calc_10d'!J64</f>
        <v>#REF!</v>
      </c>
      <c r="BM223" s="1153"/>
      <c r="BN223" s="1153" t="e">
        <f>'wind load calc_10d'!K64</f>
        <v>#REF!</v>
      </c>
      <c r="BO223" s="1153"/>
      <c r="BP223" s="1153" t="e">
        <f>'wind load calc_10d'!K64</f>
        <v>#REF!</v>
      </c>
      <c r="BQ223" s="1153"/>
      <c r="BR223" s="1153" t="e">
        <f>'wind load calc_10d'!K65</f>
        <v>#REF!</v>
      </c>
      <c r="BS223" s="1153"/>
      <c r="BT223" s="1153" t="e">
        <f>'wind load calc_10d'!K65</f>
        <v>#REF!</v>
      </c>
      <c r="BU223" s="1153"/>
      <c r="BV223" s="1153" t="e">
        <f>'wind load calc_10d'!K65</f>
        <v>#REF!</v>
      </c>
      <c r="BW223" s="1180"/>
      <c r="BX223" s="2016"/>
      <c r="CB223" s="2086"/>
      <c r="CD223" s="1190"/>
      <c r="CE223" s="1153" t="e">
        <f>'wind load calc_10d'!H116</f>
        <v>#REF!</v>
      </c>
      <c r="CF223" s="1153"/>
      <c r="CG223" s="1153" t="e">
        <f>'wind load calc_10d'!J116</f>
        <v>#REF!</v>
      </c>
      <c r="CH223" s="1153"/>
      <c r="CI223" s="1153" t="e">
        <f>'wind load calc_10d'!K116</f>
        <v>#REF!</v>
      </c>
      <c r="CJ223" s="1153"/>
      <c r="CK223" s="1153" t="e">
        <f>'wind load calc_10d'!K116</f>
        <v>#REF!</v>
      </c>
      <c r="CL223" s="1153"/>
      <c r="CM223" s="1153" t="e">
        <f>'wind load calc_10d'!K117</f>
        <v>#REF!</v>
      </c>
      <c r="CN223" s="1153"/>
      <c r="CO223" s="1153" t="e">
        <f>'wind load calc_10d'!K117</f>
        <v>#REF!</v>
      </c>
      <c r="CP223" s="1153"/>
      <c r="CQ223" s="1153" t="e">
        <f>'wind load calc_10d'!K117</f>
        <v>#REF!</v>
      </c>
      <c r="CR223" s="1180"/>
      <c r="CS223" s="2016"/>
      <c r="CV223" s="1190"/>
      <c r="CW223" s="1153" t="e">
        <f>'wind load calc_10d'!H116</f>
        <v>#REF!</v>
      </c>
      <c r="CX223" s="1153"/>
      <c r="CY223" s="1153" t="e">
        <f>'wind load calc_10d'!J116</f>
        <v>#REF!</v>
      </c>
      <c r="CZ223" s="1153"/>
      <c r="DA223" s="1153" t="e">
        <f>'wind load calc_10d'!K116</f>
        <v>#REF!</v>
      </c>
      <c r="DB223" s="1153"/>
      <c r="DC223" s="1153" t="e">
        <f>'wind load calc_10d'!K116</f>
        <v>#REF!</v>
      </c>
      <c r="DD223" s="1153"/>
      <c r="DE223" s="1153" t="e">
        <f>'wind load calc_10d'!K117</f>
        <v>#REF!</v>
      </c>
      <c r="DF223" s="1153"/>
      <c r="DG223" s="1153" t="e">
        <f>'wind load calc_10d'!K117</f>
        <v>#REF!</v>
      </c>
      <c r="DH223" s="1153"/>
      <c r="DI223" s="1153" t="e">
        <f>'wind load calc_10d'!K117</f>
        <v>#REF!</v>
      </c>
      <c r="DJ223" s="1180"/>
      <c r="DK223" s="2016"/>
    </row>
    <row r="224" spans="2:115" ht="14.45" customHeight="1" x14ac:dyDescent="0.25">
      <c r="B224" s="2086"/>
      <c r="D224" s="2013" t="e">
        <f>((E223+E226)/3)/'1-Eng Inputs'!$B$34</f>
        <v>#REF!</v>
      </c>
      <c r="F224" s="2013" t="e">
        <f>((E226+E223)/6+(G226+G223)/4)/'1-Eng Inputs'!$B$34</f>
        <v>#REF!</v>
      </c>
      <c r="H224" s="2013" t="e">
        <f>1/4*(G223+I223+G226+I226)/'1-Eng Inputs'!$B$34</f>
        <v>#REF!</v>
      </c>
      <c r="J224" s="2013" t="e">
        <f>1/4*(I223+K223+I226+K226)/'1-Eng Inputs'!$B$34</f>
        <v>#REF!</v>
      </c>
      <c r="L224" s="2013" t="e">
        <f>1/4*(K223+M223+K226+M226)/'1-Eng Inputs'!$B$34</f>
        <v>#REF!</v>
      </c>
      <c r="N224" s="2013" t="e">
        <f>1/4*(M223+O223+M226+O226)/'1-Eng Inputs'!$B$34</f>
        <v>#REF!</v>
      </c>
      <c r="P224" s="2013" t="e">
        <f>1/4*(O223+Q223+O226+Q226)/'1-Eng Inputs'!$B$34</f>
        <v>#REF!</v>
      </c>
      <c r="Q224" s="1180"/>
      <c r="R224" s="1180"/>
      <c r="S224" s="2016"/>
      <c r="V224" s="2013" t="e">
        <f>((W223+W226)/3)/'1-Eng Inputs'!$B$34</f>
        <v>#REF!</v>
      </c>
      <c r="X224" s="2013" t="e">
        <f>((W226+W223)/6+(Y226+Y223)/4)/'1-Eng Inputs'!$B$34</f>
        <v>#REF!</v>
      </c>
      <c r="Z224" s="2013" t="e">
        <f>1/4*(Y223+AA223+Y226+AA226)/'1-Eng Inputs'!$B$34</f>
        <v>#REF!</v>
      </c>
      <c r="AB224" s="2013" t="e">
        <f>1/4*(AA223+AC223+AA226+AC226)/'1-Eng Inputs'!$B$34</f>
        <v>#REF!</v>
      </c>
      <c r="AD224" s="2013" t="e">
        <f>1/4*(AC223+AE223+AC226+AE226)/'1-Eng Inputs'!$B$34</f>
        <v>#REF!</v>
      </c>
      <c r="AF224" s="2013" t="e">
        <f>1/4*(AE223+AG223+AE226+AG226)/'1-Eng Inputs'!$B$34</f>
        <v>#REF!</v>
      </c>
      <c r="AH224" s="2013" t="e">
        <f>1/4*(AG223+AI223+AG226+AI226)/'1-Eng Inputs'!$B$34</f>
        <v>#REF!</v>
      </c>
      <c r="AI224" s="1180"/>
      <c r="AJ224" s="1180"/>
      <c r="AK224" s="2016"/>
      <c r="AO224" s="2086"/>
      <c r="AQ224" s="1157"/>
      <c r="AS224" s="1157"/>
      <c r="AT224" s="1180"/>
      <c r="AU224" s="1157"/>
      <c r="AV224" s="1180"/>
      <c r="AW224" s="1157"/>
      <c r="AX224" s="1180"/>
      <c r="AY224" s="1177"/>
      <c r="AZ224" s="1180"/>
      <c r="BA224" s="1177"/>
      <c r="BB224" s="1180"/>
      <c r="BC224" s="1177"/>
      <c r="BD224" s="1180"/>
      <c r="BE224" s="1180"/>
      <c r="BF224" s="2016"/>
      <c r="BI224" s="1157"/>
      <c r="BK224" s="1157"/>
      <c r="BL224" s="1180"/>
      <c r="BM224" s="1157"/>
      <c r="BN224" s="1180"/>
      <c r="BO224" s="1157"/>
      <c r="BP224" s="1180"/>
      <c r="BQ224" s="1177"/>
      <c r="BR224" s="1180"/>
      <c r="BS224" s="1177"/>
      <c r="BT224" s="1180"/>
      <c r="BU224" s="1177"/>
      <c r="BV224" s="1180"/>
      <c r="BW224" s="1180"/>
      <c r="BX224" s="2016"/>
      <c r="CB224" s="2086"/>
      <c r="CD224" s="2021"/>
      <c r="CF224" s="1157"/>
      <c r="CG224" s="1180"/>
      <c r="CH224" s="1157"/>
      <c r="CI224" s="1180"/>
      <c r="CJ224" s="1157"/>
      <c r="CK224" s="1180"/>
      <c r="CL224" s="1177"/>
      <c r="CM224" s="1180"/>
      <c r="CN224" s="1177"/>
      <c r="CO224" s="1180"/>
      <c r="CP224" s="1177"/>
      <c r="CQ224" s="1180"/>
      <c r="CR224" s="1180"/>
      <c r="CS224" s="2016"/>
      <c r="CV224" s="2021"/>
      <c r="CX224" s="1157"/>
      <c r="CY224" s="1180"/>
      <c r="CZ224" s="1157"/>
      <c r="DA224" s="1180"/>
      <c r="DB224" s="1157"/>
      <c r="DC224" s="1180"/>
      <c r="DD224" s="1177"/>
      <c r="DE224" s="1180"/>
      <c r="DF224" s="1177"/>
      <c r="DG224" s="1180"/>
      <c r="DH224" s="1177"/>
      <c r="DI224" s="1180"/>
      <c r="DJ224" s="1180"/>
      <c r="DK224" s="2016"/>
    </row>
    <row r="225" spans="2:115" ht="13.15" hidden="1" customHeight="1" x14ac:dyDescent="0.25">
      <c r="B225" s="2086"/>
      <c r="D225" s="2014"/>
      <c r="F225" s="2014"/>
      <c r="H225" s="2014"/>
      <c r="J225" s="2014"/>
      <c r="L225" s="2014"/>
      <c r="N225" s="2014"/>
      <c r="P225" s="2014"/>
      <c r="R225" s="1180"/>
      <c r="S225" s="2016"/>
      <c r="V225" s="2014"/>
      <c r="X225" s="2014"/>
      <c r="Z225" s="2014"/>
      <c r="AB225" s="2014"/>
      <c r="AD225" s="2014"/>
      <c r="AF225" s="2014"/>
      <c r="AH225" s="2014"/>
      <c r="AJ225" s="1180"/>
      <c r="AK225" s="2016"/>
      <c r="AO225" s="2086"/>
      <c r="AQ225" s="1158"/>
      <c r="AS225" s="1158"/>
      <c r="AU225" s="1158"/>
      <c r="AW225" s="1158"/>
      <c r="AY225" s="1178"/>
      <c r="BA225" s="1178"/>
      <c r="BC225" s="1178"/>
      <c r="BE225" s="1180"/>
      <c r="BF225" s="2016"/>
      <c r="BI225" s="1158"/>
      <c r="BK225" s="1158"/>
      <c r="BM225" s="1158"/>
      <c r="BO225" s="1158"/>
      <c r="BQ225" s="1178"/>
      <c r="BS225" s="1178"/>
      <c r="BU225" s="1178"/>
      <c r="BW225" s="1180"/>
      <c r="BX225" s="2016"/>
      <c r="CB225" s="2086"/>
      <c r="CD225" s="2022"/>
      <c r="CF225" s="1158"/>
      <c r="CH225" s="1158"/>
      <c r="CJ225" s="1158"/>
      <c r="CL225" s="1178"/>
      <c r="CN225" s="1178"/>
      <c r="CP225" s="1178"/>
      <c r="CR225" s="1180"/>
      <c r="CS225" s="2016"/>
      <c r="CV225" s="2022"/>
      <c r="CX225" s="1158"/>
      <c r="CZ225" s="1158"/>
      <c r="DB225" s="1158"/>
      <c r="DD225" s="1178"/>
      <c r="DF225" s="1178"/>
      <c r="DH225" s="1178"/>
      <c r="DJ225" s="1180"/>
      <c r="DK225" s="2016"/>
    </row>
    <row r="226" spans="2:115" ht="30" customHeight="1" thickBot="1" x14ac:dyDescent="0.3">
      <c r="B226" s="2087"/>
      <c r="D226" s="1190"/>
      <c r="E226" s="1153" t="e">
        <f>IF('1-Eng Inputs'!B247="YES",AR226,CE226)*2.2</f>
        <v>#REF!</v>
      </c>
      <c r="F226" s="1153"/>
      <c r="G226" s="1153" t="e">
        <f>IF('1-Eng Inputs'!E247="YES",AT226,CG226)*2.2</f>
        <v>#REF!</v>
      </c>
      <c r="H226" s="1153"/>
      <c r="I226" s="1153" t="e">
        <f>IF('1-Eng Inputs'!G247="YES",AV226,CI226)*2.2</f>
        <v>#REF!</v>
      </c>
      <c r="J226" s="1153"/>
      <c r="K226" s="1153" t="e">
        <f>IF('1-Eng Inputs'!I247="YES",AX226,CK226)*2.2</f>
        <v>#REF!</v>
      </c>
      <c r="L226" s="1153"/>
      <c r="M226" s="1153" t="e">
        <f>IF('1-Eng Inputs'!K247="YES",AZ226,CM226)*2.2</f>
        <v>#REF!</v>
      </c>
      <c r="N226" s="1153"/>
      <c r="O226" s="1153" t="e">
        <f>IF('1-Eng Inputs'!M247="YES",BB226,CO226)*2.2</f>
        <v>#REF!</v>
      </c>
      <c r="P226" s="1153"/>
      <c r="Q226" s="1153" t="e">
        <f>IF('1-Eng Inputs'!O247="YES",BD226,CQ226)*2.2</f>
        <v>#REF!</v>
      </c>
      <c r="R226" s="1180"/>
      <c r="S226" s="2016"/>
      <c r="V226" s="1190"/>
      <c r="W226" s="1153" t="e">
        <f>IF('1-Eng Inputs'!U247="YES",BJ226,CW226)*2.2</f>
        <v>#REF!</v>
      </c>
      <c r="X226" s="1153"/>
      <c r="Y226" s="1153" t="e">
        <f>IF('1-Eng Inputs'!W247="YES",BL226,CY226)*2.2</f>
        <v>#REF!</v>
      </c>
      <c r="Z226" s="1153"/>
      <c r="AA226" s="1153" t="e">
        <f>IF('1-Eng Inputs'!Y247="YES",BN226,DA226)*2.2</f>
        <v>#REF!</v>
      </c>
      <c r="AB226" s="1153"/>
      <c r="AC226" s="1153" t="e">
        <f>IF('1-Eng Inputs'!AA247="YES",BP226,DC226)*2.2</f>
        <v>#REF!</v>
      </c>
      <c r="AD226" s="1153"/>
      <c r="AE226" s="1153" t="e">
        <f>IF('1-Eng Inputs'!AC247="YES",BR226,DE226)*2.2</f>
        <v>#REF!</v>
      </c>
      <c r="AF226" s="1153"/>
      <c r="AG226" s="1153" t="e">
        <f>IF('1-Eng Inputs'!AE247="YES",BT226,DG226)*2.2</f>
        <v>#REF!</v>
      </c>
      <c r="AH226" s="1153"/>
      <c r="AI226" s="1153" t="e">
        <f>IF('1-Eng Inputs'!AG247="YES",BV226,DI226)*2.2</f>
        <v>#REF!</v>
      </c>
      <c r="AJ226" s="1180"/>
      <c r="AK226" s="2016"/>
      <c r="AO226" s="2087"/>
      <c r="AQ226" s="1190"/>
      <c r="AR226" s="1153" t="e">
        <f>'wind load calc_10d'!G64</f>
        <v>#REF!</v>
      </c>
      <c r="AS226" s="1153"/>
      <c r="AT226" s="1153" t="e">
        <f>'wind load calc_10d'!J64</f>
        <v>#REF!</v>
      </c>
      <c r="AU226" s="1153"/>
      <c r="AV226" s="1153" t="e">
        <f>'wind load calc_10d'!J64</f>
        <v>#REF!</v>
      </c>
      <c r="AW226" s="1153"/>
      <c r="AX226" s="1153" t="e">
        <f>'wind load calc_10d'!J64</f>
        <v>#REF!</v>
      </c>
      <c r="AY226" s="1153"/>
      <c r="AZ226" s="1153" t="e">
        <f>'wind load calc_10d'!J65</f>
        <v>#REF!</v>
      </c>
      <c r="BA226" s="1153"/>
      <c r="BB226" s="1153" t="e">
        <f>'wind load calc_10d'!J65</f>
        <v>#REF!</v>
      </c>
      <c r="BC226" s="1153"/>
      <c r="BD226" s="1153" t="e">
        <f>'wind load calc_10d'!J65</f>
        <v>#REF!</v>
      </c>
      <c r="BE226" s="1180"/>
      <c r="BF226" s="2016"/>
      <c r="BI226" s="1190"/>
      <c r="BJ226" s="1153" t="e">
        <f>'wind load calc_10d'!G64</f>
        <v>#REF!</v>
      </c>
      <c r="BK226" s="1153"/>
      <c r="BL226" s="1153" t="e">
        <f>'wind load calc_10d'!J64</f>
        <v>#REF!</v>
      </c>
      <c r="BM226" s="1153"/>
      <c r="BN226" s="1153" t="e">
        <f>'wind load calc_10d'!J64</f>
        <v>#REF!</v>
      </c>
      <c r="BO226" s="1153"/>
      <c r="BP226" s="1153" t="e">
        <f>'wind load calc_10d'!J64</f>
        <v>#REF!</v>
      </c>
      <c r="BQ226" s="1153"/>
      <c r="BR226" s="1153" t="e">
        <f>'wind load calc_10d'!J65</f>
        <v>#REF!</v>
      </c>
      <c r="BS226" s="1153"/>
      <c r="BT226" s="1153" t="e">
        <f>'wind load calc_10d'!J65</f>
        <v>#REF!</v>
      </c>
      <c r="BU226" s="1153"/>
      <c r="BV226" s="1153" t="e">
        <f>'wind load calc_10d'!J65</f>
        <v>#REF!</v>
      </c>
      <c r="BW226" s="1180"/>
      <c r="BX226" s="2016"/>
      <c r="CB226" s="2087"/>
      <c r="CD226" s="1190"/>
      <c r="CE226" s="1153" t="e">
        <f>'wind load calc_10d'!G116</f>
        <v>#REF!</v>
      </c>
      <c r="CF226" s="1153"/>
      <c r="CG226" s="1153" t="e">
        <f>'wind load calc_10d'!J116</f>
        <v>#REF!</v>
      </c>
      <c r="CH226" s="1153"/>
      <c r="CI226" s="1153" t="e">
        <f>'wind load calc_10d'!J116</f>
        <v>#REF!</v>
      </c>
      <c r="CJ226" s="1153"/>
      <c r="CK226" s="1153" t="e">
        <f>'wind load calc_10d'!J116</f>
        <v>#REF!</v>
      </c>
      <c r="CL226" s="1153"/>
      <c r="CM226" s="1153" t="e">
        <f>'wind load calc_10d'!J117</f>
        <v>#REF!</v>
      </c>
      <c r="CN226" s="1153"/>
      <c r="CO226" s="1153" t="e">
        <f>'wind load calc_10d'!J117</f>
        <v>#REF!</v>
      </c>
      <c r="CP226" s="1153"/>
      <c r="CQ226" s="1153" t="e">
        <f>'wind load calc_10d'!J117</f>
        <v>#REF!</v>
      </c>
      <c r="CR226" s="1180"/>
      <c r="CS226" s="2016"/>
      <c r="CV226" s="1190"/>
      <c r="CW226" s="1153" t="e">
        <f>'wind load calc_10d'!G116</f>
        <v>#REF!</v>
      </c>
      <c r="CX226" s="1153"/>
      <c r="CY226" s="1153" t="e">
        <f>'wind load calc_10d'!J116</f>
        <v>#REF!</v>
      </c>
      <c r="CZ226" s="1153"/>
      <c r="DA226" s="1153" t="e">
        <f>'wind load calc_10d'!J116</f>
        <v>#REF!</v>
      </c>
      <c r="DB226" s="1153"/>
      <c r="DC226" s="1153" t="e">
        <f>'wind load calc_10d'!J116</f>
        <v>#REF!</v>
      </c>
      <c r="DD226" s="1153"/>
      <c r="DE226" s="1153" t="e">
        <f>'wind load calc_10d'!J117</f>
        <v>#REF!</v>
      </c>
      <c r="DF226" s="1153"/>
      <c r="DG226" s="1153" t="e">
        <f>'wind load calc_10d'!J117</f>
        <v>#REF!</v>
      </c>
      <c r="DH226" s="1153"/>
      <c r="DI226" s="1153" t="e">
        <f>'wind load calc_10d'!J117</f>
        <v>#REF!</v>
      </c>
      <c r="DJ226" s="1180"/>
      <c r="DK226" s="2016"/>
    </row>
    <row r="227" spans="2:115" ht="14.45" customHeight="1" x14ac:dyDescent="0.25">
      <c r="B227" s="2070" t="s">
        <v>568</v>
      </c>
      <c r="D227" s="2013" t="e">
        <f>((E226+E229)/3)/'1-Eng Inputs'!$B$34</f>
        <v>#REF!</v>
      </c>
      <c r="F227" s="2013" t="e">
        <f>((E229+E226)/6+(G229+G226)/4)/'1-Eng Inputs'!$B$34</f>
        <v>#REF!</v>
      </c>
      <c r="H227" s="2013" t="e">
        <f>1/4*(G226+I226+G229+I229)/'1-Eng Inputs'!$B$34</f>
        <v>#REF!</v>
      </c>
      <c r="J227" s="2013" t="e">
        <f>1/4*(I226+K226+I229+K229)/'1-Eng Inputs'!$B$34</f>
        <v>#REF!</v>
      </c>
      <c r="L227" s="2013" t="e">
        <f>1/4*(K226+M226+K229+M229)/'1-Eng Inputs'!$B$34</f>
        <v>#REF!</v>
      </c>
      <c r="N227" s="2013" t="e">
        <f>1/4*(M226+O226+M229+O229)/'1-Eng Inputs'!$B$34</f>
        <v>#REF!</v>
      </c>
      <c r="P227" s="2013" t="e">
        <f>1/4*(O226+Q226+O229+Q229)/'1-Eng Inputs'!$B$34</f>
        <v>#REF!</v>
      </c>
      <c r="S227" s="2016"/>
      <c r="V227" s="2013" t="e">
        <f>((W226+W229)/3)/'1-Eng Inputs'!$B$34</f>
        <v>#REF!</v>
      </c>
      <c r="X227" s="2013" t="e">
        <f>((W229+W226)/6+(Y229+Y226)/4)/'1-Eng Inputs'!$B$34</f>
        <v>#REF!</v>
      </c>
      <c r="Z227" s="2013" t="e">
        <f>1/4*(Y226+AA226+Y229+AA229)/'1-Eng Inputs'!$B$34</f>
        <v>#REF!</v>
      </c>
      <c r="AB227" s="2013" t="e">
        <f>1/4*(AA226+AC226+AA229+AC229)/'1-Eng Inputs'!$B$34</f>
        <v>#REF!</v>
      </c>
      <c r="AD227" s="2013" t="e">
        <f>1/4*(AC226+AE226+AC229+AE229)/'1-Eng Inputs'!$B$34</f>
        <v>#REF!</v>
      </c>
      <c r="AF227" s="2013" t="e">
        <f>1/4*(AE226+AG226+AE229+AG229)/'1-Eng Inputs'!$B$34</f>
        <v>#REF!</v>
      </c>
      <c r="AH227" s="2013" t="e">
        <f>1/4*(AG226+AI226+AG229+AI229)/'1-Eng Inputs'!$B$34</f>
        <v>#REF!</v>
      </c>
      <c r="AI227" s="1180"/>
      <c r="AK227" s="2016"/>
      <c r="AO227" s="2070" t="s">
        <v>568</v>
      </c>
      <c r="AQ227" s="1157"/>
      <c r="AS227" s="1157"/>
      <c r="AT227" s="1180"/>
      <c r="AU227" s="1157"/>
      <c r="AV227" s="1180"/>
      <c r="AW227" s="1157"/>
      <c r="AX227" s="1180"/>
      <c r="AY227" s="1177"/>
      <c r="AZ227" s="1180"/>
      <c r="BA227" s="1177"/>
      <c r="BB227" s="1180"/>
      <c r="BC227" s="1177"/>
      <c r="BD227" s="1180"/>
      <c r="BF227" s="2016"/>
      <c r="BI227" s="1157"/>
      <c r="BK227" s="1157"/>
      <c r="BL227" s="1180"/>
      <c r="BM227" s="1157"/>
      <c r="BN227" s="1180"/>
      <c r="BO227" s="1157"/>
      <c r="BP227" s="1180"/>
      <c r="BQ227" s="1177"/>
      <c r="BR227" s="1180"/>
      <c r="BS227" s="1177"/>
      <c r="BT227" s="1180"/>
      <c r="BU227" s="1177"/>
      <c r="BV227" s="1180"/>
      <c r="BX227" s="2016"/>
      <c r="CB227" s="2070" t="s">
        <v>568</v>
      </c>
      <c r="CD227" s="2021"/>
      <c r="CF227" s="1157"/>
      <c r="CG227" s="1180"/>
      <c r="CH227" s="1157"/>
      <c r="CI227" s="1180"/>
      <c r="CJ227" s="1157"/>
      <c r="CK227" s="1180"/>
      <c r="CL227" s="1177"/>
      <c r="CM227" s="1180"/>
      <c r="CN227" s="1177"/>
      <c r="CO227" s="1180"/>
      <c r="CP227" s="1177"/>
      <c r="CQ227" s="1180"/>
      <c r="CS227" s="2016"/>
      <c r="CV227" s="2021"/>
      <c r="CX227" s="1157"/>
      <c r="CY227" s="1180"/>
      <c r="CZ227" s="1157"/>
      <c r="DA227" s="1180"/>
      <c r="DB227" s="1157"/>
      <c r="DC227" s="1180"/>
      <c r="DD227" s="1177"/>
      <c r="DE227" s="1180"/>
      <c r="DF227" s="1177"/>
      <c r="DG227" s="1180"/>
      <c r="DH227" s="1177"/>
      <c r="DI227" s="1180"/>
      <c r="DK227" s="2016"/>
    </row>
    <row r="228" spans="2:115" ht="13.15" hidden="1" customHeight="1" x14ac:dyDescent="0.25">
      <c r="B228" s="2071"/>
      <c r="D228" s="2014"/>
      <c r="F228" s="2014"/>
      <c r="H228" s="2014"/>
      <c r="J228" s="2014"/>
      <c r="L228" s="2014"/>
      <c r="N228" s="2014"/>
      <c r="P228" s="2014"/>
      <c r="S228" s="2016"/>
      <c r="V228" s="2014"/>
      <c r="X228" s="2014"/>
      <c r="Z228" s="2014"/>
      <c r="AB228" s="2014"/>
      <c r="AD228" s="2014"/>
      <c r="AF228" s="2014"/>
      <c r="AH228" s="2014"/>
      <c r="AK228" s="2016"/>
      <c r="AO228" s="2071"/>
      <c r="AQ228" s="1158"/>
      <c r="AS228" s="1158"/>
      <c r="AU228" s="1158"/>
      <c r="AW228" s="1158"/>
      <c r="AY228" s="1178"/>
      <c r="BA228" s="1178"/>
      <c r="BC228" s="1178"/>
      <c r="BD228" s="1180"/>
      <c r="BF228" s="2016"/>
      <c r="BI228" s="1158"/>
      <c r="BK228" s="1158"/>
      <c r="BM228" s="1158"/>
      <c r="BO228" s="1158"/>
      <c r="BQ228" s="1178"/>
      <c r="BS228" s="1178"/>
      <c r="BU228" s="1178"/>
      <c r="BV228" s="1180"/>
      <c r="BX228" s="2016"/>
      <c r="CB228" s="2071"/>
      <c r="CD228" s="2022"/>
      <c r="CF228" s="1158"/>
      <c r="CH228" s="1158"/>
      <c r="CJ228" s="1158"/>
      <c r="CL228" s="1178"/>
      <c r="CN228" s="1178"/>
      <c r="CP228" s="1178"/>
      <c r="CQ228" s="1180"/>
      <c r="CS228" s="2016"/>
      <c r="CV228" s="2022"/>
      <c r="CX228" s="1158"/>
      <c r="CZ228" s="1158"/>
      <c r="DB228" s="1158"/>
      <c r="DD228" s="1178"/>
      <c r="DF228" s="1178"/>
      <c r="DH228" s="1178"/>
      <c r="DI228" s="1180"/>
      <c r="DK228" s="2016"/>
    </row>
    <row r="229" spans="2:115" ht="30" customHeight="1" x14ac:dyDescent="0.25">
      <c r="B229" s="2071"/>
      <c r="D229" s="1190"/>
      <c r="E229" s="1153" t="e">
        <f>IF('1-Eng Inputs'!B250="YES",AR229,CE229)*2.2</f>
        <v>#REF!</v>
      </c>
      <c r="F229" s="1153"/>
      <c r="G229" s="1153" t="e">
        <f>IF('1-Eng Inputs'!E250="YES",AT229,CG229)*2.2</f>
        <v>#REF!</v>
      </c>
      <c r="H229" s="1153"/>
      <c r="I229" s="1153" t="e">
        <f>IF('1-Eng Inputs'!G250="YES",AV229,CI229)*2.2</f>
        <v>#REF!</v>
      </c>
      <c r="J229" s="1153"/>
      <c r="K229" s="1153" t="e">
        <f>IF('1-Eng Inputs'!I250="YES",AX229,CK229)*2.2</f>
        <v>#REF!</v>
      </c>
      <c r="L229" s="1153"/>
      <c r="M229" s="1153" t="e">
        <f>IF('1-Eng Inputs'!K250="YES",AZ229,CM229)*2.2</f>
        <v>#REF!</v>
      </c>
      <c r="N229" s="1153"/>
      <c r="O229" s="1153" t="e">
        <f>IF('1-Eng Inputs'!M250="YES",BB229,CO229)*2.2</f>
        <v>#REF!</v>
      </c>
      <c r="P229" s="1153"/>
      <c r="Q229" s="1153" t="e">
        <f>IF('1-Eng Inputs'!O250="YES",BD229,CQ229)*2.2</f>
        <v>#REF!</v>
      </c>
      <c r="S229" s="2016"/>
      <c r="V229" s="1190"/>
      <c r="W229" s="1153" t="e">
        <f>IF('1-Eng Inputs'!U250="YES",BJ229,CW229)*2.2</f>
        <v>#REF!</v>
      </c>
      <c r="X229" s="1153"/>
      <c r="Y229" s="1153" t="e">
        <f>IF('1-Eng Inputs'!W250="YES",BL229,CY229)*2.2</f>
        <v>#REF!</v>
      </c>
      <c r="Z229" s="1153"/>
      <c r="AA229" s="1153" t="e">
        <f>IF('1-Eng Inputs'!Y250="YES",BN229,DA229)*2.2</f>
        <v>#REF!</v>
      </c>
      <c r="AB229" s="1153"/>
      <c r="AC229" s="1153" t="e">
        <f>IF('1-Eng Inputs'!AA250="YES",BP229,DC229)*2.2</f>
        <v>#REF!</v>
      </c>
      <c r="AD229" s="1153"/>
      <c r="AE229" s="1153" t="e">
        <f>IF('1-Eng Inputs'!AC250="YES",BR229,DE229)*2.2</f>
        <v>#REF!</v>
      </c>
      <c r="AF229" s="1153"/>
      <c r="AG229" s="1153" t="e">
        <f>IF('1-Eng Inputs'!AE250="YES",BT229,DG229)*2.2</f>
        <v>#REF!</v>
      </c>
      <c r="AH229" s="1153"/>
      <c r="AI229" s="1153" t="e">
        <f>IF('1-Eng Inputs'!AG250="YES",BV229,DI229)*2.2</f>
        <v>#REF!</v>
      </c>
      <c r="AK229" s="2016"/>
      <c r="AO229" s="2071"/>
      <c r="AQ229" s="1190"/>
      <c r="AR229" s="1153" t="e">
        <f>'wind load calc_10d'!F66</f>
        <v>#REF!</v>
      </c>
      <c r="AS229" s="1153"/>
      <c r="AT229" s="1153" t="e">
        <f>'wind load calc_10d'!G66</f>
        <v>#REF!</v>
      </c>
      <c r="AU229" s="1153"/>
      <c r="AV229" s="1153" t="e">
        <f>'wind load calc_10d'!H66</f>
        <v>#REF!</v>
      </c>
      <c r="AW229" s="1153"/>
      <c r="AX229" s="1153" t="e">
        <f>'wind load calc_10d'!H66</f>
        <v>#REF!</v>
      </c>
      <c r="AY229" s="1153"/>
      <c r="AZ229" s="1153" t="e">
        <f>'wind load calc_10d'!H67</f>
        <v>#REF!</v>
      </c>
      <c r="BA229" s="1153"/>
      <c r="BB229" s="1153" t="e">
        <f>'wind load calc_10d'!H67</f>
        <v>#REF!</v>
      </c>
      <c r="BC229" s="1153"/>
      <c r="BD229" s="1153" t="e">
        <f>'wind load calc_10d'!H67</f>
        <v>#REF!</v>
      </c>
      <c r="BF229" s="2016"/>
      <c r="BI229" s="1190"/>
      <c r="BJ229" s="1153" t="e">
        <f>'wind load calc_10d'!F66</f>
        <v>#REF!</v>
      </c>
      <c r="BK229" s="1153"/>
      <c r="BL229" s="1153" t="e">
        <f>'wind load calc_10d'!G66</f>
        <v>#REF!</v>
      </c>
      <c r="BM229" s="1153"/>
      <c r="BN229" s="1153" t="e">
        <f>'wind load calc_10d'!H66</f>
        <v>#REF!</v>
      </c>
      <c r="BO229" s="1153"/>
      <c r="BP229" s="1153" t="e">
        <f>'wind load calc_10d'!H66</f>
        <v>#REF!</v>
      </c>
      <c r="BQ229" s="1153"/>
      <c r="BR229" s="1153" t="e">
        <f>'wind load calc_10d'!H67</f>
        <v>#REF!</v>
      </c>
      <c r="BS229" s="1153"/>
      <c r="BT229" s="1153" t="e">
        <f>'wind load calc_10d'!H67</f>
        <v>#REF!</v>
      </c>
      <c r="BU229" s="1153"/>
      <c r="BV229" s="1153" t="e">
        <f>'wind load calc_10d'!H67</f>
        <v>#REF!</v>
      </c>
      <c r="BX229" s="2016"/>
      <c r="CB229" s="2071"/>
      <c r="CD229" s="1190"/>
      <c r="CE229" s="1153" t="e">
        <f>'wind load calc_10d'!F118</f>
        <v>#REF!</v>
      </c>
      <c r="CF229" s="1153"/>
      <c r="CG229" s="1153" t="e">
        <f>'wind load calc_10d'!G118</f>
        <v>#REF!</v>
      </c>
      <c r="CH229" s="1153"/>
      <c r="CI229" s="1153" t="e">
        <f>'wind load calc_10d'!H118</f>
        <v>#REF!</v>
      </c>
      <c r="CJ229" s="1153"/>
      <c r="CK229" s="1153" t="e">
        <f>'wind load calc_10d'!H118</f>
        <v>#REF!</v>
      </c>
      <c r="CL229" s="1153"/>
      <c r="CM229" s="1153" t="e">
        <f>'wind load calc_10d'!H119</f>
        <v>#REF!</v>
      </c>
      <c r="CN229" s="1153"/>
      <c r="CO229" s="1153" t="e">
        <f>'wind load calc_10d'!H119</f>
        <v>#REF!</v>
      </c>
      <c r="CP229" s="1153"/>
      <c r="CQ229" s="1153" t="e">
        <f>'wind load calc_10d'!H119</f>
        <v>#REF!</v>
      </c>
      <c r="CS229" s="2016"/>
      <c r="CV229" s="1190"/>
      <c r="CW229" s="1153" t="e">
        <f>'wind load calc_10d'!F118</f>
        <v>#REF!</v>
      </c>
      <c r="CX229" s="1153"/>
      <c r="CY229" s="1153" t="e">
        <f>'wind load calc_10d'!G118</f>
        <v>#REF!</v>
      </c>
      <c r="CZ229" s="1153"/>
      <c r="DA229" s="1153" t="e">
        <f>'wind load calc_10d'!H118</f>
        <v>#REF!</v>
      </c>
      <c r="DB229" s="1153"/>
      <c r="DC229" s="1153" t="e">
        <f>'wind load calc_10d'!H118</f>
        <v>#REF!</v>
      </c>
      <c r="DD229" s="1153"/>
      <c r="DE229" s="1153" t="e">
        <f>'wind load calc_10d'!H119</f>
        <v>#REF!</v>
      </c>
      <c r="DF229" s="1153"/>
      <c r="DG229" s="1153" t="e">
        <f>'wind load calc_10d'!H119</f>
        <v>#REF!</v>
      </c>
      <c r="DH229" s="1153"/>
      <c r="DI229" s="1153" t="e">
        <f>'wind load calc_10d'!H119</f>
        <v>#REF!</v>
      </c>
      <c r="DK229" s="2016"/>
    </row>
    <row r="230" spans="2:115" ht="13.15" hidden="1" customHeight="1" x14ac:dyDescent="0.25">
      <c r="B230" s="2071"/>
      <c r="D230" s="2013" t="e">
        <f>(E229/3)/'1-Eng Inputs'!$B$34</f>
        <v>#REF!</v>
      </c>
      <c r="F230" s="2013" t="e">
        <f>(E229/6+G229/4)/'1-Eng Inputs'!$B$34</f>
        <v>#REF!</v>
      </c>
      <c r="G230" s="1180"/>
      <c r="H230" s="2013" t="e">
        <f>1/4*(G229+I229)/'1-Eng Inputs'!$B$34</f>
        <v>#REF!</v>
      </c>
      <c r="I230" s="1180"/>
      <c r="J230" s="2013" t="e">
        <f>1/4*(I229+K229)/'1-Eng Inputs'!$B$34</f>
        <v>#REF!</v>
      </c>
      <c r="K230" s="1180"/>
      <c r="L230" s="2013" t="e">
        <f>1/4*(K229+M229)/'1-Eng Inputs'!$B$34</f>
        <v>#REF!</v>
      </c>
      <c r="M230" s="1180"/>
      <c r="N230" s="2013" t="e">
        <f>1/4*(M229+O229)/'1-Eng Inputs'!$B$34</f>
        <v>#REF!</v>
      </c>
      <c r="O230" s="1180"/>
      <c r="P230" s="2013" t="e">
        <f>1/4*(O229+Q229)/'1-Eng Inputs'!$B$34</f>
        <v>#REF!</v>
      </c>
      <c r="Q230" s="1180"/>
      <c r="S230" s="2016"/>
      <c r="V230" s="2013" t="e">
        <f>(W229/3)/'1-Eng Inputs'!$B$34</f>
        <v>#REF!</v>
      </c>
      <c r="X230" s="2013" t="e">
        <f>(W229/6+Y229/4)/'1-Eng Inputs'!$B$34</f>
        <v>#REF!</v>
      </c>
      <c r="Y230" s="1180"/>
      <c r="Z230" s="2013" t="e">
        <f>1/4*(Y229+AA229)/'1-Eng Inputs'!$B$34</f>
        <v>#REF!</v>
      </c>
      <c r="AA230" s="1180"/>
      <c r="AB230" s="2013" t="e">
        <f>1/4*(AA229+AC229)/'1-Eng Inputs'!$B$34</f>
        <v>#REF!</v>
      </c>
      <c r="AC230" s="1180"/>
      <c r="AD230" s="2013" t="e">
        <f>1/4*(AC229+AE229)/'1-Eng Inputs'!$B$34</f>
        <v>#REF!</v>
      </c>
      <c r="AE230" s="1180"/>
      <c r="AF230" s="2013" t="e">
        <f>1/4*(AE229+AG229)/'1-Eng Inputs'!$B$34</f>
        <v>#REF!</v>
      </c>
      <c r="AG230" s="1180"/>
      <c r="AH230" s="2013" t="e">
        <f>1/4*(AG229+AI229)/'1-Eng Inputs'!$B$34</f>
        <v>#REF!</v>
      </c>
      <c r="AI230" s="1180"/>
      <c r="AK230" s="2016"/>
      <c r="AO230" s="2071"/>
      <c r="AQ230" s="1157"/>
      <c r="AS230" s="1157"/>
      <c r="AT230" s="1180"/>
      <c r="AU230" s="1157"/>
      <c r="AV230" s="1180"/>
      <c r="AW230" s="1157"/>
      <c r="AX230" s="1180"/>
      <c r="AY230" s="1177"/>
      <c r="AZ230" s="1180"/>
      <c r="BA230" s="1177"/>
      <c r="BB230" s="1180"/>
      <c r="BC230" s="1177"/>
      <c r="BD230" s="1180"/>
      <c r="BF230" s="2016"/>
      <c r="BI230" s="1157"/>
      <c r="BK230" s="1157"/>
      <c r="BL230" s="1180"/>
      <c r="BM230" s="1157"/>
      <c r="BN230" s="1180"/>
      <c r="BO230" s="1157"/>
      <c r="BP230" s="1180"/>
      <c r="BQ230" s="1177"/>
      <c r="BR230" s="1180"/>
      <c r="BS230" s="1177"/>
      <c r="BT230" s="1180"/>
      <c r="BU230" s="1177"/>
      <c r="BV230" s="1180"/>
      <c r="BX230" s="2016"/>
      <c r="CB230" s="2071"/>
      <c r="CD230" s="2021"/>
      <c r="CF230" s="2021"/>
      <c r="CG230" s="1180"/>
      <c r="CH230" s="2021"/>
      <c r="CI230" s="1180"/>
      <c r="CJ230" s="2021"/>
      <c r="CK230" s="1180"/>
      <c r="CL230" s="2023"/>
      <c r="CM230" s="1180"/>
      <c r="CN230" s="2023"/>
      <c r="CO230" s="1180"/>
      <c r="CP230" s="2023"/>
      <c r="CQ230" s="1180"/>
      <c r="CS230" s="2016"/>
      <c r="CV230" s="2021"/>
      <c r="CX230" s="2021"/>
      <c r="CY230" s="1180"/>
      <c r="CZ230" s="2021"/>
      <c r="DA230" s="1180"/>
      <c r="DB230" s="2021"/>
      <c r="DC230" s="1180"/>
      <c r="DD230" s="2023"/>
      <c r="DE230" s="1180"/>
      <c r="DF230" s="2023"/>
      <c r="DG230" s="1180"/>
      <c r="DH230" s="2023"/>
      <c r="DI230" s="1180"/>
      <c r="DK230" s="2016"/>
    </row>
    <row r="231" spans="2:115" ht="15" customHeight="1" thickBot="1" x14ac:dyDescent="0.3">
      <c r="B231" s="2072"/>
      <c r="D231" s="2014"/>
      <c r="F231" s="2014"/>
      <c r="H231" s="2014"/>
      <c r="J231" s="2014"/>
      <c r="L231" s="2014"/>
      <c r="N231" s="2014"/>
      <c r="P231" s="2014"/>
      <c r="S231" s="2017"/>
      <c r="V231" s="2014"/>
      <c r="X231" s="2014"/>
      <c r="Z231" s="2014"/>
      <c r="AB231" s="2014"/>
      <c r="AD231" s="2014"/>
      <c r="AF231" s="2014"/>
      <c r="AH231" s="2014"/>
      <c r="AK231" s="2017"/>
      <c r="AO231" s="2072"/>
      <c r="AQ231" s="1158"/>
      <c r="AS231" s="1158"/>
      <c r="AU231" s="1158"/>
      <c r="AW231" s="1158"/>
      <c r="AY231" s="1178"/>
      <c r="BA231" s="1178"/>
      <c r="BC231" s="1178"/>
      <c r="BF231" s="2017"/>
      <c r="BI231" s="1158"/>
      <c r="BK231" s="1158"/>
      <c r="BM231" s="1158"/>
      <c r="BO231" s="1158"/>
      <c r="BQ231" s="1178"/>
      <c r="BS231" s="1178"/>
      <c r="BU231" s="1178"/>
      <c r="BX231" s="2017"/>
      <c r="CB231" s="2072"/>
      <c r="CD231" s="2022"/>
      <c r="CF231" s="2022"/>
      <c r="CH231" s="2022"/>
      <c r="CJ231" s="2022"/>
      <c r="CL231" s="2024"/>
      <c r="CN231" s="2024"/>
      <c r="CP231" s="2024"/>
      <c r="CS231" s="2017"/>
      <c r="CV231" s="2022"/>
      <c r="CX231" s="2022"/>
      <c r="CZ231" s="2022"/>
      <c r="DB231" s="2022"/>
      <c r="DD231" s="2024"/>
      <c r="DF231" s="2024"/>
      <c r="DH231" s="2024"/>
      <c r="DK231" s="2017"/>
    </row>
  </sheetData>
  <mergeCells count="1828">
    <mergeCell ref="B227:B231"/>
    <mergeCell ref="D227:D228"/>
    <mergeCell ref="V227:V228"/>
    <mergeCell ref="D230:D231"/>
    <mergeCell ref="F230:F231"/>
    <mergeCell ref="H230:H231"/>
    <mergeCell ref="J230:J231"/>
    <mergeCell ref="L230:L231"/>
    <mergeCell ref="N230:N231"/>
    <mergeCell ref="P230:P231"/>
    <mergeCell ref="V230:V231"/>
    <mergeCell ref="P218:P219"/>
    <mergeCell ref="S218:S231"/>
    <mergeCell ref="V218:V219"/>
    <mergeCell ref="H218:H219"/>
    <mergeCell ref="J218:J219"/>
    <mergeCell ref="L218:L219"/>
    <mergeCell ref="N218:N219"/>
    <mergeCell ref="F227:F228"/>
    <mergeCell ref="H227:H228"/>
    <mergeCell ref="J227:J228"/>
    <mergeCell ref="L227:L228"/>
    <mergeCell ref="N227:N228"/>
    <mergeCell ref="P227:P228"/>
    <mergeCell ref="B212:B226"/>
    <mergeCell ref="D212:D213"/>
    <mergeCell ref="F212:F213"/>
    <mergeCell ref="H212:H213"/>
    <mergeCell ref="J212:J213"/>
    <mergeCell ref="L212:L213"/>
    <mergeCell ref="N212:N213"/>
    <mergeCell ref="P212:P213"/>
    <mergeCell ref="V212:V213"/>
    <mergeCell ref="D215:D216"/>
    <mergeCell ref="F215:F216"/>
    <mergeCell ref="H215:H216"/>
    <mergeCell ref="J215:J216"/>
    <mergeCell ref="L215:L216"/>
    <mergeCell ref="N215:N216"/>
    <mergeCell ref="P215:P216"/>
    <mergeCell ref="V215:V216"/>
    <mergeCell ref="D218:D219"/>
    <mergeCell ref="F218:F219"/>
    <mergeCell ref="D221:D222"/>
    <mergeCell ref="V221:V222"/>
    <mergeCell ref="D224:D225"/>
    <mergeCell ref="V224:V225"/>
    <mergeCell ref="V206:V207"/>
    <mergeCell ref="X206:X207"/>
    <mergeCell ref="V209:V210"/>
    <mergeCell ref="Z206:Z207"/>
    <mergeCell ref="AB206:AB207"/>
    <mergeCell ref="AD206:AD207"/>
    <mergeCell ref="AF206:AF207"/>
    <mergeCell ref="AH206:AH207"/>
    <mergeCell ref="X218:X219"/>
    <mergeCell ref="Z218:Z219"/>
    <mergeCell ref="AB218:AB219"/>
    <mergeCell ref="AD218:AD219"/>
    <mergeCell ref="AF218:AF219"/>
    <mergeCell ref="AH218:AH219"/>
    <mergeCell ref="X230:X231"/>
    <mergeCell ref="Z230:Z231"/>
    <mergeCell ref="AB230:AB231"/>
    <mergeCell ref="AD230:AD231"/>
    <mergeCell ref="AF230:AF231"/>
    <mergeCell ref="AH230:AH231"/>
    <mergeCell ref="X209:X210"/>
    <mergeCell ref="Z209:Z210"/>
    <mergeCell ref="AB209:AB210"/>
    <mergeCell ref="AD209:AD210"/>
    <mergeCell ref="AF209:AF210"/>
    <mergeCell ref="AH209:AH210"/>
    <mergeCell ref="X212:X213"/>
    <mergeCell ref="Z212:Z213"/>
    <mergeCell ref="AB212:AB213"/>
    <mergeCell ref="AD212:AD213"/>
    <mergeCell ref="AF212:AF213"/>
    <mergeCell ref="AH212:AH213"/>
    <mergeCell ref="X215:X216"/>
    <mergeCell ref="Z215:Z216"/>
    <mergeCell ref="AB215:AB216"/>
    <mergeCell ref="B199:B211"/>
    <mergeCell ref="D200:D201"/>
    <mergeCell ref="F200:F201"/>
    <mergeCell ref="H200:H201"/>
    <mergeCell ref="J200:J201"/>
    <mergeCell ref="L200:L201"/>
    <mergeCell ref="N200:N201"/>
    <mergeCell ref="P200:P201"/>
    <mergeCell ref="V200:V201"/>
    <mergeCell ref="D203:D204"/>
    <mergeCell ref="F203:F204"/>
    <mergeCell ref="H203:H204"/>
    <mergeCell ref="J203:J204"/>
    <mergeCell ref="L203:L204"/>
    <mergeCell ref="N203:N204"/>
    <mergeCell ref="P203:P204"/>
    <mergeCell ref="V203:V204"/>
    <mergeCell ref="D209:D210"/>
    <mergeCell ref="F209:F210"/>
    <mergeCell ref="H209:H210"/>
    <mergeCell ref="J209:J210"/>
    <mergeCell ref="L209:L210"/>
    <mergeCell ref="N209:N210"/>
    <mergeCell ref="P209:P210"/>
    <mergeCell ref="S194:S217"/>
    <mergeCell ref="V194:V195"/>
    <mergeCell ref="D206:D207"/>
    <mergeCell ref="F206:F207"/>
    <mergeCell ref="H206:H207"/>
    <mergeCell ref="J206:J207"/>
    <mergeCell ref="L206:L207"/>
    <mergeCell ref="N206:N207"/>
    <mergeCell ref="X194:X195"/>
    <mergeCell ref="Z194:Z195"/>
    <mergeCell ref="AB194:AB195"/>
    <mergeCell ref="AD194:AD195"/>
    <mergeCell ref="AF194:AF195"/>
    <mergeCell ref="AH194:AH195"/>
    <mergeCell ref="AK194:AK205"/>
    <mergeCell ref="V197:V198"/>
    <mergeCell ref="X197:X198"/>
    <mergeCell ref="Z197:Z198"/>
    <mergeCell ref="AB197:AB198"/>
    <mergeCell ref="AD197:AD198"/>
    <mergeCell ref="AF197:AF198"/>
    <mergeCell ref="AH197:AH198"/>
    <mergeCell ref="X200:X201"/>
    <mergeCell ref="Z200:Z201"/>
    <mergeCell ref="AB200:AB201"/>
    <mergeCell ref="AD200:AD201"/>
    <mergeCell ref="AF200:AF201"/>
    <mergeCell ref="AH200:AH201"/>
    <mergeCell ref="X203:X204"/>
    <mergeCell ref="Z203:Z204"/>
    <mergeCell ref="AB203:AB204"/>
    <mergeCell ref="AD203:AD204"/>
    <mergeCell ref="AF203:AF204"/>
    <mergeCell ref="AH203:AH204"/>
    <mergeCell ref="B194:B198"/>
    <mergeCell ref="D194:D195"/>
    <mergeCell ref="F194:F195"/>
    <mergeCell ref="H194:H195"/>
    <mergeCell ref="J194:J195"/>
    <mergeCell ref="L194:L195"/>
    <mergeCell ref="N194:N195"/>
    <mergeCell ref="P194:P195"/>
    <mergeCell ref="D197:D198"/>
    <mergeCell ref="F197:F198"/>
    <mergeCell ref="H197:H198"/>
    <mergeCell ref="J197:J198"/>
    <mergeCell ref="L197:L198"/>
    <mergeCell ref="N197:N198"/>
    <mergeCell ref="P197:P198"/>
    <mergeCell ref="B184:B188"/>
    <mergeCell ref="D184:D185"/>
    <mergeCell ref="F184:F185"/>
    <mergeCell ref="H184:H185"/>
    <mergeCell ref="J184:J185"/>
    <mergeCell ref="L184:L185"/>
    <mergeCell ref="D187:D188"/>
    <mergeCell ref="F187:F188"/>
    <mergeCell ref="H187:H188"/>
    <mergeCell ref="J187:J188"/>
    <mergeCell ref="L187:L188"/>
    <mergeCell ref="B175:B183"/>
    <mergeCell ref="D175:D176"/>
    <mergeCell ref="F175:F176"/>
    <mergeCell ref="H175:H176"/>
    <mergeCell ref="J175:J176"/>
    <mergeCell ref="L175:L176"/>
    <mergeCell ref="D178:D179"/>
    <mergeCell ref="F178:F179"/>
    <mergeCell ref="H178:H179"/>
    <mergeCell ref="J178:J179"/>
    <mergeCell ref="L178:L179"/>
    <mergeCell ref="D181:D182"/>
    <mergeCell ref="F181:F182"/>
    <mergeCell ref="H181:H182"/>
    <mergeCell ref="J181:J182"/>
    <mergeCell ref="L181:L182"/>
    <mergeCell ref="B162:B174"/>
    <mergeCell ref="D163:D164"/>
    <mergeCell ref="F163:F164"/>
    <mergeCell ref="H163:H164"/>
    <mergeCell ref="J163:J164"/>
    <mergeCell ref="L163:L164"/>
    <mergeCell ref="D166:D167"/>
    <mergeCell ref="F166:F167"/>
    <mergeCell ref="H166:H167"/>
    <mergeCell ref="J166:J167"/>
    <mergeCell ref="L166:L167"/>
    <mergeCell ref="D169:D170"/>
    <mergeCell ref="F169:F170"/>
    <mergeCell ref="H169:H170"/>
    <mergeCell ref="J169:J170"/>
    <mergeCell ref="L169:L170"/>
    <mergeCell ref="D172:D173"/>
    <mergeCell ref="F172:F173"/>
    <mergeCell ref="H172:H173"/>
    <mergeCell ref="J172:J173"/>
    <mergeCell ref="L172:L173"/>
    <mergeCell ref="D155:Q155"/>
    <mergeCell ref="B157:B161"/>
    <mergeCell ref="D157:D158"/>
    <mergeCell ref="F157:F158"/>
    <mergeCell ref="H157:H158"/>
    <mergeCell ref="J157:J158"/>
    <mergeCell ref="L157:L158"/>
    <mergeCell ref="N157:N158"/>
    <mergeCell ref="P157:P158"/>
    <mergeCell ref="D160:D161"/>
    <mergeCell ref="F160:F161"/>
    <mergeCell ref="H160:H161"/>
    <mergeCell ref="J160:J161"/>
    <mergeCell ref="L160:L161"/>
    <mergeCell ref="N169:N170"/>
    <mergeCell ref="P169:P170"/>
    <mergeCell ref="N172:N173"/>
    <mergeCell ref="P172:P173"/>
    <mergeCell ref="B147:B151"/>
    <mergeCell ref="D147:D148"/>
    <mergeCell ref="F147:F148"/>
    <mergeCell ref="H147:H148"/>
    <mergeCell ref="J147:J148"/>
    <mergeCell ref="L147:L148"/>
    <mergeCell ref="R147:R148"/>
    <mergeCell ref="T147:T148"/>
    <mergeCell ref="V147:V148"/>
    <mergeCell ref="D150:D151"/>
    <mergeCell ref="F150:F151"/>
    <mergeCell ref="H150:H151"/>
    <mergeCell ref="J150:J151"/>
    <mergeCell ref="L150:L151"/>
    <mergeCell ref="N150:N151"/>
    <mergeCell ref="P150:P151"/>
    <mergeCell ref="R150:R151"/>
    <mergeCell ref="T150:T151"/>
    <mergeCell ref="V150:V151"/>
    <mergeCell ref="B138:B146"/>
    <mergeCell ref="D138:D139"/>
    <mergeCell ref="F138:F139"/>
    <mergeCell ref="H138:H139"/>
    <mergeCell ref="J138:J139"/>
    <mergeCell ref="L138:L139"/>
    <mergeCell ref="R138:R139"/>
    <mergeCell ref="T138:T139"/>
    <mergeCell ref="V138:V139"/>
    <mergeCell ref="D141:D142"/>
    <mergeCell ref="F141:F142"/>
    <mergeCell ref="H141:H142"/>
    <mergeCell ref="J141:J142"/>
    <mergeCell ref="L141:L142"/>
    <mergeCell ref="R141:R142"/>
    <mergeCell ref="T141:T142"/>
    <mergeCell ref="V141:V142"/>
    <mergeCell ref="D144:D145"/>
    <mergeCell ref="F144:F145"/>
    <mergeCell ref="H144:H145"/>
    <mergeCell ref="J144:J145"/>
    <mergeCell ref="L144:L145"/>
    <mergeCell ref="R144:R145"/>
    <mergeCell ref="T144:T145"/>
    <mergeCell ref="B125:B137"/>
    <mergeCell ref="D126:D127"/>
    <mergeCell ref="F126:F127"/>
    <mergeCell ref="H126:H127"/>
    <mergeCell ref="J126:J127"/>
    <mergeCell ref="L126:L127"/>
    <mergeCell ref="R126:R127"/>
    <mergeCell ref="T126:T127"/>
    <mergeCell ref="V126:V127"/>
    <mergeCell ref="D129:D130"/>
    <mergeCell ref="F129:F130"/>
    <mergeCell ref="H129:H130"/>
    <mergeCell ref="J129:J130"/>
    <mergeCell ref="L129:L130"/>
    <mergeCell ref="R129:R130"/>
    <mergeCell ref="T129:T130"/>
    <mergeCell ref="V129:V130"/>
    <mergeCell ref="D132:D133"/>
    <mergeCell ref="F132:F133"/>
    <mergeCell ref="H132:H133"/>
    <mergeCell ref="J132:J133"/>
    <mergeCell ref="L132:L133"/>
    <mergeCell ref="R132:R133"/>
    <mergeCell ref="T132:T133"/>
    <mergeCell ref="V132:V133"/>
    <mergeCell ref="D135:D136"/>
    <mergeCell ref="F135:F136"/>
    <mergeCell ref="H135:H136"/>
    <mergeCell ref="N126:N127"/>
    <mergeCell ref="P126:P127"/>
    <mergeCell ref="N129:N130"/>
    <mergeCell ref="P129:P130"/>
    <mergeCell ref="D118:Q118"/>
    <mergeCell ref="R118:W118"/>
    <mergeCell ref="B120:B124"/>
    <mergeCell ref="D120:D121"/>
    <mergeCell ref="F120:F121"/>
    <mergeCell ref="H120:H121"/>
    <mergeCell ref="J120:J121"/>
    <mergeCell ref="L120:L121"/>
    <mergeCell ref="N120:N121"/>
    <mergeCell ref="P120:P121"/>
    <mergeCell ref="R120:R121"/>
    <mergeCell ref="T120:T121"/>
    <mergeCell ref="V120:V121"/>
    <mergeCell ref="D123:D124"/>
    <mergeCell ref="F123:F124"/>
    <mergeCell ref="H123:H124"/>
    <mergeCell ref="J123:J124"/>
    <mergeCell ref="L123:L124"/>
    <mergeCell ref="R123:R124"/>
    <mergeCell ref="T123:T124"/>
    <mergeCell ref="V123:V124"/>
    <mergeCell ref="N123:N124"/>
    <mergeCell ref="P123:P124"/>
    <mergeCell ref="T110:T111"/>
    <mergeCell ref="V110:V111"/>
    <mergeCell ref="X110:X111"/>
    <mergeCell ref="Z110:Z111"/>
    <mergeCell ref="AB110:AB111"/>
    <mergeCell ref="AF110:AF111"/>
    <mergeCell ref="AH110:AH111"/>
    <mergeCell ref="AJ110:AJ111"/>
    <mergeCell ref="D113:D114"/>
    <mergeCell ref="F113:F114"/>
    <mergeCell ref="H113:H114"/>
    <mergeCell ref="J113:J114"/>
    <mergeCell ref="L113:L114"/>
    <mergeCell ref="N113:N114"/>
    <mergeCell ref="P113:P114"/>
    <mergeCell ref="R113:R114"/>
    <mergeCell ref="T113:T114"/>
    <mergeCell ref="V113:V114"/>
    <mergeCell ref="X113:X114"/>
    <mergeCell ref="Z113:Z114"/>
    <mergeCell ref="AB113:AB114"/>
    <mergeCell ref="AF113:AF114"/>
    <mergeCell ref="AH113:AH114"/>
    <mergeCell ref="AJ113:AJ114"/>
    <mergeCell ref="B110:B114"/>
    <mergeCell ref="D110:D111"/>
    <mergeCell ref="F110:F111"/>
    <mergeCell ref="H110:H111"/>
    <mergeCell ref="J110:J111"/>
    <mergeCell ref="L110:L111"/>
    <mergeCell ref="N110:N111"/>
    <mergeCell ref="P110:P111"/>
    <mergeCell ref="R110:R111"/>
    <mergeCell ref="V104:V105"/>
    <mergeCell ref="X104:X105"/>
    <mergeCell ref="Z104:Z105"/>
    <mergeCell ref="AB104:AB105"/>
    <mergeCell ref="AF104:AF105"/>
    <mergeCell ref="AH104:AH105"/>
    <mergeCell ref="AJ104:AJ105"/>
    <mergeCell ref="D107:D108"/>
    <mergeCell ref="F107:F108"/>
    <mergeCell ref="H107:H108"/>
    <mergeCell ref="J107:J108"/>
    <mergeCell ref="L107:L108"/>
    <mergeCell ref="N107:N108"/>
    <mergeCell ref="P107:P108"/>
    <mergeCell ref="R107:R108"/>
    <mergeCell ref="T107:T108"/>
    <mergeCell ref="V107:V108"/>
    <mergeCell ref="X107:X108"/>
    <mergeCell ref="Z107:Z108"/>
    <mergeCell ref="AB107:AB108"/>
    <mergeCell ref="AF107:AF108"/>
    <mergeCell ref="AH107:AH108"/>
    <mergeCell ref="AJ107:AJ108"/>
    <mergeCell ref="D104:D105"/>
    <mergeCell ref="F104:F105"/>
    <mergeCell ref="H104:H105"/>
    <mergeCell ref="J104:J105"/>
    <mergeCell ref="L104:L105"/>
    <mergeCell ref="N104:N105"/>
    <mergeCell ref="P104:P105"/>
    <mergeCell ref="R104:R105"/>
    <mergeCell ref="T104:T105"/>
    <mergeCell ref="V98:V99"/>
    <mergeCell ref="X98:X99"/>
    <mergeCell ref="Z98:Z99"/>
    <mergeCell ref="AB98:AB99"/>
    <mergeCell ref="AF98:AF99"/>
    <mergeCell ref="AH98:AH99"/>
    <mergeCell ref="AJ98:AJ99"/>
    <mergeCell ref="B101:B109"/>
    <mergeCell ref="D101:D102"/>
    <mergeCell ref="F101:F102"/>
    <mergeCell ref="H101:H102"/>
    <mergeCell ref="J101:J102"/>
    <mergeCell ref="L101:L102"/>
    <mergeCell ref="N101:N102"/>
    <mergeCell ref="P101:P102"/>
    <mergeCell ref="R101:R102"/>
    <mergeCell ref="T101:T102"/>
    <mergeCell ref="V101:V102"/>
    <mergeCell ref="X101:X102"/>
    <mergeCell ref="Z101:Z102"/>
    <mergeCell ref="AB101:AB102"/>
    <mergeCell ref="AF101:AF102"/>
    <mergeCell ref="AH101:AH102"/>
    <mergeCell ref="AJ101:AJ102"/>
    <mergeCell ref="D98:D99"/>
    <mergeCell ref="F98:F99"/>
    <mergeCell ref="H98:H99"/>
    <mergeCell ref="J98:J99"/>
    <mergeCell ref="L98:L99"/>
    <mergeCell ref="N98:N99"/>
    <mergeCell ref="P98:P99"/>
    <mergeCell ref="R98:R99"/>
    <mergeCell ref="T98:T99"/>
    <mergeCell ref="AJ92:AJ93"/>
    <mergeCell ref="D95:D96"/>
    <mergeCell ref="F95:F96"/>
    <mergeCell ref="H95:H96"/>
    <mergeCell ref="J95:J96"/>
    <mergeCell ref="L95:L96"/>
    <mergeCell ref="N95:N96"/>
    <mergeCell ref="P95:P96"/>
    <mergeCell ref="R95:R96"/>
    <mergeCell ref="T95:T96"/>
    <mergeCell ref="V95:V96"/>
    <mergeCell ref="X95:X96"/>
    <mergeCell ref="Z95:Z96"/>
    <mergeCell ref="AB95:AB96"/>
    <mergeCell ref="AF95:AF96"/>
    <mergeCell ref="AH95:AH96"/>
    <mergeCell ref="AJ95:AJ96"/>
    <mergeCell ref="P92:P93"/>
    <mergeCell ref="R92:R93"/>
    <mergeCell ref="T92:T93"/>
    <mergeCell ref="V92:V93"/>
    <mergeCell ref="X92:X93"/>
    <mergeCell ref="Z92:Z93"/>
    <mergeCell ref="AB92:AB93"/>
    <mergeCell ref="AF92:AF93"/>
    <mergeCell ref="AH92:AH93"/>
    <mergeCell ref="AJ86:AJ87"/>
    <mergeCell ref="B88:B100"/>
    <mergeCell ref="D89:D90"/>
    <mergeCell ref="F89:F90"/>
    <mergeCell ref="H89:H90"/>
    <mergeCell ref="J89:J90"/>
    <mergeCell ref="L89:L90"/>
    <mergeCell ref="N89:N90"/>
    <mergeCell ref="P89:P90"/>
    <mergeCell ref="R89:R90"/>
    <mergeCell ref="T89:T90"/>
    <mergeCell ref="V89:V90"/>
    <mergeCell ref="X89:X90"/>
    <mergeCell ref="Z89:Z90"/>
    <mergeCell ref="AB89:AB90"/>
    <mergeCell ref="AF89:AF90"/>
    <mergeCell ref="AH89:AH90"/>
    <mergeCell ref="AJ89:AJ90"/>
    <mergeCell ref="D92:D93"/>
    <mergeCell ref="F92:F93"/>
    <mergeCell ref="H92:H93"/>
    <mergeCell ref="J92:J93"/>
    <mergeCell ref="L92:L93"/>
    <mergeCell ref="N92:N93"/>
    <mergeCell ref="D81:Q81"/>
    <mergeCell ref="R81:W81"/>
    <mergeCell ref="X81:AC81"/>
    <mergeCell ref="B83:B87"/>
    <mergeCell ref="D83:D84"/>
    <mergeCell ref="F83:F84"/>
    <mergeCell ref="H83:H84"/>
    <mergeCell ref="J83:J84"/>
    <mergeCell ref="L83:L84"/>
    <mergeCell ref="N83:N84"/>
    <mergeCell ref="P83:P84"/>
    <mergeCell ref="R83:R84"/>
    <mergeCell ref="T83:T84"/>
    <mergeCell ref="V83:V84"/>
    <mergeCell ref="X83:X84"/>
    <mergeCell ref="Z83:Z84"/>
    <mergeCell ref="AB83:AB84"/>
    <mergeCell ref="D86:D87"/>
    <mergeCell ref="F86:F87"/>
    <mergeCell ref="H86:H87"/>
    <mergeCell ref="J86:J87"/>
    <mergeCell ref="L86:L87"/>
    <mergeCell ref="N86:N87"/>
    <mergeCell ref="P86:P87"/>
    <mergeCell ref="T73:T74"/>
    <mergeCell ref="V73:V74"/>
    <mergeCell ref="X73:X74"/>
    <mergeCell ref="Z73:Z74"/>
    <mergeCell ref="AB73:AB74"/>
    <mergeCell ref="AD73:AD74"/>
    <mergeCell ref="AF73:AF74"/>
    <mergeCell ref="AH73:AH74"/>
    <mergeCell ref="D76:D77"/>
    <mergeCell ref="F76:F77"/>
    <mergeCell ref="H76:H77"/>
    <mergeCell ref="J76:J77"/>
    <mergeCell ref="L76:L77"/>
    <mergeCell ref="N76:N77"/>
    <mergeCell ref="P76:P77"/>
    <mergeCell ref="R76:R77"/>
    <mergeCell ref="T76:T77"/>
    <mergeCell ref="V76:V77"/>
    <mergeCell ref="X76:X77"/>
    <mergeCell ref="Z76:Z77"/>
    <mergeCell ref="AB76:AB77"/>
    <mergeCell ref="AD76:AD77"/>
    <mergeCell ref="AF76:AF77"/>
    <mergeCell ref="AH76:AH77"/>
    <mergeCell ref="B73:B77"/>
    <mergeCell ref="D73:D74"/>
    <mergeCell ref="F73:F74"/>
    <mergeCell ref="H73:H74"/>
    <mergeCell ref="J73:J74"/>
    <mergeCell ref="L73:L74"/>
    <mergeCell ref="N73:N74"/>
    <mergeCell ref="P73:P74"/>
    <mergeCell ref="R73:R74"/>
    <mergeCell ref="V67:V68"/>
    <mergeCell ref="X67:X68"/>
    <mergeCell ref="Z67:Z68"/>
    <mergeCell ref="AB67:AB68"/>
    <mergeCell ref="AD67:AD68"/>
    <mergeCell ref="AF67:AF68"/>
    <mergeCell ref="AH67:AH68"/>
    <mergeCell ref="D70:D71"/>
    <mergeCell ref="F70:F71"/>
    <mergeCell ref="H70:H71"/>
    <mergeCell ref="J70:J71"/>
    <mergeCell ref="L70:L71"/>
    <mergeCell ref="N70:N71"/>
    <mergeCell ref="P70:P71"/>
    <mergeCell ref="R70:R71"/>
    <mergeCell ref="T70:T71"/>
    <mergeCell ref="V70:V71"/>
    <mergeCell ref="X70:X71"/>
    <mergeCell ref="Z70:Z71"/>
    <mergeCell ref="AB70:AB71"/>
    <mergeCell ref="AD70:AD71"/>
    <mergeCell ref="AF70:AF71"/>
    <mergeCell ref="AH70:AH71"/>
    <mergeCell ref="D67:D68"/>
    <mergeCell ref="F67:F68"/>
    <mergeCell ref="H67:H68"/>
    <mergeCell ref="J67:J68"/>
    <mergeCell ref="L67:L68"/>
    <mergeCell ref="N67:N68"/>
    <mergeCell ref="P67:P68"/>
    <mergeCell ref="R67:R68"/>
    <mergeCell ref="T67:T68"/>
    <mergeCell ref="V61:V62"/>
    <mergeCell ref="X61:X62"/>
    <mergeCell ref="Z61:Z62"/>
    <mergeCell ref="AB61:AB62"/>
    <mergeCell ref="AD61:AD62"/>
    <mergeCell ref="AF61:AF62"/>
    <mergeCell ref="AH61:AH62"/>
    <mergeCell ref="B64:B72"/>
    <mergeCell ref="D64:D65"/>
    <mergeCell ref="F64:F65"/>
    <mergeCell ref="H64:H65"/>
    <mergeCell ref="J64:J65"/>
    <mergeCell ref="L64:L65"/>
    <mergeCell ref="N64:N65"/>
    <mergeCell ref="P64:P65"/>
    <mergeCell ref="R64:R65"/>
    <mergeCell ref="T64:T65"/>
    <mergeCell ref="V64:V65"/>
    <mergeCell ref="X64:X65"/>
    <mergeCell ref="Z64:Z65"/>
    <mergeCell ref="AB64:AB65"/>
    <mergeCell ref="AD64:AD65"/>
    <mergeCell ref="AF64:AF65"/>
    <mergeCell ref="AH64:AH65"/>
    <mergeCell ref="D61:D62"/>
    <mergeCell ref="F61:F62"/>
    <mergeCell ref="H61:H62"/>
    <mergeCell ref="J61:J62"/>
    <mergeCell ref="L61:L62"/>
    <mergeCell ref="N61:N62"/>
    <mergeCell ref="P61:P62"/>
    <mergeCell ref="R61:R62"/>
    <mergeCell ref="T61:T62"/>
    <mergeCell ref="AD55:AD56"/>
    <mergeCell ref="AF55:AF56"/>
    <mergeCell ref="AH55:AH56"/>
    <mergeCell ref="D58:D59"/>
    <mergeCell ref="F58:F59"/>
    <mergeCell ref="H58:H59"/>
    <mergeCell ref="J58:J59"/>
    <mergeCell ref="L58:L59"/>
    <mergeCell ref="N58:N59"/>
    <mergeCell ref="P58:P59"/>
    <mergeCell ref="R58:R59"/>
    <mergeCell ref="T58:T59"/>
    <mergeCell ref="V58:V59"/>
    <mergeCell ref="X58:X59"/>
    <mergeCell ref="Z58:Z59"/>
    <mergeCell ref="AB58:AB59"/>
    <mergeCell ref="AD58:AD59"/>
    <mergeCell ref="AF58:AF59"/>
    <mergeCell ref="AH58:AH59"/>
    <mergeCell ref="L55:L56"/>
    <mergeCell ref="N55:N56"/>
    <mergeCell ref="P55:P56"/>
    <mergeCell ref="R55:R56"/>
    <mergeCell ref="T55:T56"/>
    <mergeCell ref="V55:V56"/>
    <mergeCell ref="X55:X56"/>
    <mergeCell ref="Z55:Z56"/>
    <mergeCell ref="AB55:AB56"/>
    <mergeCell ref="AD49:AD50"/>
    <mergeCell ref="AF49:AF50"/>
    <mergeCell ref="AH49:AH50"/>
    <mergeCell ref="B51:B63"/>
    <mergeCell ref="D52:D53"/>
    <mergeCell ref="F52:F53"/>
    <mergeCell ref="H52:H53"/>
    <mergeCell ref="J52:J53"/>
    <mergeCell ref="L52:L53"/>
    <mergeCell ref="N52:N53"/>
    <mergeCell ref="P52:P53"/>
    <mergeCell ref="R52:R53"/>
    <mergeCell ref="T52:T53"/>
    <mergeCell ref="V52:V53"/>
    <mergeCell ref="X52:X53"/>
    <mergeCell ref="Z52:Z53"/>
    <mergeCell ref="AB52:AB53"/>
    <mergeCell ref="AD52:AD53"/>
    <mergeCell ref="AF52:AF53"/>
    <mergeCell ref="AH52:AH53"/>
    <mergeCell ref="D55:D56"/>
    <mergeCell ref="F55:F56"/>
    <mergeCell ref="H55:H56"/>
    <mergeCell ref="J55:J56"/>
    <mergeCell ref="B46:B50"/>
    <mergeCell ref="D46:D47"/>
    <mergeCell ref="F46:F47"/>
    <mergeCell ref="H46:H47"/>
    <mergeCell ref="J46:J47"/>
    <mergeCell ref="L46:L47"/>
    <mergeCell ref="N46:N47"/>
    <mergeCell ref="P46:P47"/>
    <mergeCell ref="R46:R47"/>
    <mergeCell ref="D49:D50"/>
    <mergeCell ref="F49:F50"/>
    <mergeCell ref="H49:H50"/>
    <mergeCell ref="J49:J50"/>
    <mergeCell ref="L49:L50"/>
    <mergeCell ref="N49:N50"/>
    <mergeCell ref="P49:P50"/>
    <mergeCell ref="R49:R50"/>
    <mergeCell ref="X39:X40"/>
    <mergeCell ref="Z39:Z40"/>
    <mergeCell ref="T46:T47"/>
    <mergeCell ref="V46:V47"/>
    <mergeCell ref="X46:X47"/>
    <mergeCell ref="Z46:Z47"/>
    <mergeCell ref="AB39:AB40"/>
    <mergeCell ref="AD39:AD40"/>
    <mergeCell ref="AF39:AF40"/>
    <mergeCell ref="AH39:AH40"/>
    <mergeCell ref="D44:Q44"/>
    <mergeCell ref="R44:W44"/>
    <mergeCell ref="X44:AC44"/>
    <mergeCell ref="AD44:AI44"/>
    <mergeCell ref="F39:F40"/>
    <mergeCell ref="H39:H40"/>
    <mergeCell ref="J39:J40"/>
    <mergeCell ref="L39:L40"/>
    <mergeCell ref="N39:N40"/>
    <mergeCell ref="P39:P40"/>
    <mergeCell ref="R39:R40"/>
    <mergeCell ref="T39:T40"/>
    <mergeCell ref="V39:V40"/>
    <mergeCell ref="X33:X34"/>
    <mergeCell ref="Z33:Z34"/>
    <mergeCell ref="AB33:AB34"/>
    <mergeCell ref="AD33:AD34"/>
    <mergeCell ref="AF33:AF34"/>
    <mergeCell ref="AH33:AH34"/>
    <mergeCell ref="B36:B40"/>
    <mergeCell ref="D36:D37"/>
    <mergeCell ref="F36:F37"/>
    <mergeCell ref="H36:H37"/>
    <mergeCell ref="J36:J37"/>
    <mergeCell ref="L36:L37"/>
    <mergeCell ref="N36:N37"/>
    <mergeCell ref="P36:P37"/>
    <mergeCell ref="R36:R37"/>
    <mergeCell ref="T36:T37"/>
    <mergeCell ref="V36:V37"/>
    <mergeCell ref="X36:X37"/>
    <mergeCell ref="Z36:Z37"/>
    <mergeCell ref="AB36:AB37"/>
    <mergeCell ref="AD36:AD37"/>
    <mergeCell ref="AF36:AF37"/>
    <mergeCell ref="AH36:AH37"/>
    <mergeCell ref="D39:D40"/>
    <mergeCell ref="D33:D34"/>
    <mergeCell ref="F33:F34"/>
    <mergeCell ref="H33:H34"/>
    <mergeCell ref="J33:J34"/>
    <mergeCell ref="L33:L34"/>
    <mergeCell ref="N33:N34"/>
    <mergeCell ref="P33:P34"/>
    <mergeCell ref="R33:R34"/>
    <mergeCell ref="P30:P31"/>
    <mergeCell ref="R30:R31"/>
    <mergeCell ref="T30:T31"/>
    <mergeCell ref="V24:V25"/>
    <mergeCell ref="X24:X25"/>
    <mergeCell ref="Z24:Z25"/>
    <mergeCell ref="AB24:AB25"/>
    <mergeCell ref="AD24:AD25"/>
    <mergeCell ref="AF24:AF25"/>
    <mergeCell ref="AH24:AH25"/>
    <mergeCell ref="D24:D25"/>
    <mergeCell ref="F24:F25"/>
    <mergeCell ref="H24:H25"/>
    <mergeCell ref="J24:J25"/>
    <mergeCell ref="L24:L25"/>
    <mergeCell ref="N24:N25"/>
    <mergeCell ref="P24:P25"/>
    <mergeCell ref="R24:R25"/>
    <mergeCell ref="T24:T25"/>
    <mergeCell ref="B27:B35"/>
    <mergeCell ref="D27:D28"/>
    <mergeCell ref="F27:F28"/>
    <mergeCell ref="H27:H28"/>
    <mergeCell ref="J27:J28"/>
    <mergeCell ref="L27:L28"/>
    <mergeCell ref="N27:N28"/>
    <mergeCell ref="P27:P28"/>
    <mergeCell ref="R27:R28"/>
    <mergeCell ref="T27:T28"/>
    <mergeCell ref="V27:V28"/>
    <mergeCell ref="X27:X28"/>
    <mergeCell ref="Z27:Z28"/>
    <mergeCell ref="AB27:AB28"/>
    <mergeCell ref="AD27:AD28"/>
    <mergeCell ref="AF27:AF28"/>
    <mergeCell ref="AH27:AH28"/>
    <mergeCell ref="V30:V31"/>
    <mergeCell ref="X30:X31"/>
    <mergeCell ref="Z30:Z31"/>
    <mergeCell ref="AB30:AB31"/>
    <mergeCell ref="AD30:AD31"/>
    <mergeCell ref="AF30:AF31"/>
    <mergeCell ref="AH30:AH31"/>
    <mergeCell ref="V33:V34"/>
    <mergeCell ref="T33:T34"/>
    <mergeCell ref="D30:D31"/>
    <mergeCell ref="F30:F31"/>
    <mergeCell ref="H30:H31"/>
    <mergeCell ref="J30:J31"/>
    <mergeCell ref="L30:L31"/>
    <mergeCell ref="N30:N31"/>
    <mergeCell ref="J12:J13"/>
    <mergeCell ref="L12:L13"/>
    <mergeCell ref="N12:N13"/>
    <mergeCell ref="P12:P13"/>
    <mergeCell ref="R12:R13"/>
    <mergeCell ref="V18:V19"/>
    <mergeCell ref="X18:X19"/>
    <mergeCell ref="Z18:Z19"/>
    <mergeCell ref="AB18:AB19"/>
    <mergeCell ref="AD18:AD19"/>
    <mergeCell ref="AF18:AF19"/>
    <mergeCell ref="AH18:AH19"/>
    <mergeCell ref="D21:D22"/>
    <mergeCell ref="F21:F22"/>
    <mergeCell ref="H21:H22"/>
    <mergeCell ref="J21:J22"/>
    <mergeCell ref="L21:L22"/>
    <mergeCell ref="N21:N22"/>
    <mergeCell ref="P21:P22"/>
    <mergeCell ref="R21:R22"/>
    <mergeCell ref="T21:T22"/>
    <mergeCell ref="V21:V22"/>
    <mergeCell ref="X21:X22"/>
    <mergeCell ref="Z21:Z22"/>
    <mergeCell ref="AB21:AB22"/>
    <mergeCell ref="AD21:AD22"/>
    <mergeCell ref="AF21:AF22"/>
    <mergeCell ref="AH21:AH22"/>
    <mergeCell ref="D18:D19"/>
    <mergeCell ref="F18:F19"/>
    <mergeCell ref="H18:H19"/>
    <mergeCell ref="J18:J19"/>
    <mergeCell ref="B14:B26"/>
    <mergeCell ref="D15:D16"/>
    <mergeCell ref="F15:F16"/>
    <mergeCell ref="H15:H16"/>
    <mergeCell ref="J15:J16"/>
    <mergeCell ref="L15:L16"/>
    <mergeCell ref="N15:N16"/>
    <mergeCell ref="P15:P16"/>
    <mergeCell ref="R15:R16"/>
    <mergeCell ref="T15:T16"/>
    <mergeCell ref="V15:V16"/>
    <mergeCell ref="X15:X16"/>
    <mergeCell ref="Z15:Z16"/>
    <mergeCell ref="AB15:AB16"/>
    <mergeCell ref="AD15:AD16"/>
    <mergeCell ref="AF15:AF16"/>
    <mergeCell ref="AH15:AH16"/>
    <mergeCell ref="L18:L19"/>
    <mergeCell ref="N18:N19"/>
    <mergeCell ref="P18:P19"/>
    <mergeCell ref="R18:R19"/>
    <mergeCell ref="T18:T19"/>
    <mergeCell ref="T12:T13"/>
    <mergeCell ref="D7:Q7"/>
    <mergeCell ref="R7:W7"/>
    <mergeCell ref="X7:AC7"/>
    <mergeCell ref="AD7:AI7"/>
    <mergeCell ref="B9:B13"/>
    <mergeCell ref="D9:D10"/>
    <mergeCell ref="F9:F10"/>
    <mergeCell ref="H9:H10"/>
    <mergeCell ref="J9:J10"/>
    <mergeCell ref="L9:L10"/>
    <mergeCell ref="N9:N10"/>
    <mergeCell ref="P9:P10"/>
    <mergeCell ref="R9:R10"/>
    <mergeCell ref="T9:T10"/>
    <mergeCell ref="V9:V10"/>
    <mergeCell ref="X9:X10"/>
    <mergeCell ref="Z9:Z10"/>
    <mergeCell ref="AB9:AB10"/>
    <mergeCell ref="AD9:AD10"/>
    <mergeCell ref="AF9:AF10"/>
    <mergeCell ref="AH9:AH10"/>
    <mergeCell ref="V12:V13"/>
    <mergeCell ref="X12:X13"/>
    <mergeCell ref="Z12:Z13"/>
    <mergeCell ref="AB12:AB13"/>
    <mergeCell ref="AD12:AD13"/>
    <mergeCell ref="AF12:AF13"/>
    <mergeCell ref="AH12:AH13"/>
    <mergeCell ref="D12:D13"/>
    <mergeCell ref="F12:F13"/>
    <mergeCell ref="H12:H13"/>
    <mergeCell ref="AO9:AO13"/>
    <mergeCell ref="BQ7:BV7"/>
    <mergeCell ref="BK7:BP7"/>
    <mergeCell ref="BE7:BJ7"/>
    <mergeCell ref="AQ7:BD7"/>
    <mergeCell ref="AO14:AO26"/>
    <mergeCell ref="AO36:AO40"/>
    <mergeCell ref="AO27:AO35"/>
    <mergeCell ref="AO46:AO50"/>
    <mergeCell ref="BQ44:BV44"/>
    <mergeCell ref="BK44:BP44"/>
    <mergeCell ref="BE44:BJ44"/>
    <mergeCell ref="AQ44:BD44"/>
    <mergeCell ref="AO51:AO63"/>
    <mergeCell ref="AO73:AO77"/>
    <mergeCell ref="AO64:AO72"/>
    <mergeCell ref="AO83:AO87"/>
    <mergeCell ref="BK81:BP81"/>
    <mergeCell ref="BE81:BJ81"/>
    <mergeCell ref="AQ81:BD81"/>
    <mergeCell ref="AO88:AO100"/>
    <mergeCell ref="AO101:AO109"/>
    <mergeCell ref="AO110:AO114"/>
    <mergeCell ref="AO120:AO124"/>
    <mergeCell ref="BE118:BJ118"/>
    <mergeCell ref="AQ118:BD118"/>
    <mergeCell ref="AO125:AO137"/>
    <mergeCell ref="AO138:AO146"/>
    <mergeCell ref="AO147:AO151"/>
    <mergeCell ref="AQ155:BD155"/>
    <mergeCell ref="AO162:AO174"/>
    <mergeCell ref="AO157:AO161"/>
    <mergeCell ref="AO184:AO188"/>
    <mergeCell ref="AO175:AO183"/>
    <mergeCell ref="AO194:AO198"/>
    <mergeCell ref="BX194:BX205"/>
    <mergeCell ref="BF194:BF217"/>
    <mergeCell ref="AO199:AO211"/>
    <mergeCell ref="BX206:BX231"/>
    <mergeCell ref="BF218:BF231"/>
    <mergeCell ref="AO227:AO231"/>
    <mergeCell ref="AO212:AO226"/>
    <mergeCell ref="CF218:CF219"/>
    <mergeCell ref="CH218:CH219"/>
    <mergeCell ref="CJ218:CJ219"/>
    <mergeCell ref="CX218:CX219"/>
    <mergeCell ref="CZ218:CZ219"/>
    <mergeCell ref="DB218:DB219"/>
    <mergeCell ref="AK206:AK231"/>
    <mergeCell ref="CF70:CF71"/>
    <mergeCell ref="CH70:CH71"/>
    <mergeCell ref="CJ70:CJ71"/>
    <mergeCell ref="CD73:CD74"/>
    <mergeCell ref="CF73:CF74"/>
    <mergeCell ref="CH73:CH74"/>
    <mergeCell ref="CJ73:CJ74"/>
    <mergeCell ref="CV209:CV210"/>
    <mergeCell ref="CV206:CV207"/>
    <mergeCell ref="CX206:CX207"/>
    <mergeCell ref="CR118:CW118"/>
    <mergeCell ref="CX81:DC81"/>
    <mergeCell ref="CB162:CB174"/>
    <mergeCell ref="CB175:CB183"/>
    <mergeCell ref="CB184:CB188"/>
    <mergeCell ref="CB194:CB198"/>
    <mergeCell ref="CB199:CB211"/>
    <mergeCell ref="CB227:CB231"/>
    <mergeCell ref="CB212:CB226"/>
    <mergeCell ref="CD70:CD71"/>
    <mergeCell ref="CZ200:CZ201"/>
    <mergeCell ref="DB200:DB201"/>
    <mergeCell ref="CX203:CX204"/>
    <mergeCell ref="CZ203:CZ204"/>
    <mergeCell ref="DB203:DB204"/>
    <mergeCell ref="CF61:CF62"/>
    <mergeCell ref="CH61:CH62"/>
    <mergeCell ref="CJ61:CJ62"/>
    <mergeCell ref="CD64:CD65"/>
    <mergeCell ref="CF64:CF65"/>
    <mergeCell ref="CH64:CH65"/>
    <mergeCell ref="CJ64:CJ65"/>
    <mergeCell ref="CD67:CD68"/>
    <mergeCell ref="CF67:CF68"/>
    <mergeCell ref="CH67:CH68"/>
    <mergeCell ref="CJ67:CJ68"/>
    <mergeCell ref="CF52:CF53"/>
    <mergeCell ref="CH52:CH53"/>
    <mergeCell ref="CJ52:CJ53"/>
    <mergeCell ref="CD55:CD56"/>
    <mergeCell ref="CF55:CF56"/>
    <mergeCell ref="CH55:CH56"/>
    <mergeCell ref="CJ55:CJ56"/>
    <mergeCell ref="CD58:CD59"/>
    <mergeCell ref="CF58:CF59"/>
    <mergeCell ref="CH58:CH59"/>
    <mergeCell ref="CJ58:CJ59"/>
    <mergeCell ref="CD52:CD53"/>
    <mergeCell ref="CD61:CD62"/>
    <mergeCell ref="DD206:DD207"/>
    <mergeCell ref="DF206:DF207"/>
    <mergeCell ref="DH206:DH207"/>
    <mergeCell ref="CB46:CB50"/>
    <mergeCell ref="CB51:CB63"/>
    <mergeCell ref="CB64:CB72"/>
    <mergeCell ref="CB73:CB77"/>
    <mergeCell ref="CB83:CB87"/>
    <mergeCell ref="CB88:CB100"/>
    <mergeCell ref="CB101:CB109"/>
    <mergeCell ref="CB110:CB114"/>
    <mergeCell ref="CB120:CB124"/>
    <mergeCell ref="CB125:CB137"/>
    <mergeCell ref="CB138:CB146"/>
    <mergeCell ref="CB147:CB151"/>
    <mergeCell ref="CB157:CB161"/>
    <mergeCell ref="DD218:DD219"/>
    <mergeCell ref="DF218:DF219"/>
    <mergeCell ref="DH218:DH219"/>
    <mergeCell ref="CL218:CL219"/>
    <mergeCell ref="CN218:CN219"/>
    <mergeCell ref="CP218:CP219"/>
    <mergeCell ref="CF215:CF216"/>
    <mergeCell ref="CH215:CH216"/>
    <mergeCell ref="CJ215:CJ216"/>
    <mergeCell ref="CL215:CL216"/>
    <mergeCell ref="CN215:CN216"/>
    <mergeCell ref="CP215:CP216"/>
    <mergeCell ref="CX197:CX198"/>
    <mergeCell ref="CZ197:CZ198"/>
    <mergeCell ref="DB197:DB198"/>
    <mergeCell ref="CX200:CX201"/>
    <mergeCell ref="CV212:CV213"/>
    <mergeCell ref="CF209:CF210"/>
    <mergeCell ref="CH209:CH210"/>
    <mergeCell ref="CJ209:CJ210"/>
    <mergeCell ref="CL209:CL210"/>
    <mergeCell ref="CN209:CN210"/>
    <mergeCell ref="CP209:CP210"/>
    <mergeCell ref="CF212:CF213"/>
    <mergeCell ref="CH212:CH213"/>
    <mergeCell ref="CJ212:CJ213"/>
    <mergeCell ref="CL212:CL213"/>
    <mergeCell ref="CN212:CN213"/>
    <mergeCell ref="CP212:CP213"/>
    <mergeCell ref="CF203:CF204"/>
    <mergeCell ref="CH203:CH204"/>
    <mergeCell ref="CJ203:CJ204"/>
    <mergeCell ref="CL203:CL204"/>
    <mergeCell ref="CN203:CN204"/>
    <mergeCell ref="CP203:CP204"/>
    <mergeCell ref="CF206:CF207"/>
    <mergeCell ref="CH206:CH207"/>
    <mergeCell ref="CJ206:CJ207"/>
    <mergeCell ref="CL206:CL207"/>
    <mergeCell ref="CN206:CN207"/>
    <mergeCell ref="CP206:CP207"/>
    <mergeCell ref="DB107:DB108"/>
    <mergeCell ref="CT110:CT111"/>
    <mergeCell ref="CV110:CV111"/>
    <mergeCell ref="CX110:CX111"/>
    <mergeCell ref="CZ110:CZ111"/>
    <mergeCell ref="DB110:DB111"/>
    <mergeCell ref="CN104:CN105"/>
    <mergeCell ref="CP104:CP105"/>
    <mergeCell ref="CR104:CR105"/>
    <mergeCell ref="CN110:CN111"/>
    <mergeCell ref="CP110:CP111"/>
    <mergeCell ref="CR110:CR111"/>
    <mergeCell ref="CD118:CQ118"/>
    <mergeCell ref="CD120:CD121"/>
    <mergeCell ref="CF120:CF121"/>
    <mergeCell ref="CZ206:CZ207"/>
    <mergeCell ref="DB206:DB207"/>
    <mergeCell ref="CH120:CH121"/>
    <mergeCell ref="CJ120:CJ121"/>
    <mergeCell ref="CL120:CL121"/>
    <mergeCell ref="CN120:CN121"/>
    <mergeCell ref="CP120:CP121"/>
    <mergeCell ref="DB113:DB114"/>
    <mergeCell ref="CD113:CD114"/>
    <mergeCell ref="CF113:CF114"/>
    <mergeCell ref="CH113:CH114"/>
    <mergeCell ref="CJ113:CJ114"/>
    <mergeCell ref="CL113:CL114"/>
    <mergeCell ref="CN113:CN114"/>
    <mergeCell ref="CR120:CR121"/>
    <mergeCell ref="CD126:CD127"/>
    <mergeCell ref="CF126:CF127"/>
    <mergeCell ref="DF73:DF74"/>
    <mergeCell ref="DH73:DH74"/>
    <mergeCell ref="CT86:CT87"/>
    <mergeCell ref="CV86:CV87"/>
    <mergeCell ref="CX86:CX87"/>
    <mergeCell ref="CZ86:CZ87"/>
    <mergeCell ref="DB86:DB87"/>
    <mergeCell ref="CT89:CT90"/>
    <mergeCell ref="CV89:CV90"/>
    <mergeCell ref="CX89:CX90"/>
    <mergeCell ref="CZ89:CZ90"/>
    <mergeCell ref="DB89:DB90"/>
    <mergeCell ref="DB76:DB77"/>
    <mergeCell ref="DD76:DD77"/>
    <mergeCell ref="DF76:DF77"/>
    <mergeCell ref="DH76:DH77"/>
    <mergeCell ref="DF86:DF87"/>
    <mergeCell ref="DH86:DH87"/>
    <mergeCell ref="DF67:DF68"/>
    <mergeCell ref="DH67:DH68"/>
    <mergeCell ref="CT70:CT71"/>
    <mergeCell ref="CV70:CV71"/>
    <mergeCell ref="CX70:CX71"/>
    <mergeCell ref="CZ70:CZ71"/>
    <mergeCell ref="DB70:DB71"/>
    <mergeCell ref="DD70:DD71"/>
    <mergeCell ref="DF70:DF71"/>
    <mergeCell ref="DH70:DH71"/>
    <mergeCell ref="DF61:DF62"/>
    <mergeCell ref="DH61:DH62"/>
    <mergeCell ref="CT64:CT65"/>
    <mergeCell ref="CV64:CV65"/>
    <mergeCell ref="CX64:CX65"/>
    <mergeCell ref="CZ64:CZ65"/>
    <mergeCell ref="DB64:DB65"/>
    <mergeCell ref="DD64:DD65"/>
    <mergeCell ref="DF64:DF65"/>
    <mergeCell ref="DH64:DH65"/>
    <mergeCell ref="DD61:DD62"/>
    <mergeCell ref="DD55:DD56"/>
    <mergeCell ref="DF55:DF56"/>
    <mergeCell ref="DH55:DH56"/>
    <mergeCell ref="CT58:CT59"/>
    <mergeCell ref="CV58:CV59"/>
    <mergeCell ref="CX58:CX59"/>
    <mergeCell ref="CZ58:CZ59"/>
    <mergeCell ref="DB58:DB59"/>
    <mergeCell ref="DD58:DD59"/>
    <mergeCell ref="DF58:DF59"/>
    <mergeCell ref="DH58:DH59"/>
    <mergeCell ref="DK194:DK205"/>
    <mergeCell ref="DK206:DK231"/>
    <mergeCell ref="CV215:CV216"/>
    <mergeCell ref="CB9:CB13"/>
    <mergeCell ref="CB14:CB26"/>
    <mergeCell ref="CB27:CB35"/>
    <mergeCell ref="CB36:CB40"/>
    <mergeCell ref="CT49:CT50"/>
    <mergeCell ref="CV49:CV50"/>
    <mergeCell ref="CX49:CX50"/>
    <mergeCell ref="CZ49:CZ50"/>
    <mergeCell ref="DB49:DB50"/>
    <mergeCell ref="DD49:DD50"/>
    <mergeCell ref="DF49:DF50"/>
    <mergeCell ref="DH49:DH50"/>
    <mergeCell ref="CT52:CT53"/>
    <mergeCell ref="CV52:CV53"/>
    <mergeCell ref="CX52:CX53"/>
    <mergeCell ref="CZ52:CZ53"/>
    <mergeCell ref="DB52:DB53"/>
    <mergeCell ref="DD52:DD53"/>
    <mergeCell ref="DF52:DF53"/>
    <mergeCell ref="CV218:CV219"/>
    <mergeCell ref="CV221:CV222"/>
    <mergeCell ref="CV224:CV225"/>
    <mergeCell ref="CV227:CV228"/>
    <mergeCell ref="CV230:CV231"/>
    <mergeCell ref="CX230:CX231"/>
    <mergeCell ref="CZ230:CZ231"/>
    <mergeCell ref="DB230:DB231"/>
    <mergeCell ref="DD230:DD231"/>
    <mergeCell ref="DF230:DF231"/>
    <mergeCell ref="DH230:DH231"/>
    <mergeCell ref="CV194:CV195"/>
    <mergeCell ref="CX194:CX195"/>
    <mergeCell ref="CZ194:CZ195"/>
    <mergeCell ref="DB194:DB195"/>
    <mergeCell ref="DD194:DD195"/>
    <mergeCell ref="DF194:DF195"/>
    <mergeCell ref="DH194:DH195"/>
    <mergeCell ref="CV197:CV198"/>
    <mergeCell ref="CV200:CV201"/>
    <mergeCell ref="CV203:CV204"/>
    <mergeCell ref="DD197:DD198"/>
    <mergeCell ref="DF197:DF198"/>
    <mergeCell ref="DH197:DH198"/>
    <mergeCell ref="DD200:DD201"/>
    <mergeCell ref="DF200:DF201"/>
    <mergeCell ref="DH200:DH201"/>
    <mergeCell ref="DD203:DD204"/>
    <mergeCell ref="DF203:DF204"/>
    <mergeCell ref="DH203:DH204"/>
    <mergeCell ref="DH52:DH53"/>
    <mergeCell ref="CR7:CW7"/>
    <mergeCell ref="CD7:CQ7"/>
    <mergeCell ref="CX7:DC7"/>
    <mergeCell ref="CD9:CD10"/>
    <mergeCell ref="CF9:CF10"/>
    <mergeCell ref="CH9:CH10"/>
    <mergeCell ref="CJ9:CJ10"/>
    <mergeCell ref="CL9:CL10"/>
    <mergeCell ref="DD7:DI7"/>
    <mergeCell ref="CF12:CF13"/>
    <mergeCell ref="CH12:CH13"/>
    <mergeCell ref="CJ12:CJ13"/>
    <mergeCell ref="CL12:CL13"/>
    <mergeCell ref="CN12:CN13"/>
    <mergeCell ref="CP12:CP13"/>
    <mergeCell ref="CN9:CN10"/>
    <mergeCell ref="CP9:CP10"/>
    <mergeCell ref="CD12:CD13"/>
    <mergeCell ref="CR9:CR10"/>
    <mergeCell ref="CT9:CT10"/>
    <mergeCell ref="CV9:CV10"/>
    <mergeCell ref="CX9:CX10"/>
    <mergeCell ref="CZ9:CZ10"/>
    <mergeCell ref="CP15:CP16"/>
    <mergeCell ref="CD18:CD19"/>
    <mergeCell ref="CF18:CF19"/>
    <mergeCell ref="CH18:CH19"/>
    <mergeCell ref="CJ18:CJ19"/>
    <mergeCell ref="CL18:CL19"/>
    <mergeCell ref="CN18:CN19"/>
    <mergeCell ref="CP18:CP19"/>
    <mergeCell ref="CD15:CD16"/>
    <mergeCell ref="CF15:CF16"/>
    <mergeCell ref="CH15:CH16"/>
    <mergeCell ref="CJ15:CJ16"/>
    <mergeCell ref="CL15:CL16"/>
    <mergeCell ref="CN15:CN16"/>
    <mergeCell ref="CP21:CP22"/>
    <mergeCell ref="CD24:CD25"/>
    <mergeCell ref="CF24:CF25"/>
    <mergeCell ref="CH24:CH25"/>
    <mergeCell ref="CJ24:CJ25"/>
    <mergeCell ref="CL24:CL25"/>
    <mergeCell ref="CN24:CN25"/>
    <mergeCell ref="CP24:CP25"/>
    <mergeCell ref="CD21:CD22"/>
    <mergeCell ref="CF21:CF22"/>
    <mergeCell ref="CH21:CH22"/>
    <mergeCell ref="CJ21:CJ22"/>
    <mergeCell ref="CL21:CL22"/>
    <mergeCell ref="CN21:CN22"/>
    <mergeCell ref="CL33:CL34"/>
    <mergeCell ref="CN33:CN34"/>
    <mergeCell ref="CP27:CP28"/>
    <mergeCell ref="CD30:CD31"/>
    <mergeCell ref="CF30:CF31"/>
    <mergeCell ref="CH30:CH31"/>
    <mergeCell ref="CJ30:CJ31"/>
    <mergeCell ref="CL30:CL31"/>
    <mergeCell ref="CN30:CN31"/>
    <mergeCell ref="CP30:CP31"/>
    <mergeCell ref="CD27:CD28"/>
    <mergeCell ref="CF27:CF28"/>
    <mergeCell ref="CH27:CH28"/>
    <mergeCell ref="CJ27:CJ28"/>
    <mergeCell ref="CL27:CL28"/>
    <mergeCell ref="CN27:CN28"/>
    <mergeCell ref="CP39:CP40"/>
    <mergeCell ref="CD39:CD40"/>
    <mergeCell ref="CF39:CF40"/>
    <mergeCell ref="CH39:CH40"/>
    <mergeCell ref="CJ39:CJ40"/>
    <mergeCell ref="CL39:CL40"/>
    <mergeCell ref="CN39:CN40"/>
    <mergeCell ref="CP33:CP34"/>
    <mergeCell ref="CD36:CD37"/>
    <mergeCell ref="CF36:CF37"/>
    <mergeCell ref="CH36:CH37"/>
    <mergeCell ref="CJ36:CJ37"/>
    <mergeCell ref="CL36:CL37"/>
    <mergeCell ref="CN36:CN37"/>
    <mergeCell ref="CP36:CP37"/>
    <mergeCell ref="CD33:CD34"/>
    <mergeCell ref="CF33:CF34"/>
    <mergeCell ref="CH33:CH34"/>
    <mergeCell ref="CJ33:CJ34"/>
    <mergeCell ref="DB9:DB10"/>
    <mergeCell ref="DD9:DD10"/>
    <mergeCell ref="DF9:DF10"/>
    <mergeCell ref="DH9:DH10"/>
    <mergeCell ref="CR12:CR13"/>
    <mergeCell ref="CT12:CT13"/>
    <mergeCell ref="CV12:CV13"/>
    <mergeCell ref="CX12:CX13"/>
    <mergeCell ref="CZ12:CZ13"/>
    <mergeCell ref="DB12:DB13"/>
    <mergeCell ref="DD12:DD13"/>
    <mergeCell ref="DF12:DF13"/>
    <mergeCell ref="DH12:DH13"/>
    <mergeCell ref="CR15:CR16"/>
    <mergeCell ref="CT15:CT16"/>
    <mergeCell ref="CV15:CV16"/>
    <mergeCell ref="CX15:CX16"/>
    <mergeCell ref="CZ15:CZ16"/>
    <mergeCell ref="DB15:DB16"/>
    <mergeCell ref="DD15:DD16"/>
    <mergeCell ref="DF15:DF16"/>
    <mergeCell ref="DH15:DH16"/>
    <mergeCell ref="CR18:CR19"/>
    <mergeCell ref="CT18:CT19"/>
    <mergeCell ref="CV18:CV19"/>
    <mergeCell ref="CX18:CX19"/>
    <mergeCell ref="CZ18:CZ19"/>
    <mergeCell ref="DB18:DB19"/>
    <mergeCell ref="DD18:DD19"/>
    <mergeCell ref="DF18:DF19"/>
    <mergeCell ref="DH18:DH19"/>
    <mergeCell ref="CR21:CR22"/>
    <mergeCell ref="CT21:CT22"/>
    <mergeCell ref="CV21:CV22"/>
    <mergeCell ref="CX21:CX22"/>
    <mergeCell ref="CZ21:CZ22"/>
    <mergeCell ref="DB21:DB22"/>
    <mergeCell ref="DD21:DD22"/>
    <mergeCell ref="DF21:DF22"/>
    <mergeCell ref="DH21:DH22"/>
    <mergeCell ref="CR24:CR25"/>
    <mergeCell ref="CT24:CT25"/>
    <mergeCell ref="CV24:CV25"/>
    <mergeCell ref="CX24:CX25"/>
    <mergeCell ref="CZ24:CZ25"/>
    <mergeCell ref="DB24:DB25"/>
    <mergeCell ref="DD24:DD25"/>
    <mergeCell ref="DF24:DF25"/>
    <mergeCell ref="DH24:DH25"/>
    <mergeCell ref="CR27:CR28"/>
    <mergeCell ref="CT27:CT28"/>
    <mergeCell ref="CV27:CV28"/>
    <mergeCell ref="CX27:CX28"/>
    <mergeCell ref="CZ27:CZ28"/>
    <mergeCell ref="DB27:DB28"/>
    <mergeCell ref="DD27:DD28"/>
    <mergeCell ref="DF27:DF28"/>
    <mergeCell ref="DH27:DH28"/>
    <mergeCell ref="CR30:CR31"/>
    <mergeCell ref="CT30:CT31"/>
    <mergeCell ref="CV30:CV31"/>
    <mergeCell ref="CX30:CX31"/>
    <mergeCell ref="CZ30:CZ31"/>
    <mergeCell ref="CR36:CR37"/>
    <mergeCell ref="CT36:CT37"/>
    <mergeCell ref="CV36:CV37"/>
    <mergeCell ref="CX36:CX37"/>
    <mergeCell ref="CZ36:CZ37"/>
    <mergeCell ref="DB30:DB31"/>
    <mergeCell ref="DD30:DD31"/>
    <mergeCell ref="DF30:DF31"/>
    <mergeCell ref="DH30:DH31"/>
    <mergeCell ref="CR33:CR34"/>
    <mergeCell ref="CT33:CT34"/>
    <mergeCell ref="CV33:CV34"/>
    <mergeCell ref="CX33:CX34"/>
    <mergeCell ref="CZ33:CZ34"/>
    <mergeCell ref="CR39:CR40"/>
    <mergeCell ref="CT39:CT40"/>
    <mergeCell ref="CV39:CV40"/>
    <mergeCell ref="CX39:CX40"/>
    <mergeCell ref="CZ39:CZ40"/>
    <mergeCell ref="DB33:DB34"/>
    <mergeCell ref="DD33:DD34"/>
    <mergeCell ref="DF33:DF34"/>
    <mergeCell ref="DH33:DH34"/>
    <mergeCell ref="DB39:DB40"/>
    <mergeCell ref="DD39:DD40"/>
    <mergeCell ref="DF39:DF40"/>
    <mergeCell ref="DH39:DH40"/>
    <mergeCell ref="DB36:DB37"/>
    <mergeCell ref="DD36:DD37"/>
    <mergeCell ref="DF36:DF37"/>
    <mergeCell ref="DH36:DH37"/>
    <mergeCell ref="CD44:CQ44"/>
    <mergeCell ref="CR44:CW44"/>
    <mergeCell ref="CX44:DC44"/>
    <mergeCell ref="CD46:CD47"/>
    <mergeCell ref="CF46:CF47"/>
    <mergeCell ref="CH46:CH47"/>
    <mergeCell ref="CJ46:CJ47"/>
    <mergeCell ref="CL46:CL47"/>
    <mergeCell ref="CN46:CN47"/>
    <mergeCell ref="DD44:DI44"/>
    <mergeCell ref="CD49:CD50"/>
    <mergeCell ref="CF49:CF50"/>
    <mergeCell ref="CH49:CH50"/>
    <mergeCell ref="CJ49:CJ50"/>
    <mergeCell ref="CL49:CL50"/>
    <mergeCell ref="CP46:CP47"/>
    <mergeCell ref="CR46:CR47"/>
    <mergeCell ref="CT46:CT47"/>
    <mergeCell ref="CV46:CV47"/>
    <mergeCell ref="CN49:CN50"/>
    <mergeCell ref="CP49:CP50"/>
    <mergeCell ref="CR49:CR50"/>
    <mergeCell ref="DB46:DB47"/>
    <mergeCell ref="DD46:DD47"/>
    <mergeCell ref="DF46:DF47"/>
    <mergeCell ref="DH46:DH47"/>
    <mergeCell ref="CX46:CX47"/>
    <mergeCell ref="CZ46:CZ47"/>
    <mergeCell ref="AB46:AB47"/>
    <mergeCell ref="AD46:AD47"/>
    <mergeCell ref="AF46:AF47"/>
    <mergeCell ref="AH46:AH47"/>
    <mergeCell ref="T49:T50"/>
    <mergeCell ref="V49:V50"/>
    <mergeCell ref="X49:X50"/>
    <mergeCell ref="Z49:Z50"/>
    <mergeCell ref="AB49:AB50"/>
    <mergeCell ref="CN55:CN56"/>
    <mergeCell ref="CP55:CP56"/>
    <mergeCell ref="CR55:CR56"/>
    <mergeCell ref="CL55:CL56"/>
    <mergeCell ref="CP52:CP53"/>
    <mergeCell ref="CR52:CR53"/>
    <mergeCell ref="CL52:CL53"/>
    <mergeCell ref="CN52:CN53"/>
    <mergeCell ref="CT55:CT56"/>
    <mergeCell ref="CV55:CV56"/>
    <mergeCell ref="CX55:CX56"/>
    <mergeCell ref="CZ55:CZ56"/>
    <mergeCell ref="DB55:DB56"/>
    <mergeCell ref="CN61:CN62"/>
    <mergeCell ref="CP61:CP62"/>
    <mergeCell ref="CR61:CR62"/>
    <mergeCell ref="CL61:CL62"/>
    <mergeCell ref="CP58:CP59"/>
    <mergeCell ref="CR58:CR59"/>
    <mergeCell ref="CL58:CL59"/>
    <mergeCell ref="CN58:CN59"/>
    <mergeCell ref="CT61:CT62"/>
    <mergeCell ref="CV61:CV62"/>
    <mergeCell ref="CX61:CX62"/>
    <mergeCell ref="CZ61:CZ62"/>
    <mergeCell ref="DB61:DB62"/>
    <mergeCell ref="CN67:CN68"/>
    <mergeCell ref="CP67:CP68"/>
    <mergeCell ref="CR67:CR68"/>
    <mergeCell ref="CL67:CL68"/>
    <mergeCell ref="CP64:CP65"/>
    <mergeCell ref="CR64:CR65"/>
    <mergeCell ref="CL64:CL65"/>
    <mergeCell ref="CN64:CN65"/>
    <mergeCell ref="CT67:CT68"/>
    <mergeCell ref="CV67:CV68"/>
    <mergeCell ref="CX67:CX68"/>
    <mergeCell ref="CZ67:CZ68"/>
    <mergeCell ref="DB67:DB68"/>
    <mergeCell ref="DD67:DD68"/>
    <mergeCell ref="CN73:CN74"/>
    <mergeCell ref="CP73:CP74"/>
    <mergeCell ref="CR73:CR74"/>
    <mergeCell ref="CL73:CL74"/>
    <mergeCell ref="CP70:CP71"/>
    <mergeCell ref="CR70:CR71"/>
    <mergeCell ref="CL70:CL71"/>
    <mergeCell ref="CN70:CN71"/>
    <mergeCell ref="CT73:CT74"/>
    <mergeCell ref="CV73:CV74"/>
    <mergeCell ref="CX73:CX74"/>
    <mergeCell ref="CZ73:CZ74"/>
    <mergeCell ref="DB73:DB74"/>
    <mergeCell ref="DD73:DD74"/>
    <mergeCell ref="CD81:CQ81"/>
    <mergeCell ref="CR81:CW81"/>
    <mergeCell ref="CP76:CP77"/>
    <mergeCell ref="CR76:CR77"/>
    <mergeCell ref="CT76:CT77"/>
    <mergeCell ref="CV76:CV77"/>
    <mergeCell ref="CX76:CX77"/>
    <mergeCell ref="CZ76:CZ77"/>
    <mergeCell ref="CD76:CD77"/>
    <mergeCell ref="CF76:CF77"/>
    <mergeCell ref="CH76:CH77"/>
    <mergeCell ref="CJ76:CJ77"/>
    <mergeCell ref="CL76:CL77"/>
    <mergeCell ref="CN76:CN77"/>
    <mergeCell ref="CD86:CD87"/>
    <mergeCell ref="CF86:CF87"/>
    <mergeCell ref="CH86:CH87"/>
    <mergeCell ref="CJ86:CJ87"/>
    <mergeCell ref="CL86:CL87"/>
    <mergeCell ref="CP83:CP84"/>
    <mergeCell ref="CR83:CR84"/>
    <mergeCell ref="CT83:CT84"/>
    <mergeCell ref="CV83:CV84"/>
    <mergeCell ref="CD83:CD84"/>
    <mergeCell ref="CF83:CF84"/>
    <mergeCell ref="CH83:CH84"/>
    <mergeCell ref="CJ83:CJ84"/>
    <mergeCell ref="CL83:CL84"/>
    <mergeCell ref="CN83:CN84"/>
    <mergeCell ref="DJ86:DJ87"/>
    <mergeCell ref="CN86:CN87"/>
    <mergeCell ref="CP86:CP87"/>
    <mergeCell ref="CR86:CR87"/>
    <mergeCell ref="DB83:DB84"/>
    <mergeCell ref="DF83:DF84"/>
    <mergeCell ref="DH83:DH84"/>
    <mergeCell ref="CX83:CX84"/>
    <mergeCell ref="CZ83:CZ84"/>
    <mergeCell ref="AF83:AF84"/>
    <mergeCell ref="AH83:AH84"/>
    <mergeCell ref="R86:R87"/>
    <mergeCell ref="T86:T87"/>
    <mergeCell ref="V86:V87"/>
    <mergeCell ref="X86:X87"/>
    <mergeCell ref="Z86:Z87"/>
    <mergeCell ref="AB86:AB87"/>
    <mergeCell ref="AF86:AF87"/>
    <mergeCell ref="AH86:AH87"/>
    <mergeCell ref="CD92:CD93"/>
    <mergeCell ref="CF92:CF93"/>
    <mergeCell ref="CH92:CH93"/>
    <mergeCell ref="CJ92:CJ93"/>
    <mergeCell ref="CL92:CL93"/>
    <mergeCell ref="CP89:CP90"/>
    <mergeCell ref="CR89:CR90"/>
    <mergeCell ref="CD89:CD90"/>
    <mergeCell ref="CF89:CF90"/>
    <mergeCell ref="CH89:CH90"/>
    <mergeCell ref="CJ89:CJ90"/>
    <mergeCell ref="CL89:CL90"/>
    <mergeCell ref="CN89:CN90"/>
    <mergeCell ref="DF92:DF93"/>
    <mergeCell ref="DH92:DH93"/>
    <mergeCell ref="DJ92:DJ93"/>
    <mergeCell ref="CN92:CN93"/>
    <mergeCell ref="CP92:CP93"/>
    <mergeCell ref="CR92:CR93"/>
    <mergeCell ref="DF89:DF90"/>
    <mergeCell ref="DH89:DH90"/>
    <mergeCell ref="DJ89:DJ90"/>
    <mergeCell ref="CT92:CT93"/>
    <mergeCell ref="CV92:CV93"/>
    <mergeCell ref="CX92:CX93"/>
    <mergeCell ref="CZ92:CZ93"/>
    <mergeCell ref="DB92:DB93"/>
    <mergeCell ref="CN98:CN99"/>
    <mergeCell ref="CP98:CP99"/>
    <mergeCell ref="CR98:CR99"/>
    <mergeCell ref="DF95:DF96"/>
    <mergeCell ref="DH95:DH96"/>
    <mergeCell ref="DJ95:DJ96"/>
    <mergeCell ref="CD98:CD99"/>
    <mergeCell ref="CF98:CF99"/>
    <mergeCell ref="CH98:CH99"/>
    <mergeCell ref="CJ98:CJ99"/>
    <mergeCell ref="CL98:CL99"/>
    <mergeCell ref="CP95:CP96"/>
    <mergeCell ref="CR95:CR96"/>
    <mergeCell ref="CD95:CD96"/>
    <mergeCell ref="CF95:CF96"/>
    <mergeCell ref="CH95:CH96"/>
    <mergeCell ref="CJ95:CJ96"/>
    <mergeCell ref="CL95:CL96"/>
    <mergeCell ref="CN95:CN96"/>
    <mergeCell ref="CT95:CT96"/>
    <mergeCell ref="CV95:CV96"/>
    <mergeCell ref="CX95:CX96"/>
    <mergeCell ref="CZ95:CZ96"/>
    <mergeCell ref="DF98:DF99"/>
    <mergeCell ref="DH98:DH99"/>
    <mergeCell ref="DJ98:DJ99"/>
    <mergeCell ref="DB95:DB96"/>
    <mergeCell ref="CT98:CT99"/>
    <mergeCell ref="CV98:CV99"/>
    <mergeCell ref="CX98:CX99"/>
    <mergeCell ref="CZ98:CZ99"/>
    <mergeCell ref="DB98:DB99"/>
    <mergeCell ref="DJ101:DJ102"/>
    <mergeCell ref="CD104:CD105"/>
    <mergeCell ref="CF104:CF105"/>
    <mergeCell ref="CH104:CH105"/>
    <mergeCell ref="CJ104:CJ105"/>
    <mergeCell ref="CL104:CL105"/>
    <mergeCell ref="CP101:CP102"/>
    <mergeCell ref="CR101:CR102"/>
    <mergeCell ref="CD101:CD102"/>
    <mergeCell ref="CF101:CF102"/>
    <mergeCell ref="CH101:CH102"/>
    <mergeCell ref="CJ101:CJ102"/>
    <mergeCell ref="CL101:CL102"/>
    <mergeCell ref="CN101:CN102"/>
    <mergeCell ref="CT104:CT105"/>
    <mergeCell ref="CV104:CV105"/>
    <mergeCell ref="CX104:CX105"/>
    <mergeCell ref="CZ104:CZ105"/>
    <mergeCell ref="DF104:DF105"/>
    <mergeCell ref="DH104:DH105"/>
    <mergeCell ref="DJ104:DJ105"/>
    <mergeCell ref="CT101:CT102"/>
    <mergeCell ref="CV101:CV102"/>
    <mergeCell ref="CX101:CX102"/>
    <mergeCell ref="CZ101:CZ102"/>
    <mergeCell ref="DB101:DB102"/>
    <mergeCell ref="DF101:DF102"/>
    <mergeCell ref="DH101:DH102"/>
    <mergeCell ref="DB104:DB105"/>
    <mergeCell ref="DF107:DF108"/>
    <mergeCell ref="DH107:DH108"/>
    <mergeCell ref="DJ107:DJ108"/>
    <mergeCell ref="CD110:CD111"/>
    <mergeCell ref="CF110:CF111"/>
    <mergeCell ref="CH110:CH111"/>
    <mergeCell ref="CJ110:CJ111"/>
    <mergeCell ref="CL110:CL111"/>
    <mergeCell ref="CP107:CP108"/>
    <mergeCell ref="CR107:CR108"/>
    <mergeCell ref="CD107:CD108"/>
    <mergeCell ref="CF107:CF108"/>
    <mergeCell ref="CH107:CH108"/>
    <mergeCell ref="CJ107:CJ108"/>
    <mergeCell ref="CL107:CL108"/>
    <mergeCell ref="CN107:CN108"/>
    <mergeCell ref="DF113:DF114"/>
    <mergeCell ref="DH113:DH114"/>
    <mergeCell ref="DJ113:DJ114"/>
    <mergeCell ref="CP113:CP114"/>
    <mergeCell ref="CR113:CR114"/>
    <mergeCell ref="CT113:CT114"/>
    <mergeCell ref="CV113:CV114"/>
    <mergeCell ref="CX113:CX114"/>
    <mergeCell ref="CZ113:CZ114"/>
    <mergeCell ref="DF110:DF111"/>
    <mergeCell ref="DH110:DH111"/>
    <mergeCell ref="DJ110:DJ111"/>
    <mergeCell ref="CT107:CT108"/>
    <mergeCell ref="CV107:CV108"/>
    <mergeCell ref="CX107:CX108"/>
    <mergeCell ref="CZ107:CZ108"/>
    <mergeCell ref="CH126:CH127"/>
    <mergeCell ref="CJ126:CJ127"/>
    <mergeCell ref="CL126:CL127"/>
    <mergeCell ref="CD123:CD124"/>
    <mergeCell ref="CF123:CF124"/>
    <mergeCell ref="CH123:CH124"/>
    <mergeCell ref="CJ123:CJ124"/>
    <mergeCell ref="CL123:CL124"/>
    <mergeCell ref="CT120:CT121"/>
    <mergeCell ref="CV120:CV121"/>
    <mergeCell ref="CR123:CR124"/>
    <mergeCell ref="CT123:CT124"/>
    <mergeCell ref="CV123:CV124"/>
    <mergeCell ref="CR126:CR127"/>
    <mergeCell ref="CT126:CT127"/>
    <mergeCell ref="CV126:CV127"/>
    <mergeCell ref="CD129:CD130"/>
    <mergeCell ref="CF129:CF130"/>
    <mergeCell ref="CH129:CH130"/>
    <mergeCell ref="CJ129:CJ130"/>
    <mergeCell ref="CL129:CL130"/>
    <mergeCell ref="CR129:CR130"/>
    <mergeCell ref="CT129:CT130"/>
    <mergeCell ref="CV129:CV130"/>
    <mergeCell ref="CD132:CD133"/>
    <mergeCell ref="CF132:CF133"/>
    <mergeCell ref="CH132:CH133"/>
    <mergeCell ref="CJ132:CJ133"/>
    <mergeCell ref="CL132:CL133"/>
    <mergeCell ref="CR132:CR133"/>
    <mergeCell ref="CT132:CT133"/>
    <mergeCell ref="CV132:CV133"/>
    <mergeCell ref="CR135:CR136"/>
    <mergeCell ref="CT135:CT136"/>
    <mergeCell ref="CV135:CV136"/>
    <mergeCell ref="CD138:CD139"/>
    <mergeCell ref="CF138:CF139"/>
    <mergeCell ref="CH138:CH139"/>
    <mergeCell ref="CJ138:CJ139"/>
    <mergeCell ref="CL138:CL139"/>
    <mergeCell ref="CR138:CR139"/>
    <mergeCell ref="CT138:CT139"/>
    <mergeCell ref="CV138:CV139"/>
    <mergeCell ref="J135:J136"/>
    <mergeCell ref="L135:L136"/>
    <mergeCell ref="R135:R136"/>
    <mergeCell ref="T135:T136"/>
    <mergeCell ref="V135:V136"/>
    <mergeCell ref="CD144:CD145"/>
    <mergeCell ref="CF144:CF145"/>
    <mergeCell ref="CH144:CH145"/>
    <mergeCell ref="CJ144:CJ145"/>
    <mergeCell ref="CL144:CL145"/>
    <mergeCell ref="CD141:CD142"/>
    <mergeCell ref="CF141:CF142"/>
    <mergeCell ref="CH141:CH142"/>
    <mergeCell ref="CJ141:CJ142"/>
    <mergeCell ref="CL141:CL142"/>
    <mergeCell ref="CR141:CR142"/>
    <mergeCell ref="CT141:CT142"/>
    <mergeCell ref="CD135:CD136"/>
    <mergeCell ref="CF135:CF136"/>
    <mergeCell ref="CH135:CH136"/>
    <mergeCell ref="CJ135:CJ136"/>
    <mergeCell ref="CL135:CL136"/>
    <mergeCell ref="CV141:CV142"/>
    <mergeCell ref="CR144:CR145"/>
    <mergeCell ref="CT144:CT145"/>
    <mergeCell ref="CV144:CV145"/>
    <mergeCell ref="V144:V145"/>
    <mergeCell ref="CD147:CD148"/>
    <mergeCell ref="CF147:CF148"/>
    <mergeCell ref="CH147:CH148"/>
    <mergeCell ref="CJ147:CJ148"/>
    <mergeCell ref="CL147:CL148"/>
    <mergeCell ref="CR147:CR148"/>
    <mergeCell ref="CT147:CT148"/>
    <mergeCell ref="CV147:CV148"/>
    <mergeCell ref="CT150:CT151"/>
    <mergeCell ref="CV150:CV151"/>
    <mergeCell ref="CD155:CQ155"/>
    <mergeCell ref="CD150:CD151"/>
    <mergeCell ref="CF150:CF151"/>
    <mergeCell ref="CH150:CH151"/>
    <mergeCell ref="CJ150:CJ151"/>
    <mergeCell ref="CL150:CL151"/>
    <mergeCell ref="CN150:CN151"/>
    <mergeCell ref="CP150:CP151"/>
    <mergeCell ref="CR150:CR151"/>
    <mergeCell ref="CP157:CP158"/>
    <mergeCell ref="CD160:CD161"/>
    <mergeCell ref="CF160:CF161"/>
    <mergeCell ref="CH160:CH161"/>
    <mergeCell ref="CJ160:CJ161"/>
    <mergeCell ref="CL160:CL161"/>
    <mergeCell ref="CD157:CD158"/>
    <mergeCell ref="CF157:CF158"/>
    <mergeCell ref="CH157:CH158"/>
    <mergeCell ref="CJ157:CJ158"/>
    <mergeCell ref="CL157:CL158"/>
    <mergeCell ref="CN157:CN158"/>
    <mergeCell ref="CD166:CD167"/>
    <mergeCell ref="CF166:CF167"/>
    <mergeCell ref="CH166:CH167"/>
    <mergeCell ref="CJ166:CJ167"/>
    <mergeCell ref="CL166:CL167"/>
    <mergeCell ref="CD163:CD164"/>
    <mergeCell ref="CF163:CF164"/>
    <mergeCell ref="CH163:CH164"/>
    <mergeCell ref="CJ163:CJ164"/>
    <mergeCell ref="CL163:CL164"/>
    <mergeCell ref="CD172:CD173"/>
    <mergeCell ref="CF172:CF173"/>
    <mergeCell ref="CH172:CH173"/>
    <mergeCell ref="CJ172:CJ173"/>
    <mergeCell ref="CL172:CL173"/>
    <mergeCell ref="CD169:CD170"/>
    <mergeCell ref="CF169:CF170"/>
    <mergeCell ref="CH169:CH170"/>
    <mergeCell ref="CJ169:CJ170"/>
    <mergeCell ref="CL169:CL170"/>
    <mergeCell ref="CD181:CD182"/>
    <mergeCell ref="CF181:CF182"/>
    <mergeCell ref="CH181:CH182"/>
    <mergeCell ref="CJ181:CJ182"/>
    <mergeCell ref="CL181:CL182"/>
    <mergeCell ref="CD178:CD179"/>
    <mergeCell ref="CF178:CF179"/>
    <mergeCell ref="CH178:CH179"/>
    <mergeCell ref="CJ178:CJ179"/>
    <mergeCell ref="CL178:CL179"/>
    <mergeCell ref="CD175:CD176"/>
    <mergeCell ref="CF175:CF176"/>
    <mergeCell ref="CH175:CH176"/>
    <mergeCell ref="CJ175:CJ176"/>
    <mergeCell ref="CL175:CL176"/>
    <mergeCell ref="CP187:CP188"/>
    <mergeCell ref="CD194:CD195"/>
    <mergeCell ref="CF194:CF195"/>
    <mergeCell ref="CH194:CH195"/>
    <mergeCell ref="CJ194:CJ195"/>
    <mergeCell ref="CL194:CL195"/>
    <mergeCell ref="CN194:CN195"/>
    <mergeCell ref="CP194:CP195"/>
    <mergeCell ref="CD187:CD188"/>
    <mergeCell ref="CF187:CF188"/>
    <mergeCell ref="CH187:CH188"/>
    <mergeCell ref="CJ187:CJ188"/>
    <mergeCell ref="CL187:CL188"/>
    <mergeCell ref="CN187:CN188"/>
    <mergeCell ref="CD184:CD185"/>
    <mergeCell ref="CF184:CF185"/>
    <mergeCell ref="CH184:CH185"/>
    <mergeCell ref="CJ184:CJ185"/>
    <mergeCell ref="CL184:CL185"/>
    <mergeCell ref="CS218:CS231"/>
    <mergeCell ref="CS194:CS217"/>
    <mergeCell ref="CJ230:CJ231"/>
    <mergeCell ref="CL230:CL231"/>
    <mergeCell ref="CN230:CN231"/>
    <mergeCell ref="CP230:CP231"/>
    <mergeCell ref="CD227:CD228"/>
    <mergeCell ref="CD230:CD231"/>
    <mergeCell ref="CF230:CF231"/>
    <mergeCell ref="CH230:CH231"/>
    <mergeCell ref="CD224:CD225"/>
    <mergeCell ref="CD221:CD222"/>
    <mergeCell ref="CD218:CD219"/>
    <mergeCell ref="CD215:CD216"/>
    <mergeCell ref="CD212:CD213"/>
    <mergeCell ref="CD209:CD210"/>
    <mergeCell ref="CD206:CD207"/>
    <mergeCell ref="CD203:CD204"/>
    <mergeCell ref="CD200:CD201"/>
    <mergeCell ref="CD197:CD198"/>
    <mergeCell ref="CF197:CF198"/>
    <mergeCell ref="CH197:CH198"/>
    <mergeCell ref="CJ197:CJ198"/>
    <mergeCell ref="CL197:CL198"/>
    <mergeCell ref="CN197:CN198"/>
    <mergeCell ref="CP197:CP198"/>
    <mergeCell ref="CF200:CF201"/>
    <mergeCell ref="CH200:CH201"/>
    <mergeCell ref="CJ200:CJ201"/>
    <mergeCell ref="CL200:CL201"/>
    <mergeCell ref="CN200:CN201"/>
    <mergeCell ref="CP200:CP201"/>
    <mergeCell ref="N132:N133"/>
    <mergeCell ref="P132:P133"/>
    <mergeCell ref="N135:N136"/>
    <mergeCell ref="P135:P136"/>
    <mergeCell ref="N138:N139"/>
    <mergeCell ref="P138:P139"/>
    <mergeCell ref="N141:N142"/>
    <mergeCell ref="P141:P142"/>
    <mergeCell ref="N144:N145"/>
    <mergeCell ref="P144:P145"/>
    <mergeCell ref="N147:N148"/>
    <mergeCell ref="P147:P148"/>
    <mergeCell ref="N160:N161"/>
    <mergeCell ref="P160:P161"/>
    <mergeCell ref="N163:N164"/>
    <mergeCell ref="P163:P164"/>
    <mergeCell ref="N166:N167"/>
    <mergeCell ref="P166:P167"/>
    <mergeCell ref="N175:N176"/>
    <mergeCell ref="P175:P176"/>
    <mergeCell ref="N178:N179"/>
    <mergeCell ref="P178:P179"/>
    <mergeCell ref="N181:N182"/>
    <mergeCell ref="P181:P182"/>
    <mergeCell ref="N184:N185"/>
    <mergeCell ref="P184:P185"/>
    <mergeCell ref="F221:F222"/>
    <mergeCell ref="H221:H222"/>
    <mergeCell ref="J221:J222"/>
    <mergeCell ref="L221:L222"/>
    <mergeCell ref="N221:N222"/>
    <mergeCell ref="P221:P222"/>
    <mergeCell ref="F224:F225"/>
    <mergeCell ref="H224:H225"/>
    <mergeCell ref="J224:J225"/>
    <mergeCell ref="L224:L225"/>
    <mergeCell ref="N224:N225"/>
    <mergeCell ref="P224:P225"/>
    <mergeCell ref="N187:N188"/>
    <mergeCell ref="P187:P188"/>
    <mergeCell ref="P206:P207"/>
    <mergeCell ref="AD215:AD216"/>
    <mergeCell ref="AF215:AF216"/>
    <mergeCell ref="AH215:AH216"/>
    <mergeCell ref="X221:X222"/>
    <mergeCell ref="Z221:Z222"/>
    <mergeCell ref="AB221:AB222"/>
    <mergeCell ref="AD221:AD222"/>
    <mergeCell ref="AF221:AF222"/>
    <mergeCell ref="AH221:AH222"/>
    <mergeCell ref="X224:X225"/>
    <mergeCell ref="Z224:Z225"/>
    <mergeCell ref="AB224:AB225"/>
    <mergeCell ref="AD224:AD225"/>
    <mergeCell ref="AF224:AF225"/>
    <mergeCell ref="AH224:AH225"/>
    <mergeCell ref="X227:X228"/>
    <mergeCell ref="Z227:Z228"/>
    <mergeCell ref="AB227:AB228"/>
    <mergeCell ref="AD227:AD228"/>
    <mergeCell ref="AF227:AF228"/>
    <mergeCell ref="AH227:AH228"/>
  </mergeCells>
  <conditionalFormatting sqref="D2 D189:D193 F189:F193 H189:H193 J189:J193 L189:L193 N189:N193 P189:P193 E2:E3 G2:G3 A2:C3 R9:R40 X9:X40 AD9:AD40 D9:D40 H9:H40 J9:J40 L9:L40 N9:N40 P9:P40 T9:T40 V9:V40 Z9:Z40 AB9:AB40 AF9:AF40 AH9:AH40 F9:F40 P208 N208 L208 J208 H208 F208 D208 D217 F217 H217 J217 L217 N217 P217">
    <cfRule type="cellIs" dxfId="106" priority="193" operator="greaterThan">
      <formula>6</formula>
    </cfRule>
    <cfRule type="cellIs" dxfId="105" priority="195" operator="between">
      <formula>6.001</formula>
      <formula>5.001</formula>
    </cfRule>
    <cfRule type="cellIs" dxfId="104" priority="197" operator="between">
      <formula>5.001</formula>
      <formula>4.001</formula>
    </cfRule>
    <cfRule type="cellIs" dxfId="103" priority="199" operator="between">
      <formula>4.001</formula>
      <formula>3.001</formula>
    </cfRule>
    <cfRule type="cellIs" dxfId="102" priority="201" operator="between">
      <formula>3.001</formula>
      <formula>2.001</formula>
    </cfRule>
    <cfRule type="cellIs" dxfId="101" priority="203" operator="between">
      <formula>2.001</formula>
      <formula>1.001</formula>
    </cfRule>
    <cfRule type="cellIs" dxfId="100" priority="205" operator="between">
      <formula>1.001</formula>
      <formula>0.001</formula>
    </cfRule>
  </conditionalFormatting>
  <conditionalFormatting sqref="R46:R77 X46:X77 AD46:AD77 D46:D77 H46:H77 J46:J77 L46:L77 N46:N77 P46:P77 T46:T77 V46:V77 Z46:Z77 AB46:AB77 AF46:AF77 AH46:AH77 F46:F77">
    <cfRule type="cellIs" dxfId="99" priority="183" operator="greaterThan">
      <formula>6</formula>
    </cfRule>
    <cfRule type="cellIs" dxfId="98" priority="184" operator="between">
      <formula>6.001</formula>
      <formula>5.001</formula>
    </cfRule>
    <cfRule type="cellIs" dxfId="97" priority="185" operator="between">
      <formula>5.001</formula>
      <formula>4.001</formula>
    </cfRule>
    <cfRule type="cellIs" dxfId="96" priority="186" operator="between">
      <formula>4.001</formula>
      <formula>3.001</formula>
    </cfRule>
    <cfRule type="cellIs" dxfId="95" priority="187" operator="between">
      <formula>3.001</formula>
      <formula>2.001</formula>
    </cfRule>
    <cfRule type="cellIs" dxfId="94" priority="188" operator="between">
      <formula>2.001</formula>
      <formula>1.001</formula>
    </cfRule>
    <cfRule type="cellIs" dxfId="93" priority="189" operator="between">
      <formula>1.001</formula>
      <formula>0.001</formula>
    </cfRule>
  </conditionalFormatting>
  <conditionalFormatting sqref="R83:R114 X83:X114 D83:D114 H83:H114 J83:J114 L83:L114 N83:N114 P83:P114 T83:T114 V83:V114 Z83:Z114 AB83:AB114 F83:F114">
    <cfRule type="cellIs" dxfId="92" priority="176" operator="greaterThan">
      <formula>6</formula>
    </cfRule>
    <cfRule type="cellIs" dxfId="91" priority="177" operator="between">
      <formula>6.001</formula>
      <formula>5.001</formula>
    </cfRule>
    <cfRule type="cellIs" dxfId="90" priority="178" operator="between">
      <formula>5.001</formula>
      <formula>4.001</formula>
    </cfRule>
    <cfRule type="cellIs" dxfId="89" priority="179" operator="between">
      <formula>4.001</formula>
      <formula>3.001</formula>
    </cfRule>
    <cfRule type="cellIs" dxfId="88" priority="180" operator="between">
      <formula>3.001</formula>
      <formula>2.001</formula>
    </cfRule>
    <cfRule type="cellIs" dxfId="87" priority="181" operator="between">
      <formula>2.001</formula>
      <formula>1.001</formula>
    </cfRule>
    <cfRule type="cellIs" dxfId="86" priority="182" operator="between">
      <formula>1.001</formula>
      <formula>0.001</formula>
    </cfRule>
  </conditionalFormatting>
  <conditionalFormatting sqref="R120:R151 D120:D151 H120:H151 J120:J151 L120:L151 N120:N151 P120:P151 T120:T151 V120:V151 F120:F151">
    <cfRule type="cellIs" dxfId="85" priority="169" operator="greaterThan">
      <formula>6</formula>
    </cfRule>
    <cfRule type="cellIs" dxfId="84" priority="170" operator="between">
      <formula>6.001</formula>
      <formula>5.001</formula>
    </cfRule>
    <cfRule type="cellIs" dxfId="83" priority="171" operator="between">
      <formula>5.001</formula>
      <formula>4.001</formula>
    </cfRule>
    <cfRule type="cellIs" dxfId="82" priority="172" operator="between">
      <formula>4.001</formula>
      <formula>3.001</formula>
    </cfRule>
    <cfRule type="cellIs" dxfId="81" priority="173" operator="between">
      <formula>3.001</formula>
      <formula>2.001</formula>
    </cfRule>
    <cfRule type="cellIs" dxfId="80" priority="174" operator="between">
      <formula>2.001</formula>
      <formula>1.001</formula>
    </cfRule>
    <cfRule type="cellIs" dxfId="79" priority="175" operator="between">
      <formula>1.001</formula>
      <formula>0.001</formula>
    </cfRule>
  </conditionalFormatting>
  <conditionalFormatting sqref="D157:D188 H157:H188 J157:J188 L157:L188 N157:N188 P157:P188 F157:F188">
    <cfRule type="cellIs" dxfId="78" priority="162" operator="greaterThan">
      <formula>6</formula>
    </cfRule>
    <cfRule type="cellIs" dxfId="77" priority="163" operator="between">
      <formula>6.001</formula>
      <formula>5.001</formula>
    </cfRule>
    <cfRule type="cellIs" dxfId="76" priority="164" operator="between">
      <formula>5.001</formula>
      <formula>4.001</formula>
    </cfRule>
    <cfRule type="cellIs" dxfId="75" priority="165" operator="between">
      <formula>4.001</formula>
      <formula>3.001</formula>
    </cfRule>
    <cfRule type="cellIs" dxfId="74" priority="166" operator="between">
      <formula>3.001</formula>
      <formula>2.001</formula>
    </cfRule>
    <cfRule type="cellIs" dxfId="73" priority="167" operator="between">
      <formula>2.001</formula>
      <formula>1.001</formula>
    </cfRule>
    <cfRule type="cellIs" dxfId="72" priority="168" operator="between">
      <formula>1.001</formula>
      <formula>0.001</formula>
    </cfRule>
  </conditionalFormatting>
  <conditionalFormatting sqref="D194:D207 H194:H207 J194:J207 L194:L207 N194:N207 P194:P207 F194:F207">
    <cfRule type="cellIs" dxfId="71" priority="155" operator="greaterThan">
      <formula>6</formula>
    </cfRule>
    <cfRule type="cellIs" dxfId="70" priority="156" operator="between">
      <formula>6.001</formula>
      <formula>5.001</formula>
    </cfRule>
    <cfRule type="cellIs" dxfId="69" priority="157" operator="between">
      <formula>5.001</formula>
      <formula>4.001</formula>
    </cfRule>
    <cfRule type="cellIs" dxfId="68" priority="158" operator="between">
      <formula>4.001</formula>
      <formula>3.001</formula>
    </cfRule>
    <cfRule type="cellIs" dxfId="67" priority="159" operator="between">
      <formula>3.001</formula>
      <formula>2.001</formula>
    </cfRule>
    <cfRule type="cellIs" dxfId="66" priority="160" operator="between">
      <formula>2.001</formula>
      <formula>1.001</formula>
    </cfRule>
    <cfRule type="cellIs" dxfId="65" priority="161" operator="between">
      <formula>1.001</formula>
      <formula>0.001</formula>
    </cfRule>
  </conditionalFormatting>
  <conditionalFormatting sqref="D218:D231 H218:H231 J218:J231 L218:L231 N218:N231 P218:P231 F218:F231">
    <cfRule type="cellIs" dxfId="64" priority="148" operator="greaterThan">
      <formula>6</formula>
    </cfRule>
    <cfRule type="cellIs" dxfId="63" priority="149" operator="between">
      <formula>6.001</formula>
      <formula>5.001</formula>
    </cfRule>
    <cfRule type="cellIs" dxfId="62" priority="150" operator="between">
      <formula>5.001</formula>
      <formula>4.001</formula>
    </cfRule>
    <cfRule type="cellIs" dxfId="61" priority="151" operator="between">
      <formula>4.001</formula>
      <formula>3.001</formula>
    </cfRule>
    <cfRule type="cellIs" dxfId="60" priority="152" operator="between">
      <formula>3.001</formula>
      <formula>2.001</formula>
    </cfRule>
    <cfRule type="cellIs" dxfId="59" priority="153" operator="between">
      <formula>2.001</formula>
      <formula>1.001</formula>
    </cfRule>
    <cfRule type="cellIs" dxfId="58" priority="154" operator="between">
      <formula>1.001</formula>
      <formula>0.001</formula>
    </cfRule>
  </conditionalFormatting>
  <conditionalFormatting sqref="D209:D216 H209:H216 J209:J216 L209:L216 N209:N216 P209:P216 F209:F216">
    <cfRule type="cellIs" dxfId="57" priority="141" operator="greaterThan">
      <formula>6</formula>
    </cfRule>
    <cfRule type="cellIs" dxfId="56" priority="142" operator="between">
      <formula>6.001</formula>
      <formula>5.001</formula>
    </cfRule>
    <cfRule type="cellIs" dxfId="55" priority="143" operator="between">
      <formula>5.001</formula>
      <formula>4.001</formula>
    </cfRule>
    <cfRule type="cellIs" dxfId="54" priority="144" operator="between">
      <formula>4.001</formula>
      <formula>3.001</formula>
    </cfRule>
    <cfRule type="cellIs" dxfId="53" priority="145" operator="between">
      <formula>3.001</formula>
      <formula>2.001</formula>
    </cfRule>
    <cfRule type="cellIs" dxfId="52" priority="146" operator="between">
      <formula>2.001</formula>
      <formula>1.001</formula>
    </cfRule>
    <cfRule type="cellIs" dxfId="51" priority="147" operator="between">
      <formula>1.001</formula>
      <formula>0.001</formula>
    </cfRule>
  </conditionalFormatting>
  <conditionalFormatting sqref="AH208 AF208 AD208 AB208 Z208 X208 V208 V217 X217 Z217 AB217 AD217 AF217 AH217">
    <cfRule type="cellIs" dxfId="50" priority="134" operator="greaterThan">
      <formula>6</formula>
    </cfRule>
    <cfRule type="cellIs" dxfId="49" priority="135" operator="between">
      <formula>6.001</formula>
      <formula>5.001</formula>
    </cfRule>
    <cfRule type="cellIs" dxfId="48" priority="136" operator="between">
      <formula>5.001</formula>
      <formula>4.001</formula>
    </cfRule>
    <cfRule type="cellIs" dxfId="47" priority="137" operator="between">
      <formula>4.001</formula>
      <formula>3.001</formula>
    </cfRule>
    <cfRule type="cellIs" dxfId="46" priority="138" operator="between">
      <formula>3.001</formula>
      <formula>2.001</formula>
    </cfRule>
    <cfRule type="cellIs" dxfId="45" priority="139" operator="between">
      <formula>2.001</formula>
      <formula>1.001</formula>
    </cfRule>
    <cfRule type="cellIs" dxfId="44" priority="140" operator="between">
      <formula>1.001</formula>
      <formula>0.001</formula>
    </cfRule>
  </conditionalFormatting>
  <conditionalFormatting sqref="V194:V207 Z194:Z207 AB194:AB207 AD194:AD207 AF194:AF207 AH194:AH207 X194:X207">
    <cfRule type="cellIs" dxfId="43" priority="127" operator="greaterThan">
      <formula>6</formula>
    </cfRule>
    <cfRule type="cellIs" dxfId="42" priority="128" operator="between">
      <formula>6.001</formula>
      <formula>5.001</formula>
    </cfRule>
    <cfRule type="cellIs" dxfId="41" priority="129" operator="between">
      <formula>5.001</formula>
      <formula>4.001</formula>
    </cfRule>
    <cfRule type="cellIs" dxfId="40" priority="130" operator="between">
      <formula>4.001</formula>
      <formula>3.001</formula>
    </cfRule>
    <cfRule type="cellIs" dxfId="39" priority="131" operator="between">
      <formula>3.001</formula>
      <formula>2.001</formula>
    </cfRule>
    <cfRule type="cellIs" dxfId="38" priority="132" operator="between">
      <formula>2.001</formula>
      <formula>1.001</formula>
    </cfRule>
    <cfRule type="cellIs" dxfId="37" priority="133" operator="between">
      <formula>1.001</formula>
      <formula>0.001</formula>
    </cfRule>
  </conditionalFormatting>
  <conditionalFormatting sqref="V218:V231 Z218:Z231 AB218:AB231 AD218:AD231 AF218:AF231 AH218:AH231 X218:X231">
    <cfRule type="cellIs" dxfId="36" priority="120" operator="greaterThan">
      <formula>6</formula>
    </cfRule>
    <cfRule type="cellIs" dxfId="35" priority="121" operator="between">
      <formula>6.001</formula>
      <formula>5.001</formula>
    </cfRule>
    <cfRule type="cellIs" dxfId="34" priority="122" operator="between">
      <formula>5.001</formula>
      <formula>4.001</formula>
    </cfRule>
    <cfRule type="cellIs" dxfId="33" priority="123" operator="between">
      <formula>4.001</formula>
      <formula>3.001</formula>
    </cfRule>
    <cfRule type="cellIs" dxfId="32" priority="124" operator="between">
      <formula>3.001</formula>
      <formula>2.001</formula>
    </cfRule>
    <cfRule type="cellIs" dxfId="31" priority="125" operator="between">
      <formula>2.001</formula>
      <formula>1.001</formula>
    </cfRule>
    <cfRule type="cellIs" dxfId="30" priority="126" operator="between">
      <formula>1.001</formula>
      <formula>0.001</formula>
    </cfRule>
  </conditionalFormatting>
  <conditionalFormatting sqref="V209:V216 Z209:Z216 AB209:AB216 AD209:AD216 AF209:AF216 AH209:AH216 X209:X216">
    <cfRule type="cellIs" dxfId="29" priority="113" operator="greaterThan">
      <formula>6</formula>
    </cfRule>
    <cfRule type="cellIs" dxfId="28" priority="114" operator="between">
      <formula>6.001</formula>
      <formula>5.001</formula>
    </cfRule>
    <cfRule type="cellIs" dxfId="27" priority="115" operator="between">
      <formula>5.001</formula>
      <formula>4.001</formula>
    </cfRule>
    <cfRule type="cellIs" dxfId="26" priority="116" operator="between">
      <formula>4.001</formula>
      <formula>3.001</formula>
    </cfRule>
    <cfRule type="cellIs" dxfId="25" priority="117" operator="between">
      <formula>3.001</formula>
      <formula>2.001</formula>
    </cfRule>
    <cfRule type="cellIs" dxfId="24" priority="118" operator="between">
      <formula>2.001</formula>
      <formula>1.001</formula>
    </cfRule>
    <cfRule type="cellIs" dxfId="23" priority="119" operator="between">
      <formula>1.001</formula>
      <formula>0.001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9"/>
  <sheetViews>
    <sheetView zoomScale="70" zoomScaleNormal="70" workbookViewId="0">
      <selection activeCell="F85" sqref="F85"/>
    </sheetView>
  </sheetViews>
  <sheetFormatPr defaultColWidth="10.75" defaultRowHeight="15" x14ac:dyDescent="0.25"/>
  <cols>
    <col min="1" max="16384" width="10.75" style="994"/>
  </cols>
  <sheetData>
    <row r="1" spans="2:36" ht="18" customHeight="1" thickBot="1" x14ac:dyDescent="0.3">
      <c r="P1" s="995" t="s">
        <v>355</v>
      </c>
      <c r="Q1" s="996"/>
      <c r="R1" s="996"/>
      <c r="S1" s="996"/>
      <c r="T1" s="996"/>
      <c r="U1" s="996"/>
      <c r="V1" s="996"/>
      <c r="Z1" s="997"/>
      <c r="AA1" s="997"/>
      <c r="AB1" s="997"/>
      <c r="AC1" s="997"/>
      <c r="AD1" s="997"/>
      <c r="AE1" s="997"/>
      <c r="AF1" s="997"/>
      <c r="AG1" s="997"/>
      <c r="AH1" s="997"/>
      <c r="AI1" s="997"/>
      <c r="AJ1" s="997"/>
    </row>
    <row r="2" spans="2:36" ht="18" customHeight="1" x14ac:dyDescent="0.25">
      <c r="B2" s="2091" t="s">
        <v>356</v>
      </c>
      <c r="C2" s="2092"/>
      <c r="D2" s="2092"/>
      <c r="E2" s="2092"/>
      <c r="F2" s="2092"/>
      <c r="G2" s="2092"/>
      <c r="H2" s="2092"/>
      <c r="I2" s="2093"/>
      <c r="P2" s="998">
        <v>1</v>
      </c>
      <c r="Q2" s="998">
        <v>1.5</v>
      </c>
      <c r="R2" s="998">
        <v>2</v>
      </c>
      <c r="S2" s="998">
        <v>2.5</v>
      </c>
      <c r="T2" s="998">
        <v>3</v>
      </c>
      <c r="U2" s="998">
        <v>3.5</v>
      </c>
      <c r="V2" s="998" t="s">
        <v>250</v>
      </c>
    </row>
    <row r="3" spans="2:36" ht="18" customHeight="1" x14ac:dyDescent="0.25">
      <c r="B3" s="999"/>
      <c r="C3" s="1000"/>
      <c r="D3" s="1000"/>
      <c r="E3" s="1000"/>
      <c r="F3" s="1000"/>
      <c r="G3" s="1000"/>
      <c r="H3" s="1000"/>
      <c r="I3" s="1001"/>
      <c r="K3" s="1002"/>
      <c r="L3" s="1002"/>
      <c r="M3" s="1002"/>
      <c r="P3" s="998">
        <v>4</v>
      </c>
      <c r="Q3" s="998">
        <v>4.5</v>
      </c>
      <c r="R3" s="998">
        <v>5</v>
      </c>
      <c r="S3" s="998">
        <v>5.5</v>
      </c>
      <c r="T3" s="998">
        <v>6</v>
      </c>
      <c r="U3" s="998">
        <v>6.5</v>
      </c>
      <c r="V3" s="1003"/>
    </row>
    <row r="4" spans="2:36" ht="18" customHeight="1" x14ac:dyDescent="0.25">
      <c r="B4" s="1004"/>
      <c r="C4" s="1005"/>
      <c r="D4" s="2094" t="s">
        <v>357</v>
      </c>
      <c r="E4" s="2095"/>
      <c r="F4" s="2094" t="s">
        <v>358</v>
      </c>
      <c r="G4" s="2095"/>
      <c r="H4" s="2094" t="s">
        <v>359</v>
      </c>
      <c r="I4" s="2096"/>
      <c r="K4" s="1002"/>
      <c r="L4" s="1006" t="s">
        <v>360</v>
      </c>
      <c r="M4" s="1002"/>
    </row>
    <row r="5" spans="2:36" ht="18" customHeight="1" x14ac:dyDescent="0.25">
      <c r="B5" s="2100" t="s">
        <v>361</v>
      </c>
      <c r="C5" s="2101"/>
      <c r="D5" s="2097">
        <v>4</v>
      </c>
      <c r="E5" s="2098"/>
      <c r="F5" s="2097">
        <v>6</v>
      </c>
      <c r="G5" s="2098"/>
      <c r="H5" s="2097">
        <v>9</v>
      </c>
      <c r="I5" s="2099"/>
      <c r="K5" s="1002"/>
      <c r="L5" s="1002"/>
      <c r="M5" s="1002"/>
    </row>
    <row r="6" spans="2:36" ht="18" customHeight="1" thickBot="1" x14ac:dyDescent="0.3">
      <c r="B6" s="2102" t="s">
        <v>362</v>
      </c>
      <c r="C6" s="2103"/>
      <c r="D6" s="2089">
        <v>48</v>
      </c>
      <c r="E6" s="2104"/>
      <c r="F6" s="2089">
        <v>48</v>
      </c>
      <c r="G6" s="2104"/>
      <c r="H6" s="2089">
        <v>48</v>
      </c>
      <c r="I6" s="2090"/>
    </row>
    <row r="8" spans="2:36" ht="18" customHeight="1" x14ac:dyDescent="0.25">
      <c r="B8" s="994" t="s">
        <v>376</v>
      </c>
      <c r="D8" s="994">
        <f>'1-Eng Inputs'!B34</f>
        <v>31</v>
      </c>
    </row>
    <row r="9" spans="2:36" ht="18" customHeight="1" x14ac:dyDescent="0.25">
      <c r="AI9" s="1000"/>
    </row>
    <row r="10" spans="2:36" ht="18" customHeight="1" x14ac:dyDescent="0.25">
      <c r="V10" s="1007"/>
    </row>
    <row r="11" spans="2:36" ht="18" customHeight="1" x14ac:dyDescent="0.25">
      <c r="P11" s="1008"/>
      <c r="Y11" s="1000"/>
      <c r="AG11" s="1007"/>
    </row>
    <row r="12" spans="2:36" ht="18" customHeight="1" thickBot="1" x14ac:dyDescent="0.3">
      <c r="P12" s="1008"/>
      <c r="Y12" s="1000"/>
      <c r="AG12" s="1007"/>
    </row>
    <row r="13" spans="2:36" ht="18" customHeight="1" thickBot="1" x14ac:dyDescent="0.3">
      <c r="B13" s="1043"/>
      <c r="C13" s="1044"/>
      <c r="D13" s="1044"/>
      <c r="E13" s="1044"/>
      <c r="F13" s="1044"/>
      <c r="G13" s="1044"/>
      <c r="H13" s="1044"/>
      <c r="I13" s="1044"/>
      <c r="J13" s="1044"/>
      <c r="K13" s="1044"/>
      <c r="L13" s="1044"/>
      <c r="M13" s="1044"/>
      <c r="N13" s="1044"/>
      <c r="O13" s="1044"/>
      <c r="P13" s="1044"/>
      <c r="Q13" s="1044"/>
      <c r="R13" s="1044"/>
      <c r="S13" s="1044"/>
      <c r="T13" s="1044"/>
      <c r="U13" s="1044"/>
      <c r="V13" s="1044"/>
      <c r="W13" s="1044"/>
      <c r="X13" s="1044"/>
      <c r="Y13" s="1044"/>
      <c r="Z13" s="1044"/>
      <c r="AA13" s="1044"/>
      <c r="AB13" s="1044"/>
      <c r="AC13" s="1044"/>
      <c r="AD13" s="1044"/>
      <c r="AE13" s="1044"/>
      <c r="AF13" s="1044"/>
      <c r="AG13" s="1044"/>
      <c r="AH13" s="1044"/>
      <c r="AI13" s="1045"/>
    </row>
    <row r="14" spans="2:36" ht="18" customHeight="1" x14ac:dyDescent="0.25">
      <c r="B14" s="1009"/>
      <c r="C14" s="1009"/>
      <c r="D14" s="1009"/>
      <c r="E14" s="1009"/>
      <c r="F14" s="1009"/>
      <c r="G14" s="1009"/>
      <c r="H14" s="1009"/>
      <c r="I14" s="1009"/>
      <c r="J14" s="1009"/>
      <c r="K14" s="1009"/>
      <c r="L14" s="1009"/>
      <c r="M14" s="1009"/>
      <c r="N14" s="1009"/>
      <c r="O14" s="1009"/>
      <c r="P14" s="1009"/>
      <c r="Q14" s="1009"/>
      <c r="R14" s="1009"/>
      <c r="S14" s="1009"/>
      <c r="T14" s="1009"/>
      <c r="U14" s="1009"/>
      <c r="V14" s="1009"/>
      <c r="W14" s="1009"/>
      <c r="X14" s="1009"/>
      <c r="Y14" s="1009"/>
      <c r="Z14" s="1009"/>
      <c r="AA14" s="1009"/>
      <c r="AB14" s="1009"/>
      <c r="AC14" s="1009"/>
      <c r="AD14" s="1009"/>
      <c r="AE14" s="1009"/>
      <c r="AF14" s="1009"/>
      <c r="AG14" s="1009"/>
      <c r="AH14" s="1009"/>
      <c r="AI14" s="1009"/>
    </row>
    <row r="15" spans="2:36" ht="18" customHeight="1" x14ac:dyDescent="0.25">
      <c r="B15" s="1009"/>
      <c r="C15" s="1009"/>
      <c r="D15" s="1009"/>
      <c r="E15" s="1009"/>
      <c r="F15" s="1009"/>
      <c r="G15" s="1009"/>
      <c r="H15" s="1009"/>
      <c r="I15" s="1009"/>
      <c r="J15" s="1009"/>
      <c r="K15" s="1009"/>
      <c r="L15" s="1009"/>
      <c r="M15" s="1009"/>
      <c r="N15" s="1009"/>
      <c r="O15" s="1009"/>
      <c r="P15" s="1009"/>
      <c r="Q15" s="1009"/>
      <c r="R15" s="1009"/>
      <c r="S15" s="1009"/>
      <c r="T15" s="1009"/>
      <c r="U15" s="1009"/>
      <c r="V15" s="1009"/>
      <c r="W15" s="1009"/>
      <c r="X15" s="1009"/>
      <c r="Y15" s="1009"/>
      <c r="Z15" s="1009"/>
      <c r="AA15" s="1009"/>
      <c r="AB15" s="1009"/>
      <c r="AC15" s="1009"/>
      <c r="AD15" s="1009"/>
      <c r="AE15" s="1009"/>
    </row>
    <row r="16" spans="2:36" ht="18" customHeight="1" x14ac:dyDescent="0.25">
      <c r="B16" s="997" t="s">
        <v>363</v>
      </c>
      <c r="O16" s="1009"/>
      <c r="P16" s="1009"/>
      <c r="R16" s="997" t="s">
        <v>364</v>
      </c>
      <c r="AE16" s="1009"/>
    </row>
    <row r="17" spans="1:31" ht="18" customHeight="1" x14ac:dyDescent="0.25">
      <c r="O17" s="1009"/>
      <c r="P17" s="1009"/>
      <c r="AE17" s="1009"/>
    </row>
    <row r="18" spans="1:31" ht="18" customHeight="1" thickBot="1" x14ac:dyDescent="0.3">
      <c r="E18" s="1046" t="s">
        <v>153</v>
      </c>
      <c r="F18" s="1047"/>
      <c r="G18" s="994" t="s">
        <v>155</v>
      </c>
      <c r="O18" s="1009"/>
      <c r="P18" s="1009"/>
      <c r="U18" s="1046" t="s">
        <v>153</v>
      </c>
      <c r="V18" s="1047"/>
      <c r="W18" s="994" t="s">
        <v>121</v>
      </c>
      <c r="AE18" s="1009"/>
    </row>
    <row r="19" spans="1:31" ht="18" customHeight="1" x14ac:dyDescent="0.25">
      <c r="B19" s="1010"/>
      <c r="C19" s="1011"/>
      <c r="D19" s="1011"/>
      <c r="E19" s="1011"/>
      <c r="F19" s="1011"/>
      <c r="G19" s="1011"/>
      <c r="H19" s="1011"/>
      <c r="I19" s="1011"/>
      <c r="J19" s="1011"/>
      <c r="K19" s="1011"/>
      <c r="L19" s="1011"/>
      <c r="M19" s="1012"/>
      <c r="N19" s="1013" t="s">
        <v>365</v>
      </c>
      <c r="O19" s="1014">
        <v>12.2</v>
      </c>
      <c r="P19" s="1009"/>
      <c r="R19" s="1010"/>
      <c r="S19" s="1011"/>
      <c r="T19" s="1011"/>
      <c r="U19" s="1011"/>
      <c r="V19" s="1011"/>
      <c r="W19" s="1011"/>
      <c r="X19" s="1011"/>
      <c r="Y19" s="1011"/>
      <c r="Z19" s="1011"/>
      <c r="AA19" s="1011"/>
      <c r="AB19" s="1011"/>
      <c r="AC19" s="1012"/>
      <c r="AD19" s="1015"/>
      <c r="AE19" s="1009"/>
    </row>
    <row r="20" spans="1:31" ht="18" customHeight="1" x14ac:dyDescent="0.25">
      <c r="B20" s="999"/>
      <c r="C20" s="1016">
        <v>17.600000000000001</v>
      </c>
      <c r="D20" s="1016">
        <v>24.3</v>
      </c>
      <c r="E20" s="1016">
        <v>24.3</v>
      </c>
      <c r="F20" s="1016">
        <v>24.3</v>
      </c>
      <c r="G20" s="1016">
        <v>55.3</v>
      </c>
      <c r="H20" s="1016">
        <v>55.3</v>
      </c>
      <c r="I20" s="1016">
        <v>55.3</v>
      </c>
      <c r="J20" s="1016">
        <v>68.2</v>
      </c>
      <c r="K20" s="1000"/>
      <c r="L20" s="1000"/>
      <c r="M20" s="1001"/>
      <c r="N20" s="1017" t="s">
        <v>365</v>
      </c>
      <c r="O20" s="1018"/>
      <c r="P20" s="1009"/>
      <c r="R20" s="999"/>
      <c r="S20" s="1016">
        <v>13.6</v>
      </c>
      <c r="T20" s="1016">
        <v>15.2</v>
      </c>
      <c r="U20" s="1016">
        <v>15.2</v>
      </c>
      <c r="V20" s="1016">
        <v>15.2</v>
      </c>
      <c r="W20" s="1016">
        <v>45</v>
      </c>
      <c r="X20" s="1016">
        <v>45</v>
      </c>
      <c r="Y20" s="1016">
        <v>45</v>
      </c>
      <c r="Z20" s="1016">
        <v>55.4</v>
      </c>
      <c r="AA20" s="1000"/>
      <c r="AB20" s="1000"/>
      <c r="AC20" s="1001"/>
      <c r="AD20" s="1019"/>
      <c r="AE20" s="1009"/>
    </row>
    <row r="21" spans="1:31" ht="18" customHeight="1" x14ac:dyDescent="0.25">
      <c r="B21" s="999"/>
      <c r="C21" s="1016">
        <v>25.5</v>
      </c>
      <c r="D21" s="1020">
        <v>15.5</v>
      </c>
      <c r="E21" s="1020">
        <v>15.5</v>
      </c>
      <c r="F21" s="1020">
        <v>15.5</v>
      </c>
      <c r="G21" s="1016">
        <v>37.9</v>
      </c>
      <c r="H21" s="1016">
        <v>37.9</v>
      </c>
      <c r="I21" s="1016">
        <v>37.9</v>
      </c>
      <c r="J21" s="1016">
        <v>47.8</v>
      </c>
      <c r="K21" s="1000"/>
      <c r="L21" s="1000"/>
      <c r="M21" s="1001"/>
      <c r="N21" s="1017" t="s">
        <v>365</v>
      </c>
      <c r="O21" s="1018"/>
      <c r="P21" s="1009"/>
      <c r="R21" s="999"/>
      <c r="S21" s="1016">
        <v>25.1</v>
      </c>
      <c r="T21" s="1020">
        <v>15.2</v>
      </c>
      <c r="U21" s="1020">
        <v>15.2</v>
      </c>
      <c r="V21" s="1020">
        <v>15.2</v>
      </c>
      <c r="W21" s="1016">
        <v>39.5</v>
      </c>
      <c r="X21" s="1016">
        <v>39.5</v>
      </c>
      <c r="Y21" s="1016">
        <v>39.5</v>
      </c>
      <c r="Z21" s="1016">
        <v>56.6</v>
      </c>
      <c r="AA21" s="1000"/>
      <c r="AB21" s="1000"/>
      <c r="AC21" s="1001"/>
      <c r="AD21" s="1021" t="s">
        <v>365</v>
      </c>
      <c r="AE21" s="1009"/>
    </row>
    <row r="22" spans="1:31" ht="18" customHeight="1" x14ac:dyDescent="0.25">
      <c r="A22" s="1048" t="s">
        <v>154</v>
      </c>
      <c r="B22" s="999"/>
      <c r="C22" s="1016">
        <v>25.5</v>
      </c>
      <c r="D22" s="1020">
        <v>15.5</v>
      </c>
      <c r="E22" s="1020">
        <v>15.5</v>
      </c>
      <c r="F22" s="1020">
        <v>15.5</v>
      </c>
      <c r="G22" s="1016">
        <v>37.9</v>
      </c>
      <c r="H22" s="1016">
        <v>37.9</v>
      </c>
      <c r="I22" s="1016">
        <v>37.9</v>
      </c>
      <c r="J22" s="1016">
        <v>47.8</v>
      </c>
      <c r="K22" s="1000"/>
      <c r="L22" s="1000"/>
      <c r="M22" s="1001"/>
      <c r="N22" s="1017" t="s">
        <v>365</v>
      </c>
      <c r="O22" s="1018"/>
      <c r="P22" s="1009"/>
      <c r="Q22" s="1048" t="s">
        <v>154</v>
      </c>
      <c r="R22" s="999"/>
      <c r="S22" s="1016">
        <v>25.1</v>
      </c>
      <c r="T22" s="1020">
        <v>15.2</v>
      </c>
      <c r="U22" s="1020">
        <v>15.2</v>
      </c>
      <c r="V22" s="1020">
        <v>15.2</v>
      </c>
      <c r="W22" s="1016">
        <v>39.5</v>
      </c>
      <c r="X22" s="1016">
        <v>39.5</v>
      </c>
      <c r="Y22" s="1016">
        <v>39.5</v>
      </c>
      <c r="Z22" s="1016">
        <v>56.6</v>
      </c>
      <c r="AA22" s="1000"/>
      <c r="AB22" s="1000"/>
      <c r="AC22" s="1001"/>
      <c r="AD22" s="1019"/>
      <c r="AE22" s="1009"/>
    </row>
    <row r="23" spans="1:31" ht="18" customHeight="1" x14ac:dyDescent="0.25">
      <c r="A23" s="1048"/>
      <c r="B23" s="999"/>
      <c r="C23" s="1016">
        <v>25.5</v>
      </c>
      <c r="D23" s="1020">
        <v>15.5</v>
      </c>
      <c r="E23" s="1020">
        <v>15.5</v>
      </c>
      <c r="F23" s="1020">
        <v>15.5</v>
      </c>
      <c r="G23" s="1016">
        <v>37.9</v>
      </c>
      <c r="H23" s="1016">
        <v>37.9</v>
      </c>
      <c r="I23" s="1016">
        <v>37.9</v>
      </c>
      <c r="J23" s="1016">
        <v>47.8</v>
      </c>
      <c r="K23" s="1000"/>
      <c r="L23" s="1000"/>
      <c r="M23" s="1001"/>
      <c r="N23" s="1022" t="s">
        <v>365</v>
      </c>
      <c r="O23" s="1018"/>
      <c r="P23" s="1009"/>
      <c r="Q23" s="1048"/>
      <c r="R23" s="999"/>
      <c r="S23" s="1016">
        <v>25.1</v>
      </c>
      <c r="T23" s="1020">
        <v>15.2</v>
      </c>
      <c r="U23" s="1020">
        <v>15.2</v>
      </c>
      <c r="V23" s="1020">
        <v>15.2</v>
      </c>
      <c r="W23" s="1016">
        <v>39.5</v>
      </c>
      <c r="X23" s="1016">
        <v>39.5</v>
      </c>
      <c r="Y23" s="1016">
        <v>39.5</v>
      </c>
      <c r="Z23" s="1016">
        <v>56.6</v>
      </c>
      <c r="AA23" s="1000"/>
      <c r="AB23" s="1000"/>
      <c r="AC23" s="1001"/>
      <c r="AD23" s="1022">
        <v>12.2</v>
      </c>
      <c r="AE23" s="1009"/>
    </row>
    <row r="24" spans="1:31" ht="18" customHeight="1" x14ac:dyDescent="0.25">
      <c r="A24" s="1048"/>
      <c r="B24" s="999"/>
      <c r="C24" s="1016">
        <v>25.5</v>
      </c>
      <c r="D24" s="1020">
        <v>15.5</v>
      </c>
      <c r="E24" s="1020">
        <v>15.5</v>
      </c>
      <c r="F24" s="1020">
        <v>15.5</v>
      </c>
      <c r="G24" s="1016">
        <v>37.9</v>
      </c>
      <c r="H24" s="1016">
        <v>37.9</v>
      </c>
      <c r="I24" s="1016">
        <v>37.9</v>
      </c>
      <c r="J24" s="1016">
        <v>47.8</v>
      </c>
      <c r="K24" s="1000"/>
      <c r="L24" s="1000"/>
      <c r="M24" s="1001"/>
      <c r="N24" s="1022" t="s">
        <v>365</v>
      </c>
      <c r="O24" s="1018"/>
      <c r="P24" s="1009"/>
      <c r="Q24" s="1048"/>
      <c r="R24" s="999"/>
      <c r="S24" s="1016">
        <v>25.1</v>
      </c>
      <c r="T24" s="1020">
        <v>15.2</v>
      </c>
      <c r="U24" s="1020">
        <v>15.2</v>
      </c>
      <c r="V24" s="1020">
        <v>15.2</v>
      </c>
      <c r="W24" s="1016">
        <v>39.5</v>
      </c>
      <c r="X24" s="1016">
        <v>39.5</v>
      </c>
      <c r="Y24" s="1016">
        <v>39.5</v>
      </c>
      <c r="Z24" s="1016">
        <v>56.6</v>
      </c>
      <c r="AA24" s="1000"/>
      <c r="AB24" s="1000"/>
      <c r="AC24" s="1001"/>
      <c r="AD24" s="1022"/>
      <c r="AE24" s="1009"/>
    </row>
    <row r="25" spans="1:31" ht="18" customHeight="1" x14ac:dyDescent="0.25">
      <c r="A25" s="1048"/>
      <c r="B25" s="999"/>
      <c r="C25" s="1016">
        <v>25.5</v>
      </c>
      <c r="D25" s="1020">
        <v>15.5</v>
      </c>
      <c r="E25" s="1020">
        <v>15.5</v>
      </c>
      <c r="F25" s="1020">
        <v>15.5</v>
      </c>
      <c r="G25" s="1023">
        <v>43.7</v>
      </c>
      <c r="H25" s="1023">
        <v>43.7</v>
      </c>
      <c r="I25" s="1023">
        <v>43.7</v>
      </c>
      <c r="J25" s="1023">
        <v>52.5</v>
      </c>
      <c r="K25" s="1000"/>
      <c r="L25" s="1000"/>
      <c r="M25" s="1001"/>
      <c r="N25" s="1022" t="s">
        <v>365</v>
      </c>
      <c r="O25" s="1018"/>
      <c r="P25" s="1009"/>
      <c r="Q25" s="1048"/>
      <c r="R25" s="999"/>
      <c r="S25" s="1016">
        <v>25.1</v>
      </c>
      <c r="T25" s="1020">
        <v>15.2</v>
      </c>
      <c r="U25" s="1020">
        <v>15.2</v>
      </c>
      <c r="V25" s="1020">
        <v>15.2</v>
      </c>
      <c r="W25" s="1023">
        <v>52.2</v>
      </c>
      <c r="X25" s="1023">
        <v>52.2</v>
      </c>
      <c r="Y25" s="1023">
        <v>52.2</v>
      </c>
      <c r="Z25" s="1023">
        <v>65.2</v>
      </c>
      <c r="AA25" s="1000"/>
      <c r="AB25" s="1000"/>
      <c r="AC25" s="1001"/>
      <c r="AD25" s="1022"/>
      <c r="AE25" s="1009"/>
    </row>
    <row r="26" spans="1:31" ht="18" customHeight="1" x14ac:dyDescent="0.25">
      <c r="B26" s="999"/>
      <c r="C26" s="1016">
        <v>47.9</v>
      </c>
      <c r="D26" s="1023">
        <v>43.7</v>
      </c>
      <c r="E26" s="1023">
        <v>43.7</v>
      </c>
      <c r="F26" s="1016">
        <v>52.5</v>
      </c>
      <c r="G26" s="1024"/>
      <c r="H26" s="1025"/>
      <c r="I26" s="1025"/>
      <c r="J26" s="1025"/>
      <c r="K26" s="1000"/>
      <c r="L26" s="1000"/>
      <c r="M26" s="1001"/>
      <c r="N26" s="1017" t="s">
        <v>365</v>
      </c>
      <c r="O26" s="1018"/>
      <c r="P26" s="1009"/>
      <c r="R26" s="999"/>
      <c r="S26" s="1016">
        <v>47.9</v>
      </c>
      <c r="T26" s="1023">
        <v>52.2</v>
      </c>
      <c r="U26" s="1023">
        <v>52.2</v>
      </c>
      <c r="V26" s="1016">
        <v>60.7</v>
      </c>
      <c r="W26" s="1024"/>
      <c r="X26" s="1025"/>
      <c r="Y26" s="1025"/>
      <c r="Z26" s="1025"/>
      <c r="AA26" s="1000"/>
      <c r="AB26" s="1000"/>
      <c r="AC26" s="1001"/>
      <c r="AD26" s="1019"/>
      <c r="AE26" s="1009"/>
    </row>
    <row r="27" spans="1:31" ht="18" customHeight="1" thickBot="1" x14ac:dyDescent="0.3">
      <c r="B27" s="1026"/>
      <c r="C27" s="1027"/>
      <c r="D27" s="1027"/>
      <c r="E27" s="1027"/>
      <c r="F27" s="1027"/>
      <c r="G27" s="1027"/>
      <c r="H27" s="1027"/>
      <c r="I27" s="1027"/>
      <c r="J27" s="1027"/>
      <c r="K27" s="1027"/>
      <c r="L27" s="1027"/>
      <c r="M27" s="1028"/>
      <c r="N27" s="1029" t="s">
        <v>365</v>
      </c>
      <c r="O27" s="1018"/>
      <c r="P27" s="1009"/>
      <c r="R27" s="1026"/>
      <c r="S27" s="1027"/>
      <c r="T27" s="1027"/>
      <c r="U27" s="1027"/>
      <c r="V27" s="1027"/>
      <c r="W27" s="1027"/>
      <c r="X27" s="1027"/>
      <c r="Y27" s="1027"/>
      <c r="Z27" s="1027"/>
      <c r="AA27" s="1027"/>
      <c r="AB27" s="1027"/>
      <c r="AC27" s="1028"/>
      <c r="AD27" s="1030"/>
      <c r="AE27" s="1009"/>
    </row>
    <row r="28" spans="1:31" ht="18" customHeight="1" x14ac:dyDescent="0.25">
      <c r="E28" s="1049"/>
      <c r="F28" s="1050"/>
      <c r="O28" s="1009"/>
      <c r="P28" s="1009"/>
      <c r="U28" s="1049"/>
      <c r="V28" s="1050"/>
      <c r="AE28" s="1009"/>
    </row>
    <row r="29" spans="1:31" ht="18" customHeight="1" x14ac:dyDescent="0.25">
      <c r="B29" s="1031" t="s">
        <v>366</v>
      </c>
      <c r="C29" s="1032" t="s">
        <v>367</v>
      </c>
      <c r="D29" s="1032" t="s">
        <v>367</v>
      </c>
      <c r="E29" s="1032" t="s">
        <v>367</v>
      </c>
      <c r="F29" s="1032" t="s">
        <v>367</v>
      </c>
      <c r="G29" s="1032" t="s">
        <v>367</v>
      </c>
      <c r="H29" s="1032" t="s">
        <v>367</v>
      </c>
      <c r="I29" s="1032" t="s">
        <v>367</v>
      </c>
      <c r="J29" s="1032" t="s">
        <v>367</v>
      </c>
      <c r="K29" s="1032" t="s">
        <v>367</v>
      </c>
      <c r="L29" s="1032" t="s">
        <v>367</v>
      </c>
      <c r="M29" s="1032" t="s">
        <v>367</v>
      </c>
      <c r="O29" s="1009"/>
      <c r="P29" s="1009"/>
      <c r="R29" s="1031" t="s">
        <v>368</v>
      </c>
      <c r="S29" s="1032"/>
      <c r="T29" s="1032"/>
      <c r="U29" s="1032"/>
      <c r="V29" s="1032"/>
      <c r="W29" s="1032" t="s">
        <v>367</v>
      </c>
      <c r="X29" s="1032"/>
      <c r="Y29" s="1033">
        <v>20</v>
      </c>
      <c r="Z29" s="1032"/>
      <c r="AA29" s="1034"/>
      <c r="AB29" s="1035">
        <v>-6</v>
      </c>
      <c r="AC29" s="1030"/>
      <c r="AE29" s="1009"/>
    </row>
    <row r="30" spans="1:31" ht="18" customHeight="1" x14ac:dyDescent="0.25">
      <c r="B30" s="1009"/>
      <c r="C30" s="1009"/>
      <c r="D30" s="1009"/>
      <c r="E30" s="1009"/>
      <c r="F30" s="1009"/>
      <c r="G30" s="1036">
        <v>20</v>
      </c>
      <c r="H30" s="1009"/>
      <c r="I30" s="1009"/>
      <c r="J30" s="1009"/>
      <c r="K30" s="1009"/>
      <c r="L30" s="1009"/>
      <c r="M30" s="1009"/>
      <c r="N30" s="1009"/>
      <c r="O30" s="1009"/>
      <c r="P30" s="1009"/>
      <c r="Q30" s="1009"/>
      <c r="R30" s="1009"/>
      <c r="S30" s="1009"/>
      <c r="T30" s="1009"/>
      <c r="U30" s="1009"/>
      <c r="V30" s="1009"/>
      <c r="W30" s="1009"/>
      <c r="X30" s="1009"/>
      <c r="Y30" s="1009"/>
      <c r="Z30" s="1009"/>
      <c r="AA30" s="1009"/>
      <c r="AB30" s="1009"/>
      <c r="AC30" s="1009"/>
      <c r="AD30" s="1009"/>
      <c r="AE30" s="1009"/>
    </row>
    <row r="31" spans="1:31" ht="18" customHeight="1" x14ac:dyDescent="0.25">
      <c r="B31" s="1009"/>
      <c r="C31" s="1009"/>
      <c r="D31" s="1009"/>
      <c r="E31" s="1009"/>
      <c r="F31" s="1009"/>
      <c r="G31" s="1009"/>
      <c r="H31" s="1009"/>
      <c r="I31" s="1009"/>
      <c r="J31" s="1009"/>
      <c r="K31" s="1009"/>
      <c r="L31" s="1009"/>
      <c r="M31" s="1009"/>
      <c r="N31" s="1009"/>
      <c r="O31" s="1009"/>
      <c r="P31" s="1009"/>
      <c r="Q31" s="1009"/>
      <c r="R31" s="1009"/>
      <c r="S31" s="1009"/>
      <c r="T31" s="1009"/>
      <c r="U31" s="1009"/>
      <c r="V31" s="1009"/>
      <c r="W31" s="1009"/>
      <c r="X31" s="1009"/>
      <c r="Y31" s="1009"/>
      <c r="Z31" s="1009"/>
      <c r="AA31" s="1009"/>
      <c r="AB31" s="1009"/>
      <c r="AC31" s="1009"/>
      <c r="AD31" s="1009"/>
      <c r="AE31" s="1009"/>
    </row>
    <row r="32" spans="1:31" ht="18" customHeight="1" x14ac:dyDescent="0.25">
      <c r="B32" s="1009"/>
      <c r="C32" s="1009"/>
      <c r="D32" s="1009"/>
      <c r="E32" s="1009"/>
      <c r="F32" s="1009"/>
      <c r="G32" s="1009"/>
      <c r="H32" s="1009"/>
      <c r="I32" s="1009"/>
      <c r="J32" s="1009"/>
      <c r="K32" s="1009"/>
      <c r="L32" s="1009"/>
      <c r="M32" s="1009"/>
      <c r="N32" s="1009"/>
      <c r="O32" s="1009"/>
      <c r="P32" s="1009"/>
      <c r="Q32" s="1009"/>
      <c r="R32" s="1009"/>
      <c r="S32" s="1009"/>
      <c r="T32" s="1009"/>
      <c r="U32" s="1009"/>
      <c r="V32" s="1009"/>
      <c r="W32" s="1009"/>
      <c r="X32" s="1009"/>
      <c r="Y32" s="1009"/>
      <c r="Z32" s="1009"/>
      <c r="AA32" s="1009"/>
      <c r="AB32" s="1009"/>
      <c r="AC32" s="1009"/>
      <c r="AD32" s="1009"/>
      <c r="AE32" s="1009"/>
    </row>
    <row r="33" spans="1:31" ht="18" customHeight="1" x14ac:dyDescent="0.25">
      <c r="B33" s="997" t="s">
        <v>369</v>
      </c>
      <c r="O33" s="1009"/>
      <c r="P33" s="1009"/>
      <c r="R33" s="997" t="s">
        <v>370</v>
      </c>
      <c r="AE33" s="1009"/>
    </row>
    <row r="34" spans="1:31" ht="18" customHeight="1" x14ac:dyDescent="0.25">
      <c r="O34" s="1009"/>
      <c r="P34" s="1009"/>
      <c r="AE34" s="1009"/>
    </row>
    <row r="35" spans="1:31" ht="18" customHeight="1" thickBot="1" x14ac:dyDescent="0.3">
      <c r="E35" s="1046" t="s">
        <v>153</v>
      </c>
      <c r="F35" s="1047"/>
      <c r="O35" s="1009"/>
      <c r="P35" s="1009"/>
      <c r="U35" s="1046" t="s">
        <v>153</v>
      </c>
      <c r="V35" s="1047"/>
      <c r="AE35" s="1009"/>
    </row>
    <row r="36" spans="1:31" ht="18" customHeight="1" x14ac:dyDescent="0.25">
      <c r="B36" s="1010"/>
      <c r="C36" s="1011"/>
      <c r="D36" s="1011"/>
      <c r="E36" s="1011"/>
      <c r="F36" s="1011"/>
      <c r="G36" s="1011"/>
      <c r="H36" s="1011"/>
      <c r="I36" s="1011"/>
      <c r="J36" s="1011"/>
      <c r="K36" s="1011"/>
      <c r="L36" s="1011"/>
      <c r="M36" s="1012"/>
      <c r="N36" s="1015"/>
      <c r="O36" s="1009"/>
      <c r="P36" s="1009"/>
      <c r="R36" s="1010"/>
      <c r="S36" s="1011"/>
      <c r="T36" s="1011"/>
      <c r="U36" s="1011"/>
      <c r="V36" s="1011"/>
      <c r="W36" s="1011"/>
      <c r="X36" s="1011"/>
      <c r="Y36" s="1011"/>
      <c r="Z36" s="1011"/>
      <c r="AA36" s="1011"/>
      <c r="AB36" s="1011"/>
      <c r="AC36" s="1012"/>
      <c r="AD36" s="1015"/>
      <c r="AE36" s="1009"/>
    </row>
    <row r="37" spans="1:31" ht="18" customHeight="1" x14ac:dyDescent="0.25">
      <c r="B37" s="999"/>
      <c r="C37" s="1016">
        <v>68.2</v>
      </c>
      <c r="D37" s="1016">
        <v>55.3</v>
      </c>
      <c r="E37" s="1016">
        <v>55.3</v>
      </c>
      <c r="F37" s="1016">
        <v>55.3</v>
      </c>
      <c r="G37" s="1016">
        <v>24.3</v>
      </c>
      <c r="H37" s="1016">
        <v>24.3</v>
      </c>
      <c r="I37" s="1016">
        <v>24.3</v>
      </c>
      <c r="J37" s="1016">
        <v>17.600000000000001</v>
      </c>
      <c r="K37" s="1000"/>
      <c r="L37" s="1000"/>
      <c r="M37" s="1001"/>
      <c r="N37" s="1019"/>
      <c r="O37" s="1009"/>
      <c r="P37" s="1009"/>
      <c r="R37" s="999"/>
      <c r="S37" s="1016">
        <v>55.4</v>
      </c>
      <c r="T37" s="1016">
        <v>45</v>
      </c>
      <c r="U37" s="1016">
        <v>45</v>
      </c>
      <c r="V37" s="1016">
        <v>45</v>
      </c>
      <c r="W37" s="1016">
        <v>15.2</v>
      </c>
      <c r="X37" s="1016">
        <v>15.2</v>
      </c>
      <c r="Y37" s="1016">
        <v>15.2</v>
      </c>
      <c r="Z37" s="1016">
        <v>13.6</v>
      </c>
      <c r="AA37" s="1000"/>
      <c r="AB37" s="1000"/>
      <c r="AC37" s="1001"/>
      <c r="AD37" s="1019"/>
      <c r="AE37" s="1009"/>
    </row>
    <row r="38" spans="1:31" ht="18" customHeight="1" x14ac:dyDescent="0.25">
      <c r="B38" s="999"/>
      <c r="C38" s="1016">
        <v>47.8</v>
      </c>
      <c r="D38" s="1016">
        <v>37.9</v>
      </c>
      <c r="E38" s="1016">
        <v>37.9</v>
      </c>
      <c r="F38" s="1016">
        <v>37.9</v>
      </c>
      <c r="G38" s="1020">
        <v>15.5</v>
      </c>
      <c r="H38" s="1020">
        <v>15.5</v>
      </c>
      <c r="I38" s="1020">
        <v>15.5</v>
      </c>
      <c r="J38" s="1016">
        <v>25.5</v>
      </c>
      <c r="K38" s="1000"/>
      <c r="L38" s="1000"/>
      <c r="M38" s="1001"/>
      <c r="N38" s="1021" t="s">
        <v>365</v>
      </c>
      <c r="O38" s="1009"/>
      <c r="P38" s="1009"/>
      <c r="R38" s="999"/>
      <c r="S38" s="1016">
        <v>56.6</v>
      </c>
      <c r="T38" s="1016">
        <v>39.5</v>
      </c>
      <c r="U38" s="1016">
        <v>39.5</v>
      </c>
      <c r="V38" s="1016">
        <v>39.5</v>
      </c>
      <c r="W38" s="1020">
        <v>15.2</v>
      </c>
      <c r="X38" s="1020">
        <v>15.2</v>
      </c>
      <c r="Y38" s="1020">
        <v>15.2</v>
      </c>
      <c r="Z38" s="1016">
        <v>25.1</v>
      </c>
      <c r="AA38" s="1000"/>
      <c r="AB38" s="1000"/>
      <c r="AC38" s="1001"/>
      <c r="AD38" s="1021" t="s">
        <v>365</v>
      </c>
      <c r="AE38" s="1009"/>
    </row>
    <row r="39" spans="1:31" ht="18" customHeight="1" x14ac:dyDescent="0.25">
      <c r="A39" s="1048" t="s">
        <v>154</v>
      </c>
      <c r="B39" s="999"/>
      <c r="C39" s="1016">
        <v>47.8</v>
      </c>
      <c r="D39" s="1016">
        <v>37.9</v>
      </c>
      <c r="E39" s="1016">
        <v>37.9</v>
      </c>
      <c r="F39" s="1016">
        <v>37.9</v>
      </c>
      <c r="G39" s="1020">
        <v>15.5</v>
      </c>
      <c r="H39" s="1020">
        <v>15.5</v>
      </c>
      <c r="I39" s="1020">
        <v>15.5</v>
      </c>
      <c r="J39" s="1016">
        <v>25.5</v>
      </c>
      <c r="K39" s="1000"/>
      <c r="L39" s="1000"/>
      <c r="M39" s="1001"/>
      <c r="N39" s="1019"/>
      <c r="O39" s="1009"/>
      <c r="P39" s="1009"/>
      <c r="Q39" s="1048" t="s">
        <v>154</v>
      </c>
      <c r="R39" s="999"/>
      <c r="S39" s="1016">
        <v>56.6</v>
      </c>
      <c r="T39" s="1016">
        <v>39.5</v>
      </c>
      <c r="U39" s="1016">
        <v>39.5</v>
      </c>
      <c r="V39" s="1016">
        <v>39.5</v>
      </c>
      <c r="W39" s="1020">
        <v>15.2</v>
      </c>
      <c r="X39" s="1020">
        <v>15.2</v>
      </c>
      <c r="Y39" s="1020">
        <v>15.2</v>
      </c>
      <c r="Z39" s="1016">
        <v>25.1</v>
      </c>
      <c r="AA39" s="1000"/>
      <c r="AB39" s="1000"/>
      <c r="AC39" s="1001"/>
      <c r="AD39" s="1019"/>
      <c r="AE39" s="1009"/>
    </row>
    <row r="40" spans="1:31" ht="18" customHeight="1" x14ac:dyDescent="0.25">
      <c r="A40" s="1048"/>
      <c r="B40" s="999"/>
      <c r="C40" s="1016">
        <v>47.8</v>
      </c>
      <c r="D40" s="1016">
        <v>37.9</v>
      </c>
      <c r="E40" s="1016">
        <v>37.9</v>
      </c>
      <c r="F40" s="1016">
        <v>37.9</v>
      </c>
      <c r="G40" s="1020">
        <v>15.5</v>
      </c>
      <c r="H40" s="1020">
        <v>15.5</v>
      </c>
      <c r="I40" s="1020">
        <v>15.5</v>
      </c>
      <c r="J40" s="1016">
        <v>25.5</v>
      </c>
      <c r="K40" s="1000"/>
      <c r="L40" s="1000"/>
      <c r="M40" s="1001"/>
      <c r="N40" s="1022">
        <v>12.2</v>
      </c>
      <c r="O40" s="1009"/>
      <c r="P40" s="1009"/>
      <c r="Q40" s="1048"/>
      <c r="R40" s="999"/>
      <c r="S40" s="1016">
        <v>56.6</v>
      </c>
      <c r="T40" s="1016">
        <v>39.5</v>
      </c>
      <c r="U40" s="1016">
        <v>39.5</v>
      </c>
      <c r="V40" s="1016">
        <v>39.5</v>
      </c>
      <c r="W40" s="1020">
        <v>15.2</v>
      </c>
      <c r="X40" s="1020">
        <v>15.2</v>
      </c>
      <c r="Y40" s="1020">
        <v>15.2</v>
      </c>
      <c r="Z40" s="1016">
        <v>25.1</v>
      </c>
      <c r="AA40" s="1000"/>
      <c r="AB40" s="1000"/>
      <c r="AC40" s="1001"/>
      <c r="AD40" s="1022">
        <v>12.2</v>
      </c>
      <c r="AE40" s="1009"/>
    </row>
    <row r="41" spans="1:31" ht="18" customHeight="1" x14ac:dyDescent="0.25">
      <c r="A41" s="1048"/>
      <c r="B41" s="999"/>
      <c r="C41" s="1016">
        <v>47.8</v>
      </c>
      <c r="D41" s="1016">
        <v>37.9</v>
      </c>
      <c r="E41" s="1016">
        <v>37.9</v>
      </c>
      <c r="F41" s="1016">
        <v>37.9</v>
      </c>
      <c r="G41" s="1020">
        <v>15.5</v>
      </c>
      <c r="H41" s="1020">
        <v>15.5</v>
      </c>
      <c r="I41" s="1020">
        <v>15.5</v>
      </c>
      <c r="J41" s="1016">
        <v>25.5</v>
      </c>
      <c r="K41" s="1000"/>
      <c r="L41" s="1000"/>
      <c r="M41" s="1001"/>
      <c r="N41" s="1022"/>
      <c r="O41" s="1009"/>
      <c r="P41" s="1009"/>
      <c r="Q41" s="1048"/>
      <c r="R41" s="999"/>
      <c r="S41" s="1016">
        <v>56.6</v>
      </c>
      <c r="T41" s="1016">
        <v>39.5</v>
      </c>
      <c r="U41" s="1016">
        <v>39.5</v>
      </c>
      <c r="V41" s="1016">
        <v>39.5</v>
      </c>
      <c r="W41" s="1020">
        <v>15.2</v>
      </c>
      <c r="X41" s="1020">
        <v>15.2</v>
      </c>
      <c r="Y41" s="1020">
        <v>15.2</v>
      </c>
      <c r="Z41" s="1016">
        <v>25.1</v>
      </c>
      <c r="AA41" s="1000"/>
      <c r="AB41" s="1000"/>
      <c r="AC41" s="1001"/>
      <c r="AD41" s="1022"/>
      <c r="AE41" s="1009"/>
    </row>
    <row r="42" spans="1:31" ht="18" customHeight="1" x14ac:dyDescent="0.25">
      <c r="A42" s="1048"/>
      <c r="B42" s="999"/>
      <c r="C42" s="1016">
        <v>47.8</v>
      </c>
      <c r="D42" s="1016">
        <v>37.9</v>
      </c>
      <c r="E42" s="1016">
        <v>37.9</v>
      </c>
      <c r="F42" s="1016">
        <v>37.9</v>
      </c>
      <c r="G42" s="1016">
        <v>30.3</v>
      </c>
      <c r="H42" s="1023">
        <v>30.3</v>
      </c>
      <c r="I42" s="1023">
        <v>30.3</v>
      </c>
      <c r="J42" s="1023">
        <v>40</v>
      </c>
      <c r="K42" s="1000"/>
      <c r="L42" s="1000"/>
      <c r="M42" s="1001"/>
      <c r="N42" s="1022"/>
      <c r="O42" s="1009"/>
      <c r="P42" s="1009"/>
      <c r="Q42" s="1048"/>
      <c r="R42" s="999"/>
      <c r="S42" s="1016">
        <v>56.6</v>
      </c>
      <c r="T42" s="1016">
        <v>39.5</v>
      </c>
      <c r="U42" s="1016">
        <v>39.5</v>
      </c>
      <c r="V42" s="1016">
        <v>39.5</v>
      </c>
      <c r="W42" s="1016">
        <v>37.299999999999997</v>
      </c>
      <c r="X42" s="1016">
        <v>37.299999999999997</v>
      </c>
      <c r="Y42" s="1016">
        <v>37.299999999999997</v>
      </c>
      <c r="Z42" s="1023">
        <v>52.6</v>
      </c>
      <c r="AA42" s="1000"/>
      <c r="AB42" s="1000"/>
      <c r="AC42" s="1001"/>
      <c r="AD42" s="1022"/>
      <c r="AE42" s="1009"/>
    </row>
    <row r="43" spans="1:31" ht="18" customHeight="1" x14ac:dyDescent="0.25">
      <c r="B43" s="999"/>
      <c r="C43" s="1016">
        <v>52.5</v>
      </c>
      <c r="D43" s="1023">
        <v>43.7</v>
      </c>
      <c r="E43" s="1023">
        <v>43.7</v>
      </c>
      <c r="F43" s="1016">
        <v>52.5</v>
      </c>
      <c r="G43" s="1024"/>
      <c r="H43" s="1025"/>
      <c r="I43" s="1025"/>
      <c r="J43" s="1025"/>
      <c r="K43" s="1000"/>
      <c r="L43" s="1000"/>
      <c r="M43" s="1001"/>
      <c r="N43" s="1019"/>
      <c r="O43" s="1009"/>
      <c r="P43" s="1009"/>
      <c r="R43" s="999"/>
      <c r="S43" s="1016">
        <v>65.2</v>
      </c>
      <c r="T43" s="1023">
        <v>52.2</v>
      </c>
      <c r="U43" s="1023">
        <v>52.2</v>
      </c>
      <c r="V43" s="1016">
        <v>65.2</v>
      </c>
      <c r="W43" s="1024"/>
      <c r="X43" s="1025"/>
      <c r="Y43" s="1025"/>
      <c r="Z43" s="1025"/>
      <c r="AA43" s="1000"/>
      <c r="AB43" s="1000"/>
      <c r="AC43" s="1001"/>
      <c r="AD43" s="1019"/>
      <c r="AE43" s="1009"/>
    </row>
    <row r="44" spans="1:31" ht="18" customHeight="1" thickBot="1" x14ac:dyDescent="0.3">
      <c r="B44" s="1026"/>
      <c r="C44" s="1027"/>
      <c r="D44" s="1027"/>
      <c r="E44" s="1027"/>
      <c r="F44" s="1027"/>
      <c r="G44" s="1027"/>
      <c r="H44" s="1027"/>
      <c r="I44" s="1027"/>
      <c r="J44" s="1027"/>
      <c r="K44" s="1027"/>
      <c r="L44" s="1027"/>
      <c r="M44" s="1028"/>
      <c r="N44" s="1030"/>
      <c r="O44" s="1009"/>
      <c r="P44" s="1009"/>
      <c r="R44" s="1026"/>
      <c r="S44" s="1027"/>
      <c r="T44" s="1027"/>
      <c r="U44" s="1027"/>
      <c r="V44" s="1027"/>
      <c r="W44" s="1027"/>
      <c r="X44" s="1027"/>
      <c r="Y44" s="1027"/>
      <c r="Z44" s="1027"/>
      <c r="AA44" s="1027"/>
      <c r="AB44" s="1027"/>
      <c r="AC44" s="1028"/>
      <c r="AD44" s="1030"/>
      <c r="AE44" s="1009"/>
    </row>
    <row r="45" spans="1:31" ht="18" customHeight="1" x14ac:dyDescent="0.25">
      <c r="E45" s="1049"/>
      <c r="F45" s="1050"/>
      <c r="O45" s="1009"/>
      <c r="P45" s="1009"/>
      <c r="U45" s="1049"/>
      <c r="V45" s="1050"/>
      <c r="AE45" s="1009"/>
    </row>
    <row r="46" spans="1:31" ht="18" customHeight="1" x14ac:dyDescent="0.25">
      <c r="B46" s="1034"/>
      <c r="C46" s="1032"/>
      <c r="D46" s="1032"/>
      <c r="E46" s="1032"/>
      <c r="F46" s="1032"/>
      <c r="G46" s="1032" t="s">
        <v>367</v>
      </c>
      <c r="H46" s="1032"/>
      <c r="I46" s="1033">
        <v>20</v>
      </c>
      <c r="J46" s="1032"/>
      <c r="K46" s="1034"/>
      <c r="L46" s="1035">
        <v>-6</v>
      </c>
      <c r="M46" s="1030" t="s">
        <v>366</v>
      </c>
      <c r="O46" s="1009"/>
      <c r="P46" s="1009"/>
      <c r="R46" s="1034"/>
      <c r="S46" s="1032"/>
      <c r="T46" s="1032"/>
      <c r="U46" s="1032"/>
      <c r="V46" s="1032"/>
      <c r="W46" s="1032" t="s">
        <v>367</v>
      </c>
      <c r="X46" s="1032"/>
      <c r="Y46" s="1033">
        <v>20</v>
      </c>
      <c r="Z46" s="1032"/>
      <c r="AA46" s="1034"/>
      <c r="AB46" s="1035">
        <v>-6</v>
      </c>
      <c r="AC46" s="1030" t="s">
        <v>366</v>
      </c>
      <c r="AE46" s="1009"/>
    </row>
    <row r="47" spans="1:31" ht="18" customHeight="1" x14ac:dyDescent="0.25">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09"/>
      <c r="AC47" s="1009"/>
      <c r="AD47" s="1009"/>
      <c r="AE47" s="1009"/>
    </row>
    <row r="48" spans="1:31" ht="18" customHeight="1" x14ac:dyDescent="0.25">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09"/>
      <c r="AC48" s="1009"/>
      <c r="AD48" s="1009"/>
      <c r="AE48" s="1009"/>
    </row>
    <row r="49" spans="1:35" ht="18" customHeight="1" x14ac:dyDescent="0.25">
      <c r="B49" s="1009"/>
      <c r="C49" s="1009"/>
      <c r="D49" s="1009"/>
      <c r="E49" s="1009"/>
      <c r="F49" s="1009"/>
      <c r="G49" s="1009"/>
      <c r="H49" s="1009"/>
      <c r="I49" s="1009"/>
      <c r="J49" s="1009"/>
      <c r="K49" s="1009"/>
      <c r="L49" s="1009"/>
      <c r="M49" s="1009"/>
      <c r="N49" s="1009"/>
      <c r="O49" s="1009"/>
      <c r="P49" s="1009"/>
      <c r="Q49" s="1009"/>
      <c r="R49" s="1009"/>
      <c r="S49" s="1009"/>
      <c r="T49" s="1009"/>
      <c r="U49" s="1009"/>
      <c r="V49" s="1009"/>
      <c r="W49" s="1009"/>
      <c r="X49" s="1009"/>
      <c r="Y49" s="1009"/>
      <c r="Z49" s="1009"/>
      <c r="AA49" s="1009"/>
      <c r="AB49" s="1009"/>
      <c r="AC49" s="1009"/>
      <c r="AD49" s="1009"/>
      <c r="AE49" s="1009"/>
    </row>
    <row r="50" spans="1:35" ht="18" customHeight="1" x14ac:dyDescent="0.25">
      <c r="B50" s="994" t="s">
        <v>371</v>
      </c>
      <c r="O50" s="1009"/>
      <c r="P50" s="1009"/>
      <c r="R50" s="994" t="s">
        <v>372</v>
      </c>
      <c r="AE50" s="1009"/>
    </row>
    <row r="51" spans="1:35" ht="18" customHeight="1" thickBot="1" x14ac:dyDescent="0.3">
      <c r="E51" s="1046" t="s">
        <v>153</v>
      </c>
      <c r="F51" s="1047"/>
      <c r="O51" s="1009"/>
      <c r="P51" s="1009"/>
      <c r="U51" s="1046" t="s">
        <v>153</v>
      </c>
      <c r="V51" s="1047"/>
      <c r="AE51" s="1009"/>
    </row>
    <row r="52" spans="1:35" ht="18" customHeight="1" x14ac:dyDescent="0.25">
      <c r="B52" s="1010">
        <f t="shared" ref="B52:M52" si="0">MAX(B19,B36)</f>
        <v>0</v>
      </c>
      <c r="C52" s="1011">
        <f t="shared" si="0"/>
        <v>0</v>
      </c>
      <c r="D52" s="1011">
        <f t="shared" si="0"/>
        <v>0</v>
      </c>
      <c r="E52" s="1011">
        <f t="shared" si="0"/>
        <v>0</v>
      </c>
      <c r="F52" s="1011">
        <f t="shared" si="0"/>
        <v>0</v>
      </c>
      <c r="G52" s="1011">
        <f t="shared" si="0"/>
        <v>0</v>
      </c>
      <c r="H52" s="1011">
        <f t="shared" si="0"/>
        <v>0</v>
      </c>
      <c r="I52" s="1011">
        <f t="shared" si="0"/>
        <v>0</v>
      </c>
      <c r="J52" s="1011">
        <f t="shared" si="0"/>
        <v>0</v>
      </c>
      <c r="K52" s="1011">
        <f t="shared" si="0"/>
        <v>0</v>
      </c>
      <c r="L52" s="1011">
        <f t="shared" si="0"/>
        <v>0</v>
      </c>
      <c r="M52" s="1012">
        <f t="shared" si="0"/>
        <v>0</v>
      </c>
      <c r="N52" s="1015"/>
      <c r="O52" s="1009"/>
      <c r="P52" s="1009"/>
      <c r="R52" s="1010">
        <f t="shared" ref="R52:AC52" si="1">MAX(R19,R36)</f>
        <v>0</v>
      </c>
      <c r="S52" s="1011">
        <f t="shared" si="1"/>
        <v>0</v>
      </c>
      <c r="T52" s="1011">
        <f t="shared" si="1"/>
        <v>0</v>
      </c>
      <c r="U52" s="1011">
        <f t="shared" si="1"/>
        <v>0</v>
      </c>
      <c r="V52" s="1011">
        <f t="shared" si="1"/>
        <v>0</v>
      </c>
      <c r="W52" s="1011">
        <f t="shared" si="1"/>
        <v>0</v>
      </c>
      <c r="X52" s="1011">
        <f t="shared" si="1"/>
        <v>0</v>
      </c>
      <c r="Y52" s="1011">
        <f t="shared" si="1"/>
        <v>0</v>
      </c>
      <c r="Z52" s="1011">
        <f t="shared" si="1"/>
        <v>0</v>
      </c>
      <c r="AA52" s="1011">
        <f t="shared" si="1"/>
        <v>0</v>
      </c>
      <c r="AB52" s="1011">
        <f t="shared" si="1"/>
        <v>0</v>
      </c>
      <c r="AC52" s="1012">
        <f t="shared" si="1"/>
        <v>0</v>
      </c>
      <c r="AD52" s="1015"/>
      <c r="AE52" s="1009"/>
      <c r="AF52" s="1009"/>
      <c r="AG52" s="1009"/>
      <c r="AH52" s="1009"/>
      <c r="AI52" s="1009"/>
    </row>
    <row r="53" spans="1:35" ht="18" customHeight="1" x14ac:dyDescent="0.25">
      <c r="B53" s="999">
        <f t="shared" ref="B53:M53" si="2">MAX(B20,B37)</f>
        <v>0</v>
      </c>
      <c r="C53" s="1016">
        <f t="shared" si="2"/>
        <v>68.2</v>
      </c>
      <c r="D53" s="1016">
        <f t="shared" si="2"/>
        <v>55.3</v>
      </c>
      <c r="E53" s="1016">
        <f t="shared" si="2"/>
        <v>55.3</v>
      </c>
      <c r="F53" s="1016">
        <f t="shared" si="2"/>
        <v>55.3</v>
      </c>
      <c r="G53" s="1016">
        <f t="shared" si="2"/>
        <v>55.3</v>
      </c>
      <c r="H53" s="1016">
        <f t="shared" si="2"/>
        <v>55.3</v>
      </c>
      <c r="I53" s="1016">
        <f t="shared" si="2"/>
        <v>55.3</v>
      </c>
      <c r="J53" s="1016">
        <f t="shared" si="2"/>
        <v>68.2</v>
      </c>
      <c r="K53" s="1000">
        <f t="shared" si="2"/>
        <v>0</v>
      </c>
      <c r="L53" s="1000">
        <f t="shared" si="2"/>
        <v>0</v>
      </c>
      <c r="M53" s="1001">
        <f t="shared" si="2"/>
        <v>0</v>
      </c>
      <c r="N53" s="1019"/>
      <c r="O53" s="1009"/>
      <c r="P53" s="1009"/>
      <c r="R53" s="999">
        <f t="shared" ref="R53:AC53" si="3">MAX(R20,R37)</f>
        <v>0</v>
      </c>
      <c r="S53" s="1016">
        <f t="shared" si="3"/>
        <v>55.4</v>
      </c>
      <c r="T53" s="1016">
        <f t="shared" si="3"/>
        <v>45</v>
      </c>
      <c r="U53" s="1016">
        <f t="shared" si="3"/>
        <v>45</v>
      </c>
      <c r="V53" s="1016">
        <f t="shared" si="3"/>
        <v>45</v>
      </c>
      <c r="W53" s="1016">
        <f t="shared" si="3"/>
        <v>45</v>
      </c>
      <c r="X53" s="1016">
        <f t="shared" si="3"/>
        <v>45</v>
      </c>
      <c r="Y53" s="1016">
        <f t="shared" si="3"/>
        <v>45</v>
      </c>
      <c r="Z53" s="1016">
        <f t="shared" si="3"/>
        <v>55.4</v>
      </c>
      <c r="AA53" s="1000">
        <f t="shared" si="3"/>
        <v>0</v>
      </c>
      <c r="AB53" s="1000">
        <f t="shared" si="3"/>
        <v>0</v>
      </c>
      <c r="AC53" s="1001">
        <f t="shared" si="3"/>
        <v>0</v>
      </c>
      <c r="AD53" s="1019"/>
    </row>
    <row r="54" spans="1:35" ht="18" customHeight="1" x14ac:dyDescent="0.25">
      <c r="B54" s="999">
        <f t="shared" ref="B54:M54" si="4">MAX(B21,B38)</f>
        <v>0</v>
      </c>
      <c r="C54" s="1016">
        <f t="shared" si="4"/>
        <v>47.8</v>
      </c>
      <c r="D54" s="1016">
        <f t="shared" si="4"/>
        <v>37.9</v>
      </c>
      <c r="E54" s="1016">
        <f t="shared" si="4"/>
        <v>37.9</v>
      </c>
      <c r="F54" s="1016">
        <f t="shared" si="4"/>
        <v>37.9</v>
      </c>
      <c r="G54" s="1020">
        <f t="shared" si="4"/>
        <v>37.9</v>
      </c>
      <c r="H54" s="1020">
        <f t="shared" si="4"/>
        <v>37.9</v>
      </c>
      <c r="I54" s="1020">
        <f t="shared" si="4"/>
        <v>37.9</v>
      </c>
      <c r="J54" s="1016">
        <f t="shared" si="4"/>
        <v>47.8</v>
      </c>
      <c r="K54" s="1000">
        <f t="shared" si="4"/>
        <v>0</v>
      </c>
      <c r="L54" s="1000">
        <f t="shared" si="4"/>
        <v>0</v>
      </c>
      <c r="M54" s="1001">
        <f t="shared" si="4"/>
        <v>0</v>
      </c>
      <c r="N54" s="1021" t="s">
        <v>365</v>
      </c>
      <c r="O54" s="1009"/>
      <c r="P54" s="1009"/>
      <c r="R54" s="999">
        <f t="shared" ref="R54:AC54" si="5">MAX(R21,R38)</f>
        <v>0</v>
      </c>
      <c r="S54" s="1016">
        <f t="shared" si="5"/>
        <v>56.6</v>
      </c>
      <c r="T54" s="1016">
        <f t="shared" si="5"/>
        <v>39.5</v>
      </c>
      <c r="U54" s="1016">
        <f t="shared" si="5"/>
        <v>39.5</v>
      </c>
      <c r="V54" s="1016">
        <f t="shared" si="5"/>
        <v>39.5</v>
      </c>
      <c r="W54" s="1020">
        <f t="shared" si="5"/>
        <v>39.5</v>
      </c>
      <c r="X54" s="1020">
        <f t="shared" si="5"/>
        <v>39.5</v>
      </c>
      <c r="Y54" s="1020">
        <f t="shared" si="5"/>
        <v>39.5</v>
      </c>
      <c r="Z54" s="1016">
        <f t="shared" si="5"/>
        <v>56.6</v>
      </c>
      <c r="AA54" s="1000">
        <f t="shared" si="5"/>
        <v>0</v>
      </c>
      <c r="AB54" s="1000">
        <f t="shared" si="5"/>
        <v>0</v>
      </c>
      <c r="AC54" s="1001">
        <f t="shared" si="5"/>
        <v>0</v>
      </c>
      <c r="AD54" s="1021" t="s">
        <v>365</v>
      </c>
    </row>
    <row r="55" spans="1:35" ht="18" customHeight="1" x14ac:dyDescent="0.25">
      <c r="A55" s="1048" t="s">
        <v>154</v>
      </c>
      <c r="B55" s="999">
        <f t="shared" ref="B55:M55" si="6">MAX(B22,B39)</f>
        <v>0</v>
      </c>
      <c r="C55" s="1016">
        <f t="shared" si="6"/>
        <v>47.8</v>
      </c>
      <c r="D55" s="1016">
        <f t="shared" si="6"/>
        <v>37.9</v>
      </c>
      <c r="E55" s="1016">
        <f t="shared" si="6"/>
        <v>37.9</v>
      </c>
      <c r="F55" s="1016">
        <f t="shared" si="6"/>
        <v>37.9</v>
      </c>
      <c r="G55" s="1020">
        <f t="shared" si="6"/>
        <v>37.9</v>
      </c>
      <c r="H55" s="1020">
        <f t="shared" si="6"/>
        <v>37.9</v>
      </c>
      <c r="I55" s="1020">
        <f t="shared" si="6"/>
        <v>37.9</v>
      </c>
      <c r="J55" s="1016">
        <f t="shared" si="6"/>
        <v>47.8</v>
      </c>
      <c r="K55" s="1000">
        <f t="shared" si="6"/>
        <v>0</v>
      </c>
      <c r="L55" s="1000">
        <f t="shared" si="6"/>
        <v>0</v>
      </c>
      <c r="M55" s="1001">
        <f t="shared" si="6"/>
        <v>0</v>
      </c>
      <c r="N55" s="1019"/>
      <c r="O55" s="1009"/>
      <c r="P55" s="1009"/>
      <c r="Q55" s="1048" t="s">
        <v>154</v>
      </c>
      <c r="R55" s="999">
        <f t="shared" ref="R55:AC55" si="7">MAX(R22,R39)</f>
        <v>0</v>
      </c>
      <c r="S55" s="1016">
        <f t="shared" si="7"/>
        <v>56.6</v>
      </c>
      <c r="T55" s="1016">
        <f t="shared" si="7"/>
        <v>39.5</v>
      </c>
      <c r="U55" s="1016">
        <f t="shared" si="7"/>
        <v>39.5</v>
      </c>
      <c r="V55" s="1016">
        <f t="shared" si="7"/>
        <v>39.5</v>
      </c>
      <c r="W55" s="1020">
        <f t="shared" si="7"/>
        <v>39.5</v>
      </c>
      <c r="X55" s="1020">
        <f t="shared" si="7"/>
        <v>39.5</v>
      </c>
      <c r="Y55" s="1020">
        <f t="shared" si="7"/>
        <v>39.5</v>
      </c>
      <c r="Z55" s="1016">
        <f t="shared" si="7"/>
        <v>56.6</v>
      </c>
      <c r="AA55" s="1000">
        <f t="shared" si="7"/>
        <v>0</v>
      </c>
      <c r="AB55" s="1000">
        <f t="shared" si="7"/>
        <v>0</v>
      </c>
      <c r="AC55" s="1001">
        <f t="shared" si="7"/>
        <v>0</v>
      </c>
      <c r="AD55" s="1019"/>
    </row>
    <row r="56" spans="1:35" ht="18" customHeight="1" x14ac:dyDescent="0.25">
      <c r="A56" s="1048"/>
      <c r="B56" s="999">
        <f t="shared" ref="B56:M56" si="8">MAX(B23,B40)</f>
        <v>0</v>
      </c>
      <c r="C56" s="1016">
        <f t="shared" si="8"/>
        <v>47.8</v>
      </c>
      <c r="D56" s="1016">
        <f t="shared" si="8"/>
        <v>37.9</v>
      </c>
      <c r="E56" s="1016">
        <f t="shared" si="8"/>
        <v>37.9</v>
      </c>
      <c r="F56" s="1016">
        <f t="shared" si="8"/>
        <v>37.9</v>
      </c>
      <c r="G56" s="1020">
        <f t="shared" si="8"/>
        <v>37.9</v>
      </c>
      <c r="H56" s="1020">
        <f t="shared" si="8"/>
        <v>37.9</v>
      </c>
      <c r="I56" s="1020">
        <f t="shared" si="8"/>
        <v>37.9</v>
      </c>
      <c r="J56" s="1016">
        <f t="shared" si="8"/>
        <v>47.8</v>
      </c>
      <c r="K56" s="1000">
        <f t="shared" si="8"/>
        <v>0</v>
      </c>
      <c r="L56" s="1000">
        <f t="shared" si="8"/>
        <v>0</v>
      </c>
      <c r="M56" s="1001">
        <f t="shared" si="8"/>
        <v>0</v>
      </c>
      <c r="N56" s="1022">
        <v>12.2</v>
      </c>
      <c r="O56" s="1009"/>
      <c r="P56" s="1009"/>
      <c r="Q56" s="1048"/>
      <c r="R56" s="999">
        <f t="shared" ref="R56:AC56" si="9">MAX(R23,R40)</f>
        <v>0</v>
      </c>
      <c r="S56" s="1016">
        <f t="shared" si="9"/>
        <v>56.6</v>
      </c>
      <c r="T56" s="1016">
        <f t="shared" si="9"/>
        <v>39.5</v>
      </c>
      <c r="U56" s="1016">
        <f t="shared" si="9"/>
        <v>39.5</v>
      </c>
      <c r="V56" s="1016">
        <f t="shared" si="9"/>
        <v>39.5</v>
      </c>
      <c r="W56" s="1020">
        <f t="shared" si="9"/>
        <v>39.5</v>
      </c>
      <c r="X56" s="1020">
        <f t="shared" si="9"/>
        <v>39.5</v>
      </c>
      <c r="Y56" s="1020">
        <f t="shared" si="9"/>
        <v>39.5</v>
      </c>
      <c r="Z56" s="1016">
        <f t="shared" si="9"/>
        <v>56.6</v>
      </c>
      <c r="AA56" s="1000">
        <f t="shared" si="9"/>
        <v>0</v>
      </c>
      <c r="AB56" s="1000">
        <f t="shared" si="9"/>
        <v>0</v>
      </c>
      <c r="AC56" s="1001">
        <f t="shared" si="9"/>
        <v>0</v>
      </c>
      <c r="AD56" s="1022">
        <v>12.2</v>
      </c>
    </row>
    <row r="57" spans="1:35" ht="18" customHeight="1" x14ac:dyDescent="0.25">
      <c r="A57" s="1048"/>
      <c r="B57" s="999">
        <f t="shared" ref="B57:M57" si="10">MAX(B24,B41)</f>
        <v>0</v>
      </c>
      <c r="C57" s="1016">
        <f t="shared" si="10"/>
        <v>47.8</v>
      </c>
      <c r="D57" s="1016">
        <f t="shared" si="10"/>
        <v>37.9</v>
      </c>
      <c r="E57" s="1016">
        <f t="shared" si="10"/>
        <v>37.9</v>
      </c>
      <c r="F57" s="1016">
        <f t="shared" si="10"/>
        <v>37.9</v>
      </c>
      <c r="G57" s="1020">
        <f t="shared" si="10"/>
        <v>37.9</v>
      </c>
      <c r="H57" s="1020">
        <f t="shared" si="10"/>
        <v>37.9</v>
      </c>
      <c r="I57" s="1020">
        <f t="shared" si="10"/>
        <v>37.9</v>
      </c>
      <c r="J57" s="1016">
        <f t="shared" si="10"/>
        <v>47.8</v>
      </c>
      <c r="K57" s="1000">
        <f t="shared" si="10"/>
        <v>0</v>
      </c>
      <c r="L57" s="1000">
        <f t="shared" si="10"/>
        <v>0</v>
      </c>
      <c r="M57" s="1001">
        <f t="shared" si="10"/>
        <v>0</v>
      </c>
      <c r="N57" s="1022"/>
      <c r="O57" s="1009"/>
      <c r="P57" s="1009"/>
      <c r="Q57" s="1048"/>
      <c r="R57" s="999">
        <f t="shared" ref="R57:AC57" si="11">MAX(R24,R41)</f>
        <v>0</v>
      </c>
      <c r="S57" s="1016">
        <f t="shared" si="11"/>
        <v>56.6</v>
      </c>
      <c r="T57" s="1016">
        <f t="shared" si="11"/>
        <v>39.5</v>
      </c>
      <c r="U57" s="1016">
        <f t="shared" si="11"/>
        <v>39.5</v>
      </c>
      <c r="V57" s="1016">
        <f t="shared" si="11"/>
        <v>39.5</v>
      </c>
      <c r="W57" s="1020">
        <f t="shared" si="11"/>
        <v>39.5</v>
      </c>
      <c r="X57" s="1020">
        <f t="shared" si="11"/>
        <v>39.5</v>
      </c>
      <c r="Y57" s="1020">
        <f t="shared" si="11"/>
        <v>39.5</v>
      </c>
      <c r="Z57" s="1016">
        <f t="shared" si="11"/>
        <v>56.6</v>
      </c>
      <c r="AA57" s="1000">
        <f t="shared" si="11"/>
        <v>0</v>
      </c>
      <c r="AB57" s="1000">
        <f t="shared" si="11"/>
        <v>0</v>
      </c>
      <c r="AC57" s="1001">
        <f t="shared" si="11"/>
        <v>0</v>
      </c>
      <c r="AD57" s="1022"/>
    </row>
    <row r="58" spans="1:35" ht="18" customHeight="1" x14ac:dyDescent="0.25">
      <c r="A58" s="1048"/>
      <c r="B58" s="999">
        <f t="shared" ref="B58:M58" si="12">MAX(B25,B42)</f>
        <v>0</v>
      </c>
      <c r="C58" s="1016">
        <f t="shared" si="12"/>
        <v>47.8</v>
      </c>
      <c r="D58" s="1016">
        <f t="shared" si="12"/>
        <v>37.9</v>
      </c>
      <c r="E58" s="1016">
        <f t="shared" si="12"/>
        <v>37.9</v>
      </c>
      <c r="F58" s="1016">
        <f t="shared" si="12"/>
        <v>37.9</v>
      </c>
      <c r="G58" s="1016">
        <f t="shared" si="12"/>
        <v>43.7</v>
      </c>
      <c r="H58" s="1023">
        <f t="shared" si="12"/>
        <v>43.7</v>
      </c>
      <c r="I58" s="1023">
        <f t="shared" si="12"/>
        <v>43.7</v>
      </c>
      <c r="J58" s="1023">
        <f t="shared" si="12"/>
        <v>52.5</v>
      </c>
      <c r="K58" s="1000">
        <f t="shared" si="12"/>
        <v>0</v>
      </c>
      <c r="L58" s="1000">
        <f t="shared" si="12"/>
        <v>0</v>
      </c>
      <c r="M58" s="1001">
        <f t="shared" si="12"/>
        <v>0</v>
      </c>
      <c r="N58" s="1022"/>
      <c r="O58" s="1009"/>
      <c r="P58" s="1009"/>
      <c r="Q58" s="1048"/>
      <c r="R58" s="999">
        <f t="shared" ref="R58:AC58" si="13">MAX(R25,R42)</f>
        <v>0</v>
      </c>
      <c r="S58" s="1016">
        <f t="shared" si="13"/>
        <v>56.6</v>
      </c>
      <c r="T58" s="1016">
        <f t="shared" si="13"/>
        <v>39.5</v>
      </c>
      <c r="U58" s="1016">
        <f t="shared" si="13"/>
        <v>39.5</v>
      </c>
      <c r="V58" s="1016">
        <f t="shared" si="13"/>
        <v>39.5</v>
      </c>
      <c r="W58" s="1016">
        <f t="shared" si="13"/>
        <v>52.2</v>
      </c>
      <c r="X58" s="1016">
        <f t="shared" si="13"/>
        <v>52.2</v>
      </c>
      <c r="Y58" s="1016">
        <f t="shared" si="13"/>
        <v>52.2</v>
      </c>
      <c r="Z58" s="1023">
        <f t="shared" si="13"/>
        <v>65.2</v>
      </c>
      <c r="AA58" s="1000">
        <f t="shared" si="13"/>
        <v>0</v>
      </c>
      <c r="AB58" s="1000">
        <f t="shared" si="13"/>
        <v>0</v>
      </c>
      <c r="AC58" s="1001">
        <f t="shared" si="13"/>
        <v>0</v>
      </c>
      <c r="AD58" s="1022"/>
    </row>
    <row r="59" spans="1:35" ht="18" customHeight="1" x14ac:dyDescent="0.25">
      <c r="B59" s="999">
        <f t="shared" ref="B59:M59" si="14">MAX(B26,B43)</f>
        <v>0</v>
      </c>
      <c r="C59" s="1016">
        <f t="shared" si="14"/>
        <v>52.5</v>
      </c>
      <c r="D59" s="1016">
        <f t="shared" si="14"/>
        <v>43.7</v>
      </c>
      <c r="E59" s="1016">
        <f t="shared" si="14"/>
        <v>43.7</v>
      </c>
      <c r="F59" s="1016">
        <f t="shared" si="14"/>
        <v>52.5</v>
      </c>
      <c r="G59" s="1024">
        <f t="shared" si="14"/>
        <v>0</v>
      </c>
      <c r="H59" s="1025">
        <f t="shared" si="14"/>
        <v>0</v>
      </c>
      <c r="I59" s="1025">
        <f t="shared" si="14"/>
        <v>0</v>
      </c>
      <c r="J59" s="1025">
        <f t="shared" si="14"/>
        <v>0</v>
      </c>
      <c r="K59" s="1000">
        <f t="shared" si="14"/>
        <v>0</v>
      </c>
      <c r="L59" s="1000">
        <f t="shared" si="14"/>
        <v>0</v>
      </c>
      <c r="M59" s="1001">
        <f t="shared" si="14"/>
        <v>0</v>
      </c>
      <c r="N59" s="1019"/>
      <c r="O59" s="1009"/>
      <c r="P59" s="1009"/>
      <c r="R59" s="999">
        <f t="shared" ref="R59:AC59" si="15">MAX(R26,R43)</f>
        <v>0</v>
      </c>
      <c r="S59" s="1016">
        <f t="shared" si="15"/>
        <v>65.2</v>
      </c>
      <c r="T59" s="1016">
        <f t="shared" si="15"/>
        <v>52.2</v>
      </c>
      <c r="U59" s="1016">
        <f t="shared" si="15"/>
        <v>52.2</v>
      </c>
      <c r="V59" s="1016">
        <f t="shared" si="15"/>
        <v>65.2</v>
      </c>
      <c r="W59" s="1024">
        <f t="shared" si="15"/>
        <v>0</v>
      </c>
      <c r="X59" s="1025">
        <f t="shared" si="15"/>
        <v>0</v>
      </c>
      <c r="Y59" s="1025">
        <f t="shared" si="15"/>
        <v>0</v>
      </c>
      <c r="Z59" s="1025">
        <f t="shared" si="15"/>
        <v>0</v>
      </c>
      <c r="AA59" s="1000">
        <f t="shared" si="15"/>
        <v>0</v>
      </c>
      <c r="AB59" s="1000">
        <f t="shared" si="15"/>
        <v>0</v>
      </c>
      <c r="AC59" s="1001">
        <f t="shared" si="15"/>
        <v>0</v>
      </c>
      <c r="AD59" s="1019"/>
    </row>
    <row r="60" spans="1:35" ht="18" customHeight="1" thickBot="1" x14ac:dyDescent="0.3">
      <c r="B60" s="1026">
        <f t="shared" ref="B60:M60" si="16">MAX(B27,B44)</f>
        <v>0</v>
      </c>
      <c r="C60" s="1027">
        <f t="shared" si="16"/>
        <v>0</v>
      </c>
      <c r="D60" s="1027">
        <f t="shared" si="16"/>
        <v>0</v>
      </c>
      <c r="E60" s="1027">
        <f t="shared" si="16"/>
        <v>0</v>
      </c>
      <c r="F60" s="1027">
        <f t="shared" si="16"/>
        <v>0</v>
      </c>
      <c r="G60" s="1027">
        <f t="shared" si="16"/>
        <v>0</v>
      </c>
      <c r="H60" s="1027">
        <f t="shared" si="16"/>
        <v>0</v>
      </c>
      <c r="I60" s="1027">
        <f t="shared" si="16"/>
        <v>0</v>
      </c>
      <c r="J60" s="1027">
        <f t="shared" si="16"/>
        <v>0</v>
      </c>
      <c r="K60" s="1027">
        <f t="shared" si="16"/>
        <v>0</v>
      </c>
      <c r="L60" s="1027">
        <f t="shared" si="16"/>
        <v>0</v>
      </c>
      <c r="M60" s="1028">
        <f t="shared" si="16"/>
        <v>0</v>
      </c>
      <c r="N60" s="1030"/>
      <c r="O60" s="1009"/>
      <c r="P60" s="1009"/>
      <c r="R60" s="1026">
        <f t="shared" ref="R60:AC60" si="17">MAX(R27,R44)</f>
        <v>0</v>
      </c>
      <c r="S60" s="1027">
        <f t="shared" si="17"/>
        <v>0</v>
      </c>
      <c r="T60" s="1027">
        <f t="shared" si="17"/>
        <v>0</v>
      </c>
      <c r="U60" s="1027">
        <f t="shared" si="17"/>
        <v>0</v>
      </c>
      <c r="V60" s="1027">
        <f t="shared" si="17"/>
        <v>0</v>
      </c>
      <c r="W60" s="1027">
        <f t="shared" si="17"/>
        <v>0</v>
      </c>
      <c r="X60" s="1027">
        <f t="shared" si="17"/>
        <v>0</v>
      </c>
      <c r="Y60" s="1027">
        <f t="shared" si="17"/>
        <v>0</v>
      </c>
      <c r="Z60" s="1027">
        <f t="shared" si="17"/>
        <v>0</v>
      </c>
      <c r="AA60" s="1027">
        <f t="shared" si="17"/>
        <v>0</v>
      </c>
      <c r="AB60" s="1027">
        <f t="shared" si="17"/>
        <v>0</v>
      </c>
      <c r="AC60" s="1028">
        <f t="shared" si="17"/>
        <v>0</v>
      </c>
      <c r="AD60" s="1030"/>
    </row>
    <row r="61" spans="1:35" ht="18" customHeight="1" x14ac:dyDescent="0.25">
      <c r="E61" s="1049"/>
      <c r="F61" s="1050"/>
      <c r="O61" s="1009"/>
      <c r="P61" s="1009"/>
      <c r="U61" s="1049"/>
      <c r="V61" s="1050"/>
    </row>
    <row r="62" spans="1:35" ht="18" customHeight="1" x14ac:dyDescent="0.25">
      <c r="B62" s="1034"/>
      <c r="C62" s="1032"/>
      <c r="D62" s="1032"/>
      <c r="E62" s="1032"/>
      <c r="F62" s="1032"/>
      <c r="G62" s="1032" t="s">
        <v>367</v>
      </c>
      <c r="H62" s="1032"/>
      <c r="I62" s="1033">
        <v>20</v>
      </c>
      <c r="J62" s="1032"/>
      <c r="K62" s="1034"/>
      <c r="L62" s="1035">
        <v>-6</v>
      </c>
      <c r="M62" s="1030" t="s">
        <v>366</v>
      </c>
      <c r="O62" s="1009"/>
      <c r="P62" s="1009"/>
      <c r="R62" s="1034"/>
      <c r="S62" s="1032"/>
      <c r="T62" s="1032"/>
      <c r="U62" s="1032"/>
      <c r="V62" s="1032"/>
      <c r="W62" s="1032" t="s">
        <v>367</v>
      </c>
      <c r="X62" s="1032"/>
      <c r="Y62" s="1033">
        <v>20</v>
      </c>
      <c r="Z62" s="1032"/>
      <c r="AA62" s="1034"/>
      <c r="AB62" s="1035">
        <v>-6</v>
      </c>
      <c r="AC62" s="1030" t="s">
        <v>366</v>
      </c>
    </row>
    <row r="63" spans="1:35" ht="18" customHeight="1" x14ac:dyDescent="0.25">
      <c r="B63" s="1009"/>
      <c r="C63" s="1009"/>
      <c r="D63" s="1009"/>
      <c r="E63" s="1009"/>
      <c r="F63" s="1009"/>
      <c r="G63" s="1009"/>
      <c r="H63" s="1009"/>
      <c r="I63" s="1009"/>
      <c r="J63" s="1009"/>
      <c r="K63" s="1009"/>
      <c r="L63" s="1009"/>
      <c r="M63" s="1009"/>
      <c r="N63" s="1009"/>
      <c r="O63" s="1009"/>
      <c r="P63" s="1009"/>
      <c r="Q63" s="1009"/>
      <c r="R63" s="1009"/>
      <c r="S63" s="1009"/>
      <c r="T63" s="1009"/>
      <c r="U63" s="1009"/>
      <c r="V63" s="1009"/>
      <c r="W63" s="1009"/>
      <c r="X63" s="1009"/>
      <c r="Y63" s="1009"/>
      <c r="Z63" s="1009"/>
      <c r="AA63" s="1009"/>
      <c r="AB63" s="1009"/>
      <c r="AC63" s="1009"/>
      <c r="AD63" s="1009"/>
    </row>
    <row r="64" spans="1:35" ht="18" customHeight="1" x14ac:dyDescent="0.25">
      <c r="B64" s="1009"/>
      <c r="C64" s="1009"/>
      <c r="D64" s="1009"/>
      <c r="E64" s="1009"/>
      <c r="F64" s="1009"/>
      <c r="G64" s="1009"/>
      <c r="H64" s="1009"/>
      <c r="I64" s="1009"/>
      <c r="J64" s="1009"/>
      <c r="K64" s="1009"/>
      <c r="L64" s="1009"/>
      <c r="M64" s="1009"/>
      <c r="N64" s="1009"/>
      <c r="O64" s="1009"/>
      <c r="P64" s="1009"/>
      <c r="Q64" s="1009"/>
      <c r="R64" s="1009"/>
      <c r="S64" s="1009"/>
      <c r="T64" s="1009"/>
      <c r="U64" s="1009"/>
      <c r="V64" s="1009"/>
      <c r="W64" s="1009"/>
      <c r="X64" s="1009"/>
      <c r="Y64" s="1009"/>
      <c r="Z64" s="1009"/>
      <c r="AA64" s="1009"/>
      <c r="AB64" s="1009"/>
      <c r="AC64" s="1009"/>
      <c r="AD64" s="1009"/>
    </row>
    <row r="67" spans="1:27" ht="18" customHeight="1" x14ac:dyDescent="0.25">
      <c r="A67" s="1037"/>
      <c r="B67" s="1038">
        <v>1.8224693333333299</v>
      </c>
      <c r="C67" s="1038">
        <v>3.5465110707070702</v>
      </c>
      <c r="D67" s="1038">
        <v>3.4480834747474698</v>
      </c>
      <c r="E67" s="1038">
        <v>3.4480834747474698</v>
      </c>
      <c r="F67" s="1038">
        <v>3.4480834747474698</v>
      </c>
      <c r="G67" s="1038">
        <v>3.4480834747474698</v>
      </c>
      <c r="H67" s="1038">
        <v>3.4480834747474698</v>
      </c>
      <c r="I67" s="1038">
        <v>3.5465110707070702</v>
      </c>
      <c r="J67" s="1038">
        <v>1.8224693333333299</v>
      </c>
      <c r="K67" s="1037"/>
      <c r="L67" s="1037"/>
      <c r="M67" s="1037"/>
      <c r="N67" s="1037"/>
      <c r="O67" s="1037"/>
      <c r="P67" s="1037"/>
      <c r="Q67" s="1037"/>
      <c r="R67" s="1038">
        <v>1.4804223030303001</v>
      </c>
      <c r="S67" s="1038">
        <v>2.8833495757575802</v>
      </c>
      <c r="T67" s="1038">
        <v>2.80585454545455</v>
      </c>
      <c r="U67" s="1038">
        <v>2.80585454545455</v>
      </c>
      <c r="V67" s="1038">
        <v>2.80585454545455</v>
      </c>
      <c r="W67" s="1038">
        <v>2.80585454545455</v>
      </c>
      <c r="X67" s="1038">
        <v>2.80585454545455</v>
      </c>
      <c r="Y67" s="1038">
        <v>2.8833495757575802</v>
      </c>
      <c r="Z67" s="1038">
        <v>1.4804223030303001</v>
      </c>
      <c r="AA67" s="1037"/>
    </row>
    <row r="68" spans="1:27" ht="18" customHeight="1" x14ac:dyDescent="0.25">
      <c r="A68" s="1037"/>
      <c r="B68" s="1038">
        <v>2.3662070418470398</v>
      </c>
      <c r="C68" s="1038">
        <v>2.8481650505050502</v>
      </c>
      <c r="D68" s="1038">
        <v>3.1131624242424198</v>
      </c>
      <c r="E68" s="1038">
        <v>3.1131624242424198</v>
      </c>
      <c r="F68" s="1038">
        <v>3.1131624242424198</v>
      </c>
      <c r="G68" s="1038">
        <v>3.1131624242424198</v>
      </c>
      <c r="H68" s="1038">
        <v>3.1131624242424198</v>
      </c>
      <c r="I68" s="1038">
        <v>2.8481650505050502</v>
      </c>
      <c r="J68" s="1038">
        <v>2.5831676767676801</v>
      </c>
      <c r="K68" s="1037"/>
      <c r="L68" s="1037"/>
      <c r="M68" s="1037"/>
      <c r="N68" s="1037"/>
      <c r="O68" s="1037"/>
      <c r="P68" s="1037"/>
      <c r="Q68" s="1037"/>
      <c r="R68" s="1038">
        <v>2.31785217893218</v>
      </c>
      <c r="S68" s="1038">
        <v>2.6583244949495</v>
      </c>
      <c r="T68" s="1038">
        <v>2.8225560606060598</v>
      </c>
      <c r="U68" s="1038">
        <v>2.8225560606060598</v>
      </c>
      <c r="V68" s="1038">
        <v>2.8225560606060598</v>
      </c>
      <c r="W68" s="1038">
        <v>2.8225560606060598</v>
      </c>
      <c r="X68" s="1038">
        <v>2.8225560606060598</v>
      </c>
      <c r="Y68" s="1038">
        <v>2.6583244949495</v>
      </c>
      <c r="Z68" s="1038">
        <v>2.4940929292929299</v>
      </c>
      <c r="AA68" s="1037"/>
    </row>
    <row r="69" spans="1:27" ht="18" customHeight="1" x14ac:dyDescent="0.25">
      <c r="A69" s="1037"/>
      <c r="B69" s="1038">
        <v>2.12888646464646</v>
      </c>
      <c r="C69" s="1038">
        <v>2.3304180808080801</v>
      </c>
      <c r="D69" s="1038">
        <v>2.5319496969697002</v>
      </c>
      <c r="E69" s="1038">
        <v>2.5319496969697002</v>
      </c>
      <c r="F69" s="1038">
        <v>2.5319496969697002</v>
      </c>
      <c r="G69" s="1038">
        <v>2.5319496969697002</v>
      </c>
      <c r="H69" s="1038">
        <v>2.5319496969697002</v>
      </c>
      <c r="I69" s="1038">
        <v>2.3304180808080801</v>
      </c>
      <c r="J69" s="1038">
        <v>1.97682314574315</v>
      </c>
      <c r="K69" s="1037"/>
      <c r="L69" s="1037"/>
      <c r="M69" s="1037"/>
      <c r="N69" s="1037"/>
      <c r="O69" s="1037"/>
      <c r="P69" s="1037"/>
      <c r="Q69" s="1037"/>
      <c r="R69" s="1038">
        <v>2.5208153535353501</v>
      </c>
      <c r="S69" s="1038">
        <v>2.5798273737373698</v>
      </c>
      <c r="T69" s="1038">
        <v>2.6388393939393899</v>
      </c>
      <c r="U69" s="1038">
        <v>2.6388393939393899</v>
      </c>
      <c r="V69" s="1038">
        <v>2.6388393939393899</v>
      </c>
      <c r="W69" s="1038">
        <v>2.6388393939393899</v>
      </c>
      <c r="X69" s="1038">
        <v>2.6388393939393899</v>
      </c>
      <c r="Y69" s="1038">
        <v>2.5798273737373698</v>
      </c>
      <c r="Z69" s="1038">
        <v>2.34075711399711</v>
      </c>
      <c r="AA69" s="1037"/>
    </row>
    <row r="70" spans="1:27" ht="18" customHeight="1" x14ac:dyDescent="0.25">
      <c r="A70" s="1037"/>
      <c r="B70" s="1038">
        <v>2.12888646464646</v>
      </c>
      <c r="C70" s="1038">
        <v>2.3304180808080801</v>
      </c>
      <c r="D70" s="1038">
        <v>2.5319496969697002</v>
      </c>
      <c r="E70" s="1038">
        <v>2.5319496969697002</v>
      </c>
      <c r="F70" s="1038">
        <v>2.5319496969697002</v>
      </c>
      <c r="G70" s="1038">
        <v>2.5319496969697002</v>
      </c>
      <c r="H70" s="1038">
        <v>2.5319496969697002</v>
      </c>
      <c r="I70" s="1038">
        <v>2.3304180808080801</v>
      </c>
      <c r="J70" s="1038">
        <v>1.97682314574315</v>
      </c>
      <c r="K70" s="1037"/>
      <c r="L70" s="1037"/>
      <c r="M70" s="1037"/>
      <c r="N70" s="1037"/>
      <c r="O70" s="1037"/>
      <c r="P70" s="1037"/>
      <c r="Q70" s="1037"/>
      <c r="R70" s="1038">
        <v>2.5208153535353501</v>
      </c>
      <c r="S70" s="1038">
        <v>2.5798273737373698</v>
      </c>
      <c r="T70" s="1038">
        <v>2.6388393939393899</v>
      </c>
      <c r="U70" s="1038">
        <v>2.6388393939393899</v>
      </c>
      <c r="V70" s="1038">
        <v>2.6388393939393899</v>
      </c>
      <c r="W70" s="1038">
        <v>2.6388393939393899</v>
      </c>
      <c r="X70" s="1038">
        <v>2.6388393939393899</v>
      </c>
      <c r="Y70" s="1038">
        <v>2.5798273737373698</v>
      </c>
      <c r="Z70" s="1038">
        <v>2.34075711399711</v>
      </c>
      <c r="AA70" s="1037"/>
    </row>
    <row r="71" spans="1:27" ht="18" customHeight="1" x14ac:dyDescent="0.25">
      <c r="A71" s="1037"/>
      <c r="B71" s="1038">
        <v>2.12888646464646</v>
      </c>
      <c r="C71" s="1038">
        <v>2.3304180808080801</v>
      </c>
      <c r="D71" s="1038">
        <v>2.5319496969697002</v>
      </c>
      <c r="E71" s="1038">
        <v>2.5319496969697002</v>
      </c>
      <c r="F71" s="1038">
        <v>2.5319496969697002</v>
      </c>
      <c r="G71" s="1038">
        <v>2.5319496969697002</v>
      </c>
      <c r="H71" s="1038">
        <v>2.5319496969697002</v>
      </c>
      <c r="I71" s="1038">
        <v>2.3304180808080801</v>
      </c>
      <c r="J71" s="1038">
        <v>1.97682314574315</v>
      </c>
      <c r="K71" s="1037"/>
      <c r="L71" s="1037"/>
      <c r="M71" s="1037"/>
      <c r="N71" s="1037"/>
      <c r="O71" s="1037"/>
      <c r="P71" s="1037"/>
      <c r="Q71" s="1037"/>
      <c r="R71" s="1038">
        <v>2.5208153535353501</v>
      </c>
      <c r="S71" s="1038">
        <v>2.5798273737373698</v>
      </c>
      <c r="T71" s="1038">
        <v>2.6388393939393899</v>
      </c>
      <c r="U71" s="1038">
        <v>2.6388393939393899</v>
      </c>
      <c r="V71" s="1038">
        <v>2.6388393939393899</v>
      </c>
      <c r="W71" s="1038">
        <v>2.6388393939393899</v>
      </c>
      <c r="X71" s="1038">
        <v>2.6388393939393899</v>
      </c>
      <c r="Y71" s="1038">
        <v>2.5798273737373698</v>
      </c>
      <c r="Z71" s="1038">
        <v>2.34075711399711</v>
      </c>
      <c r="AA71" s="1037"/>
    </row>
    <row r="72" spans="1:27" ht="18" customHeight="1" x14ac:dyDescent="0.25">
      <c r="A72" s="1037"/>
      <c r="B72" s="1038">
        <v>2.12888646464646</v>
      </c>
      <c r="C72" s="1038">
        <v>2.3304180808080801</v>
      </c>
      <c r="D72" s="1038">
        <v>2.5319496969697002</v>
      </c>
      <c r="E72" s="1038">
        <v>2.5319496969697002</v>
      </c>
      <c r="F72" s="1038">
        <v>2.6288184848484901</v>
      </c>
      <c r="G72" s="1038">
        <v>2.7256872727272698</v>
      </c>
      <c r="H72" s="1038">
        <v>2.7256872727272698</v>
      </c>
      <c r="I72" s="1038">
        <v>2.4796182828282798</v>
      </c>
      <c r="J72" s="1038">
        <v>2.0814859740259699</v>
      </c>
      <c r="K72" s="1037"/>
      <c r="L72" s="1037"/>
      <c r="M72" s="1037"/>
      <c r="N72" s="1037"/>
      <c r="O72" s="1037"/>
      <c r="P72" s="1037"/>
      <c r="Q72" s="1037"/>
      <c r="R72" s="1038">
        <v>2.5208153535353501</v>
      </c>
      <c r="S72" s="1038">
        <v>2.5798273737373698</v>
      </c>
      <c r="T72" s="1038">
        <v>2.6388393939393899</v>
      </c>
      <c r="U72" s="1038">
        <v>2.6388393939393899</v>
      </c>
      <c r="V72" s="1038">
        <v>2.8509486363636398</v>
      </c>
      <c r="W72" s="1038">
        <v>3.0630578787878799</v>
      </c>
      <c r="X72" s="1038">
        <v>3.0630578787878799</v>
      </c>
      <c r="Y72" s="1038">
        <v>2.8876919696969701</v>
      </c>
      <c r="Z72" s="1038">
        <v>2.53226782106782</v>
      </c>
      <c r="AA72" s="1037"/>
    </row>
    <row r="73" spans="1:27" ht="18" customHeight="1" x14ac:dyDescent="0.25">
      <c r="A73" s="1037"/>
      <c r="B73" s="1038">
        <v>2.2335492929292902</v>
      </c>
      <c r="C73" s="1038">
        <v>2.4796182828282798</v>
      </c>
      <c r="D73" s="1038">
        <v>2.7256872727272698</v>
      </c>
      <c r="E73" s="1038">
        <v>2.8726606060606099</v>
      </c>
      <c r="F73" s="1038">
        <v>2.2396731818181799</v>
      </c>
      <c r="G73" s="1038">
        <v>2.3355398787878801</v>
      </c>
      <c r="H73" s="1038">
        <v>2.3355398787878801</v>
      </c>
      <c r="I73" s="1038">
        <v>2.10305478787879</v>
      </c>
      <c r="J73" s="1038">
        <v>1.00209090909091</v>
      </c>
      <c r="K73" s="1037"/>
      <c r="L73" s="1037"/>
      <c r="M73" s="1037"/>
      <c r="N73" s="1037"/>
      <c r="O73" s="1037"/>
      <c r="P73" s="1037"/>
      <c r="Q73" s="1037"/>
      <c r="R73" s="1038">
        <v>2.7123260606060602</v>
      </c>
      <c r="S73" s="1038">
        <v>2.8876919696969701</v>
      </c>
      <c r="T73" s="1038">
        <v>3.0630578787878799</v>
      </c>
      <c r="U73" s="1038">
        <v>3.28017757575758</v>
      </c>
      <c r="V73" s="1038">
        <v>2.6204677272727301</v>
      </c>
      <c r="W73" s="1038">
        <v>2.7898210909090899</v>
      </c>
      <c r="X73" s="1038">
        <v>2.7898210909090899</v>
      </c>
      <c r="Y73" s="1038">
        <v>2.5564452525252501</v>
      </c>
      <c r="Z73" s="1038">
        <v>1.24450147186147</v>
      </c>
      <c r="AA73" s="1037"/>
    </row>
    <row r="74" spans="1:27" ht="18" customHeight="1" x14ac:dyDescent="0.25">
      <c r="A74" s="1037"/>
      <c r="B74" s="1038">
        <v>1.8705696969697001</v>
      </c>
      <c r="C74" s="1038">
        <v>2.10305478787879</v>
      </c>
      <c r="D74" s="1038">
        <v>2.3355398787878801</v>
      </c>
      <c r="E74" s="1038">
        <v>2.10305478787879</v>
      </c>
      <c r="F74" s="1038">
        <v>1.00209090909091</v>
      </c>
      <c r="G74" s="1037"/>
      <c r="H74" s="1037"/>
      <c r="I74" s="1037"/>
      <c r="J74" s="1037"/>
      <c r="K74" s="1037"/>
      <c r="L74" s="1037"/>
      <c r="M74" s="1037"/>
      <c r="N74" s="1037"/>
      <c r="O74" s="1037"/>
      <c r="P74" s="1037"/>
      <c r="Q74" s="1037"/>
      <c r="R74" s="1038">
        <v>2.3230694141414099</v>
      </c>
      <c r="S74" s="1038">
        <v>2.5564452525252501</v>
      </c>
      <c r="T74" s="1038">
        <v>2.7898210909090899</v>
      </c>
      <c r="U74" s="1038">
        <v>2.5564452525252501</v>
      </c>
      <c r="V74" s="1038">
        <v>1.24450147186147</v>
      </c>
      <c r="W74" s="1037"/>
      <c r="X74" s="1037"/>
      <c r="Y74" s="1037"/>
      <c r="Z74" s="1037"/>
      <c r="AA74" s="1037"/>
    </row>
    <row r="75" spans="1:27" ht="18" customHeight="1" x14ac:dyDescent="0.25">
      <c r="A75" s="1037"/>
      <c r="B75" s="1037"/>
      <c r="C75" s="1037"/>
      <c r="D75" s="1037"/>
      <c r="E75" s="1037"/>
      <c r="F75" s="1037"/>
      <c r="G75" s="1037"/>
      <c r="H75" s="1037"/>
      <c r="I75" s="1037"/>
      <c r="J75" s="1037"/>
      <c r="K75" s="1037"/>
      <c r="L75" s="1037"/>
      <c r="M75" s="1037"/>
      <c r="N75" s="1037"/>
      <c r="O75" s="1037"/>
      <c r="P75" s="1037"/>
      <c r="Q75" s="1037"/>
      <c r="R75" s="1037"/>
      <c r="S75" s="1037"/>
      <c r="T75" s="1037"/>
      <c r="U75" s="1037"/>
      <c r="V75" s="1037"/>
      <c r="W75" s="1037"/>
      <c r="X75" s="1037"/>
      <c r="Y75" s="1037"/>
      <c r="Z75" s="1037"/>
      <c r="AA75" s="1037"/>
    </row>
    <row r="78" spans="1:27" ht="18" customHeight="1" x14ac:dyDescent="0.25">
      <c r="B78" s="1039">
        <f t="shared" ref="B78:J78" si="18">ROUNDUP(B67,0)</f>
        <v>2</v>
      </c>
      <c r="C78" s="1039">
        <f t="shared" si="18"/>
        <v>4</v>
      </c>
      <c r="D78" s="1039">
        <f t="shared" si="18"/>
        <v>4</v>
      </c>
      <c r="E78" s="1039">
        <f t="shared" si="18"/>
        <v>4</v>
      </c>
      <c r="F78" s="1039">
        <f t="shared" si="18"/>
        <v>4</v>
      </c>
      <c r="G78" s="1039">
        <f t="shared" si="18"/>
        <v>4</v>
      </c>
      <c r="H78" s="1039">
        <f t="shared" si="18"/>
        <v>4</v>
      </c>
      <c r="I78" s="1039">
        <f t="shared" si="18"/>
        <v>4</v>
      </c>
      <c r="J78" s="1039">
        <f t="shared" si="18"/>
        <v>2</v>
      </c>
      <c r="K78" s="1040"/>
      <c r="L78" s="1040"/>
      <c r="M78" s="1040"/>
      <c r="N78" s="1040"/>
      <c r="O78" s="1040"/>
      <c r="P78" s="1040"/>
      <c r="Q78" s="1040"/>
      <c r="R78" s="1039">
        <f t="shared" ref="R78:Z78" si="19">ROUNDUP(R67,0)</f>
        <v>2</v>
      </c>
      <c r="S78" s="1039">
        <f t="shared" si="19"/>
        <v>3</v>
      </c>
      <c r="T78" s="1039">
        <f t="shared" si="19"/>
        <v>3</v>
      </c>
      <c r="U78" s="1039">
        <f t="shared" si="19"/>
        <v>3</v>
      </c>
      <c r="V78" s="1039">
        <f t="shared" si="19"/>
        <v>3</v>
      </c>
      <c r="W78" s="1039">
        <f t="shared" si="19"/>
        <v>3</v>
      </c>
      <c r="X78" s="1039">
        <f t="shared" si="19"/>
        <v>3</v>
      </c>
      <c r="Y78" s="1039">
        <f t="shared" si="19"/>
        <v>3</v>
      </c>
      <c r="Z78" s="1039">
        <f t="shared" si="19"/>
        <v>2</v>
      </c>
    </row>
    <row r="79" spans="1:27" ht="18" customHeight="1" x14ac:dyDescent="0.25">
      <c r="B79" s="1039">
        <f t="shared" ref="B79:J79" si="20">ROUNDUP(B68,0)</f>
        <v>3</v>
      </c>
      <c r="C79" s="1039">
        <f t="shared" si="20"/>
        <v>3</v>
      </c>
      <c r="D79" s="1039">
        <f t="shared" si="20"/>
        <v>4</v>
      </c>
      <c r="E79" s="1039">
        <f t="shared" si="20"/>
        <v>4</v>
      </c>
      <c r="F79" s="1039">
        <f t="shared" si="20"/>
        <v>4</v>
      </c>
      <c r="G79" s="1039">
        <f t="shared" si="20"/>
        <v>4</v>
      </c>
      <c r="H79" s="1039">
        <f t="shared" si="20"/>
        <v>4</v>
      </c>
      <c r="I79" s="1039">
        <f t="shared" si="20"/>
        <v>3</v>
      </c>
      <c r="J79" s="1039">
        <f t="shared" si="20"/>
        <v>3</v>
      </c>
      <c r="K79" s="1040"/>
      <c r="L79" s="1040"/>
      <c r="M79" s="1040"/>
      <c r="N79" s="1040"/>
      <c r="O79" s="1040"/>
      <c r="P79" s="1040"/>
      <c r="Q79" s="1040"/>
      <c r="R79" s="1039">
        <f t="shared" ref="R79:Z79" si="21">ROUNDUP(R68,0)</f>
        <v>3</v>
      </c>
      <c r="S79" s="1039">
        <f t="shared" si="21"/>
        <v>3</v>
      </c>
      <c r="T79" s="1039">
        <f t="shared" si="21"/>
        <v>3</v>
      </c>
      <c r="U79" s="1039">
        <f t="shared" si="21"/>
        <v>3</v>
      </c>
      <c r="V79" s="1039">
        <f t="shared" si="21"/>
        <v>3</v>
      </c>
      <c r="W79" s="1039">
        <f t="shared" si="21"/>
        <v>3</v>
      </c>
      <c r="X79" s="1039">
        <f t="shared" si="21"/>
        <v>3</v>
      </c>
      <c r="Y79" s="1039">
        <f t="shared" si="21"/>
        <v>3</v>
      </c>
      <c r="Z79" s="1039">
        <f t="shared" si="21"/>
        <v>3</v>
      </c>
    </row>
    <row r="80" spans="1:27" ht="18" customHeight="1" x14ac:dyDescent="0.25">
      <c r="B80" s="1039">
        <f t="shared" ref="B80:J80" si="22">ROUNDUP(B69,0)</f>
        <v>3</v>
      </c>
      <c r="C80" s="1039">
        <f t="shared" si="22"/>
        <v>3</v>
      </c>
      <c r="D80" s="1039">
        <f t="shared" si="22"/>
        <v>3</v>
      </c>
      <c r="E80" s="1039">
        <f t="shared" si="22"/>
        <v>3</v>
      </c>
      <c r="F80" s="1039">
        <f t="shared" si="22"/>
        <v>3</v>
      </c>
      <c r="G80" s="1039">
        <f t="shared" si="22"/>
        <v>3</v>
      </c>
      <c r="H80" s="1039">
        <f t="shared" si="22"/>
        <v>3</v>
      </c>
      <c r="I80" s="1039">
        <f t="shared" si="22"/>
        <v>3</v>
      </c>
      <c r="J80" s="1039">
        <f t="shared" si="22"/>
        <v>2</v>
      </c>
      <c r="K80" s="1040"/>
      <c r="L80" s="1040"/>
      <c r="M80" s="1040"/>
      <c r="N80" s="1040"/>
      <c r="O80" s="1040"/>
      <c r="P80" s="1040"/>
      <c r="Q80" s="1040"/>
      <c r="R80" s="1039">
        <f t="shared" ref="R80:Z80" si="23">ROUNDUP(R69,0)</f>
        <v>3</v>
      </c>
      <c r="S80" s="1039">
        <f t="shared" si="23"/>
        <v>3</v>
      </c>
      <c r="T80" s="1039">
        <f t="shared" si="23"/>
        <v>3</v>
      </c>
      <c r="U80" s="1039">
        <f t="shared" si="23"/>
        <v>3</v>
      </c>
      <c r="V80" s="1039">
        <f t="shared" si="23"/>
        <v>3</v>
      </c>
      <c r="W80" s="1039">
        <f t="shared" si="23"/>
        <v>3</v>
      </c>
      <c r="X80" s="1039">
        <f t="shared" si="23"/>
        <v>3</v>
      </c>
      <c r="Y80" s="1039">
        <f t="shared" si="23"/>
        <v>3</v>
      </c>
      <c r="Z80" s="1039">
        <f t="shared" si="23"/>
        <v>3</v>
      </c>
    </row>
    <row r="81" spans="2:26" ht="18" customHeight="1" x14ac:dyDescent="0.25">
      <c r="B81" s="1039">
        <f t="shared" ref="B81:J81" si="24">ROUNDUP(B70,0)</f>
        <v>3</v>
      </c>
      <c r="C81" s="1039">
        <f t="shared" si="24"/>
        <v>3</v>
      </c>
      <c r="D81" s="1039">
        <f t="shared" si="24"/>
        <v>3</v>
      </c>
      <c r="E81" s="1039">
        <f t="shared" si="24"/>
        <v>3</v>
      </c>
      <c r="F81" s="1039">
        <f t="shared" si="24"/>
        <v>3</v>
      </c>
      <c r="G81" s="1039">
        <f t="shared" si="24"/>
        <v>3</v>
      </c>
      <c r="H81" s="1039">
        <f t="shared" si="24"/>
        <v>3</v>
      </c>
      <c r="I81" s="1039">
        <f t="shared" si="24"/>
        <v>3</v>
      </c>
      <c r="J81" s="1039">
        <f t="shared" si="24"/>
        <v>2</v>
      </c>
      <c r="K81" s="1040"/>
      <c r="L81" s="1040"/>
      <c r="M81" s="1040"/>
      <c r="N81" s="1040"/>
      <c r="O81" s="1040"/>
      <c r="P81" s="1040"/>
      <c r="Q81" s="1040"/>
      <c r="R81" s="1039">
        <f t="shared" ref="R81:Z81" si="25">ROUNDUP(R70,0)</f>
        <v>3</v>
      </c>
      <c r="S81" s="1039">
        <f t="shared" si="25"/>
        <v>3</v>
      </c>
      <c r="T81" s="1039">
        <f t="shared" si="25"/>
        <v>3</v>
      </c>
      <c r="U81" s="1039">
        <f t="shared" si="25"/>
        <v>3</v>
      </c>
      <c r="V81" s="1039">
        <f t="shared" si="25"/>
        <v>3</v>
      </c>
      <c r="W81" s="1039">
        <f t="shared" si="25"/>
        <v>3</v>
      </c>
      <c r="X81" s="1039">
        <f t="shared" si="25"/>
        <v>3</v>
      </c>
      <c r="Y81" s="1039">
        <f t="shared" si="25"/>
        <v>3</v>
      </c>
      <c r="Z81" s="1039">
        <f t="shared" si="25"/>
        <v>3</v>
      </c>
    </row>
    <row r="82" spans="2:26" ht="18" customHeight="1" x14ac:dyDescent="0.25">
      <c r="B82" s="1039">
        <f t="shared" ref="B82:J82" si="26">ROUNDUP(B71,0)</f>
        <v>3</v>
      </c>
      <c r="C82" s="1039">
        <f t="shared" si="26"/>
        <v>3</v>
      </c>
      <c r="D82" s="1039">
        <f t="shared" si="26"/>
        <v>3</v>
      </c>
      <c r="E82" s="1039">
        <f t="shared" si="26"/>
        <v>3</v>
      </c>
      <c r="F82" s="1039">
        <f t="shared" si="26"/>
        <v>3</v>
      </c>
      <c r="G82" s="1039">
        <f t="shared" si="26"/>
        <v>3</v>
      </c>
      <c r="H82" s="1039">
        <f t="shared" si="26"/>
        <v>3</v>
      </c>
      <c r="I82" s="1039">
        <f t="shared" si="26"/>
        <v>3</v>
      </c>
      <c r="J82" s="1039">
        <f t="shared" si="26"/>
        <v>2</v>
      </c>
      <c r="K82" s="1040"/>
      <c r="L82" s="1040"/>
      <c r="M82" s="1040"/>
      <c r="N82" s="1040"/>
      <c r="O82" s="1040"/>
      <c r="P82" s="1040"/>
      <c r="Q82" s="1040"/>
      <c r="R82" s="1039">
        <f t="shared" ref="R82:Z82" si="27">ROUNDUP(R71,0)</f>
        <v>3</v>
      </c>
      <c r="S82" s="1039">
        <f t="shared" si="27"/>
        <v>3</v>
      </c>
      <c r="T82" s="1039">
        <f t="shared" si="27"/>
        <v>3</v>
      </c>
      <c r="U82" s="1039">
        <f t="shared" si="27"/>
        <v>3</v>
      </c>
      <c r="V82" s="1039">
        <f t="shared" si="27"/>
        <v>3</v>
      </c>
      <c r="W82" s="1039">
        <f t="shared" si="27"/>
        <v>3</v>
      </c>
      <c r="X82" s="1039">
        <f t="shared" si="27"/>
        <v>3</v>
      </c>
      <c r="Y82" s="1039">
        <f t="shared" si="27"/>
        <v>3</v>
      </c>
      <c r="Z82" s="1039">
        <f t="shared" si="27"/>
        <v>3</v>
      </c>
    </row>
    <row r="83" spans="2:26" ht="18" customHeight="1" x14ac:dyDescent="0.25">
      <c r="B83" s="1039">
        <f t="shared" ref="B83:J83" si="28">ROUNDUP(B72,0)</f>
        <v>3</v>
      </c>
      <c r="C83" s="1039">
        <f t="shared" si="28"/>
        <v>3</v>
      </c>
      <c r="D83" s="1039">
        <f t="shared" si="28"/>
        <v>3</v>
      </c>
      <c r="E83" s="1039">
        <f t="shared" si="28"/>
        <v>3</v>
      </c>
      <c r="F83" s="1039">
        <f t="shared" si="28"/>
        <v>3</v>
      </c>
      <c r="G83" s="1039">
        <f t="shared" si="28"/>
        <v>3</v>
      </c>
      <c r="H83" s="1039">
        <f t="shared" si="28"/>
        <v>3</v>
      </c>
      <c r="I83" s="1039">
        <f t="shared" si="28"/>
        <v>3</v>
      </c>
      <c r="J83" s="1039">
        <f t="shared" si="28"/>
        <v>3</v>
      </c>
      <c r="K83" s="1040"/>
      <c r="L83" s="1040"/>
      <c r="M83" s="1040"/>
      <c r="N83" s="1040"/>
      <c r="O83" s="1040"/>
      <c r="P83" s="1040"/>
      <c r="Q83" s="1040"/>
      <c r="R83" s="1039">
        <f t="shared" ref="R83:Z83" si="29">ROUNDUP(R72,0)</f>
        <v>3</v>
      </c>
      <c r="S83" s="1039">
        <f t="shared" si="29"/>
        <v>3</v>
      </c>
      <c r="T83" s="1039">
        <f t="shared" si="29"/>
        <v>3</v>
      </c>
      <c r="U83" s="1039">
        <f t="shared" si="29"/>
        <v>3</v>
      </c>
      <c r="V83" s="1039">
        <f t="shared" si="29"/>
        <v>3</v>
      </c>
      <c r="W83" s="1039">
        <f t="shared" si="29"/>
        <v>4</v>
      </c>
      <c r="X83" s="1039">
        <f t="shared" si="29"/>
        <v>4</v>
      </c>
      <c r="Y83" s="1039">
        <f t="shared" si="29"/>
        <v>3</v>
      </c>
      <c r="Z83" s="1039">
        <f t="shared" si="29"/>
        <v>3</v>
      </c>
    </row>
    <row r="84" spans="2:26" ht="18" customHeight="1" x14ac:dyDescent="0.25">
      <c r="B84" s="1039">
        <f t="shared" ref="B84:J84" si="30">ROUNDUP(B73,0)</f>
        <v>3</v>
      </c>
      <c r="C84" s="1039">
        <f t="shared" si="30"/>
        <v>3</v>
      </c>
      <c r="D84" s="1039">
        <f t="shared" si="30"/>
        <v>3</v>
      </c>
      <c r="E84" s="1039">
        <f t="shared" si="30"/>
        <v>3</v>
      </c>
      <c r="F84" s="1039">
        <f t="shared" si="30"/>
        <v>3</v>
      </c>
      <c r="G84" s="1039">
        <f t="shared" si="30"/>
        <v>3</v>
      </c>
      <c r="H84" s="1039">
        <f t="shared" si="30"/>
        <v>3</v>
      </c>
      <c r="I84" s="1039">
        <f t="shared" si="30"/>
        <v>3</v>
      </c>
      <c r="J84" s="1039">
        <f t="shared" si="30"/>
        <v>2</v>
      </c>
      <c r="K84" s="1040"/>
      <c r="L84" s="1040"/>
      <c r="M84" s="1040"/>
      <c r="N84" s="1040"/>
      <c r="O84" s="1040"/>
      <c r="P84" s="1040"/>
      <c r="Q84" s="1040"/>
      <c r="R84" s="1039">
        <f t="shared" ref="R84:Z84" si="31">ROUNDUP(R73,0)</f>
        <v>3</v>
      </c>
      <c r="S84" s="1039">
        <f t="shared" si="31"/>
        <v>3</v>
      </c>
      <c r="T84" s="1039">
        <f t="shared" si="31"/>
        <v>4</v>
      </c>
      <c r="U84" s="1039">
        <f t="shared" si="31"/>
        <v>4</v>
      </c>
      <c r="V84" s="1039">
        <f t="shared" si="31"/>
        <v>3</v>
      </c>
      <c r="W84" s="1039">
        <f t="shared" si="31"/>
        <v>3</v>
      </c>
      <c r="X84" s="1039">
        <f t="shared" si="31"/>
        <v>3</v>
      </c>
      <c r="Y84" s="1039">
        <f t="shared" si="31"/>
        <v>3</v>
      </c>
      <c r="Z84" s="1039">
        <f t="shared" si="31"/>
        <v>2</v>
      </c>
    </row>
    <row r="85" spans="2:26" ht="18" customHeight="1" x14ac:dyDescent="0.25">
      <c r="B85" s="1039">
        <f>ROUNDUP(B74,0)</f>
        <v>2</v>
      </c>
      <c r="C85" s="1039">
        <f>ROUNDUP(C74,0)</f>
        <v>3</v>
      </c>
      <c r="D85" s="1039">
        <f>ROUNDUP(D74,0)</f>
        <v>3</v>
      </c>
      <c r="E85" s="1039">
        <f>ROUNDUP(E74,0)</f>
        <v>3</v>
      </c>
      <c r="F85" s="1039">
        <f>ROUNDUP(F74,0)</f>
        <v>2</v>
      </c>
      <c r="G85" s="1041"/>
      <c r="H85" s="1041"/>
      <c r="I85" s="1041"/>
      <c r="J85" s="1041"/>
      <c r="K85" s="1040"/>
      <c r="L85" s="1040"/>
      <c r="M85" s="1040"/>
      <c r="N85" s="1040"/>
      <c r="O85" s="1040"/>
      <c r="P85" s="1040"/>
      <c r="Q85" s="1040"/>
      <c r="R85" s="1039">
        <f>ROUNDUP(R74,0)</f>
        <v>3</v>
      </c>
      <c r="S85" s="1039">
        <f>ROUNDUP(S74,0)</f>
        <v>3</v>
      </c>
      <c r="T85" s="1039">
        <f>ROUNDUP(T74,0)</f>
        <v>3</v>
      </c>
      <c r="U85" s="1039">
        <f>ROUNDUP(U74,0)</f>
        <v>3</v>
      </c>
      <c r="V85" s="1039">
        <f>ROUNDUP(V74,0)</f>
        <v>2</v>
      </c>
      <c r="W85" s="1041"/>
      <c r="X85" s="1041"/>
      <c r="Y85" s="1041"/>
      <c r="Z85" s="1041"/>
    </row>
    <row r="86" spans="2:26" ht="18" customHeight="1" x14ac:dyDescent="0.25">
      <c r="B86" s="1040"/>
      <c r="C86" s="1040"/>
      <c r="D86" s="1040"/>
      <c r="E86" s="1040"/>
      <c r="F86" s="1040"/>
      <c r="G86" s="1040"/>
      <c r="H86" s="1040"/>
      <c r="I86" s="1040"/>
      <c r="J86" s="1040"/>
      <c r="K86" s="1040"/>
      <c r="L86" s="1040"/>
      <c r="M86" s="1040"/>
      <c r="N86" s="1040"/>
      <c r="O86" s="1040"/>
      <c r="P86" s="1040"/>
      <c r="Q86" s="1040"/>
      <c r="R86" s="1040"/>
      <c r="S86" s="1040"/>
      <c r="T86" s="1040"/>
      <c r="U86" s="1040"/>
      <c r="V86" s="1040"/>
      <c r="W86" s="1040"/>
      <c r="X86" s="1040"/>
      <c r="Y86" s="1040"/>
      <c r="Z86" s="1040"/>
    </row>
    <row r="87" spans="2:26" ht="18" customHeight="1" x14ac:dyDescent="0.25">
      <c r="B87" s="994" t="s">
        <v>373</v>
      </c>
      <c r="D87" s="1042">
        <f>SUM(B78:J85)</f>
        <v>208</v>
      </c>
      <c r="R87" s="994" t="s">
        <v>373</v>
      </c>
      <c r="T87" s="1042">
        <f>SUM(R78:Z85)</f>
        <v>204</v>
      </c>
    </row>
    <row r="88" spans="2:26" ht="18" customHeight="1" x14ac:dyDescent="0.25">
      <c r="B88" s="994" t="s">
        <v>374</v>
      </c>
      <c r="D88" s="994">
        <f>COUNTIF(B78:J85,"&gt;0")</f>
        <v>68</v>
      </c>
      <c r="R88" s="994" t="s">
        <v>374</v>
      </c>
      <c r="T88" s="994">
        <f>COUNTIF(R78:Z85,"&gt;0")</f>
        <v>68</v>
      </c>
    </row>
    <row r="89" spans="2:26" ht="18" customHeight="1" x14ac:dyDescent="0.25">
      <c r="B89" s="994" t="s">
        <v>375</v>
      </c>
      <c r="D89" s="994">
        <f>COUNTIF(B52:M60,"&gt;0")</f>
        <v>52</v>
      </c>
    </row>
  </sheetData>
  <mergeCells count="12">
    <mergeCell ref="H6:I6"/>
    <mergeCell ref="B2:I2"/>
    <mergeCell ref="F4:G4"/>
    <mergeCell ref="H4:I4"/>
    <mergeCell ref="D5:E5"/>
    <mergeCell ref="F5:G5"/>
    <mergeCell ref="H5:I5"/>
    <mergeCell ref="D4:E4"/>
    <mergeCell ref="B5:C5"/>
    <mergeCell ref="B6:C6"/>
    <mergeCell ref="D6:E6"/>
    <mergeCell ref="F6:G6"/>
  </mergeCells>
  <conditionalFormatting sqref="P2:U3 V2">
    <cfRule type="cellIs" dxfId="22" priority="1" operator="greaterThan">
      <formula>6.6</formula>
    </cfRule>
    <cfRule type="cellIs" dxfId="21" priority="2" operator="equal">
      <formula>6.5</formula>
    </cfRule>
    <cfRule type="cellIs" dxfId="20" priority="3" operator="equal">
      <formula>6</formula>
    </cfRule>
    <cfRule type="cellIs" dxfId="19" priority="4" operator="equal">
      <formula>5.5</formula>
    </cfRule>
    <cfRule type="cellIs" dxfId="18" priority="5" operator="equal">
      <formula>5</formula>
    </cfRule>
    <cfRule type="cellIs" dxfId="17" priority="6" operator="equal">
      <formula>4.5</formula>
    </cfRule>
    <cfRule type="cellIs" dxfId="16" priority="7" operator="equal">
      <formula>4</formula>
    </cfRule>
    <cfRule type="cellIs" dxfId="15" priority="8" operator="equal">
      <formula>3.5</formula>
    </cfRule>
    <cfRule type="cellIs" dxfId="14" priority="9" operator="equal">
      <formula>3</formula>
    </cfRule>
    <cfRule type="cellIs" dxfId="13" priority="10" operator="equal">
      <formula>2.5</formula>
    </cfRule>
    <cfRule type="cellIs" dxfId="12" priority="11" operator="equal">
      <formula>2</formula>
    </cfRule>
    <cfRule type="cellIs" dxfId="11" priority="12" operator="equal">
      <formula>1.5</formula>
    </cfRule>
    <cfRule type="cellIs" dxfId="10" priority="13" operator="equal">
      <formula>1</formula>
    </cfRule>
  </conditionalFormatting>
  <conditionalFormatting sqref="P1:V1">
    <cfRule type="cellIs" dxfId="9" priority="14" operator="between">
      <formula>0.001</formula>
      <formula>7</formula>
    </cfRule>
    <cfRule type="cellIs" dxfId="8" priority="15"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38"/>
  <sheetViews>
    <sheetView zoomScale="70" zoomScaleNormal="70" workbookViewId="0">
      <pane ySplit="98" topLeftCell="A99" activePane="bottomLeft" state="frozen"/>
      <selection pane="bottomLeft" sqref="A1:XFD1048576"/>
    </sheetView>
  </sheetViews>
  <sheetFormatPr defaultRowHeight="15" x14ac:dyDescent="0.25"/>
  <cols>
    <col min="1" max="10" width="10" customWidth="1"/>
    <col min="11" max="11" width="9.125" style="845"/>
    <col min="12" max="38" width="9.125" style="848"/>
  </cols>
  <sheetData>
    <row r="1" spans="1:89" x14ac:dyDescent="0.25">
      <c r="A1" s="827" t="s">
        <v>248</v>
      </c>
      <c r="K1" s="828"/>
      <c r="L1" s="829"/>
      <c r="M1" s="829"/>
      <c r="N1" s="829" t="s">
        <v>249</v>
      </c>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c r="BW1" s="830"/>
      <c r="BX1" s="830"/>
      <c r="BY1" s="830"/>
      <c r="BZ1" s="830"/>
      <c r="CA1" s="830"/>
      <c r="CB1" s="830"/>
      <c r="CC1" s="830"/>
      <c r="CD1" s="830"/>
      <c r="CE1" s="830"/>
      <c r="CF1" s="830"/>
      <c r="CG1" s="830"/>
      <c r="CH1" s="830"/>
      <c r="CI1" s="830"/>
      <c r="CJ1" s="830"/>
      <c r="CK1" s="830"/>
    </row>
    <row r="2" spans="1:89" x14ac:dyDescent="0.25">
      <c r="A2" s="831"/>
      <c r="B2" s="831"/>
      <c r="C2" s="831"/>
      <c r="D2" s="831"/>
      <c r="E2" s="831"/>
      <c r="F2" s="831"/>
      <c r="G2" s="831"/>
      <c r="H2" s="831"/>
      <c r="I2" s="831"/>
      <c r="J2" s="832"/>
      <c r="K2" s="828"/>
      <c r="L2" s="833"/>
      <c r="M2" s="833"/>
      <c r="N2" s="873">
        <v>1</v>
      </c>
      <c r="O2" s="875">
        <v>1.5</v>
      </c>
      <c r="P2" s="876">
        <v>2</v>
      </c>
      <c r="Q2" s="877">
        <v>2.5</v>
      </c>
      <c r="R2" s="878">
        <v>3</v>
      </c>
      <c r="S2" s="879">
        <v>3.5</v>
      </c>
      <c r="T2" s="885" t="s">
        <v>250</v>
      </c>
      <c r="U2" s="833"/>
      <c r="V2" s="833"/>
      <c r="W2" s="833"/>
      <c r="X2" s="833"/>
      <c r="Y2" s="833"/>
      <c r="Z2" s="833"/>
      <c r="AA2" s="833"/>
      <c r="AB2" s="833"/>
      <c r="AC2" s="833"/>
      <c r="AD2" s="833"/>
      <c r="AE2" s="829"/>
      <c r="AF2" s="829"/>
      <c r="AG2" s="829"/>
      <c r="AH2" s="829"/>
      <c r="AI2" s="829"/>
      <c r="AJ2" s="829"/>
      <c r="AK2" s="829"/>
      <c r="AL2" s="829"/>
      <c r="AM2" s="830"/>
      <c r="AN2" s="830"/>
      <c r="AO2" s="830"/>
      <c r="AP2" s="830"/>
      <c r="AQ2" s="830"/>
      <c r="AR2" s="830"/>
      <c r="AS2" s="830"/>
      <c r="AT2" s="830"/>
      <c r="AU2" s="830"/>
      <c r="AV2" s="830"/>
      <c r="AW2" s="830"/>
      <c r="AX2" s="830"/>
      <c r="AY2" s="830"/>
      <c r="AZ2" s="830"/>
      <c r="BA2" s="830"/>
      <c r="BB2" s="830"/>
      <c r="BC2" s="830"/>
      <c r="BD2" s="830"/>
      <c r="BE2" s="830"/>
      <c r="BF2" s="830"/>
      <c r="BG2" s="830"/>
      <c r="BH2" s="830"/>
      <c r="BI2" s="830"/>
      <c r="BJ2" s="830"/>
      <c r="BK2" s="830"/>
      <c r="BL2" s="830"/>
      <c r="BM2" s="830"/>
      <c r="BN2" s="830"/>
      <c r="BO2" s="830"/>
      <c r="BP2" s="830"/>
      <c r="BQ2" s="830"/>
      <c r="BR2" s="830"/>
      <c r="BS2" s="830"/>
      <c r="BT2" s="830"/>
      <c r="BU2" s="830"/>
      <c r="BV2" s="830"/>
      <c r="BW2" s="830"/>
      <c r="BX2" s="830"/>
      <c r="BY2" s="830"/>
      <c r="BZ2" s="830"/>
      <c r="CA2" s="830"/>
      <c r="CB2" s="830"/>
      <c r="CC2" s="830"/>
      <c r="CD2" s="830"/>
      <c r="CE2" s="830"/>
      <c r="CF2" s="830"/>
      <c r="CG2" s="830"/>
      <c r="CH2" s="830"/>
      <c r="CI2" s="830"/>
      <c r="CJ2" s="830"/>
      <c r="CK2" s="830"/>
    </row>
    <row r="3" spans="1:89" x14ac:dyDescent="0.25">
      <c r="A3" s="827" t="s">
        <v>251</v>
      </c>
      <c r="B3" t="s">
        <v>252</v>
      </c>
      <c r="K3" s="828"/>
      <c r="L3" s="833"/>
      <c r="M3" s="833"/>
      <c r="N3" s="881">
        <v>4</v>
      </c>
      <c r="O3" s="883">
        <v>4.5</v>
      </c>
      <c r="P3" s="880">
        <v>5</v>
      </c>
      <c r="Q3" s="874">
        <v>5.5</v>
      </c>
      <c r="R3" s="884">
        <v>6</v>
      </c>
      <c r="S3" s="882">
        <v>6.5</v>
      </c>
      <c r="T3" s="833"/>
      <c r="U3" s="833"/>
      <c r="V3" s="833"/>
      <c r="W3" s="833"/>
      <c r="X3" s="833"/>
      <c r="Y3" s="833"/>
      <c r="Z3" s="833"/>
      <c r="AA3" s="833"/>
      <c r="AB3" s="833"/>
      <c r="AC3" s="833"/>
      <c r="AD3" s="833"/>
      <c r="AE3" s="829"/>
      <c r="AF3" s="829"/>
      <c r="AG3" s="829"/>
      <c r="AH3" s="829"/>
      <c r="AI3" s="829"/>
      <c r="AJ3" s="829"/>
      <c r="AK3" s="829"/>
      <c r="AL3" s="829"/>
      <c r="AM3" s="830"/>
      <c r="AN3" s="830"/>
      <c r="AO3" s="830"/>
      <c r="AP3" s="830"/>
      <c r="AQ3" s="830"/>
      <c r="AR3" s="830"/>
      <c r="AS3" s="830"/>
      <c r="AT3" s="830"/>
      <c r="AU3" s="830"/>
      <c r="AV3" s="830"/>
      <c r="AW3" s="830"/>
      <c r="AX3" s="830"/>
      <c r="AY3" s="830"/>
      <c r="AZ3" s="830"/>
      <c r="BA3" s="830"/>
      <c r="BB3" s="830"/>
      <c r="BC3" s="830"/>
      <c r="BD3" s="830"/>
      <c r="BE3" s="830"/>
      <c r="BF3" s="830"/>
      <c r="BG3" s="830"/>
      <c r="BH3" s="830"/>
      <c r="BI3" s="830"/>
      <c r="BJ3" s="830"/>
      <c r="BK3" s="830"/>
      <c r="BL3" s="830"/>
      <c r="BM3" s="830"/>
      <c r="BN3" s="830"/>
      <c r="BO3" s="830"/>
      <c r="BP3" s="830"/>
      <c r="BQ3" s="830"/>
      <c r="BR3" s="830"/>
      <c r="BS3" s="830"/>
      <c r="BT3" s="830"/>
      <c r="BU3" s="830"/>
      <c r="BV3" s="830"/>
      <c r="BW3" s="830"/>
      <c r="BX3" s="830"/>
      <c r="BY3" s="830"/>
      <c r="BZ3" s="830"/>
      <c r="CA3" s="830"/>
      <c r="CB3" s="830"/>
      <c r="CC3" s="830"/>
      <c r="CD3" s="830"/>
      <c r="CE3" s="830"/>
      <c r="CF3" s="830"/>
      <c r="CG3" s="830"/>
      <c r="CH3" s="830"/>
      <c r="CI3" s="830"/>
      <c r="CJ3" s="830"/>
      <c r="CK3" s="830"/>
    </row>
    <row r="4" spans="1:89" x14ac:dyDescent="0.25">
      <c r="B4" s="2105" t="s">
        <v>253</v>
      </c>
      <c r="C4" s="2105"/>
      <c r="E4" s="834" t="s">
        <v>254</v>
      </c>
      <c r="F4" s="834" t="s">
        <v>255</v>
      </c>
      <c r="H4" s="835" t="s">
        <v>256</v>
      </c>
      <c r="K4" s="828"/>
      <c r="L4" s="833"/>
      <c r="M4" s="833"/>
      <c r="N4" s="833"/>
      <c r="O4" s="833"/>
      <c r="P4" s="833"/>
      <c r="Q4" s="833"/>
      <c r="R4" s="833"/>
      <c r="S4" s="833"/>
      <c r="T4" s="833"/>
      <c r="U4" s="833"/>
      <c r="V4" s="833"/>
      <c r="W4" s="833"/>
      <c r="X4" s="833"/>
      <c r="Y4" s="833"/>
      <c r="Z4" s="833"/>
      <c r="AA4" s="833"/>
      <c r="AB4" s="833"/>
      <c r="AC4" s="833"/>
      <c r="AD4" s="833"/>
      <c r="AE4" s="829"/>
      <c r="AF4" s="829"/>
      <c r="AG4" s="829"/>
      <c r="AH4" s="829"/>
      <c r="AI4" s="829"/>
      <c r="AJ4" s="829"/>
      <c r="AK4" s="829"/>
      <c r="AL4" s="829"/>
      <c r="AM4" s="830"/>
      <c r="AN4" s="830"/>
      <c r="AO4" s="830"/>
      <c r="AP4" s="830"/>
      <c r="AQ4" s="830"/>
      <c r="AR4" s="830"/>
      <c r="AS4" s="830"/>
      <c r="AT4" s="830"/>
      <c r="AU4" s="830"/>
      <c r="AV4" s="830"/>
      <c r="AW4" s="830"/>
      <c r="AX4" s="830"/>
      <c r="AY4" s="830"/>
      <c r="AZ4" s="830"/>
      <c r="BA4" s="830"/>
      <c r="BB4" s="830"/>
      <c r="BC4" s="830"/>
      <c r="BD4" s="830"/>
      <c r="BE4" s="830"/>
      <c r="BF4" s="830"/>
      <c r="BG4" s="830"/>
      <c r="BH4" s="830"/>
      <c r="BI4" s="830"/>
      <c r="BJ4" s="830"/>
      <c r="BK4" s="830"/>
      <c r="BL4" s="830"/>
      <c r="BM4" s="830"/>
      <c r="BN4" s="830"/>
      <c r="BO4" s="830"/>
      <c r="BP4" s="830"/>
      <c r="BQ4" s="830"/>
      <c r="BR4" s="830"/>
      <c r="BS4" s="830"/>
      <c r="BT4" s="830"/>
      <c r="BU4" s="830"/>
      <c r="BV4" s="830"/>
      <c r="BW4" s="830"/>
      <c r="BX4" s="830"/>
      <c r="BY4" s="830"/>
      <c r="BZ4" s="830"/>
      <c r="CA4" s="830"/>
      <c r="CB4" s="830"/>
      <c r="CC4" s="830"/>
      <c r="CD4" s="830"/>
      <c r="CE4" s="830"/>
      <c r="CF4" s="830"/>
      <c r="CG4" s="830"/>
      <c r="CH4" s="830"/>
      <c r="CI4" s="830"/>
      <c r="CJ4" s="830"/>
      <c r="CK4" s="830"/>
    </row>
    <row r="5" spans="1:89" x14ac:dyDescent="0.25">
      <c r="B5" s="2106" t="s">
        <v>257</v>
      </c>
      <c r="C5" s="2107"/>
      <c r="E5" s="866" t="s">
        <v>116</v>
      </c>
      <c r="F5" s="866">
        <v>52</v>
      </c>
      <c r="H5" s="835" t="str">
        <f>CONCATENATE(B5,E5,F5)</f>
        <v>'3x3 mass hand'!B52</v>
      </c>
      <c r="K5" s="828"/>
      <c r="L5" s="833"/>
      <c r="M5" s="833"/>
      <c r="N5" s="833"/>
      <c r="O5" s="833"/>
      <c r="P5" s="833"/>
      <c r="Q5" s="833"/>
      <c r="R5" s="833"/>
      <c r="S5" s="833"/>
      <c r="T5" s="833"/>
      <c r="U5" s="833"/>
      <c r="V5" s="833"/>
      <c r="W5" s="833"/>
      <c r="X5" s="833"/>
      <c r="Y5" s="833"/>
      <c r="Z5" s="833"/>
      <c r="AA5" s="833"/>
      <c r="AB5" s="833"/>
      <c r="AC5" s="833"/>
      <c r="AD5" s="833"/>
      <c r="AE5" s="829"/>
      <c r="AF5" s="829"/>
      <c r="AG5" s="829"/>
      <c r="AH5" s="829"/>
      <c r="AI5" s="829"/>
      <c r="AJ5" s="829"/>
      <c r="AK5" s="829"/>
      <c r="AL5" s="829"/>
      <c r="AM5" s="830"/>
      <c r="AN5" s="830"/>
      <c r="AO5" s="830"/>
      <c r="AP5" s="830"/>
      <c r="AQ5" s="830"/>
      <c r="AR5" s="830"/>
      <c r="AS5" s="830"/>
      <c r="AT5" s="830"/>
      <c r="AU5" s="830"/>
      <c r="AV5" s="830"/>
      <c r="AW5" s="830"/>
      <c r="AX5" s="830"/>
      <c r="AY5" s="830"/>
      <c r="AZ5" s="830"/>
      <c r="BA5" s="830"/>
      <c r="BB5" s="830"/>
      <c r="BC5" s="830"/>
      <c r="BD5" s="830"/>
      <c r="BE5" s="830"/>
      <c r="BF5" s="830"/>
      <c r="BG5" s="830"/>
      <c r="BH5" s="830"/>
      <c r="BI5" s="830"/>
      <c r="BJ5" s="830"/>
      <c r="BK5" s="830"/>
      <c r="BL5" s="830"/>
      <c r="BM5" s="830"/>
      <c r="BN5" s="830"/>
      <c r="BO5" s="830"/>
      <c r="BP5" s="830"/>
      <c r="BQ5" s="830"/>
      <c r="BR5" s="830"/>
      <c r="BS5" s="830"/>
      <c r="BT5" s="830"/>
      <c r="BU5" s="830"/>
      <c r="BV5" s="830"/>
      <c r="BW5" s="830"/>
      <c r="BX5" s="830"/>
      <c r="BY5" s="830"/>
      <c r="BZ5" s="830"/>
      <c r="CA5" s="830"/>
      <c r="CB5" s="830"/>
      <c r="CC5" s="830"/>
      <c r="CD5" s="830"/>
      <c r="CE5" s="830"/>
      <c r="CF5" s="830"/>
      <c r="CG5" s="830"/>
      <c r="CH5" s="830"/>
      <c r="CI5" s="830"/>
      <c r="CJ5" s="830"/>
      <c r="CK5" s="830"/>
    </row>
    <row r="6" spans="1:89" x14ac:dyDescent="0.25">
      <c r="B6" s="836"/>
      <c r="E6" s="837"/>
      <c r="F6" s="837"/>
      <c r="H6" s="835"/>
      <c r="K6" s="828"/>
      <c r="L6" s="833"/>
      <c r="M6" s="833"/>
      <c r="N6" s="833"/>
      <c r="O6" s="833"/>
      <c r="P6" s="833"/>
      <c r="Q6" s="833"/>
      <c r="R6" s="833"/>
      <c r="S6" s="833"/>
      <c r="T6" s="833"/>
      <c r="U6" s="833"/>
      <c r="V6" s="833"/>
      <c r="W6" s="833"/>
      <c r="X6" s="833"/>
      <c r="Y6" s="833"/>
      <c r="Z6" s="833"/>
      <c r="AA6" s="833"/>
      <c r="AB6" s="833"/>
      <c r="AC6" s="833"/>
      <c r="AD6" s="833"/>
      <c r="AE6" s="829"/>
      <c r="AF6" s="829"/>
      <c r="AG6" s="829"/>
      <c r="AH6" s="829"/>
      <c r="AI6" s="829"/>
      <c r="AJ6" s="829"/>
      <c r="AK6" s="829"/>
      <c r="AL6" s="829"/>
      <c r="AM6" s="830"/>
      <c r="AN6" s="830"/>
      <c r="AO6" s="830"/>
      <c r="AP6" s="830"/>
      <c r="AQ6" s="830"/>
      <c r="AR6" s="830"/>
      <c r="AS6" s="830"/>
      <c r="AT6" s="830"/>
      <c r="AU6" s="830"/>
      <c r="AV6" s="830"/>
      <c r="AW6" s="830"/>
      <c r="AX6" s="830"/>
      <c r="AY6" s="830"/>
      <c r="AZ6" s="830"/>
      <c r="BA6" s="830"/>
      <c r="BB6" s="830"/>
      <c r="BC6" s="830"/>
      <c r="BD6" s="830"/>
      <c r="BE6" s="830"/>
      <c r="BF6" s="830"/>
      <c r="BG6" s="830"/>
      <c r="BH6" s="830"/>
      <c r="BI6" s="830"/>
      <c r="BJ6" s="830"/>
      <c r="BK6" s="830"/>
      <c r="BL6" s="830"/>
      <c r="BM6" s="830"/>
      <c r="BN6" s="830"/>
      <c r="BO6" s="830"/>
      <c r="BP6" s="830"/>
      <c r="BQ6" s="830"/>
      <c r="BR6" s="830"/>
      <c r="BS6" s="830"/>
      <c r="BT6" s="830"/>
      <c r="BU6" s="830"/>
      <c r="BV6" s="830"/>
      <c r="BW6" s="830"/>
      <c r="BX6" s="830"/>
      <c r="BY6" s="830"/>
      <c r="BZ6" s="830"/>
      <c r="CA6" s="830"/>
      <c r="CB6" s="830"/>
      <c r="CC6" s="830"/>
      <c r="CD6" s="830"/>
      <c r="CE6" s="830"/>
      <c r="CF6" s="830"/>
      <c r="CG6" s="830"/>
      <c r="CH6" s="830"/>
      <c r="CI6" s="830"/>
      <c r="CJ6" s="830"/>
      <c r="CK6" s="830"/>
    </row>
    <row r="7" spans="1:89" s="723" customFormat="1" ht="18" x14ac:dyDescent="0.25">
      <c r="B7" s="867" t="s">
        <v>258</v>
      </c>
      <c r="C7" s="722"/>
      <c r="D7" s="868">
        <f>'1-Eng Inputs'!B34</f>
        <v>31</v>
      </c>
      <c r="K7" s="869"/>
      <c r="L7" s="870" t="s">
        <v>295</v>
      </c>
      <c r="M7" s="870"/>
      <c r="N7" s="870"/>
      <c r="O7" s="870"/>
      <c r="P7" s="870"/>
      <c r="Q7" s="833"/>
      <c r="R7" s="833"/>
      <c r="S7" s="833"/>
      <c r="T7" s="833"/>
      <c r="U7" s="833"/>
      <c r="V7" s="833"/>
      <c r="W7" s="833"/>
      <c r="X7" s="833"/>
      <c r="Y7" s="833"/>
      <c r="Z7" s="833"/>
      <c r="AA7" s="833"/>
      <c r="AB7" s="833"/>
      <c r="AC7" s="833"/>
      <c r="AD7" s="833"/>
      <c r="AE7" s="871"/>
      <c r="AF7" s="871"/>
      <c r="AG7" s="871"/>
      <c r="AH7" s="871"/>
      <c r="AI7" s="871"/>
      <c r="AJ7" s="871"/>
      <c r="AK7" s="871"/>
      <c r="AL7" s="871"/>
      <c r="AM7" s="872"/>
      <c r="AN7" s="872"/>
      <c r="AO7" s="872"/>
      <c r="AP7" s="872"/>
      <c r="AQ7" s="872"/>
      <c r="AR7" s="872"/>
      <c r="AS7" s="872"/>
      <c r="AT7" s="872"/>
      <c r="AU7" s="872"/>
      <c r="AV7" s="872"/>
      <c r="AW7" s="872"/>
      <c r="AX7" s="872"/>
      <c r="AY7" s="872"/>
      <c r="AZ7" s="872"/>
      <c r="BA7" s="872"/>
      <c r="BB7" s="872"/>
      <c r="BC7" s="872"/>
      <c r="BD7" s="872"/>
      <c r="BE7" s="872"/>
      <c r="BF7" s="872"/>
      <c r="BG7" s="872"/>
      <c r="BH7" s="872"/>
      <c r="BI7" s="872"/>
      <c r="BJ7" s="872"/>
      <c r="BK7" s="872"/>
      <c r="BL7" s="872"/>
      <c r="BM7" s="872"/>
      <c r="BN7" s="872"/>
      <c r="BO7" s="872"/>
      <c r="BP7" s="872"/>
      <c r="BQ7" s="872"/>
      <c r="BR7" s="872"/>
      <c r="BS7" s="872"/>
      <c r="BT7" s="872"/>
      <c r="BU7" s="872"/>
      <c r="BV7" s="872"/>
      <c r="BW7" s="872"/>
      <c r="BX7" s="872"/>
      <c r="BY7" s="872"/>
      <c r="BZ7" s="872"/>
      <c r="CA7" s="872"/>
      <c r="CB7" s="872"/>
      <c r="CC7" s="872"/>
      <c r="CD7" s="872"/>
      <c r="CE7" s="872"/>
      <c r="CF7" s="872"/>
      <c r="CG7" s="872"/>
      <c r="CH7" s="872"/>
      <c r="CI7" s="872"/>
      <c r="CJ7" s="872"/>
      <c r="CK7" s="872"/>
    </row>
    <row r="8" spans="1:89" ht="15" customHeight="1" x14ac:dyDescent="0.25">
      <c r="A8" s="831"/>
      <c r="B8" s="831"/>
      <c r="C8" s="831"/>
      <c r="D8" s="831"/>
      <c r="E8" s="831"/>
      <c r="F8" s="831"/>
      <c r="G8" s="831"/>
      <c r="H8" s="831"/>
      <c r="I8" s="831"/>
      <c r="J8" s="832"/>
      <c r="K8" s="839"/>
      <c r="L8" s="865"/>
      <c r="M8" s="865"/>
      <c r="N8" s="865"/>
      <c r="O8" s="865"/>
      <c r="P8" s="865"/>
      <c r="Q8" s="840"/>
      <c r="R8" s="840"/>
      <c r="S8" s="840"/>
      <c r="T8" s="840"/>
      <c r="U8" s="840"/>
      <c r="V8" s="840"/>
      <c r="W8" s="840"/>
      <c r="X8" s="840"/>
      <c r="Y8" s="840"/>
      <c r="Z8" s="840"/>
      <c r="AA8" s="840"/>
      <c r="AB8" s="840"/>
      <c r="AC8" s="840"/>
      <c r="AD8" s="840"/>
      <c r="AE8" s="841"/>
      <c r="AF8" s="841"/>
      <c r="AG8" s="841"/>
      <c r="AH8" s="841"/>
      <c r="AI8" s="841"/>
      <c r="AJ8" s="841"/>
      <c r="AK8" s="841"/>
      <c r="AL8" s="841"/>
      <c r="AM8" s="842"/>
      <c r="AN8" s="842"/>
      <c r="AO8" s="842"/>
      <c r="AP8" s="842"/>
      <c r="AQ8" s="842"/>
      <c r="AR8" s="842"/>
      <c r="AS8" s="842"/>
      <c r="AT8" s="842"/>
      <c r="AU8" s="842"/>
      <c r="AV8" s="842"/>
      <c r="AW8" s="842"/>
      <c r="AX8" s="842"/>
      <c r="AY8" s="842"/>
      <c r="AZ8" s="842"/>
      <c r="BA8" s="842"/>
      <c r="BB8" s="842"/>
      <c r="BC8" s="842"/>
      <c r="BD8" s="842"/>
      <c r="BE8" s="842"/>
      <c r="BF8" s="842"/>
      <c r="BG8" s="842"/>
      <c r="BH8" s="842"/>
      <c r="BI8" s="842"/>
      <c r="BJ8" s="842"/>
      <c r="BK8" s="842"/>
      <c r="BL8" s="842"/>
      <c r="BM8" s="842"/>
      <c r="BN8" s="842"/>
      <c r="BO8" s="842"/>
      <c r="BP8" s="842"/>
      <c r="BQ8" s="842"/>
      <c r="BR8" s="842"/>
      <c r="BS8" s="842"/>
      <c r="BT8" s="842"/>
      <c r="BU8" s="842"/>
      <c r="BV8" s="842"/>
      <c r="BW8" s="842"/>
      <c r="BX8" s="842"/>
      <c r="BY8" s="842"/>
      <c r="BZ8" s="842"/>
      <c r="CA8" s="842"/>
      <c r="CB8" s="842"/>
      <c r="CC8" s="842"/>
      <c r="CD8" s="842"/>
      <c r="CE8" s="842"/>
      <c r="CF8" s="842"/>
      <c r="CG8" s="842"/>
      <c r="CH8" s="842"/>
      <c r="CI8" s="842"/>
      <c r="CJ8" s="842"/>
      <c r="CK8" s="842"/>
    </row>
    <row r="9" spans="1:89" ht="15" customHeight="1" x14ac:dyDescent="0.25">
      <c r="A9" s="827"/>
      <c r="B9" s="843"/>
      <c r="C9" s="843"/>
      <c r="D9" s="843"/>
      <c r="E9" s="843"/>
      <c r="F9" s="843"/>
      <c r="G9" s="843"/>
      <c r="H9" s="843"/>
      <c r="I9" s="843"/>
      <c r="J9" s="844"/>
      <c r="L9" s="846"/>
      <c r="M9" s="846"/>
      <c r="N9" s="846"/>
      <c r="O9" s="846"/>
      <c r="P9" s="846"/>
      <c r="Q9" s="846"/>
      <c r="R9" s="846"/>
      <c r="S9" s="846"/>
      <c r="T9" s="846"/>
      <c r="U9" s="846"/>
      <c r="V9" s="846"/>
      <c r="W9" s="846"/>
      <c r="X9" s="846"/>
      <c r="Y9" s="846"/>
      <c r="Z9" s="846"/>
      <c r="AA9" s="846"/>
      <c r="AB9" s="846"/>
      <c r="AC9" s="846"/>
      <c r="AD9" s="847"/>
    </row>
    <row r="10" spans="1:89" x14ac:dyDescent="0.25">
      <c r="A10" s="827" t="s">
        <v>259</v>
      </c>
      <c r="C10" t="str">
        <f>CONCATENATE(_xlfn.UNICHAR(_xlfn.UNICODE($E$5)-1),$F$5-1)</f>
        <v>A51</v>
      </c>
      <c r="D10" t="str">
        <f>CONCATENATE($E$5,$F$5-11)</f>
        <v>B41</v>
      </c>
      <c r="E10" s="843" t="str">
        <f>CONCATENATE(_xlfn.UNICHAR(_xlfn.UNICODE($E$5)+1),$F$5-1)</f>
        <v>C51</v>
      </c>
      <c r="F10" s="843" t="str">
        <f>CONCATENATE(_xlfn.UNICHAR(_xlfn.UNICODE($E$5)+2),$F$5-1)</f>
        <v>D51</v>
      </c>
      <c r="G10" s="747" t="str">
        <f t="shared" ref="G10:J13" si="0">CONCATENATE($B$5,C10)</f>
        <v>'3x3 mass hand'!A51</v>
      </c>
      <c r="H10" s="747" t="str">
        <f t="shared" si="0"/>
        <v>'3x3 mass hand'!B41</v>
      </c>
      <c r="I10" s="747" t="str">
        <f t="shared" si="0"/>
        <v>'3x3 mass hand'!C51</v>
      </c>
      <c r="J10" s="747" t="str">
        <f t="shared" si="0"/>
        <v>'3x3 mass hand'!D51</v>
      </c>
      <c r="K10" s="845" t="s">
        <v>260</v>
      </c>
      <c r="L10" s="846"/>
      <c r="M10" s="846"/>
      <c r="N10" s="846"/>
      <c r="O10" s="846"/>
      <c r="P10" s="846"/>
      <c r="Q10" s="846"/>
      <c r="R10" s="846"/>
      <c r="S10" s="846"/>
      <c r="T10" s="846"/>
      <c r="U10" s="846"/>
      <c r="V10" s="846"/>
      <c r="W10" s="846"/>
      <c r="X10" s="846"/>
      <c r="Y10" s="846"/>
      <c r="Z10" s="846"/>
      <c r="AA10" s="846"/>
      <c r="AB10" s="846"/>
      <c r="AC10" s="846"/>
      <c r="AD10" s="847"/>
    </row>
    <row r="11" spans="1:89" ht="15.75" thickBot="1" x14ac:dyDescent="0.3">
      <c r="A11" s="838"/>
      <c r="B11" s="838"/>
      <c r="C11" t="str">
        <f>CONCATENATE(_xlfn.UNICHAR(_xlfn.UNICODE($E$5)-1),$F$5)</f>
        <v>A52</v>
      </c>
      <c r="D11" s="849" t="str">
        <f>CONCATENATE($E$5,$F$5)</f>
        <v>B52</v>
      </c>
      <c r="E11" s="850" t="str">
        <f>CONCATENATE(_xlfn.UNICHAR(_xlfn.UNICODE($E$5)+1),$F$5)</f>
        <v>C52</v>
      </c>
      <c r="F11" s="838" t="str">
        <f>CONCATENATE(_xlfn.UNICHAR(_xlfn.UNICODE($E$5)+2),$F$5)</f>
        <v>D52</v>
      </c>
      <c r="G11" s="747" t="str">
        <f t="shared" si="0"/>
        <v>'3x3 mass hand'!A52</v>
      </c>
      <c r="H11" s="851" t="str">
        <f t="shared" si="0"/>
        <v>'3x3 mass hand'!B52</v>
      </c>
      <c r="I11" s="852" t="str">
        <f t="shared" si="0"/>
        <v>'3x3 mass hand'!C52</v>
      </c>
      <c r="J11" s="747" t="str">
        <f t="shared" si="0"/>
        <v>'3x3 mass hand'!D52</v>
      </c>
      <c r="K11" s="845" t="s">
        <v>260</v>
      </c>
      <c r="L11" s="846"/>
      <c r="M11" s="846"/>
      <c r="N11" s="846"/>
      <c r="O11" s="846"/>
      <c r="P11" s="846"/>
      <c r="Q11" s="846"/>
      <c r="R11" s="846"/>
      <c r="S11" s="846"/>
      <c r="T11" s="846"/>
      <c r="U11" s="846"/>
      <c r="V11" s="846"/>
      <c r="W11" s="846"/>
      <c r="X11" s="846"/>
      <c r="Y11" s="846"/>
      <c r="Z11" s="846"/>
      <c r="AA11" s="846"/>
      <c r="AB11" s="846"/>
      <c r="AC11" s="846"/>
      <c r="AD11" s="847"/>
    </row>
    <row r="12" spans="1:89" x14ac:dyDescent="0.25">
      <c r="C12" t="str">
        <f>CONCATENATE(_xlfn.UNICHAR(_xlfn.UNICODE($E$5)-1),$F$5+1)</f>
        <v>A53</v>
      </c>
      <c r="D12" s="853" t="str">
        <f>CONCATENATE($E$5,$F$5+1)</f>
        <v>B53</v>
      </c>
      <c r="E12" s="854" t="str">
        <f>CONCATENATE(_xlfn.UNICHAR(_xlfn.UNICODE($E$5)+1),$F$5+1)</f>
        <v>C53</v>
      </c>
      <c r="F12" s="838" t="str">
        <f>CONCATENATE(_xlfn.UNICHAR(_xlfn.UNICODE($E$5)+2),$F$5+1)</f>
        <v>D53</v>
      </c>
      <c r="G12" s="747" t="str">
        <f t="shared" si="0"/>
        <v>'3x3 mass hand'!A53</v>
      </c>
      <c r="H12" s="855" t="str">
        <f t="shared" si="0"/>
        <v>'3x3 mass hand'!B53</v>
      </c>
      <c r="I12" s="856" t="str">
        <f t="shared" si="0"/>
        <v>'3x3 mass hand'!C53</v>
      </c>
      <c r="J12" s="747" t="str">
        <f t="shared" si="0"/>
        <v>'3x3 mass hand'!D53</v>
      </c>
      <c r="K12" s="845" t="s">
        <v>260</v>
      </c>
      <c r="L12" s="846"/>
      <c r="M12" s="846"/>
      <c r="N12" s="846"/>
      <c r="O12" s="846"/>
      <c r="P12" s="846"/>
      <c r="Q12" s="846"/>
      <c r="R12" s="846"/>
      <c r="S12" s="846"/>
      <c r="T12" s="846"/>
      <c r="U12" s="846"/>
      <c r="V12" s="846"/>
      <c r="W12" s="846"/>
      <c r="X12" s="846"/>
      <c r="Y12" s="846"/>
      <c r="Z12" s="846"/>
      <c r="AA12" s="846"/>
      <c r="AB12" s="846"/>
      <c r="AC12" s="846"/>
      <c r="AD12" s="847"/>
    </row>
    <row r="13" spans="1:89" x14ac:dyDescent="0.25">
      <c r="A13" s="747"/>
      <c r="B13" s="747"/>
      <c r="C13" t="str">
        <f>CONCATENATE(_xlfn.UNICHAR(_xlfn.UNICODE($E$5)-1),$F$5+2)</f>
        <v>A54</v>
      </c>
      <c r="D13" s="838" t="str">
        <f>CONCATENATE($E$5,$F$5+2)</f>
        <v>B54</v>
      </c>
      <c r="E13" s="838" t="str">
        <f>CONCATENATE(_xlfn.UNICHAR(_xlfn.UNICODE($E$5)+1),$F$5+2)</f>
        <v>C54</v>
      </c>
      <c r="F13" s="838" t="str">
        <f>CONCATENATE(_xlfn.UNICHAR(_xlfn.UNICODE($E$5)+2),$F$5+2)</f>
        <v>D54</v>
      </c>
      <c r="G13" s="747" t="str">
        <f t="shared" si="0"/>
        <v>'3x3 mass hand'!A54</v>
      </c>
      <c r="H13" s="747" t="str">
        <f t="shared" si="0"/>
        <v>'3x3 mass hand'!B54</v>
      </c>
      <c r="I13" s="747" t="str">
        <f t="shared" si="0"/>
        <v>'3x3 mass hand'!C54</v>
      </c>
      <c r="J13" s="747" t="str">
        <f t="shared" si="0"/>
        <v>'3x3 mass hand'!D54</v>
      </c>
      <c r="K13" s="857" t="s">
        <v>260</v>
      </c>
      <c r="L13" s="846"/>
      <c r="M13" s="846"/>
      <c r="N13" s="846"/>
      <c r="O13" s="846"/>
      <c r="P13" s="846"/>
      <c r="Q13" s="846"/>
      <c r="R13" s="846"/>
      <c r="S13" s="846"/>
      <c r="T13" s="846"/>
      <c r="U13" s="846"/>
      <c r="V13" s="846"/>
      <c r="W13" s="846"/>
      <c r="X13" s="846"/>
      <c r="Y13" s="846"/>
      <c r="Z13" s="846"/>
      <c r="AA13" s="846"/>
      <c r="AB13" s="846"/>
      <c r="AC13" s="846"/>
      <c r="AD13" s="847"/>
    </row>
    <row r="14" spans="1:89" x14ac:dyDescent="0.25">
      <c r="A14" s="858"/>
      <c r="B14" s="858"/>
      <c r="C14" s="831"/>
      <c r="D14" s="831"/>
      <c r="E14" s="858"/>
      <c r="F14" s="858"/>
      <c r="G14" s="858"/>
      <c r="H14" s="831"/>
      <c r="I14" s="831"/>
      <c r="J14" s="831"/>
      <c r="K14" s="859"/>
      <c r="L14" s="846"/>
      <c r="M14" s="846"/>
      <c r="N14" s="846"/>
      <c r="O14" s="846"/>
      <c r="P14" s="846"/>
      <c r="Q14" s="846"/>
      <c r="R14" s="846"/>
      <c r="S14" s="846"/>
      <c r="T14" s="846"/>
      <c r="U14" s="846"/>
      <c r="V14" s="846"/>
      <c r="W14" s="846"/>
      <c r="X14" s="846"/>
      <c r="Y14" s="846"/>
      <c r="Z14" s="846"/>
      <c r="AA14" s="846"/>
      <c r="AB14" s="846"/>
      <c r="AC14" s="846"/>
      <c r="AD14" s="847"/>
    </row>
    <row r="15" spans="1:89" x14ac:dyDescent="0.25">
      <c r="A15" t="s">
        <v>261</v>
      </c>
      <c r="B15" s="747"/>
      <c r="C15" s="747"/>
      <c r="D15" s="747"/>
      <c r="E15" s="747"/>
      <c r="F15" s="747"/>
      <c r="G15" s="747"/>
      <c r="L15" s="846"/>
      <c r="M15" s="846"/>
      <c r="N15" s="846"/>
      <c r="O15" s="846"/>
      <c r="P15" s="846"/>
      <c r="Q15" s="846"/>
      <c r="R15" s="846"/>
      <c r="S15" s="846"/>
      <c r="T15" s="846"/>
      <c r="U15" s="846"/>
      <c r="V15" s="846"/>
      <c r="W15" s="846"/>
      <c r="X15" s="846"/>
      <c r="Y15" s="846"/>
      <c r="Z15" s="846"/>
      <c r="AA15" s="846"/>
      <c r="AB15" s="846"/>
      <c r="AC15" s="846"/>
      <c r="AD15" s="847"/>
    </row>
    <row r="16" spans="1:89" x14ac:dyDescent="0.25">
      <c r="A16" s="747"/>
      <c r="B16" s="747"/>
      <c r="C16" s="747"/>
      <c r="D16" s="747"/>
      <c r="E16" s="747"/>
      <c r="F16" s="747"/>
      <c r="G16" s="747"/>
      <c r="H16" s="747"/>
      <c r="I16" s="747"/>
      <c r="J16" s="860"/>
      <c r="L16" s="846"/>
      <c r="M16" s="846"/>
      <c r="N16" s="846"/>
      <c r="O16" s="846"/>
      <c r="P16" s="846"/>
      <c r="Q16" s="846"/>
      <c r="R16" s="846"/>
      <c r="S16" s="846"/>
      <c r="T16" s="846"/>
      <c r="U16" s="846"/>
      <c r="V16" s="846"/>
      <c r="W16" s="846"/>
      <c r="X16" s="846"/>
      <c r="Y16" s="846"/>
      <c r="Z16" s="846"/>
      <c r="AA16" s="846"/>
      <c r="AB16" s="846"/>
      <c r="AC16" s="846"/>
      <c r="AD16" s="847"/>
    </row>
    <row r="17" spans="1:30" x14ac:dyDescent="0.25">
      <c r="A17" s="747"/>
      <c r="B17" s="747"/>
      <c r="C17" s="747" t="str">
        <f>CONCATENATE("IF(AND(",TEXT($H$12,0),"=0,",TEXT($H$11,0),"=0,",TEXT($I$11,0),"=0),",TEXT($I$12,0),"*2/7*1.4,")</f>
        <v>IF(AND('3x3 mass hand'!B53=0,'3x3 mass hand'!B52=0,'3x3 mass hand'!C52=0),'3x3 mass hand'!C53*2/7*1.4,</v>
      </c>
      <c r="D17" s="747"/>
      <c r="E17" s="747"/>
      <c r="F17" s="747"/>
      <c r="G17" s="747"/>
      <c r="H17" s="747"/>
      <c r="I17" s="747"/>
      <c r="J17" s="860"/>
      <c r="L17" s="846"/>
      <c r="M17" s="846"/>
      <c r="N17" s="846"/>
      <c r="O17" s="846"/>
      <c r="P17" s="846"/>
      <c r="Q17" s="846"/>
      <c r="R17" s="846"/>
      <c r="S17" s="846"/>
      <c r="T17" s="846"/>
      <c r="U17" s="846"/>
      <c r="V17" s="846"/>
      <c r="W17" s="846"/>
      <c r="X17" s="846"/>
      <c r="Y17" s="846"/>
      <c r="Z17" s="846"/>
      <c r="AA17" s="846"/>
      <c r="AB17" s="846"/>
      <c r="AC17" s="846"/>
      <c r="AD17" s="847"/>
    </row>
    <row r="18" spans="1:30" x14ac:dyDescent="0.25">
      <c r="A18" s="747"/>
      <c r="B18" s="747"/>
      <c r="C18" s="747"/>
      <c r="D18" s="747"/>
      <c r="E18" s="747"/>
      <c r="F18" s="747"/>
      <c r="G18" s="747"/>
      <c r="H18" s="747"/>
      <c r="I18" s="747"/>
      <c r="J18" s="860"/>
      <c r="L18" s="846"/>
      <c r="M18" s="846"/>
      <c r="N18" s="846"/>
      <c r="O18" s="846"/>
      <c r="P18" s="846"/>
      <c r="Q18" s="846"/>
      <c r="R18" s="846"/>
      <c r="S18" s="846"/>
      <c r="T18" s="846"/>
      <c r="U18" s="846"/>
      <c r="V18" s="846"/>
      <c r="W18" s="846"/>
      <c r="X18" s="846"/>
      <c r="Y18" s="846"/>
      <c r="Z18" s="846"/>
      <c r="AA18" s="846"/>
      <c r="AB18" s="846"/>
      <c r="AC18" s="846"/>
      <c r="AD18" s="847"/>
    </row>
    <row r="19" spans="1:30" x14ac:dyDescent="0.25">
      <c r="A19" s="747" t="s">
        <v>262</v>
      </c>
      <c r="B19" s="747"/>
      <c r="C19" s="747"/>
      <c r="D19" s="747"/>
      <c r="E19" s="747"/>
      <c r="F19" s="747"/>
      <c r="G19" s="747"/>
      <c r="H19" s="747"/>
      <c r="I19" s="747"/>
      <c r="J19" s="860"/>
      <c r="L19" s="846"/>
      <c r="M19" s="846"/>
      <c r="N19" s="846"/>
      <c r="O19" s="846"/>
      <c r="P19" s="846"/>
      <c r="Q19" s="846"/>
      <c r="R19" s="846"/>
      <c r="S19" s="846"/>
      <c r="T19" s="846"/>
      <c r="U19" s="846"/>
      <c r="V19" s="846"/>
      <c r="W19" s="846"/>
      <c r="X19" s="846"/>
      <c r="Y19" s="846"/>
      <c r="Z19" s="846"/>
      <c r="AA19" s="846"/>
      <c r="AB19" s="846"/>
      <c r="AC19" s="846"/>
      <c r="AD19" s="847"/>
    </row>
    <row r="20" spans="1:30" x14ac:dyDescent="0.25">
      <c r="B20" s="747"/>
      <c r="C20" s="747"/>
      <c r="D20" s="747"/>
      <c r="E20" s="747"/>
      <c r="F20" s="747"/>
      <c r="G20" s="747"/>
      <c r="H20" s="747"/>
      <c r="I20" s="747"/>
      <c r="J20" s="860"/>
      <c r="L20" s="846"/>
      <c r="M20" s="846"/>
      <c r="N20" s="846"/>
      <c r="O20" s="846"/>
      <c r="P20" s="846"/>
      <c r="Q20" s="846"/>
      <c r="R20" s="846"/>
      <c r="S20" s="846"/>
      <c r="T20" s="846"/>
      <c r="U20" s="846"/>
      <c r="V20" s="846"/>
      <c r="W20" s="846"/>
      <c r="X20" s="846"/>
      <c r="Y20" s="846"/>
      <c r="Z20" s="846"/>
      <c r="AA20" s="846"/>
      <c r="AB20" s="846"/>
      <c r="AC20" s="846"/>
      <c r="AD20" s="847"/>
    </row>
    <row r="21" spans="1:30" x14ac:dyDescent="0.25">
      <c r="A21" s="747"/>
      <c r="B21" s="747"/>
      <c r="C21" s="747" t="str">
        <f>CONCATENATE("IF(AND(",TEXT($I$12,0),"=0,",TEXT($H$11,0),"=0,",TEXT($I$11,0),"=0),",TEXT($H$12,0),"*2/7*1.4,")</f>
        <v>IF(AND('3x3 mass hand'!C53=0,'3x3 mass hand'!B52=0,'3x3 mass hand'!C52=0),'3x3 mass hand'!B53*2/7*1.4,</v>
      </c>
      <c r="D21" s="747"/>
      <c r="E21" s="747"/>
      <c r="F21" s="747"/>
      <c r="G21" s="747"/>
      <c r="H21" s="747"/>
      <c r="I21" s="747"/>
      <c r="J21" s="860"/>
      <c r="L21" s="846"/>
      <c r="M21" s="846"/>
      <c r="N21" s="846"/>
      <c r="O21" s="846"/>
      <c r="P21" s="846"/>
      <c r="Q21" s="846"/>
      <c r="R21" s="846"/>
      <c r="S21" s="846"/>
      <c r="T21" s="846"/>
      <c r="U21" s="846"/>
      <c r="V21" s="846"/>
      <c r="W21" s="846"/>
      <c r="X21" s="846"/>
      <c r="Y21" s="846"/>
      <c r="Z21" s="846"/>
      <c r="AA21" s="846"/>
      <c r="AB21" s="846"/>
      <c r="AC21" s="846"/>
      <c r="AD21" s="847"/>
    </row>
    <row r="22" spans="1:30" x14ac:dyDescent="0.25">
      <c r="A22" s="747"/>
      <c r="B22" s="747"/>
      <c r="C22" s="747"/>
      <c r="D22" s="747"/>
      <c r="E22" s="747"/>
      <c r="F22" s="747"/>
      <c r="G22" s="747"/>
      <c r="H22" s="747"/>
      <c r="I22" s="747"/>
      <c r="J22" s="860"/>
      <c r="L22" s="846"/>
      <c r="M22" s="846"/>
      <c r="N22" s="846"/>
      <c r="O22" s="846"/>
      <c r="P22" s="846"/>
      <c r="Q22" s="846"/>
      <c r="R22" s="846"/>
      <c r="S22" s="846"/>
      <c r="T22" s="846"/>
      <c r="U22" s="846"/>
      <c r="V22" s="846"/>
      <c r="W22" s="846"/>
      <c r="X22" s="846"/>
      <c r="Y22" s="846"/>
      <c r="Z22" s="846"/>
      <c r="AA22" s="846"/>
      <c r="AB22" s="846"/>
      <c r="AC22" s="846"/>
      <c r="AD22" s="847"/>
    </row>
    <row r="23" spans="1:30" x14ac:dyDescent="0.25">
      <c r="A23" s="747" t="s">
        <v>263</v>
      </c>
      <c r="B23" s="747"/>
      <c r="C23" s="747"/>
      <c r="D23" s="747"/>
      <c r="E23" s="747"/>
      <c r="F23" s="747"/>
      <c r="G23" s="747"/>
      <c r="H23" s="747"/>
      <c r="I23" s="747"/>
      <c r="J23" s="860"/>
      <c r="L23" s="846"/>
      <c r="M23" s="846"/>
      <c r="N23" s="846"/>
      <c r="O23" s="846"/>
      <c r="P23" s="846"/>
      <c r="Q23" s="846"/>
      <c r="R23" s="846"/>
      <c r="S23" s="846"/>
      <c r="T23" s="846"/>
      <c r="U23" s="846"/>
      <c r="V23" s="846"/>
      <c r="W23" s="846"/>
      <c r="X23" s="846"/>
      <c r="Y23" s="846"/>
      <c r="Z23" s="846"/>
      <c r="AA23" s="846"/>
      <c r="AB23" s="846"/>
      <c r="AC23" s="846"/>
      <c r="AD23" s="847"/>
    </row>
    <row r="24" spans="1:30" x14ac:dyDescent="0.25">
      <c r="A24" s="747"/>
      <c r="B24" s="747"/>
      <c r="C24" s="747"/>
      <c r="D24" s="747"/>
      <c r="E24" s="747"/>
      <c r="F24" s="747"/>
      <c r="G24" s="747"/>
      <c r="H24" s="747"/>
      <c r="I24" s="747"/>
      <c r="J24" s="860"/>
      <c r="L24" s="846"/>
      <c r="M24" s="846"/>
      <c r="N24" s="846"/>
      <c r="O24" s="846"/>
      <c r="P24" s="846"/>
      <c r="Q24" s="846"/>
      <c r="R24" s="846"/>
      <c r="S24" s="846"/>
      <c r="T24" s="846"/>
      <c r="U24" s="846"/>
      <c r="V24" s="846"/>
      <c r="W24" s="846"/>
      <c r="X24" s="846"/>
      <c r="Y24" s="846"/>
      <c r="Z24" s="846"/>
      <c r="AA24" s="846"/>
      <c r="AB24" s="846"/>
      <c r="AC24" s="846"/>
      <c r="AD24" s="847"/>
    </row>
    <row r="25" spans="1:30" x14ac:dyDescent="0.25">
      <c r="A25" s="747"/>
      <c r="B25" s="747"/>
      <c r="C25" s="747" t="str">
        <f>CONCATENATE("IF(AND(",TEXT($G$12,0),"=0,",TEXT($H$11,0),"=0,",TEXT($I$11,0),"=0),",TEXT($I$12,0),"*1/3*1.4+",TEXT($H$12,0),"*2/7*1.4,")</f>
        <v>IF(AND('3x3 mass hand'!A53=0,'3x3 mass hand'!B52=0,'3x3 mass hand'!C52=0),'3x3 mass hand'!C53*1/3*1.4+'3x3 mass hand'!B53*2/7*1.4,</v>
      </c>
      <c r="D25" s="747"/>
      <c r="E25" s="747"/>
      <c r="F25" s="747"/>
      <c r="G25" s="747"/>
      <c r="H25" s="747"/>
      <c r="I25" s="747"/>
      <c r="J25" s="860"/>
    </row>
    <row r="27" spans="1:30" x14ac:dyDescent="0.25">
      <c r="A27" s="747" t="s">
        <v>264</v>
      </c>
      <c r="B27" s="747"/>
      <c r="C27" s="747"/>
    </row>
    <row r="28" spans="1:30" x14ac:dyDescent="0.25">
      <c r="A28" s="747"/>
      <c r="B28" s="747"/>
      <c r="C28" s="747"/>
    </row>
    <row r="29" spans="1:30" x14ac:dyDescent="0.25">
      <c r="A29" s="747"/>
      <c r="B29" s="747"/>
      <c r="C29" s="747" t="str">
        <f>CONCATENATE("IF(AND(",TEXT($J$12,0),"=0,",TEXT($H$11,0),"=0,",TEXT($I$11,0),"=0),",TEXT($H$12,0),"*1/3*1.4+",TEXT($I$12,0),"*2/7*1.4,")</f>
        <v>IF(AND('3x3 mass hand'!D53=0,'3x3 mass hand'!B52=0,'3x3 mass hand'!C52=0),'3x3 mass hand'!B53*1/3*1.4+'3x3 mass hand'!C53*2/7*1.4,</v>
      </c>
    </row>
    <row r="31" spans="1:30" x14ac:dyDescent="0.25">
      <c r="A31" t="s">
        <v>265</v>
      </c>
    </row>
    <row r="33" spans="1:3" x14ac:dyDescent="0.25">
      <c r="C33" s="747" t="str">
        <f>CONCATENATE("IF(AND(",TEXT($H$11,0),"=0,",TEXT($I$11,0),"=0),",TEXT($I$12,0),"*1/3*1.4+",TEXT($H$12,0),"*1/3*1.4,")</f>
        <v>IF(AND('3x3 mass hand'!B52=0,'3x3 mass hand'!C52=0),'3x3 mass hand'!C53*1/3*1.4+'3x3 mass hand'!B53*1/3*1.4,</v>
      </c>
    </row>
    <row r="35" spans="1:3" x14ac:dyDescent="0.25">
      <c r="A35" t="s">
        <v>266</v>
      </c>
    </row>
    <row r="37" spans="1:3" x14ac:dyDescent="0.25">
      <c r="C37" t="str">
        <f>CONCATENATE("IF(AND(",TEXT($I$10,0),"=0,",TEXT($H$11,0),"=0,",TEXT($H$12,0),"=0),",TEXT($I$11,0),"*2/7+",TEXT($I$12,0),"*1/3,")</f>
        <v>IF(AND('3x3 mass hand'!C51=0,'3x3 mass hand'!B52=0,'3x3 mass hand'!B53=0),'3x3 mass hand'!C52*2/7+'3x3 mass hand'!C53*1/3,</v>
      </c>
    </row>
    <row r="39" spans="1:3" x14ac:dyDescent="0.25">
      <c r="A39" t="s">
        <v>267</v>
      </c>
    </row>
    <row r="41" spans="1:3" x14ac:dyDescent="0.25">
      <c r="C41" t="str">
        <f>CONCATENATE("IF(AND(",TEXT($H$10,0),"=0,",TEXT($I$11,0),"=0,",TEXT($I$12,0),"=0),",TEXT($H$11,0),"*2/7+",TEXT($H$12,0),"*1/3,")</f>
        <v>IF(AND('3x3 mass hand'!B41=0,'3x3 mass hand'!C52=0,'3x3 mass hand'!C53=0),'3x3 mass hand'!B52*2/7+'3x3 mass hand'!B53*1/3,</v>
      </c>
    </row>
    <row r="43" spans="1:3" x14ac:dyDescent="0.25">
      <c r="A43" t="s">
        <v>268</v>
      </c>
      <c r="B43" s="747"/>
      <c r="C43" s="747"/>
    </row>
    <row r="44" spans="1:3" x14ac:dyDescent="0.25">
      <c r="A44" s="747"/>
      <c r="B44" s="747"/>
      <c r="C44" s="747"/>
    </row>
    <row r="45" spans="1:3" x14ac:dyDescent="0.25">
      <c r="A45" s="747"/>
      <c r="B45" s="747"/>
      <c r="C45" s="747" t="str">
        <f>CONCATENATE("IF(AND(",TEXT($H$12,0),"=0,",TEXT($H$11,0),"=0,",TEXT($I$12,0),"=0),",TEXT($I$11,0),"*1/3*1.6,")</f>
        <v>IF(AND('3x3 mass hand'!B53=0,'3x3 mass hand'!B52=0,'3x3 mass hand'!C53=0),'3x3 mass hand'!C52*1/3*1.6,</v>
      </c>
    </row>
    <row r="46" spans="1:3" x14ac:dyDescent="0.25">
      <c r="A46" s="747"/>
      <c r="B46" s="747"/>
      <c r="C46" s="747"/>
    </row>
    <row r="47" spans="1:3" x14ac:dyDescent="0.25">
      <c r="A47" s="747" t="s">
        <v>269</v>
      </c>
      <c r="B47" s="747"/>
      <c r="C47" s="747"/>
    </row>
    <row r="48" spans="1:3" x14ac:dyDescent="0.25">
      <c r="B48" s="747"/>
      <c r="C48" s="747"/>
    </row>
    <row r="49" spans="1:3" x14ac:dyDescent="0.25">
      <c r="A49" s="747"/>
      <c r="B49" s="747"/>
      <c r="C49" s="747" t="str">
        <f>CONCATENATE("IF(AND(",TEXT($I$12,0),"=0,",TEXT($H$12,0),"=0,",TEXT($I$11,0),"=0),",TEXT($H$11,0),"*1/3*1.6,")</f>
        <v>IF(AND('3x3 mass hand'!C53=0,'3x3 mass hand'!B53=0,'3x3 mass hand'!C52=0),'3x3 mass hand'!B52*1/3*1.6,</v>
      </c>
    </row>
    <row r="51" spans="1:3" x14ac:dyDescent="0.25">
      <c r="A51" s="747" t="s">
        <v>270</v>
      </c>
      <c r="B51" s="747"/>
      <c r="C51" s="747"/>
    </row>
    <row r="52" spans="1:3" x14ac:dyDescent="0.25">
      <c r="A52" s="747"/>
      <c r="B52" s="747"/>
      <c r="C52" s="747"/>
    </row>
    <row r="53" spans="1:3" x14ac:dyDescent="0.25">
      <c r="A53" s="747"/>
      <c r="B53" s="747"/>
      <c r="C53" s="747" t="str">
        <f>CONCATENATE("IF(AND(",TEXT($G$11,0),"=0,",TEXT($H$12,0),"=0,",TEXT($I$12,0),"=0),",TEXT($I$11,0),"*1/4*1.6+",TEXT($H$11,0),"*1/6*1.6,")</f>
        <v>IF(AND('3x3 mass hand'!A52=0,'3x3 mass hand'!B53=0,'3x3 mass hand'!C53=0),'3x3 mass hand'!C52*1/4*1.6+'3x3 mass hand'!B52*1/6*1.6,</v>
      </c>
    </row>
    <row r="55" spans="1:3" x14ac:dyDescent="0.25">
      <c r="A55" s="747" t="s">
        <v>271</v>
      </c>
      <c r="B55" s="747"/>
      <c r="C55" s="747"/>
    </row>
    <row r="56" spans="1:3" x14ac:dyDescent="0.25">
      <c r="A56" s="747"/>
      <c r="B56" s="747"/>
      <c r="C56" s="747"/>
    </row>
    <row r="57" spans="1:3" x14ac:dyDescent="0.25">
      <c r="A57" s="747"/>
      <c r="B57" s="747"/>
      <c r="C57" s="747" t="str">
        <f>CONCATENATE("IF(AND(",TEXT($J$11,0),"=0,",TEXT($H$12,0),"=0,",TEXT($I$12,0),"=0),",TEXT($H$11,0),"*1/4*1.6+",TEXT($I$11,0),"*1/6*1.6,")</f>
        <v>IF(AND('3x3 mass hand'!D52=0,'3x3 mass hand'!B53=0,'3x3 mass hand'!C53=0),'3x3 mass hand'!B52*1/4*1.6+'3x3 mass hand'!C52*1/6*1.6,</v>
      </c>
    </row>
    <row r="59" spans="1:3" x14ac:dyDescent="0.25">
      <c r="A59" t="s">
        <v>272</v>
      </c>
    </row>
    <row r="61" spans="1:3" x14ac:dyDescent="0.25">
      <c r="C61" t="str">
        <f>CONCATENATE("IF(AND(",TEXT($H$12,0),"=0,",TEXT($I$12,0),"=0),",TEXT($I$11,0),"*1/4*1.6+",TEXT($H$11,0),"*1/4*1.6,")</f>
        <v>IF(AND('3x3 mass hand'!B53=0,'3x3 mass hand'!C53=0),'3x3 mass hand'!C52*1/4*1.6+'3x3 mass hand'!B52*1/4*1.6,</v>
      </c>
    </row>
    <row r="63" spans="1:3" x14ac:dyDescent="0.25">
      <c r="A63" t="s">
        <v>273</v>
      </c>
    </row>
    <row r="65" spans="1:3" x14ac:dyDescent="0.25">
      <c r="C65" t="str">
        <f>CONCATENATE("IF(AND(",TEXT($H$12,0),"=0,",TEXT($H$11,0),"=0),",TEXT($I$12,0),"*1/3+",TEXT($I$11,0),"*1/3,")</f>
        <v>IF(AND('3x3 mass hand'!B53=0,'3x3 mass hand'!B52=0),'3x3 mass hand'!C53*1/3+'3x3 mass hand'!C52*1/3,</v>
      </c>
    </row>
    <row r="67" spans="1:3" x14ac:dyDescent="0.25">
      <c r="A67" t="s">
        <v>274</v>
      </c>
    </row>
    <row r="69" spans="1:3" x14ac:dyDescent="0.25">
      <c r="C69" t="str">
        <f>CONCATENATE("IF(AND(",TEXT($I$12,0),"=0,",TEXT($I$11,0),"=0),",TEXT($H$12,0),"*1/3+",TEXT($H$11,0),"*1/3,")</f>
        <v>IF(AND('3x3 mass hand'!C53=0,'3x3 mass hand'!C52=0),'3x3 mass hand'!B53*1/3+'3x3 mass hand'!B52*1/3,</v>
      </c>
    </row>
    <row r="71" spans="1:3" x14ac:dyDescent="0.25">
      <c r="A71" t="s">
        <v>275</v>
      </c>
    </row>
    <row r="73" spans="1:3" x14ac:dyDescent="0.25">
      <c r="C73" t="str">
        <f>CONCATENATE("IF(AND(",TEXT($G$11,0),"=0,",TEXT($G$12,0),"=0,",TEXT($H$10,0),"=0,",TEXT($I$10,0),"=0),",TEXT($I$11,0),"*1/6+",TEXT($I$12,0),"*1/4+",TEXT($H$11,0),"*1/7+",TEXT($H$12,0),"*1/6,")</f>
        <v>IF(AND('3x3 mass hand'!A52=0,'3x3 mass hand'!A53=0,'3x3 mass hand'!B41=0,'3x3 mass hand'!C51=0),'3x3 mass hand'!C52*1/6+'3x3 mass hand'!C53*1/4+'3x3 mass hand'!B52*1/7+'3x3 mass hand'!B53*1/6,</v>
      </c>
    </row>
    <row r="75" spans="1:3" x14ac:dyDescent="0.25">
      <c r="A75" t="s">
        <v>276</v>
      </c>
    </row>
    <row r="77" spans="1:3" x14ac:dyDescent="0.25">
      <c r="C77" t="str">
        <f>CONCATENATE("IF(AND(",TEXT($J$11,0),"=0,",TEXT($J$12,0),"=0,",TEXT($H$10,0),"=0,",TEXT($I$10,0),"=0),",TEXT($H$11,0),"*1/6+",TEXT($H$12,0),"*1/4+",TEXT($I$11,0),"*1/7+",TEXT($I$12,0),"*1/6,")</f>
        <v>IF(AND('3x3 mass hand'!D52=0,'3x3 mass hand'!D53=0,'3x3 mass hand'!B41=0,'3x3 mass hand'!C51=0),'3x3 mass hand'!B52*1/6+'3x3 mass hand'!B53*1/4+'3x3 mass hand'!C52*1/7+'3x3 mass hand'!C53*1/6,</v>
      </c>
    </row>
    <row r="79" spans="1:3" x14ac:dyDescent="0.25">
      <c r="A79" t="s">
        <v>277</v>
      </c>
    </row>
    <row r="81" spans="1:3" x14ac:dyDescent="0.25">
      <c r="C81" t="str">
        <f>CONCATENATE("IF(AND(",TEXT($H$10,0),"=0,",TEXT($I$10,0),"=0),",TEXT($H$11,0),"*1/6+",TEXT($H$12,0),"*1/4+",TEXT($I$11,0),"*1/6+",TEXT($I$12,0),"*1/4,")</f>
        <v>IF(AND('3x3 mass hand'!B41=0,'3x3 mass hand'!C51=0),'3x3 mass hand'!B52*1/6+'3x3 mass hand'!B53*1/4+'3x3 mass hand'!C52*1/6+'3x3 mass hand'!C53*1/4,</v>
      </c>
    </row>
    <row r="83" spans="1:3" x14ac:dyDescent="0.25">
      <c r="A83" t="s">
        <v>278</v>
      </c>
    </row>
    <row r="85" spans="1:3" x14ac:dyDescent="0.25">
      <c r="C85" t="str">
        <f>CONCATENATE("IF(AND(",TEXT($G$11,0),"=0,",TEXT($G$12,0),"=0),",TEXT($H$11,0),"*1/6+",TEXT($I$11,0),"*1/4+",TEXT($H$12,0),"*1/6+",TEXT($I$12,0),"*1/4,")</f>
        <v>IF(AND('3x3 mass hand'!A52=0,'3x3 mass hand'!A53=0),'3x3 mass hand'!B52*1/6+'3x3 mass hand'!C52*1/4+'3x3 mass hand'!B53*1/6+'3x3 mass hand'!C53*1/4,</v>
      </c>
    </row>
    <row r="87" spans="1:3" x14ac:dyDescent="0.25">
      <c r="A87" t="s">
        <v>278</v>
      </c>
    </row>
    <row r="89" spans="1:3" x14ac:dyDescent="0.25">
      <c r="C89" t="str">
        <f>CONCATENATE("IF(AND(",TEXT($J$11,0),"=0,",TEXT($J$12,0),"=0),",TEXT($I$11,0),"*1/6+",TEXT($H$11,0),"*1/4+",TEXT($I$12,0),"*1/6+",TEXT($H$12,0),"*1/4,")</f>
        <v>IF(AND('3x3 mass hand'!D52=0,'3x3 mass hand'!D53=0),'3x3 mass hand'!C52*1/6+'3x3 mass hand'!B52*1/4+'3x3 mass hand'!C53*1/6+'3x3 mass hand'!B53*1/4,</v>
      </c>
    </row>
    <row r="91" spans="1:3" x14ac:dyDescent="0.25">
      <c r="A91" t="s">
        <v>279</v>
      </c>
    </row>
    <row r="93" spans="1:3" x14ac:dyDescent="0.25">
      <c r="C93" t="str">
        <f>CONCATENATE(TEXT($I$11,0),"*1/4+",TEXT($H$11,0),"*1/4+",TEXT($I$12,0),"*1/4+",TEXT($H$12,0),"*1/4")</f>
        <v>'3x3 mass hand'!C52*1/4+'3x3 mass hand'!B52*1/4+'3x3 mass hand'!C53*1/4+'3x3 mass hand'!B53*1/4</v>
      </c>
    </row>
    <row r="95" spans="1:3" x14ac:dyDescent="0.25">
      <c r="A95" t="s">
        <v>280</v>
      </c>
    </row>
    <row r="97" spans="1:64" x14ac:dyDescent="0.25">
      <c r="C97" t="s">
        <v>281</v>
      </c>
    </row>
    <row r="99" spans="1:64" ht="18.75" x14ac:dyDescent="0.3">
      <c r="A99" s="827" t="s">
        <v>282</v>
      </c>
      <c r="B99" t="s">
        <v>283</v>
      </c>
      <c r="L99" s="861" t="s">
        <v>284</v>
      </c>
    </row>
    <row r="100" spans="1:64" ht="18.75" x14ac:dyDescent="0.25">
      <c r="K100" s="862" t="s">
        <v>285</v>
      </c>
      <c r="L100" s="838"/>
      <c r="M100" s="838"/>
      <c r="N100" s="838"/>
      <c r="O100" s="838"/>
      <c r="P100" s="838"/>
      <c r="Q100" s="838"/>
      <c r="R100" s="838"/>
      <c r="S100" s="838"/>
      <c r="T100" s="838"/>
      <c r="U100" s="838"/>
      <c r="V100" s="838"/>
      <c r="W100" s="838"/>
      <c r="X100" s="838"/>
      <c r="Y100" s="838"/>
      <c r="Z100" s="838"/>
      <c r="AA100" s="838"/>
      <c r="AB100" s="838"/>
      <c r="AC100" s="838"/>
      <c r="AD100" s="838"/>
      <c r="AE100" s="838"/>
      <c r="AF100" s="838"/>
      <c r="AG100" s="838"/>
      <c r="AH100" s="838"/>
      <c r="AI100" s="838"/>
      <c r="AJ100" s="838"/>
      <c r="AK100" s="838"/>
      <c r="AL100" s="838"/>
      <c r="AM100" s="838"/>
      <c r="AN100" s="838"/>
      <c r="AO100" s="838"/>
      <c r="AP100" s="838"/>
      <c r="AQ100" s="838"/>
      <c r="AR100" s="838"/>
      <c r="AS100" s="838"/>
      <c r="AT100" s="838"/>
    </row>
    <row r="101" spans="1:64" ht="18.75" x14ac:dyDescent="0.25">
      <c r="A101" s="827" t="s">
        <v>286</v>
      </c>
      <c r="B101" s="863" t="s">
        <v>285</v>
      </c>
      <c r="C101" s="864" t="str">
        <f>CONCATENATE($C$17,$C$21,$C$25,$C$29,$C$33,$C$37,$C$41,$C$45,$C$49,$C$53,$C$57,$C$61,$C$65,$C$69,$C$73,$C$77,$C$81,$C$85,$C$89,$C$93,$C$97,"*2.2046/",$D$7)</f>
        <v>IF(AND('3x3 mass hand'!B53=0,'3x3 mass hand'!B52=0,'3x3 mass hand'!C52=0),'3x3 mass hand'!C53*2/7*1.4,IF(AND('3x3 mass hand'!C53=0,'3x3 mass hand'!B52=0,'3x3 mass hand'!C52=0),'3x3 mass hand'!B53*2/7*1.4,IF(AND('3x3 mass hand'!A53=0,'3x3 mass hand'!B52=0,'3x3 mass hand'!C52=0),'3x3 mass hand'!C53*1/3*1.4+'3x3 mass hand'!B53*2/7*1.4,IF(AND('3x3 mass hand'!D53=0,'3x3 mass hand'!B52=0,'3x3 mass hand'!C52=0),'3x3 mass hand'!B53*1/3*1.4+'3x3 mass hand'!C53*2/7*1.4,IF(AND('3x3 mass hand'!B52=0,'3x3 mass hand'!C52=0),'3x3 mass hand'!C53*1/3*1.4+'3x3 mass hand'!B53*1/3*1.4,IF(AND('3x3 mass hand'!C51=0,'3x3 mass hand'!B52=0,'3x3 mass hand'!B53=0),'3x3 mass hand'!C52*2/7+'3x3 mass hand'!C53*1/3,IF(AND('3x3 mass hand'!B41=0,'3x3 mass hand'!C52=0,'3x3 mass hand'!C53=0),'3x3 mass hand'!B52*2/7+'3x3 mass hand'!B53*1/3,IF(AND('3x3 mass hand'!B53=0,'3x3 mass hand'!B52=0,'3x3 mass hand'!C53=0),'3x3 mass hand'!C52*1/3*1.6,IF(AND('3x3 mass hand'!C53=0,'3x3 mass hand'!B53=0,'3x3 mass hand'!C52=0),'3x3 mass hand'!B52*1/3*1.6,IF(AND('3x3 mass hand'!A52=0,'3x3 mass hand'!B53=0,'3x3 mass hand'!C53=0),'3x3 mass hand'!C52*1/4*1.6+'3x3 mass hand'!B52*1/6*1.6,IF(AND('3x3 mass hand'!D52=0,'3x3 mass hand'!B53=0,'3x3 mass hand'!C53=0),'3x3 mass hand'!B52*1/4*1.6+'3x3 mass hand'!C52*1/6*1.6,IF(AND('3x3 mass hand'!B53=0,'3x3 mass hand'!C53=0),'3x3 mass hand'!C52*1/4*1.6+'3x3 mass hand'!B52*1/4*1.6,IF(AND('3x3 mass hand'!B53=0,'3x3 mass hand'!B52=0),'3x3 mass hand'!C53*1/3+'3x3 mass hand'!C52*1/3,IF(AND('3x3 mass hand'!C53=0,'3x3 mass hand'!C52=0),'3x3 mass hand'!B53*1/3+'3x3 mass hand'!B52*1/3,IF(AND('3x3 mass hand'!A52=0,'3x3 mass hand'!A53=0,'3x3 mass hand'!B41=0,'3x3 mass hand'!C51=0),'3x3 mass hand'!C52*1/6+'3x3 mass hand'!C53*1/4+'3x3 mass hand'!B52*1/7+'3x3 mass hand'!B53*1/6,IF(AND('3x3 mass hand'!D52=0,'3x3 mass hand'!D53=0,'3x3 mass hand'!B41=0,'3x3 mass hand'!C51=0),'3x3 mass hand'!B52*1/6+'3x3 mass hand'!B53*1/4+'3x3 mass hand'!C52*1/7+'3x3 mass hand'!C53*1/6,IF(AND('3x3 mass hand'!B41=0,'3x3 mass hand'!C51=0),'3x3 mass hand'!B52*1/6+'3x3 mass hand'!B53*1/4+'3x3 mass hand'!C52*1/6+'3x3 mass hand'!C53*1/4,IF(AND('3x3 mass hand'!A52=0,'3x3 mass hand'!A53=0),'3x3 mass hand'!B52*1/6+'3x3 mass hand'!C52*1/4+'3x3 mass hand'!B53*1/6+'3x3 mass hand'!C53*1/4,IF(AND('3x3 mass hand'!D52=0,'3x3 mass hand'!D53=0),'3x3 mass hand'!C52*1/6+'3x3 mass hand'!B52*1/4+'3x3 mass hand'!C53*1/6+'3x3 mass hand'!B53*1/4,'3x3 mass hand'!C52*1/4+'3x3 mass hand'!B52*1/4+'3x3 mass hand'!C53*1/4+'3x3 mass hand'!B53*1/4)))))))))))))))))))*2.2046/31</v>
      </c>
      <c r="D101" t="s">
        <v>260</v>
      </c>
      <c r="L101" s="838"/>
      <c r="M101" s="838"/>
      <c r="N101" s="838"/>
      <c r="O101" s="838"/>
      <c r="P101" s="838"/>
      <c r="Q101" s="838"/>
      <c r="R101" s="838"/>
      <c r="S101" s="838"/>
      <c r="T101" s="838"/>
      <c r="U101" s="838"/>
      <c r="V101" s="838"/>
      <c r="W101" s="838"/>
      <c r="X101" s="838"/>
      <c r="Y101" s="838"/>
      <c r="Z101" s="838"/>
      <c r="AA101" s="838"/>
      <c r="AB101" s="838"/>
      <c r="AC101" s="838"/>
      <c r="AD101" s="838"/>
      <c r="AE101" s="838"/>
      <c r="AF101" s="838"/>
      <c r="AG101" s="838"/>
      <c r="AH101" s="838"/>
      <c r="AI101" s="838"/>
      <c r="AJ101" s="838"/>
      <c r="AK101" s="838"/>
      <c r="AL101" s="838"/>
      <c r="AM101" s="838"/>
      <c r="AN101" s="838"/>
      <c r="AO101" s="838"/>
      <c r="AP101" s="838"/>
      <c r="AQ101" s="838"/>
      <c r="AR101" s="838"/>
      <c r="AS101" s="838"/>
      <c r="AT101" s="838"/>
      <c r="AV101" s="848">
        <f t="shared" ref="AV101:AV120" si="1">M101-AE101</f>
        <v>0</v>
      </c>
      <c r="AW101" s="848">
        <f t="shared" ref="AW101:AW120" si="2">N101-AF101</f>
        <v>0</v>
      </c>
      <c r="AX101" s="848">
        <f t="shared" ref="AX101:AX120" si="3">O101-AG101</f>
        <v>0</v>
      </c>
      <c r="AY101" s="848">
        <f t="shared" ref="AY101:AY120" si="4">P101-AH101</f>
        <v>0</v>
      </c>
      <c r="AZ101" s="848">
        <f t="shared" ref="AZ101:AZ120" si="5">Q101-AI101</f>
        <v>0</v>
      </c>
      <c r="BA101" s="848">
        <f t="shared" ref="BA101:BA120" si="6">R101-AJ101</f>
        <v>0</v>
      </c>
      <c r="BB101" s="848">
        <f t="shared" ref="BB101:BB120" si="7">S101-AK101</f>
        <v>0</v>
      </c>
      <c r="BC101" s="848">
        <f t="shared" ref="BC101:BC120" si="8">T101-AL101</f>
        <v>0</v>
      </c>
      <c r="BD101" s="848">
        <f t="shared" ref="BD101:BD120" si="9">U101-AM101</f>
        <v>0</v>
      </c>
      <c r="BE101" s="848">
        <f t="shared" ref="BE101:BE120" si="10">V101-AN101</f>
        <v>0</v>
      </c>
      <c r="BF101" s="848">
        <f t="shared" ref="BF101:BF120" si="11">W101-AO101</f>
        <v>0</v>
      </c>
      <c r="BG101" s="848">
        <f t="shared" ref="BG101:BG120" si="12">X101-AP101</f>
        <v>0</v>
      </c>
      <c r="BH101" s="848">
        <f t="shared" ref="BH101:BH120" si="13">Y101-AQ101</f>
        <v>0</v>
      </c>
      <c r="BI101" s="848">
        <f t="shared" ref="BI101:BI120" si="14">Z101-AR101</f>
        <v>0</v>
      </c>
      <c r="BJ101" s="848">
        <f t="shared" ref="BJ101:BJ120" si="15">AA101-AS101</f>
        <v>0</v>
      </c>
      <c r="BK101" s="848">
        <f t="shared" ref="BK101:BK120" si="16">AB101-AT101</f>
        <v>0</v>
      </c>
      <c r="BL101" s="848">
        <f t="shared" ref="BL101:BL120" si="17">AC101-AU101</f>
        <v>0</v>
      </c>
    </row>
    <row r="102" spans="1:64" x14ac:dyDescent="0.25">
      <c r="A102" s="831"/>
      <c r="B102" s="831"/>
      <c r="C102" s="831"/>
      <c r="D102" s="831"/>
      <c r="E102" s="831"/>
      <c r="F102" s="831"/>
      <c r="G102" s="831"/>
      <c r="H102" s="831"/>
      <c r="I102" s="831"/>
      <c r="J102" s="832"/>
      <c r="L102" s="838"/>
      <c r="M102" s="838"/>
      <c r="N102" s="838"/>
      <c r="O102" s="838"/>
      <c r="P102" s="838"/>
      <c r="Q102" s="838"/>
      <c r="R102" s="838"/>
      <c r="S102" s="838"/>
      <c r="T102" s="838"/>
      <c r="U102" s="838"/>
      <c r="V102" s="838"/>
      <c r="W102" s="838"/>
      <c r="X102" s="838"/>
      <c r="Y102" s="838"/>
      <c r="Z102" s="838"/>
      <c r="AA102" s="838"/>
      <c r="AB102" s="838"/>
      <c r="AC102" s="838"/>
      <c r="AD102" s="838"/>
      <c r="AE102" s="838"/>
      <c r="AF102" s="838"/>
      <c r="AG102" s="838"/>
      <c r="AH102" s="838"/>
      <c r="AI102" s="838"/>
      <c r="AJ102" s="838"/>
      <c r="AK102" s="838"/>
      <c r="AL102" s="838"/>
      <c r="AM102" s="838"/>
      <c r="AN102" s="838"/>
      <c r="AO102" s="838"/>
      <c r="AP102" s="838"/>
      <c r="AQ102" s="838"/>
      <c r="AR102" s="838"/>
      <c r="AS102" s="838"/>
      <c r="AT102" s="838"/>
      <c r="AV102" s="848">
        <f t="shared" si="1"/>
        <v>0</v>
      </c>
      <c r="AW102" s="848">
        <f t="shared" si="2"/>
        <v>0</v>
      </c>
      <c r="AX102" s="848">
        <f t="shared" si="3"/>
        <v>0</v>
      </c>
      <c r="AY102" s="848">
        <f t="shared" si="4"/>
        <v>0</v>
      </c>
      <c r="AZ102" s="848">
        <f t="shared" si="5"/>
        <v>0</v>
      </c>
      <c r="BA102" s="848">
        <f t="shared" si="6"/>
        <v>0</v>
      </c>
      <c r="BB102" s="848">
        <f t="shared" si="7"/>
        <v>0</v>
      </c>
      <c r="BC102" s="848">
        <f t="shared" si="8"/>
        <v>0</v>
      </c>
      <c r="BD102" s="848">
        <f t="shared" si="9"/>
        <v>0</v>
      </c>
      <c r="BE102" s="848">
        <f t="shared" si="10"/>
        <v>0</v>
      </c>
      <c r="BF102" s="848">
        <f t="shared" si="11"/>
        <v>0</v>
      </c>
      <c r="BG102" s="848">
        <f t="shared" si="12"/>
        <v>0</v>
      </c>
      <c r="BH102" s="848">
        <f t="shared" si="13"/>
        <v>0</v>
      </c>
      <c r="BI102" s="848">
        <f t="shared" si="14"/>
        <v>0</v>
      </c>
      <c r="BJ102" s="848">
        <f t="shared" si="15"/>
        <v>0</v>
      </c>
      <c r="BK102" s="848">
        <f t="shared" si="16"/>
        <v>0</v>
      </c>
      <c r="BL102" s="848">
        <f t="shared" si="17"/>
        <v>0</v>
      </c>
    </row>
    <row r="103" spans="1:64" x14ac:dyDescent="0.25">
      <c r="A103" s="827" t="s">
        <v>287</v>
      </c>
      <c r="B103" t="s">
        <v>288</v>
      </c>
      <c r="L103" s="838"/>
      <c r="M103" s="838"/>
      <c r="N103" s="838"/>
      <c r="O103" s="838"/>
      <c r="P103" s="838"/>
      <c r="Q103" s="838"/>
      <c r="R103" s="838"/>
      <c r="S103" s="838"/>
      <c r="T103" s="838"/>
      <c r="U103" s="838"/>
      <c r="V103" s="838"/>
      <c r="W103" s="838"/>
      <c r="X103" s="838"/>
      <c r="Y103" s="838"/>
      <c r="Z103" s="838"/>
      <c r="AA103" s="838"/>
      <c r="AB103" s="838"/>
      <c r="AC103" s="838"/>
      <c r="AD103" s="838"/>
      <c r="AE103" s="838"/>
      <c r="AF103" s="838"/>
      <c r="AG103" s="838"/>
      <c r="AH103" s="838"/>
      <c r="AI103" s="838"/>
      <c r="AJ103" s="838"/>
      <c r="AK103" s="838"/>
      <c r="AL103" s="838"/>
      <c r="AM103" s="838"/>
      <c r="AN103" s="838"/>
      <c r="AO103" s="838"/>
      <c r="AP103" s="838"/>
      <c r="AQ103" s="838"/>
      <c r="AR103" s="838"/>
      <c r="AS103" s="838"/>
      <c r="AT103" s="838"/>
      <c r="AV103" s="848">
        <f t="shared" si="1"/>
        <v>0</v>
      </c>
      <c r="AW103" s="848">
        <f t="shared" si="2"/>
        <v>0</v>
      </c>
      <c r="AX103" s="848">
        <f t="shared" si="3"/>
        <v>0</v>
      </c>
      <c r="AY103" s="848">
        <f t="shared" si="4"/>
        <v>0</v>
      </c>
      <c r="AZ103" s="848">
        <f t="shared" si="5"/>
        <v>0</v>
      </c>
      <c r="BA103" s="848">
        <f t="shared" si="6"/>
        <v>0</v>
      </c>
      <c r="BB103" s="848">
        <f t="shared" si="7"/>
        <v>0</v>
      </c>
      <c r="BC103" s="848">
        <f t="shared" si="8"/>
        <v>0</v>
      </c>
      <c r="BD103" s="848">
        <f t="shared" si="9"/>
        <v>0</v>
      </c>
      <c r="BE103" s="848">
        <f t="shared" si="10"/>
        <v>0</v>
      </c>
      <c r="BF103" s="848">
        <f t="shared" si="11"/>
        <v>0</v>
      </c>
      <c r="BG103" s="848">
        <f t="shared" si="12"/>
        <v>0</v>
      </c>
      <c r="BH103" s="848">
        <f t="shared" si="13"/>
        <v>0</v>
      </c>
      <c r="BI103" s="848">
        <f t="shared" si="14"/>
        <v>0</v>
      </c>
      <c r="BJ103" s="848">
        <f t="shared" si="15"/>
        <v>0</v>
      </c>
      <c r="BK103" s="848">
        <f t="shared" si="16"/>
        <v>0</v>
      </c>
      <c r="BL103" s="848">
        <f t="shared" si="17"/>
        <v>0</v>
      </c>
    </row>
    <row r="104" spans="1:64" x14ac:dyDescent="0.25">
      <c r="D104" t="s">
        <v>260</v>
      </c>
      <c r="L104" s="838"/>
      <c r="M104" s="838"/>
      <c r="N104" s="838"/>
      <c r="O104" s="838"/>
      <c r="P104" s="838"/>
      <c r="Q104" s="838"/>
      <c r="R104" s="838"/>
      <c r="S104" s="838"/>
      <c r="T104" s="838"/>
      <c r="U104" s="838"/>
      <c r="V104" s="838"/>
      <c r="W104" s="838"/>
      <c r="X104" s="838"/>
      <c r="Y104" s="838"/>
      <c r="Z104" s="838"/>
      <c r="AA104" s="838"/>
      <c r="AB104" s="838"/>
      <c r="AC104" s="838"/>
      <c r="AD104" s="838"/>
      <c r="AE104" s="838"/>
      <c r="AF104" s="838"/>
      <c r="AG104" s="838"/>
      <c r="AH104" s="838"/>
      <c r="AI104" s="838"/>
      <c r="AJ104" s="838"/>
      <c r="AK104" s="838"/>
      <c r="AL104" s="838"/>
      <c r="AM104" s="838"/>
      <c r="AN104" s="838"/>
      <c r="AO104" s="838"/>
      <c r="AP104" s="838"/>
      <c r="AQ104" s="838"/>
      <c r="AR104" s="838"/>
      <c r="AS104" s="838"/>
      <c r="AT104" s="838"/>
      <c r="AV104" s="848">
        <f t="shared" si="1"/>
        <v>0</v>
      </c>
      <c r="AW104" s="848">
        <f t="shared" si="2"/>
        <v>0</v>
      </c>
      <c r="AX104" s="848">
        <f t="shared" si="3"/>
        <v>0</v>
      </c>
      <c r="AY104" s="848">
        <f t="shared" si="4"/>
        <v>0</v>
      </c>
      <c r="AZ104" s="848">
        <f t="shared" si="5"/>
        <v>0</v>
      </c>
      <c r="BA104" s="848">
        <f t="shared" si="6"/>
        <v>0</v>
      </c>
      <c r="BB104" s="848">
        <f t="shared" si="7"/>
        <v>0</v>
      </c>
      <c r="BC104" s="848">
        <f t="shared" si="8"/>
        <v>0</v>
      </c>
      <c r="BD104" s="848">
        <f t="shared" si="9"/>
        <v>0</v>
      </c>
      <c r="BE104" s="848">
        <f t="shared" si="10"/>
        <v>0</v>
      </c>
      <c r="BF104" s="848">
        <f t="shared" si="11"/>
        <v>0</v>
      </c>
      <c r="BG104" s="848">
        <f t="shared" si="12"/>
        <v>0</v>
      </c>
      <c r="BH104" s="848">
        <f t="shared" si="13"/>
        <v>0</v>
      </c>
      <c r="BI104" s="848">
        <f t="shared" si="14"/>
        <v>0</v>
      </c>
      <c r="BJ104" s="848">
        <f t="shared" si="15"/>
        <v>0</v>
      </c>
      <c r="BK104" s="848">
        <f t="shared" si="16"/>
        <v>0</v>
      </c>
      <c r="BL104" s="848">
        <f t="shared" si="17"/>
        <v>0</v>
      </c>
    </row>
    <row r="105" spans="1:64" x14ac:dyDescent="0.25">
      <c r="A105" s="831"/>
      <c r="B105" s="831"/>
      <c r="C105" s="831"/>
      <c r="D105" s="831"/>
      <c r="E105" s="831"/>
      <c r="F105" s="831"/>
      <c r="G105" s="831"/>
      <c r="H105" s="831"/>
      <c r="I105" s="831"/>
      <c r="J105" s="832"/>
      <c r="L105" s="838"/>
      <c r="M105" s="838"/>
      <c r="N105" s="838"/>
      <c r="O105" s="838"/>
      <c r="P105" s="838"/>
      <c r="Q105" s="838"/>
      <c r="R105" s="838"/>
      <c r="S105" s="838"/>
      <c r="T105" s="838"/>
      <c r="U105" s="838"/>
      <c r="V105" s="838"/>
      <c r="W105" s="838"/>
      <c r="X105" s="838"/>
      <c r="Y105" s="838"/>
      <c r="Z105" s="838"/>
      <c r="AA105" s="838"/>
      <c r="AB105" s="838"/>
      <c r="AC105" s="838"/>
      <c r="AD105" s="838"/>
      <c r="AE105" s="838"/>
      <c r="AF105" s="838"/>
      <c r="AG105" s="838"/>
      <c r="AH105" s="838"/>
      <c r="AI105" s="838"/>
      <c r="AJ105" s="838"/>
      <c r="AK105" s="838"/>
      <c r="AL105" s="838"/>
      <c r="AM105" s="838"/>
      <c r="AN105" s="838"/>
      <c r="AO105" s="838"/>
      <c r="AP105" s="838"/>
      <c r="AQ105" s="838"/>
      <c r="AR105" s="838"/>
      <c r="AS105" s="838"/>
      <c r="AT105" s="838"/>
      <c r="AV105" s="848">
        <f t="shared" si="1"/>
        <v>0</v>
      </c>
      <c r="AW105" s="848">
        <f t="shared" si="2"/>
        <v>0</v>
      </c>
      <c r="AX105" s="848">
        <f t="shared" si="3"/>
        <v>0</v>
      </c>
      <c r="AY105" s="848">
        <f t="shared" si="4"/>
        <v>0</v>
      </c>
      <c r="AZ105" s="848">
        <f t="shared" si="5"/>
        <v>0</v>
      </c>
      <c r="BA105" s="848">
        <f t="shared" si="6"/>
        <v>0</v>
      </c>
      <c r="BB105" s="848">
        <f t="shared" si="7"/>
        <v>0</v>
      </c>
      <c r="BC105" s="848">
        <f t="shared" si="8"/>
        <v>0</v>
      </c>
      <c r="BD105" s="848">
        <f t="shared" si="9"/>
        <v>0</v>
      </c>
      <c r="BE105" s="848">
        <f t="shared" si="10"/>
        <v>0</v>
      </c>
      <c r="BF105" s="848">
        <f t="shared" si="11"/>
        <v>0</v>
      </c>
      <c r="BG105" s="848">
        <f t="shared" si="12"/>
        <v>0</v>
      </c>
      <c r="BH105" s="848">
        <f t="shared" si="13"/>
        <v>0</v>
      </c>
      <c r="BI105" s="848">
        <f t="shared" si="14"/>
        <v>0</v>
      </c>
      <c r="BJ105" s="848">
        <f t="shared" si="15"/>
        <v>0</v>
      </c>
      <c r="BK105" s="848">
        <f t="shared" si="16"/>
        <v>0</v>
      </c>
      <c r="BL105" s="848">
        <f t="shared" si="17"/>
        <v>0</v>
      </c>
    </row>
    <row r="106" spans="1:64" x14ac:dyDescent="0.25">
      <c r="A106" s="827" t="s">
        <v>289</v>
      </c>
      <c r="B106" t="s">
        <v>290</v>
      </c>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8"/>
      <c r="AJ106" s="838"/>
      <c r="AK106" s="838"/>
      <c r="AL106" s="838"/>
      <c r="AM106" s="838"/>
      <c r="AN106" s="838"/>
      <c r="AO106" s="838"/>
      <c r="AP106" s="838"/>
      <c r="AQ106" s="838"/>
      <c r="AR106" s="838"/>
      <c r="AS106" s="838"/>
      <c r="AT106" s="838"/>
      <c r="AV106" s="848">
        <f t="shared" si="1"/>
        <v>0</v>
      </c>
      <c r="AW106" s="848">
        <f t="shared" si="2"/>
        <v>0</v>
      </c>
      <c r="AX106" s="848">
        <f t="shared" si="3"/>
        <v>0</v>
      </c>
      <c r="AY106" s="848">
        <f t="shared" si="4"/>
        <v>0</v>
      </c>
      <c r="AZ106" s="848">
        <f t="shared" si="5"/>
        <v>0</v>
      </c>
      <c r="BA106" s="848">
        <f t="shared" si="6"/>
        <v>0</v>
      </c>
      <c r="BB106" s="848">
        <f t="shared" si="7"/>
        <v>0</v>
      </c>
      <c r="BC106" s="848">
        <f t="shared" si="8"/>
        <v>0</v>
      </c>
      <c r="BD106" s="848">
        <f t="shared" si="9"/>
        <v>0</v>
      </c>
      <c r="BE106" s="848">
        <f t="shared" si="10"/>
        <v>0</v>
      </c>
      <c r="BF106" s="848">
        <f t="shared" si="11"/>
        <v>0</v>
      </c>
      <c r="BG106" s="848">
        <f t="shared" si="12"/>
        <v>0</v>
      </c>
      <c r="BH106" s="848">
        <f t="shared" si="13"/>
        <v>0</v>
      </c>
      <c r="BI106" s="848">
        <f t="shared" si="14"/>
        <v>0</v>
      </c>
      <c r="BJ106" s="848">
        <f t="shared" si="15"/>
        <v>0</v>
      </c>
      <c r="BK106" s="848">
        <f t="shared" si="16"/>
        <v>0</v>
      </c>
      <c r="BL106" s="848">
        <f t="shared" si="17"/>
        <v>0</v>
      </c>
    </row>
    <row r="107" spans="1:64" x14ac:dyDescent="0.25">
      <c r="L107" s="838"/>
      <c r="M107" s="838"/>
      <c r="N107" s="838"/>
      <c r="O107" s="838"/>
      <c r="P107" s="838"/>
      <c r="Q107" s="838"/>
      <c r="R107" s="838"/>
      <c r="S107" s="838"/>
      <c r="T107" s="838"/>
      <c r="U107" s="838"/>
      <c r="V107" s="838"/>
      <c r="W107" s="838"/>
      <c r="X107" s="838"/>
      <c r="Y107" s="838"/>
      <c r="Z107" s="838"/>
      <c r="AA107" s="838"/>
      <c r="AB107" s="838"/>
      <c r="AC107" s="838"/>
      <c r="AD107" s="838"/>
      <c r="AE107" s="838"/>
      <c r="AF107" s="838"/>
      <c r="AG107" s="838"/>
      <c r="AH107" s="838"/>
      <c r="AI107" s="838"/>
      <c r="AJ107" s="838"/>
      <c r="AK107" s="838"/>
      <c r="AL107" s="838"/>
      <c r="AM107" s="838"/>
      <c r="AN107" s="838"/>
      <c r="AO107" s="838"/>
      <c r="AP107" s="838"/>
      <c r="AQ107" s="838"/>
      <c r="AR107" s="838"/>
      <c r="AS107" s="838"/>
      <c r="AT107" s="838"/>
      <c r="AV107" s="848">
        <f t="shared" si="1"/>
        <v>0</v>
      </c>
      <c r="AW107" s="848">
        <f t="shared" si="2"/>
        <v>0</v>
      </c>
      <c r="AX107" s="848">
        <f t="shared" si="3"/>
        <v>0</v>
      </c>
      <c r="AY107" s="848">
        <f t="shared" si="4"/>
        <v>0</v>
      </c>
      <c r="AZ107" s="848">
        <f t="shared" si="5"/>
        <v>0</v>
      </c>
      <c r="BA107" s="848">
        <f t="shared" si="6"/>
        <v>0</v>
      </c>
      <c r="BB107" s="848">
        <f t="shared" si="7"/>
        <v>0</v>
      </c>
      <c r="BC107" s="848">
        <f t="shared" si="8"/>
        <v>0</v>
      </c>
      <c r="BD107" s="848">
        <f t="shared" si="9"/>
        <v>0</v>
      </c>
      <c r="BE107" s="848">
        <f t="shared" si="10"/>
        <v>0</v>
      </c>
      <c r="BF107" s="848">
        <f t="shared" si="11"/>
        <v>0</v>
      </c>
      <c r="BG107" s="848">
        <f t="shared" si="12"/>
        <v>0</v>
      </c>
      <c r="BH107" s="848">
        <f t="shared" si="13"/>
        <v>0</v>
      </c>
      <c r="BI107" s="848">
        <f t="shared" si="14"/>
        <v>0</v>
      </c>
      <c r="BJ107" s="848">
        <f t="shared" si="15"/>
        <v>0</v>
      </c>
      <c r="BK107" s="848">
        <f t="shared" si="16"/>
        <v>0</v>
      </c>
      <c r="BL107" s="848">
        <f t="shared" si="17"/>
        <v>0</v>
      </c>
    </row>
    <row r="108" spans="1:64" x14ac:dyDescent="0.25">
      <c r="A108" s="831"/>
      <c r="B108" s="831"/>
      <c r="C108" s="831"/>
      <c r="D108" s="831"/>
      <c r="E108" s="831"/>
      <c r="F108" s="831"/>
      <c r="G108" s="831"/>
      <c r="H108" s="831"/>
      <c r="I108" s="831"/>
      <c r="J108" s="832"/>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V108" s="848">
        <f t="shared" si="1"/>
        <v>0</v>
      </c>
      <c r="AW108" s="848">
        <f t="shared" si="2"/>
        <v>0</v>
      </c>
      <c r="AX108" s="848">
        <f t="shared" si="3"/>
        <v>0</v>
      </c>
      <c r="AY108" s="848">
        <f t="shared" si="4"/>
        <v>0</v>
      </c>
      <c r="AZ108" s="848">
        <f t="shared" si="5"/>
        <v>0</v>
      </c>
      <c r="BA108" s="848">
        <f t="shared" si="6"/>
        <v>0</v>
      </c>
      <c r="BB108" s="848">
        <f t="shared" si="7"/>
        <v>0</v>
      </c>
      <c r="BC108" s="848">
        <f t="shared" si="8"/>
        <v>0</v>
      </c>
      <c r="BD108" s="848">
        <f t="shared" si="9"/>
        <v>0</v>
      </c>
      <c r="BE108" s="848">
        <f t="shared" si="10"/>
        <v>0</v>
      </c>
      <c r="BF108" s="848">
        <f t="shared" si="11"/>
        <v>0</v>
      </c>
      <c r="BG108" s="848">
        <f t="shared" si="12"/>
        <v>0</v>
      </c>
      <c r="BH108" s="848">
        <f t="shared" si="13"/>
        <v>0</v>
      </c>
      <c r="BI108" s="848">
        <f t="shared" si="14"/>
        <v>0</v>
      </c>
      <c r="BJ108" s="848">
        <f t="shared" si="15"/>
        <v>0</v>
      </c>
      <c r="BK108" s="848">
        <f t="shared" si="16"/>
        <v>0</v>
      </c>
      <c r="BL108" s="848">
        <f t="shared" si="17"/>
        <v>0</v>
      </c>
    </row>
    <row r="109" spans="1:64" x14ac:dyDescent="0.25">
      <c r="A109" s="827" t="s">
        <v>291</v>
      </c>
      <c r="B109" t="s">
        <v>292</v>
      </c>
      <c r="L109" s="838"/>
      <c r="M109" s="838"/>
      <c r="N109" s="838"/>
      <c r="O109" s="838"/>
      <c r="P109" s="838"/>
      <c r="Q109" s="838"/>
      <c r="R109" s="838"/>
      <c r="S109" s="838"/>
      <c r="T109" s="838"/>
      <c r="U109" s="838"/>
      <c r="V109" s="838"/>
      <c r="W109" s="838"/>
      <c r="X109" s="838"/>
      <c r="Y109" s="838"/>
      <c r="Z109" s="838"/>
      <c r="AA109" s="838"/>
      <c r="AB109" s="838"/>
      <c r="AC109" s="838"/>
      <c r="AD109" s="838"/>
      <c r="AE109" s="838"/>
      <c r="AF109" s="838"/>
      <c r="AG109" s="838"/>
      <c r="AH109" s="838"/>
      <c r="AI109" s="838"/>
      <c r="AJ109" s="838"/>
      <c r="AK109" s="838"/>
      <c r="AL109" s="838"/>
      <c r="AM109" s="838"/>
      <c r="AN109" s="838"/>
      <c r="AO109" s="838"/>
      <c r="AP109" s="838"/>
      <c r="AQ109" s="838"/>
      <c r="AR109" s="838"/>
      <c r="AS109" s="838"/>
      <c r="AT109" s="838"/>
      <c r="AV109" s="848">
        <f t="shared" si="1"/>
        <v>0</v>
      </c>
      <c r="AW109" s="848">
        <f t="shared" si="2"/>
        <v>0</v>
      </c>
      <c r="AX109" s="848">
        <f t="shared" si="3"/>
        <v>0</v>
      </c>
      <c r="AY109" s="848">
        <f t="shared" si="4"/>
        <v>0</v>
      </c>
      <c r="AZ109" s="848">
        <f t="shared" si="5"/>
        <v>0</v>
      </c>
      <c r="BA109" s="848">
        <f t="shared" si="6"/>
        <v>0</v>
      </c>
      <c r="BB109" s="848">
        <f t="shared" si="7"/>
        <v>0</v>
      </c>
      <c r="BC109" s="848">
        <f t="shared" si="8"/>
        <v>0</v>
      </c>
      <c r="BD109" s="848">
        <f t="shared" si="9"/>
        <v>0</v>
      </c>
      <c r="BE109" s="848">
        <f t="shared" si="10"/>
        <v>0</v>
      </c>
      <c r="BF109" s="848">
        <f t="shared" si="11"/>
        <v>0</v>
      </c>
      <c r="BG109" s="848">
        <f t="shared" si="12"/>
        <v>0</v>
      </c>
      <c r="BH109" s="848">
        <f t="shared" si="13"/>
        <v>0</v>
      </c>
      <c r="BI109" s="848">
        <f t="shared" si="14"/>
        <v>0</v>
      </c>
      <c r="BJ109" s="848">
        <f t="shared" si="15"/>
        <v>0</v>
      </c>
      <c r="BK109" s="848">
        <f t="shared" si="16"/>
        <v>0</v>
      </c>
      <c r="BL109" s="848">
        <f t="shared" si="17"/>
        <v>0</v>
      </c>
    </row>
    <row r="110" spans="1:64" x14ac:dyDescent="0.25">
      <c r="L110" s="838"/>
      <c r="M110" s="838"/>
      <c r="N110" s="838"/>
      <c r="O110" s="838"/>
      <c r="P110" s="838"/>
      <c r="Q110" s="838"/>
      <c r="R110" s="838"/>
      <c r="S110" s="838"/>
      <c r="T110" s="838"/>
      <c r="U110" s="838"/>
      <c r="V110" s="838"/>
      <c r="W110" s="838"/>
      <c r="X110" s="838"/>
      <c r="Y110" s="838"/>
      <c r="Z110" s="838"/>
      <c r="AA110" s="838"/>
      <c r="AB110" s="838"/>
      <c r="AC110" s="838"/>
      <c r="AD110" s="838"/>
      <c r="AE110" s="838"/>
      <c r="AF110" s="838"/>
      <c r="AG110" s="838"/>
      <c r="AH110" s="838"/>
      <c r="AI110" s="838"/>
      <c r="AJ110" s="838"/>
      <c r="AK110" s="838"/>
      <c r="AL110" s="838"/>
      <c r="AM110" s="838"/>
      <c r="AN110" s="838"/>
      <c r="AO110" s="838"/>
      <c r="AP110" s="838"/>
      <c r="AQ110" s="838"/>
      <c r="AR110" s="838"/>
      <c r="AS110" s="838"/>
      <c r="AT110" s="838"/>
      <c r="AV110" s="848">
        <f t="shared" si="1"/>
        <v>0</v>
      </c>
      <c r="AW110" s="848">
        <f t="shared" si="2"/>
        <v>0</v>
      </c>
      <c r="AX110" s="848">
        <f t="shared" si="3"/>
        <v>0</v>
      </c>
      <c r="AY110" s="848">
        <f t="shared" si="4"/>
        <v>0</v>
      </c>
      <c r="AZ110" s="848">
        <f t="shared" si="5"/>
        <v>0</v>
      </c>
      <c r="BA110" s="848">
        <f t="shared" si="6"/>
        <v>0</v>
      </c>
      <c r="BB110" s="848">
        <f t="shared" si="7"/>
        <v>0</v>
      </c>
      <c r="BC110" s="848">
        <f t="shared" si="8"/>
        <v>0</v>
      </c>
      <c r="BD110" s="848">
        <f t="shared" si="9"/>
        <v>0</v>
      </c>
      <c r="BE110" s="848">
        <f t="shared" si="10"/>
        <v>0</v>
      </c>
      <c r="BF110" s="848">
        <f t="shared" si="11"/>
        <v>0</v>
      </c>
      <c r="BG110" s="848">
        <f t="shared" si="12"/>
        <v>0</v>
      </c>
      <c r="BH110" s="848">
        <f t="shared" si="13"/>
        <v>0</v>
      </c>
      <c r="BI110" s="848">
        <f t="shared" si="14"/>
        <v>0</v>
      </c>
      <c r="BJ110" s="848">
        <f t="shared" si="15"/>
        <v>0</v>
      </c>
      <c r="BK110" s="848">
        <f t="shared" si="16"/>
        <v>0</v>
      </c>
      <c r="BL110" s="848">
        <f t="shared" si="17"/>
        <v>0</v>
      </c>
    </row>
    <row r="111" spans="1:64" x14ac:dyDescent="0.25">
      <c r="A111" s="831"/>
      <c r="B111" s="831"/>
      <c r="C111" s="831"/>
      <c r="D111" s="831"/>
      <c r="E111" s="831"/>
      <c r="F111" s="831"/>
      <c r="G111" s="831"/>
      <c r="H111" s="831"/>
      <c r="I111" s="831"/>
      <c r="J111" s="832"/>
      <c r="L111" s="838"/>
      <c r="M111" s="838"/>
      <c r="N111" s="838"/>
      <c r="O111" s="838"/>
      <c r="P111" s="838"/>
      <c r="Q111" s="838"/>
      <c r="R111" s="838"/>
      <c r="S111" s="838"/>
      <c r="T111" s="838"/>
      <c r="U111" s="838"/>
      <c r="V111" s="838"/>
      <c r="W111" s="838"/>
      <c r="X111" s="838"/>
      <c r="Y111" s="838"/>
      <c r="Z111" s="838"/>
      <c r="AA111" s="838"/>
      <c r="AB111" s="838"/>
      <c r="AC111" s="838"/>
      <c r="AD111" s="838"/>
      <c r="AE111" s="838"/>
      <c r="AF111" s="838"/>
      <c r="AG111" s="838"/>
      <c r="AH111" s="838"/>
      <c r="AI111" s="838"/>
      <c r="AJ111" s="838"/>
      <c r="AK111" s="838"/>
      <c r="AL111" s="838"/>
      <c r="AM111" s="838"/>
      <c r="AN111" s="838"/>
      <c r="AO111" s="838"/>
      <c r="AP111" s="838"/>
      <c r="AQ111" s="838"/>
      <c r="AR111" s="838"/>
      <c r="AS111" s="838"/>
      <c r="AT111" s="838"/>
      <c r="AV111" s="848">
        <f t="shared" si="1"/>
        <v>0</v>
      </c>
      <c r="AW111" s="848">
        <f t="shared" si="2"/>
        <v>0</v>
      </c>
      <c r="AX111" s="848">
        <f t="shared" si="3"/>
        <v>0</v>
      </c>
      <c r="AY111" s="848">
        <f t="shared" si="4"/>
        <v>0</v>
      </c>
      <c r="AZ111" s="848">
        <f t="shared" si="5"/>
        <v>0</v>
      </c>
      <c r="BA111" s="848">
        <f t="shared" si="6"/>
        <v>0</v>
      </c>
      <c r="BB111" s="848">
        <f t="shared" si="7"/>
        <v>0</v>
      </c>
      <c r="BC111" s="848">
        <f t="shared" si="8"/>
        <v>0</v>
      </c>
      <c r="BD111" s="848">
        <f t="shared" si="9"/>
        <v>0</v>
      </c>
      <c r="BE111" s="848">
        <f t="shared" si="10"/>
        <v>0</v>
      </c>
      <c r="BF111" s="848">
        <f t="shared" si="11"/>
        <v>0</v>
      </c>
      <c r="BG111" s="848">
        <f t="shared" si="12"/>
        <v>0</v>
      </c>
      <c r="BH111" s="848">
        <f t="shared" si="13"/>
        <v>0</v>
      </c>
      <c r="BI111" s="848">
        <f t="shared" si="14"/>
        <v>0</v>
      </c>
      <c r="BJ111" s="848">
        <f t="shared" si="15"/>
        <v>0</v>
      </c>
      <c r="BK111" s="848">
        <f t="shared" si="16"/>
        <v>0</v>
      </c>
      <c r="BL111" s="848">
        <f t="shared" si="17"/>
        <v>0</v>
      </c>
    </row>
    <row r="112" spans="1:64" x14ac:dyDescent="0.25">
      <c r="A112" s="827" t="s">
        <v>293</v>
      </c>
      <c r="B112" t="s">
        <v>294</v>
      </c>
      <c r="L112" s="838"/>
      <c r="M112" s="838"/>
      <c r="N112" s="838"/>
      <c r="O112" s="838"/>
      <c r="P112" s="838"/>
      <c r="Q112" s="838"/>
      <c r="R112" s="838"/>
      <c r="S112" s="838"/>
      <c r="T112" s="838"/>
      <c r="U112" s="838"/>
      <c r="V112" s="838"/>
      <c r="W112" s="838"/>
      <c r="X112" s="838"/>
      <c r="Y112" s="838"/>
      <c r="Z112" s="838"/>
      <c r="AA112" s="838"/>
      <c r="AB112" s="838"/>
      <c r="AC112" s="838"/>
      <c r="AD112" s="838"/>
      <c r="AE112" s="838"/>
      <c r="AF112" s="838"/>
      <c r="AG112" s="838"/>
      <c r="AH112" s="838"/>
      <c r="AI112" s="838"/>
      <c r="AJ112" s="838"/>
      <c r="AK112" s="838"/>
      <c r="AL112" s="838"/>
      <c r="AM112" s="838"/>
      <c r="AN112" s="838"/>
      <c r="AO112" s="838"/>
      <c r="AP112" s="838"/>
      <c r="AQ112" s="838"/>
      <c r="AR112" s="838"/>
      <c r="AS112" s="838"/>
      <c r="AT112" s="838"/>
      <c r="AV112" s="848">
        <f t="shared" si="1"/>
        <v>0</v>
      </c>
      <c r="AW112" s="848">
        <f t="shared" si="2"/>
        <v>0</v>
      </c>
      <c r="AX112" s="848">
        <f t="shared" si="3"/>
        <v>0</v>
      </c>
      <c r="AY112" s="848">
        <f t="shared" si="4"/>
        <v>0</v>
      </c>
      <c r="AZ112" s="848">
        <f t="shared" si="5"/>
        <v>0</v>
      </c>
      <c r="BA112" s="848">
        <f t="shared" si="6"/>
        <v>0</v>
      </c>
      <c r="BB112" s="848">
        <f t="shared" si="7"/>
        <v>0</v>
      </c>
      <c r="BC112" s="848">
        <f t="shared" si="8"/>
        <v>0</v>
      </c>
      <c r="BD112" s="848">
        <f t="shared" si="9"/>
        <v>0</v>
      </c>
      <c r="BE112" s="848">
        <f t="shared" si="10"/>
        <v>0</v>
      </c>
      <c r="BF112" s="848">
        <f t="shared" si="11"/>
        <v>0</v>
      </c>
      <c r="BG112" s="848">
        <f t="shared" si="12"/>
        <v>0</v>
      </c>
      <c r="BH112" s="848">
        <f t="shared" si="13"/>
        <v>0</v>
      </c>
      <c r="BI112" s="848">
        <f t="shared" si="14"/>
        <v>0</v>
      </c>
      <c r="BJ112" s="848">
        <f t="shared" si="15"/>
        <v>0</v>
      </c>
      <c r="BK112" s="848">
        <f t="shared" si="16"/>
        <v>0</v>
      </c>
      <c r="BL112" s="848">
        <f t="shared" si="17"/>
        <v>0</v>
      </c>
    </row>
    <row r="113" spans="12:64" x14ac:dyDescent="0.25">
      <c r="L113" s="838"/>
      <c r="M113" s="838"/>
      <c r="N113" s="838"/>
      <c r="O113" s="838"/>
      <c r="P113" s="838"/>
      <c r="Q113" s="838"/>
      <c r="R113" s="838"/>
      <c r="S113" s="838"/>
      <c r="T113" s="838"/>
      <c r="U113" s="838"/>
      <c r="V113" s="838"/>
      <c r="W113" s="838"/>
      <c r="X113" s="838"/>
      <c r="Y113" s="838"/>
      <c r="Z113" s="838"/>
      <c r="AA113" s="838"/>
      <c r="AB113" s="838"/>
      <c r="AC113" s="838"/>
      <c r="AD113" s="838"/>
      <c r="AE113" s="838"/>
      <c r="AF113" s="838"/>
      <c r="AG113" s="838"/>
      <c r="AH113" s="838"/>
      <c r="AI113" s="838"/>
      <c r="AJ113" s="838"/>
      <c r="AK113" s="838"/>
      <c r="AL113" s="838"/>
      <c r="AM113" s="838"/>
      <c r="AN113" s="838"/>
      <c r="AO113" s="838"/>
      <c r="AP113" s="838"/>
      <c r="AQ113" s="838"/>
      <c r="AR113" s="838"/>
      <c r="AS113" s="838"/>
      <c r="AT113" s="838"/>
      <c r="AV113" s="848">
        <f t="shared" si="1"/>
        <v>0</v>
      </c>
      <c r="AW113" s="848">
        <f t="shared" si="2"/>
        <v>0</v>
      </c>
      <c r="AX113" s="848">
        <f t="shared" si="3"/>
        <v>0</v>
      </c>
      <c r="AY113" s="848">
        <f t="shared" si="4"/>
        <v>0</v>
      </c>
      <c r="AZ113" s="848">
        <f t="shared" si="5"/>
        <v>0</v>
      </c>
      <c r="BA113" s="848">
        <f t="shared" si="6"/>
        <v>0</v>
      </c>
      <c r="BB113" s="848">
        <f t="shared" si="7"/>
        <v>0</v>
      </c>
      <c r="BC113" s="848">
        <f t="shared" si="8"/>
        <v>0</v>
      </c>
      <c r="BD113" s="848">
        <f t="shared" si="9"/>
        <v>0</v>
      </c>
      <c r="BE113" s="848">
        <f t="shared" si="10"/>
        <v>0</v>
      </c>
      <c r="BF113" s="848">
        <f t="shared" si="11"/>
        <v>0</v>
      </c>
      <c r="BG113" s="848">
        <f t="shared" si="12"/>
        <v>0</v>
      </c>
      <c r="BH113" s="848">
        <f t="shared" si="13"/>
        <v>0</v>
      </c>
      <c r="BI113" s="848">
        <f t="shared" si="14"/>
        <v>0</v>
      </c>
      <c r="BJ113" s="848">
        <f t="shared" si="15"/>
        <v>0</v>
      </c>
      <c r="BK113" s="848">
        <f t="shared" si="16"/>
        <v>0</v>
      </c>
      <c r="BL113" s="848">
        <f t="shared" si="17"/>
        <v>0</v>
      </c>
    </row>
    <row r="114" spans="12:64" x14ac:dyDescent="0.25">
      <c r="L114" s="838"/>
      <c r="M114" s="838"/>
      <c r="N114" s="838"/>
      <c r="O114" s="838"/>
      <c r="P114" s="838"/>
      <c r="Q114" s="838"/>
      <c r="R114" s="838"/>
      <c r="S114" s="838"/>
      <c r="T114" s="838"/>
      <c r="U114" s="838"/>
      <c r="V114" s="838"/>
      <c r="W114" s="838"/>
      <c r="X114" s="838"/>
      <c r="Y114" s="838"/>
      <c r="Z114" s="838"/>
      <c r="AA114" s="838"/>
      <c r="AB114" s="838"/>
      <c r="AC114" s="838"/>
      <c r="AD114" s="838"/>
      <c r="AE114" s="838"/>
      <c r="AF114" s="838"/>
      <c r="AG114" s="838"/>
      <c r="AH114" s="838"/>
      <c r="AI114" s="838"/>
      <c r="AJ114" s="838"/>
      <c r="AK114" s="838"/>
      <c r="AL114" s="838"/>
      <c r="AM114" s="838"/>
      <c r="AN114" s="838"/>
      <c r="AO114" s="838"/>
      <c r="AP114" s="838"/>
      <c r="AQ114" s="838"/>
      <c r="AR114" s="838"/>
      <c r="AS114" s="838"/>
      <c r="AT114" s="838"/>
      <c r="AV114" s="848">
        <f t="shared" si="1"/>
        <v>0</v>
      </c>
      <c r="AW114" s="848">
        <f t="shared" si="2"/>
        <v>0</v>
      </c>
      <c r="AX114" s="848">
        <f t="shared" si="3"/>
        <v>0</v>
      </c>
      <c r="AY114" s="848">
        <f t="shared" si="4"/>
        <v>0</v>
      </c>
      <c r="AZ114" s="848">
        <f t="shared" si="5"/>
        <v>0</v>
      </c>
      <c r="BA114" s="848">
        <f t="shared" si="6"/>
        <v>0</v>
      </c>
      <c r="BB114" s="848">
        <f t="shared" si="7"/>
        <v>0</v>
      </c>
      <c r="BC114" s="848">
        <f t="shared" si="8"/>
        <v>0</v>
      </c>
      <c r="BD114" s="848">
        <f t="shared" si="9"/>
        <v>0</v>
      </c>
      <c r="BE114" s="848">
        <f t="shared" si="10"/>
        <v>0</v>
      </c>
      <c r="BF114" s="848">
        <f t="shared" si="11"/>
        <v>0</v>
      </c>
      <c r="BG114" s="848">
        <f t="shared" si="12"/>
        <v>0</v>
      </c>
      <c r="BH114" s="848">
        <f t="shared" si="13"/>
        <v>0</v>
      </c>
      <c r="BI114" s="848">
        <f t="shared" si="14"/>
        <v>0</v>
      </c>
      <c r="BJ114" s="848">
        <f t="shared" si="15"/>
        <v>0</v>
      </c>
      <c r="BK114" s="848">
        <f t="shared" si="16"/>
        <v>0</v>
      </c>
      <c r="BL114" s="848">
        <f t="shared" si="17"/>
        <v>0</v>
      </c>
    </row>
    <row r="115" spans="12:64" x14ac:dyDescent="0.25">
      <c r="L115" s="838"/>
      <c r="M115" s="838"/>
      <c r="N115" s="838"/>
      <c r="O115" s="838"/>
      <c r="P115" s="838"/>
      <c r="Q115" s="838"/>
      <c r="R115" s="838"/>
      <c r="S115" s="838"/>
      <c r="T115" s="838"/>
      <c r="U115" s="838"/>
      <c r="V115" s="838"/>
      <c r="W115" s="838"/>
      <c r="X115" s="838"/>
      <c r="Y115" s="838"/>
      <c r="Z115" s="838"/>
      <c r="AA115" s="838"/>
      <c r="AB115" s="838"/>
      <c r="AC115" s="838"/>
      <c r="AD115" s="838"/>
      <c r="AE115" s="838"/>
      <c r="AF115" s="838"/>
      <c r="AG115" s="838"/>
      <c r="AH115" s="838"/>
      <c r="AI115" s="838"/>
      <c r="AJ115" s="838"/>
      <c r="AK115" s="838"/>
      <c r="AL115" s="838"/>
      <c r="AM115" s="838"/>
      <c r="AN115" s="838"/>
      <c r="AO115" s="838"/>
      <c r="AP115" s="838"/>
      <c r="AQ115" s="838"/>
      <c r="AR115" s="838"/>
      <c r="AS115" s="838"/>
      <c r="AT115" s="838"/>
      <c r="AV115" s="848">
        <f t="shared" si="1"/>
        <v>0</v>
      </c>
      <c r="AW115" s="848">
        <f t="shared" si="2"/>
        <v>0</v>
      </c>
      <c r="AX115" s="848">
        <f t="shared" si="3"/>
        <v>0</v>
      </c>
      <c r="AY115" s="848">
        <f t="shared" si="4"/>
        <v>0</v>
      </c>
      <c r="AZ115" s="848">
        <f t="shared" si="5"/>
        <v>0</v>
      </c>
      <c r="BA115" s="848">
        <f t="shared" si="6"/>
        <v>0</v>
      </c>
      <c r="BB115" s="848">
        <f t="shared" si="7"/>
        <v>0</v>
      </c>
      <c r="BC115" s="848">
        <f t="shared" si="8"/>
        <v>0</v>
      </c>
      <c r="BD115" s="848">
        <f t="shared" si="9"/>
        <v>0</v>
      </c>
      <c r="BE115" s="848">
        <f t="shared" si="10"/>
        <v>0</v>
      </c>
      <c r="BF115" s="848">
        <f t="shared" si="11"/>
        <v>0</v>
      </c>
      <c r="BG115" s="848">
        <f t="shared" si="12"/>
        <v>0</v>
      </c>
      <c r="BH115" s="848">
        <f t="shared" si="13"/>
        <v>0</v>
      </c>
      <c r="BI115" s="848">
        <f t="shared" si="14"/>
        <v>0</v>
      </c>
      <c r="BJ115" s="848">
        <f t="shared" si="15"/>
        <v>0</v>
      </c>
      <c r="BK115" s="848">
        <f t="shared" si="16"/>
        <v>0</v>
      </c>
      <c r="BL115" s="848">
        <f t="shared" si="17"/>
        <v>0</v>
      </c>
    </row>
    <row r="116" spans="12:64" x14ac:dyDescent="0.25">
      <c r="L116" s="838"/>
      <c r="M116" s="838"/>
      <c r="N116" s="838"/>
      <c r="O116" s="838"/>
      <c r="P116" s="838"/>
      <c r="Q116" s="838"/>
      <c r="R116" s="838"/>
      <c r="S116" s="838"/>
      <c r="T116" s="838"/>
      <c r="U116" s="838"/>
      <c r="V116" s="838"/>
      <c r="W116" s="838"/>
      <c r="X116" s="838"/>
      <c r="Y116" s="838"/>
      <c r="Z116" s="838"/>
      <c r="AA116" s="838"/>
      <c r="AB116" s="838"/>
      <c r="AC116" s="838"/>
      <c r="AD116" s="838"/>
      <c r="AE116" s="838"/>
      <c r="AF116" s="838"/>
      <c r="AG116" s="838"/>
      <c r="AH116" s="838"/>
      <c r="AI116" s="838"/>
      <c r="AJ116" s="838"/>
      <c r="AK116" s="838"/>
      <c r="AL116" s="838"/>
      <c r="AM116" s="838"/>
      <c r="AN116" s="838"/>
      <c r="AO116" s="838"/>
      <c r="AP116" s="838"/>
      <c r="AQ116" s="838"/>
      <c r="AR116" s="838"/>
      <c r="AS116" s="838"/>
      <c r="AT116" s="838"/>
      <c r="AV116" s="848">
        <f t="shared" si="1"/>
        <v>0</v>
      </c>
      <c r="AW116" s="848">
        <f t="shared" si="2"/>
        <v>0</v>
      </c>
      <c r="AX116" s="848">
        <f t="shared" si="3"/>
        <v>0</v>
      </c>
      <c r="AY116" s="848">
        <f t="shared" si="4"/>
        <v>0</v>
      </c>
      <c r="AZ116" s="848">
        <f t="shared" si="5"/>
        <v>0</v>
      </c>
      <c r="BA116" s="848">
        <f t="shared" si="6"/>
        <v>0</v>
      </c>
      <c r="BB116" s="848">
        <f t="shared" si="7"/>
        <v>0</v>
      </c>
      <c r="BC116" s="848">
        <f t="shared" si="8"/>
        <v>0</v>
      </c>
      <c r="BD116" s="848">
        <f t="shared" si="9"/>
        <v>0</v>
      </c>
      <c r="BE116" s="848">
        <f t="shared" si="10"/>
        <v>0</v>
      </c>
      <c r="BF116" s="848">
        <f t="shared" si="11"/>
        <v>0</v>
      </c>
      <c r="BG116" s="848">
        <f t="shared" si="12"/>
        <v>0</v>
      </c>
      <c r="BH116" s="848">
        <f t="shared" si="13"/>
        <v>0</v>
      </c>
      <c r="BI116" s="848">
        <f t="shared" si="14"/>
        <v>0</v>
      </c>
      <c r="BJ116" s="848">
        <f t="shared" si="15"/>
        <v>0</v>
      </c>
      <c r="BK116" s="848">
        <f t="shared" si="16"/>
        <v>0</v>
      </c>
      <c r="BL116" s="848">
        <f t="shared" si="17"/>
        <v>0</v>
      </c>
    </row>
    <row r="117" spans="12:64" x14ac:dyDescent="0.25">
      <c r="L117" s="838"/>
      <c r="M117" s="838"/>
      <c r="N117" s="838"/>
      <c r="O117" s="838"/>
      <c r="P117" s="838"/>
      <c r="Q117" s="838"/>
      <c r="R117" s="838"/>
      <c r="S117" s="838"/>
      <c r="T117" s="838"/>
      <c r="U117" s="838"/>
      <c r="V117" s="838"/>
      <c r="W117" s="838"/>
      <c r="X117" s="838"/>
      <c r="Y117" s="838"/>
      <c r="Z117" s="838"/>
      <c r="AA117" s="838"/>
      <c r="AB117" s="838"/>
      <c r="AC117" s="838"/>
      <c r="AD117" s="838"/>
      <c r="AE117" s="838"/>
      <c r="AF117" s="838"/>
      <c r="AG117" s="838"/>
      <c r="AH117" s="838"/>
      <c r="AI117" s="838"/>
      <c r="AJ117" s="838"/>
      <c r="AK117" s="838"/>
      <c r="AL117" s="838"/>
      <c r="AM117" s="838"/>
      <c r="AN117" s="838"/>
      <c r="AO117" s="838"/>
      <c r="AP117" s="838"/>
      <c r="AQ117" s="838"/>
      <c r="AR117" s="838"/>
      <c r="AS117" s="838"/>
      <c r="AT117" s="838"/>
      <c r="AV117" s="848">
        <f t="shared" si="1"/>
        <v>0</v>
      </c>
      <c r="AW117" s="848">
        <f t="shared" si="2"/>
        <v>0</v>
      </c>
      <c r="AX117" s="848">
        <f t="shared" si="3"/>
        <v>0</v>
      </c>
      <c r="AY117" s="848">
        <f t="shared" si="4"/>
        <v>0</v>
      </c>
      <c r="AZ117" s="848">
        <f t="shared" si="5"/>
        <v>0</v>
      </c>
      <c r="BA117" s="848">
        <f t="shared" si="6"/>
        <v>0</v>
      </c>
      <c r="BB117" s="848">
        <f t="shared" si="7"/>
        <v>0</v>
      </c>
      <c r="BC117" s="848">
        <f t="shared" si="8"/>
        <v>0</v>
      </c>
      <c r="BD117" s="848">
        <f t="shared" si="9"/>
        <v>0</v>
      </c>
      <c r="BE117" s="848">
        <f t="shared" si="10"/>
        <v>0</v>
      </c>
      <c r="BF117" s="848">
        <f t="shared" si="11"/>
        <v>0</v>
      </c>
      <c r="BG117" s="848">
        <f t="shared" si="12"/>
        <v>0</v>
      </c>
      <c r="BH117" s="848">
        <f t="shared" si="13"/>
        <v>0</v>
      </c>
      <c r="BI117" s="848">
        <f t="shared" si="14"/>
        <v>0</v>
      </c>
      <c r="BJ117" s="848">
        <f t="shared" si="15"/>
        <v>0</v>
      </c>
      <c r="BK117" s="848">
        <f t="shared" si="16"/>
        <v>0</v>
      </c>
      <c r="BL117" s="848">
        <f t="shared" si="17"/>
        <v>0</v>
      </c>
    </row>
    <row r="118" spans="12:64" x14ac:dyDescent="0.25">
      <c r="L118" s="838"/>
      <c r="M118" s="838"/>
      <c r="N118" s="838"/>
      <c r="O118" s="838"/>
      <c r="P118" s="838"/>
      <c r="Q118" s="838"/>
      <c r="R118" s="838"/>
      <c r="S118" s="838"/>
      <c r="T118" s="838"/>
      <c r="U118" s="838"/>
      <c r="V118" s="838"/>
      <c r="W118" s="838"/>
      <c r="X118" s="838"/>
      <c r="Y118" s="838"/>
      <c r="Z118" s="838"/>
      <c r="AA118" s="838"/>
      <c r="AB118" s="838"/>
      <c r="AC118" s="838"/>
      <c r="AD118" s="838"/>
      <c r="AE118" s="838"/>
      <c r="AF118" s="838"/>
      <c r="AG118" s="838"/>
      <c r="AH118" s="838"/>
      <c r="AI118" s="838"/>
      <c r="AJ118" s="838"/>
      <c r="AK118" s="838"/>
      <c r="AL118" s="838"/>
      <c r="AM118" s="838"/>
      <c r="AN118" s="838"/>
      <c r="AO118" s="838"/>
      <c r="AP118" s="838"/>
      <c r="AQ118" s="838"/>
      <c r="AR118" s="838"/>
      <c r="AS118" s="838"/>
      <c r="AT118" s="838"/>
      <c r="AV118" s="848">
        <f t="shared" si="1"/>
        <v>0</v>
      </c>
      <c r="AW118" s="848">
        <f t="shared" si="2"/>
        <v>0</v>
      </c>
      <c r="AX118" s="848">
        <f t="shared" si="3"/>
        <v>0</v>
      </c>
      <c r="AY118" s="848">
        <f t="shared" si="4"/>
        <v>0</v>
      </c>
      <c r="AZ118" s="848">
        <f t="shared" si="5"/>
        <v>0</v>
      </c>
      <c r="BA118" s="848">
        <f t="shared" si="6"/>
        <v>0</v>
      </c>
      <c r="BB118" s="848">
        <f t="shared" si="7"/>
        <v>0</v>
      </c>
      <c r="BC118" s="848">
        <f t="shared" si="8"/>
        <v>0</v>
      </c>
      <c r="BD118" s="848">
        <f t="shared" si="9"/>
        <v>0</v>
      </c>
      <c r="BE118" s="848">
        <f t="shared" si="10"/>
        <v>0</v>
      </c>
      <c r="BF118" s="848">
        <f t="shared" si="11"/>
        <v>0</v>
      </c>
      <c r="BG118" s="848">
        <f t="shared" si="12"/>
        <v>0</v>
      </c>
      <c r="BH118" s="848">
        <f t="shared" si="13"/>
        <v>0</v>
      </c>
      <c r="BI118" s="848">
        <f t="shared" si="14"/>
        <v>0</v>
      </c>
      <c r="BJ118" s="848">
        <f t="shared" si="15"/>
        <v>0</v>
      </c>
      <c r="BK118" s="848">
        <f t="shared" si="16"/>
        <v>0</v>
      </c>
      <c r="BL118" s="848">
        <f t="shared" si="17"/>
        <v>0</v>
      </c>
    </row>
    <row r="119" spans="12:64" x14ac:dyDescent="0.25">
      <c r="L119" s="838"/>
      <c r="M119" s="838"/>
      <c r="N119" s="838"/>
      <c r="O119" s="838"/>
      <c r="P119" s="838"/>
      <c r="Q119" s="838"/>
      <c r="R119" s="838"/>
      <c r="S119" s="838"/>
      <c r="T119" s="838"/>
      <c r="U119" s="838"/>
      <c r="V119" s="838"/>
      <c r="W119" s="838"/>
      <c r="X119" s="838"/>
      <c r="Y119" s="838"/>
      <c r="Z119" s="838"/>
      <c r="AA119" s="838"/>
      <c r="AB119" s="838"/>
      <c r="AC119" s="838"/>
      <c r="AD119" s="838"/>
      <c r="AE119" s="838"/>
      <c r="AF119" s="838"/>
      <c r="AG119" s="838"/>
      <c r="AH119" s="838"/>
      <c r="AI119" s="838"/>
      <c r="AJ119" s="838"/>
      <c r="AK119" s="838"/>
      <c r="AL119" s="838"/>
      <c r="AM119" s="838"/>
      <c r="AN119" s="838"/>
      <c r="AO119" s="838"/>
      <c r="AP119" s="838"/>
      <c r="AQ119" s="838"/>
      <c r="AR119" s="838"/>
      <c r="AS119" s="838"/>
      <c r="AT119" s="838"/>
      <c r="AV119" s="848">
        <f t="shared" si="1"/>
        <v>0</v>
      </c>
      <c r="AW119" s="848">
        <f t="shared" si="2"/>
        <v>0</v>
      </c>
      <c r="AX119" s="848">
        <f t="shared" si="3"/>
        <v>0</v>
      </c>
      <c r="AY119" s="848">
        <f t="shared" si="4"/>
        <v>0</v>
      </c>
      <c r="AZ119" s="848">
        <f t="shared" si="5"/>
        <v>0</v>
      </c>
      <c r="BA119" s="848">
        <f t="shared" si="6"/>
        <v>0</v>
      </c>
      <c r="BB119" s="848">
        <f t="shared" si="7"/>
        <v>0</v>
      </c>
      <c r="BC119" s="848">
        <f t="shared" si="8"/>
        <v>0</v>
      </c>
      <c r="BD119" s="848">
        <f t="shared" si="9"/>
        <v>0</v>
      </c>
      <c r="BE119" s="848">
        <f t="shared" si="10"/>
        <v>0</v>
      </c>
      <c r="BF119" s="848">
        <f t="shared" si="11"/>
        <v>0</v>
      </c>
      <c r="BG119" s="848">
        <f t="shared" si="12"/>
        <v>0</v>
      </c>
      <c r="BH119" s="848">
        <f t="shared" si="13"/>
        <v>0</v>
      </c>
      <c r="BI119" s="848">
        <f t="shared" si="14"/>
        <v>0</v>
      </c>
      <c r="BJ119" s="848">
        <f t="shared" si="15"/>
        <v>0</v>
      </c>
      <c r="BK119" s="848">
        <f t="shared" si="16"/>
        <v>0</v>
      </c>
      <c r="BL119" s="848">
        <f t="shared" si="17"/>
        <v>0</v>
      </c>
    </row>
    <row r="120" spans="12:64" x14ac:dyDescent="0.25">
      <c r="L120" s="838"/>
      <c r="M120" s="838"/>
      <c r="N120" s="838"/>
      <c r="O120" s="838"/>
      <c r="P120" s="838"/>
      <c r="Q120" s="838"/>
      <c r="R120" s="838"/>
      <c r="S120" s="838"/>
      <c r="T120" s="838"/>
      <c r="U120" s="838"/>
      <c r="V120" s="838"/>
      <c r="W120" s="838"/>
      <c r="X120" s="838"/>
      <c r="Y120" s="838"/>
      <c r="Z120" s="838"/>
      <c r="AA120" s="838"/>
      <c r="AB120" s="838"/>
      <c r="AC120" s="838"/>
      <c r="AD120" s="838"/>
      <c r="AE120" s="838"/>
      <c r="AF120" s="838"/>
      <c r="AG120" s="838"/>
      <c r="AH120" s="838"/>
      <c r="AI120" s="838"/>
      <c r="AJ120" s="838"/>
      <c r="AK120" s="838"/>
      <c r="AL120" s="838"/>
      <c r="AM120" s="838"/>
      <c r="AN120" s="838"/>
      <c r="AO120" s="838"/>
      <c r="AP120" s="838"/>
      <c r="AQ120" s="838"/>
      <c r="AR120" s="838"/>
      <c r="AS120" s="838"/>
      <c r="AT120" s="838"/>
      <c r="AV120" s="848">
        <f t="shared" si="1"/>
        <v>0</v>
      </c>
      <c r="AW120" s="848">
        <f t="shared" si="2"/>
        <v>0</v>
      </c>
      <c r="AX120" s="848">
        <f t="shared" si="3"/>
        <v>0</v>
      </c>
      <c r="AY120" s="848">
        <f t="shared" si="4"/>
        <v>0</v>
      </c>
      <c r="AZ120" s="848">
        <f t="shared" si="5"/>
        <v>0</v>
      </c>
      <c r="BA120" s="848">
        <f t="shared" si="6"/>
        <v>0</v>
      </c>
      <c r="BB120" s="848">
        <f t="shared" si="7"/>
        <v>0</v>
      </c>
      <c r="BC120" s="848">
        <f t="shared" si="8"/>
        <v>0</v>
      </c>
      <c r="BD120" s="848">
        <f t="shared" si="9"/>
        <v>0</v>
      </c>
      <c r="BE120" s="848">
        <f t="shared" si="10"/>
        <v>0</v>
      </c>
      <c r="BF120" s="848">
        <f t="shared" si="11"/>
        <v>0</v>
      </c>
      <c r="BG120" s="848">
        <f t="shared" si="12"/>
        <v>0</v>
      </c>
      <c r="BH120" s="848">
        <f t="shared" si="13"/>
        <v>0</v>
      </c>
      <c r="BI120" s="848">
        <f t="shared" si="14"/>
        <v>0</v>
      </c>
      <c r="BJ120" s="848">
        <f t="shared" si="15"/>
        <v>0</v>
      </c>
      <c r="BK120" s="848">
        <f t="shared" si="16"/>
        <v>0</v>
      </c>
      <c r="BL120" s="848">
        <f t="shared" si="17"/>
        <v>0</v>
      </c>
    </row>
    <row r="121" spans="12:64" x14ac:dyDescent="0.25">
      <c r="L121" s="838"/>
      <c r="M121" s="838"/>
      <c r="N121" s="838"/>
      <c r="O121" s="838"/>
      <c r="P121" s="838"/>
      <c r="Q121" s="838"/>
      <c r="R121" s="838"/>
      <c r="S121" s="838"/>
      <c r="T121" s="838"/>
      <c r="U121" s="838"/>
      <c r="V121" s="838"/>
      <c r="W121" s="838"/>
      <c r="X121" s="838"/>
      <c r="Y121" s="838"/>
      <c r="Z121" s="838"/>
      <c r="AA121" s="838"/>
      <c r="AB121" s="838"/>
      <c r="AC121" s="838"/>
      <c r="AD121" s="838"/>
      <c r="AE121" s="838"/>
      <c r="AF121" s="838"/>
      <c r="AG121" s="838"/>
      <c r="AH121" s="838"/>
      <c r="AI121" s="838"/>
      <c r="AJ121" s="838"/>
      <c r="AK121" s="838"/>
      <c r="AL121" s="838"/>
      <c r="AM121" s="838"/>
      <c r="AN121" s="838"/>
      <c r="AO121" s="838"/>
      <c r="AP121" s="838"/>
      <c r="AQ121" s="838"/>
      <c r="AR121" s="838"/>
      <c r="AS121" s="838"/>
      <c r="AT121" s="838"/>
    </row>
    <row r="122" spans="12:64" x14ac:dyDescent="0.25">
      <c r="L122" s="838"/>
      <c r="M122" s="838"/>
      <c r="N122" s="838"/>
      <c r="O122" s="838"/>
      <c r="P122" s="838"/>
      <c r="Q122" s="838"/>
      <c r="R122" s="838"/>
      <c r="S122" s="838"/>
      <c r="T122" s="838"/>
      <c r="U122" s="838"/>
      <c r="V122" s="838"/>
      <c r="W122" s="838"/>
      <c r="X122" s="838"/>
      <c r="Y122" s="838"/>
      <c r="Z122" s="838"/>
      <c r="AA122" s="838"/>
      <c r="AB122" s="838"/>
      <c r="AC122" s="838"/>
      <c r="AD122" s="838"/>
      <c r="AE122" s="838"/>
      <c r="AF122" s="838"/>
      <c r="AG122" s="838"/>
      <c r="AH122" s="838"/>
      <c r="AI122" s="838"/>
      <c r="AJ122" s="838"/>
      <c r="AK122" s="838"/>
      <c r="AL122" s="838"/>
      <c r="AM122" s="838"/>
      <c r="AN122" s="838"/>
      <c r="AO122" s="838"/>
      <c r="AP122" s="838"/>
      <c r="AQ122" s="838"/>
      <c r="AR122" s="838"/>
      <c r="AS122" s="838"/>
      <c r="AT122" s="838"/>
    </row>
    <row r="123" spans="12:64" x14ac:dyDescent="0.25">
      <c r="L123" s="838"/>
      <c r="M123" s="838"/>
      <c r="N123" s="838"/>
      <c r="O123" s="838"/>
      <c r="P123" s="838"/>
      <c r="Q123" s="838"/>
      <c r="R123" s="838"/>
      <c r="S123" s="838"/>
      <c r="T123" s="838"/>
      <c r="U123" s="838"/>
      <c r="V123" s="838"/>
      <c r="W123" s="838"/>
      <c r="X123" s="838"/>
      <c r="Y123" s="838"/>
      <c r="Z123" s="838"/>
      <c r="AA123" s="838"/>
      <c r="AB123" s="838"/>
      <c r="AC123" s="838"/>
      <c r="AD123" s="838"/>
      <c r="AE123" s="838"/>
      <c r="AF123" s="838"/>
      <c r="AG123" s="838"/>
      <c r="AH123" s="838"/>
      <c r="AI123" s="838"/>
      <c r="AJ123" s="838"/>
      <c r="AK123" s="838"/>
      <c r="AL123" s="838"/>
      <c r="AM123" s="838"/>
      <c r="AN123" s="838"/>
      <c r="AO123" s="838"/>
      <c r="AP123" s="838"/>
      <c r="AQ123" s="838"/>
      <c r="AR123" s="838"/>
      <c r="AS123" s="838"/>
      <c r="AT123" s="838"/>
    </row>
    <row r="124" spans="12:64" x14ac:dyDescent="0.25">
      <c r="L124" s="838"/>
      <c r="M124" s="838"/>
      <c r="N124" s="838"/>
      <c r="O124" s="838"/>
      <c r="P124" s="838"/>
      <c r="Q124" s="838"/>
      <c r="R124" s="838"/>
      <c r="S124" s="838"/>
      <c r="T124" s="838"/>
      <c r="U124" s="838"/>
      <c r="V124" s="838"/>
      <c r="W124" s="838"/>
      <c r="X124" s="838"/>
      <c r="Y124" s="838"/>
      <c r="Z124" s="838"/>
      <c r="AA124" s="838"/>
      <c r="AB124" s="838"/>
      <c r="AC124" s="838"/>
      <c r="AD124" s="838"/>
      <c r="AE124" s="838"/>
      <c r="AF124" s="838"/>
      <c r="AG124" s="838"/>
      <c r="AH124" s="838"/>
      <c r="AI124" s="838"/>
      <c r="AJ124" s="838"/>
      <c r="AK124" s="838"/>
      <c r="AL124" s="838"/>
      <c r="AM124" s="838"/>
      <c r="AN124" s="838"/>
      <c r="AO124" s="838"/>
      <c r="AP124" s="838"/>
      <c r="AQ124" s="838"/>
      <c r="AR124" s="838"/>
      <c r="AS124" s="838"/>
      <c r="AT124" s="838"/>
    </row>
    <row r="125" spans="12:64" x14ac:dyDescent="0.25">
      <c r="L125" s="838"/>
      <c r="M125" s="838"/>
      <c r="N125" s="838"/>
      <c r="O125" s="838"/>
      <c r="P125" s="838"/>
      <c r="Q125" s="838"/>
      <c r="R125" s="838"/>
      <c r="S125" s="838"/>
      <c r="T125" s="838"/>
      <c r="U125" s="838"/>
      <c r="V125" s="838"/>
      <c r="W125" s="838"/>
      <c r="X125" s="838"/>
      <c r="Y125" s="838"/>
      <c r="Z125" s="838"/>
      <c r="AA125" s="838"/>
      <c r="AB125" s="838"/>
      <c r="AC125" s="838"/>
      <c r="AD125" s="838"/>
      <c r="AE125" s="838"/>
      <c r="AF125" s="838"/>
      <c r="AG125" s="838"/>
      <c r="AH125" s="838"/>
      <c r="AI125" s="838"/>
      <c r="AJ125" s="838"/>
      <c r="AK125" s="838"/>
      <c r="AL125" s="838"/>
      <c r="AM125" s="838"/>
      <c r="AN125" s="838"/>
      <c r="AO125" s="838"/>
      <c r="AP125" s="838"/>
      <c r="AQ125" s="838"/>
      <c r="AR125" s="838"/>
      <c r="AS125" s="838"/>
      <c r="AT125" s="838"/>
    </row>
    <row r="126" spans="12:64" x14ac:dyDescent="0.25">
      <c r="L126" s="838"/>
      <c r="M126" s="838"/>
      <c r="N126" s="838"/>
      <c r="O126" s="838"/>
      <c r="P126" s="838"/>
      <c r="Q126" s="838"/>
      <c r="R126" s="838"/>
      <c r="S126" s="838"/>
      <c r="T126" s="838"/>
      <c r="U126" s="838"/>
      <c r="V126" s="838"/>
      <c r="W126" s="838"/>
      <c r="X126" s="838"/>
      <c r="Y126" s="838"/>
      <c r="Z126" s="838"/>
      <c r="AA126" s="838"/>
      <c r="AB126" s="838"/>
      <c r="AC126" s="838"/>
      <c r="AD126" s="838"/>
      <c r="AE126" s="838"/>
      <c r="AF126" s="838"/>
      <c r="AG126" s="838"/>
      <c r="AH126" s="838"/>
      <c r="AI126" s="838"/>
      <c r="AJ126" s="838"/>
      <c r="AK126" s="838"/>
      <c r="AL126" s="838"/>
      <c r="AM126" s="838"/>
      <c r="AN126" s="838"/>
      <c r="AO126" s="838"/>
      <c r="AP126" s="838"/>
      <c r="AQ126" s="838"/>
      <c r="AR126" s="838"/>
      <c r="AS126" s="838"/>
      <c r="AT126" s="838"/>
    </row>
    <row r="127" spans="12:64" x14ac:dyDescent="0.25">
      <c r="L127" s="838"/>
      <c r="M127" s="838"/>
      <c r="N127" s="838"/>
      <c r="O127" s="838"/>
      <c r="P127" s="838"/>
      <c r="Q127" s="838"/>
      <c r="R127" s="838"/>
      <c r="S127" s="838"/>
      <c r="T127" s="838"/>
      <c r="U127" s="838"/>
      <c r="V127" s="838"/>
      <c r="W127" s="838"/>
      <c r="X127" s="838"/>
      <c r="Y127" s="838"/>
      <c r="Z127" s="838"/>
      <c r="AA127" s="838"/>
      <c r="AB127" s="838"/>
      <c r="AC127" s="838"/>
      <c r="AD127" s="838"/>
      <c r="AE127" s="838"/>
      <c r="AF127" s="838"/>
      <c r="AG127" s="838"/>
      <c r="AH127" s="838"/>
      <c r="AI127" s="838"/>
      <c r="AJ127" s="838"/>
      <c r="AK127" s="838"/>
      <c r="AL127" s="838"/>
      <c r="AM127" s="838"/>
      <c r="AN127" s="838"/>
      <c r="AO127" s="838"/>
      <c r="AP127" s="838"/>
      <c r="AQ127" s="838"/>
      <c r="AR127" s="838"/>
      <c r="AS127" s="838"/>
      <c r="AT127" s="838"/>
    </row>
    <row r="128" spans="12:64" x14ac:dyDescent="0.25">
      <c r="L128" s="838"/>
      <c r="M128" s="838"/>
      <c r="N128" s="838"/>
      <c r="O128" s="838"/>
      <c r="P128" s="838"/>
      <c r="Q128" s="838"/>
      <c r="R128" s="838"/>
      <c r="S128" s="838"/>
      <c r="T128" s="838"/>
      <c r="U128" s="838"/>
      <c r="V128" s="838"/>
      <c r="W128" s="838"/>
      <c r="X128" s="838"/>
      <c r="Y128" s="838"/>
      <c r="Z128" s="838"/>
      <c r="AA128" s="838"/>
      <c r="AB128" s="838"/>
      <c r="AC128" s="838"/>
      <c r="AD128" s="838"/>
      <c r="AE128" s="838"/>
      <c r="AF128" s="838"/>
      <c r="AG128" s="838"/>
      <c r="AH128" s="838"/>
      <c r="AI128" s="838"/>
      <c r="AJ128" s="838"/>
      <c r="AK128" s="838"/>
      <c r="AL128" s="838"/>
      <c r="AM128" s="838"/>
      <c r="AN128" s="838"/>
      <c r="AO128" s="838"/>
      <c r="AP128" s="838"/>
      <c r="AQ128" s="838"/>
      <c r="AR128" s="838"/>
      <c r="AS128" s="838"/>
      <c r="AT128" s="838"/>
    </row>
    <row r="129" spans="12:38" x14ac:dyDescent="0.25">
      <c r="L129" s="838"/>
      <c r="M129" s="838"/>
      <c r="N129" s="838"/>
      <c r="O129" s="838"/>
      <c r="P129" s="838"/>
      <c r="Q129" s="838"/>
      <c r="R129" s="838"/>
      <c r="S129" s="838"/>
      <c r="T129" s="838"/>
      <c r="U129" s="838"/>
      <c r="V129" s="838"/>
      <c r="W129" s="838"/>
      <c r="X129" s="838"/>
      <c r="Y129" s="838"/>
      <c r="Z129" s="838"/>
      <c r="AA129" s="838"/>
      <c r="AB129" s="838"/>
      <c r="AC129" s="838"/>
      <c r="AD129" s="838"/>
      <c r="AE129" s="838"/>
      <c r="AF129" s="838"/>
      <c r="AG129" s="838"/>
      <c r="AH129" s="838"/>
      <c r="AI129" s="838"/>
      <c r="AJ129" s="838"/>
      <c r="AK129" s="838"/>
      <c r="AL129" s="838"/>
    </row>
    <row r="130" spans="12:38" x14ac:dyDescent="0.25">
      <c r="L130" s="838"/>
      <c r="M130" s="838"/>
      <c r="N130" s="838"/>
      <c r="O130" s="838"/>
      <c r="P130" s="838"/>
      <c r="Q130" s="838"/>
      <c r="R130" s="838"/>
      <c r="S130" s="838"/>
      <c r="T130" s="838"/>
      <c r="U130" s="838"/>
      <c r="V130" s="838"/>
      <c r="W130" s="838"/>
      <c r="X130" s="838"/>
      <c r="Y130" s="838"/>
      <c r="Z130" s="838"/>
      <c r="AA130" s="838"/>
      <c r="AB130" s="838"/>
      <c r="AC130" s="838"/>
      <c r="AD130" s="838"/>
      <c r="AE130" s="838"/>
      <c r="AF130" s="838"/>
      <c r="AG130" s="838"/>
      <c r="AH130" s="838"/>
      <c r="AI130" s="838"/>
      <c r="AJ130" s="838"/>
      <c r="AK130" s="838"/>
      <c r="AL130" s="838"/>
    </row>
    <row r="131" spans="12:38" x14ac:dyDescent="0.25">
      <c r="L131" s="838"/>
      <c r="M131" s="838"/>
      <c r="N131" s="838"/>
      <c r="O131" s="838"/>
      <c r="P131" s="838"/>
      <c r="Q131" s="838"/>
      <c r="R131" s="838"/>
      <c r="S131" s="838"/>
      <c r="T131" s="838"/>
      <c r="U131" s="838"/>
      <c r="V131" s="838"/>
      <c r="W131" s="838"/>
      <c r="X131" s="838"/>
      <c r="Y131" s="838"/>
      <c r="Z131" s="838"/>
      <c r="AA131" s="838"/>
      <c r="AB131" s="838"/>
      <c r="AC131" s="838"/>
      <c r="AD131" s="838"/>
      <c r="AE131" s="838"/>
      <c r="AF131" s="838"/>
      <c r="AG131" s="838"/>
      <c r="AH131" s="838"/>
      <c r="AI131" s="838"/>
      <c r="AJ131" s="838"/>
      <c r="AK131" s="838"/>
      <c r="AL131" s="838"/>
    </row>
    <row r="132" spans="12:38" x14ac:dyDescent="0.25">
      <c r="L132" s="838"/>
      <c r="M132" s="838"/>
      <c r="N132" s="838"/>
      <c r="O132" s="838"/>
      <c r="P132" s="838"/>
      <c r="Q132" s="838"/>
      <c r="R132" s="838"/>
      <c r="S132" s="838"/>
      <c r="T132" s="838"/>
      <c r="U132" s="838"/>
      <c r="V132" s="838"/>
      <c r="W132" s="838"/>
      <c r="X132" s="838"/>
      <c r="Y132" s="838"/>
      <c r="Z132" s="838"/>
      <c r="AA132" s="838"/>
      <c r="AB132" s="838"/>
      <c r="AC132" s="838"/>
      <c r="AD132" s="838"/>
      <c r="AE132" s="838"/>
      <c r="AF132" s="838"/>
      <c r="AG132" s="838"/>
      <c r="AH132" s="838"/>
      <c r="AI132" s="838"/>
      <c r="AJ132" s="838"/>
      <c r="AK132" s="838"/>
      <c r="AL132" s="838"/>
    </row>
    <row r="133" spans="12:38" x14ac:dyDescent="0.25">
      <c r="L133" s="838"/>
      <c r="M133" s="838"/>
      <c r="N133" s="838"/>
      <c r="O133" s="838"/>
      <c r="P133" s="838"/>
      <c r="Q133" s="838"/>
      <c r="R133" s="838"/>
      <c r="S133" s="838"/>
      <c r="T133" s="838"/>
      <c r="U133" s="838"/>
      <c r="V133" s="838"/>
      <c r="W133" s="838"/>
      <c r="X133" s="838"/>
      <c r="Y133" s="838"/>
      <c r="Z133" s="838"/>
      <c r="AA133" s="838"/>
      <c r="AB133" s="838"/>
      <c r="AC133" s="838"/>
      <c r="AD133" s="838"/>
      <c r="AE133" s="838"/>
      <c r="AF133" s="838"/>
      <c r="AG133" s="838"/>
      <c r="AH133" s="838"/>
      <c r="AI133" s="838"/>
      <c r="AJ133" s="838"/>
      <c r="AK133" s="838"/>
      <c r="AL133" s="838"/>
    </row>
    <row r="134" spans="12:38" x14ac:dyDescent="0.25">
      <c r="L134" s="838"/>
      <c r="M134" s="838"/>
      <c r="N134" s="838"/>
      <c r="O134" s="838"/>
      <c r="P134" s="838"/>
      <c r="Q134" s="838"/>
      <c r="R134" s="838"/>
      <c r="S134" s="838"/>
      <c r="T134" s="838"/>
      <c r="U134" s="838"/>
      <c r="V134" s="838"/>
      <c r="W134" s="838"/>
      <c r="X134" s="838"/>
      <c r="Y134" s="838"/>
      <c r="Z134" s="838"/>
      <c r="AA134" s="838"/>
      <c r="AB134" s="838"/>
      <c r="AC134" s="838"/>
      <c r="AD134" s="838"/>
      <c r="AE134" s="838"/>
      <c r="AF134" s="838"/>
      <c r="AG134" s="838"/>
      <c r="AH134" s="838"/>
      <c r="AI134" s="838"/>
      <c r="AJ134" s="838"/>
      <c r="AK134" s="838"/>
      <c r="AL134" s="838"/>
    </row>
    <row r="135" spans="12:38" x14ac:dyDescent="0.25">
      <c r="L135" s="838"/>
      <c r="M135" s="838"/>
      <c r="N135" s="838"/>
      <c r="O135" s="838"/>
      <c r="P135" s="838"/>
      <c r="Q135" s="838"/>
      <c r="R135" s="838"/>
      <c r="S135" s="838"/>
      <c r="T135" s="838"/>
      <c r="U135" s="838"/>
      <c r="V135" s="838"/>
      <c r="W135" s="838"/>
      <c r="X135" s="838"/>
      <c r="Y135" s="838"/>
      <c r="Z135" s="838"/>
      <c r="AA135" s="838"/>
      <c r="AB135" s="838"/>
      <c r="AC135" s="838"/>
      <c r="AD135" s="838"/>
      <c r="AE135" s="838"/>
      <c r="AF135" s="838"/>
      <c r="AG135" s="838"/>
      <c r="AH135" s="838"/>
      <c r="AI135" s="838"/>
      <c r="AJ135" s="838"/>
      <c r="AK135" s="838"/>
      <c r="AL135" s="838"/>
    </row>
    <row r="136" spans="12:38" x14ac:dyDescent="0.25">
      <c r="L136" s="838"/>
      <c r="M136" s="838"/>
      <c r="N136" s="838"/>
      <c r="O136" s="838"/>
      <c r="P136" s="838"/>
      <c r="Q136" s="838"/>
      <c r="R136" s="838"/>
      <c r="S136" s="838"/>
      <c r="T136" s="838"/>
      <c r="U136" s="838"/>
      <c r="V136" s="838"/>
      <c r="W136" s="838"/>
      <c r="X136" s="838"/>
      <c r="Y136" s="838"/>
      <c r="Z136" s="838"/>
      <c r="AA136" s="838"/>
      <c r="AB136" s="838"/>
      <c r="AC136" s="838"/>
      <c r="AD136" s="838"/>
      <c r="AE136" s="838"/>
      <c r="AF136" s="838"/>
      <c r="AG136" s="838"/>
      <c r="AH136" s="838"/>
      <c r="AI136" s="838"/>
      <c r="AJ136" s="838"/>
      <c r="AK136" s="838"/>
      <c r="AL136" s="838"/>
    </row>
    <row r="137" spans="12:38" x14ac:dyDescent="0.25">
      <c r="L137" s="838"/>
      <c r="M137" s="838"/>
      <c r="N137" s="838"/>
      <c r="O137" s="838"/>
      <c r="P137" s="838"/>
      <c r="Q137" s="838"/>
      <c r="R137" s="838"/>
      <c r="S137" s="838"/>
      <c r="T137" s="838"/>
      <c r="U137" s="838"/>
      <c r="V137" s="838"/>
      <c r="W137" s="838"/>
      <c r="X137" s="838"/>
      <c r="Y137" s="838"/>
      <c r="Z137" s="838"/>
      <c r="AA137" s="838"/>
      <c r="AB137" s="838"/>
      <c r="AC137" s="838"/>
      <c r="AD137" s="838"/>
      <c r="AE137" s="838"/>
      <c r="AF137" s="838"/>
      <c r="AG137" s="838"/>
      <c r="AH137" s="838"/>
      <c r="AI137" s="838"/>
      <c r="AJ137" s="838"/>
      <c r="AK137" s="838"/>
      <c r="AL137" s="838"/>
    </row>
    <row r="138" spans="12:38" x14ac:dyDescent="0.25">
      <c r="L138" s="838"/>
      <c r="M138" s="838"/>
      <c r="N138" s="838"/>
      <c r="O138" s="838"/>
      <c r="P138" s="838"/>
      <c r="Q138" s="838"/>
      <c r="R138" s="838"/>
      <c r="S138" s="838"/>
      <c r="T138" s="838"/>
      <c r="U138" s="838"/>
      <c r="V138" s="838"/>
      <c r="W138" s="838"/>
      <c r="X138" s="838"/>
      <c r="Y138" s="838"/>
      <c r="Z138" s="838"/>
      <c r="AA138" s="838"/>
      <c r="AB138" s="838"/>
      <c r="AC138" s="838"/>
      <c r="AD138" s="838"/>
      <c r="AE138" s="838"/>
      <c r="AF138" s="838"/>
      <c r="AG138" s="838"/>
      <c r="AH138" s="838"/>
      <c r="AI138" s="838"/>
      <c r="AJ138" s="838"/>
      <c r="AK138" s="838"/>
      <c r="AL138" s="838"/>
    </row>
  </sheetData>
  <mergeCells count="2">
    <mergeCell ref="B4:C4"/>
    <mergeCell ref="B5:C5"/>
  </mergeCells>
  <conditionalFormatting sqref="K1:CK1 K2:M3 U2:CK3 K4:CK99 K129:CK1048576 K100:K128 AU100:CK128 T3">
    <cfRule type="cellIs" dxfId="7" priority="24" operator="equal">
      <formula>0</formula>
    </cfRule>
  </conditionalFormatting>
  <conditionalFormatting sqref="L100:CK350">
    <cfRule type="cellIs" dxfId="6" priority="3" operator="between">
      <formula>0.001</formula>
      <formula>1.099</formula>
    </cfRule>
    <cfRule type="cellIs" dxfId="5" priority="4" operator="between">
      <formula>1.00499</formula>
      <formula>2.00498</formula>
    </cfRule>
    <cfRule type="cellIs" dxfId="4" priority="5" operator="between">
      <formula>2.00499</formula>
      <formula>3.00498</formula>
    </cfRule>
    <cfRule type="cellIs" dxfId="3" priority="6" operator="between">
      <formula>3.00499</formula>
      <formula>4.00498</formula>
    </cfRule>
    <cfRule type="cellIs" dxfId="2" priority="7" operator="between">
      <formula>4.00499</formula>
      <formula>5.00498</formula>
    </cfRule>
    <cfRule type="cellIs" dxfId="1" priority="8" operator="between">
      <formula>5.00499</formula>
      <formula>6.00498</formula>
    </cfRule>
    <cfRule type="cellIs" dxfId="0" priority="9" operator="greaterThan">
      <formula>6.00499</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388</v>
      </c>
      <c r="K2" s="123"/>
      <c r="L2" s="124"/>
      <c r="M2" s="124"/>
      <c r="N2" s="124"/>
      <c r="O2" s="124"/>
      <c r="P2" s="124"/>
      <c r="Q2" s="126"/>
    </row>
    <row r="3" spans="1:17" ht="15" customHeight="1" x14ac:dyDescent="0.25">
      <c r="B3" s="127" t="s">
        <v>389</v>
      </c>
      <c r="C3" s="128"/>
      <c r="D3" s="128"/>
      <c r="E3" s="128"/>
      <c r="F3" s="128"/>
      <c r="G3" s="128"/>
      <c r="H3" s="128"/>
      <c r="I3" s="129"/>
      <c r="J3" s="117" t="s">
        <v>390</v>
      </c>
      <c r="K3" s="130"/>
      <c r="L3" s="128"/>
      <c r="M3" s="128"/>
      <c r="N3" s="128"/>
      <c r="O3" s="128"/>
      <c r="P3" s="128"/>
      <c r="Q3" s="131"/>
    </row>
    <row r="4" spans="1:17" ht="15" customHeight="1" x14ac:dyDescent="0.25">
      <c r="B4" s="127" t="s">
        <v>548</v>
      </c>
      <c r="C4" s="128"/>
      <c r="D4" s="128"/>
      <c r="E4" s="128"/>
      <c r="F4" s="128"/>
      <c r="G4" s="128"/>
      <c r="H4" s="128"/>
      <c r="I4" s="128"/>
      <c r="J4" s="128"/>
      <c r="K4" s="128"/>
      <c r="L4" s="128"/>
      <c r="M4" s="128"/>
      <c r="N4" s="128"/>
      <c r="O4" s="128"/>
      <c r="P4" s="128"/>
      <c r="Q4" s="131"/>
    </row>
    <row r="5" spans="1:17" ht="15" customHeight="1" thickBot="1" x14ac:dyDescent="0.3">
      <c r="B5" s="1896" t="s">
        <v>531</v>
      </c>
      <c r="C5" s="1897"/>
      <c r="D5" s="1897"/>
      <c r="E5" s="1897"/>
      <c r="F5" s="1897"/>
      <c r="G5" s="1897"/>
      <c r="H5" s="1897"/>
      <c r="I5" s="1897"/>
      <c r="J5" s="1897"/>
      <c r="K5" s="1897"/>
      <c r="L5" s="1897"/>
      <c r="M5" s="597"/>
      <c r="N5" s="597"/>
      <c r="O5" s="597"/>
      <c r="P5" s="597"/>
      <c r="Q5" s="598"/>
    </row>
    <row r="6" spans="1:17" ht="15" customHeight="1" x14ac:dyDescent="0.25">
      <c r="M6" s="357"/>
    </row>
    <row r="8" spans="1:17" ht="15" customHeight="1" thickBot="1" x14ac:dyDescent="0.3">
      <c r="B8" s="132" t="s">
        <v>387</v>
      </c>
    </row>
    <row r="9" spans="1:17" ht="15" customHeight="1" x14ac:dyDescent="0.2">
      <c r="B9" s="133" t="s">
        <v>383</v>
      </c>
      <c r="C9" s="1898" t="str">
        <f>'building data'!C9</f>
        <v>10850 Via Frontera</v>
      </c>
      <c r="D9" s="1898"/>
      <c r="E9" s="134" t="s">
        <v>392</v>
      </c>
      <c r="F9" s="135" t="str">
        <f>'building data'!H9</f>
        <v>English</v>
      </c>
    </row>
    <row r="10" spans="1:17" ht="15" customHeight="1" x14ac:dyDescent="0.25">
      <c r="B10" s="136" t="s">
        <v>384</v>
      </c>
      <c r="C10" s="1899">
        <f>'building data'!C10</f>
        <v>92127</v>
      </c>
      <c r="D10" s="1899"/>
      <c r="E10" s="137" t="s">
        <v>393</v>
      </c>
      <c r="F10" s="138" t="str">
        <f>'building data'!H10</f>
        <v>10850 Via Frontera</v>
      </c>
      <c r="G10" s="331"/>
      <c r="H10" s="331"/>
      <c r="I10" s="331"/>
      <c r="J10" s="331"/>
    </row>
    <row r="11" spans="1:17" ht="15" customHeight="1" x14ac:dyDescent="0.25">
      <c r="B11" s="136" t="s">
        <v>385</v>
      </c>
      <c r="C11" s="1899" t="str">
        <f>'building data'!C11</f>
        <v>Nate Randall</v>
      </c>
      <c r="D11" s="1899"/>
      <c r="E11" s="139" t="s">
        <v>394</v>
      </c>
      <c r="F11" s="138" t="str">
        <f>'building data'!H12</f>
        <v>ASCE/SEI 7-10</v>
      </c>
      <c r="G11" s="331"/>
      <c r="H11" s="331"/>
      <c r="I11" s="331"/>
      <c r="J11" s="331"/>
    </row>
    <row r="12" spans="1:17" ht="15" customHeight="1" thickBot="1" x14ac:dyDescent="0.3">
      <c r="B12" s="140" t="s">
        <v>386</v>
      </c>
      <c r="C12" s="1900">
        <f ca="1">'building data'!C12</f>
        <v>42654</v>
      </c>
      <c r="D12" s="1900"/>
      <c r="E12" s="141" t="s">
        <v>395</v>
      </c>
      <c r="F12" s="142" t="str">
        <f>'building data'!H11</f>
        <v>USA</v>
      </c>
      <c r="G12" s="331"/>
      <c r="H12" s="331"/>
      <c r="I12" s="331"/>
      <c r="J12" s="331"/>
    </row>
    <row r="13" spans="1:17" ht="15" customHeight="1" x14ac:dyDescent="0.25">
      <c r="A13" s="456"/>
    </row>
    <row r="14" spans="1:17" ht="15" customHeight="1" x14ac:dyDescent="0.25">
      <c r="A14" s="456"/>
      <c r="E14" s="353"/>
      <c r="F14" s="428" t="s">
        <v>400</v>
      </c>
      <c r="G14" s="424">
        <f>'building data'!C20</f>
        <v>91.44</v>
      </c>
      <c r="H14" s="212" t="s">
        <v>0</v>
      </c>
    </row>
    <row r="15" spans="1:17" ht="15" customHeight="1" x14ac:dyDescent="0.25">
      <c r="A15" s="456"/>
      <c r="B15" s="143" t="s">
        <v>493</v>
      </c>
      <c r="C15" s="357"/>
      <c r="D15" s="445" t="s">
        <v>59</v>
      </c>
      <c r="E15" s="357"/>
      <c r="F15" s="213" t="s">
        <v>401</v>
      </c>
      <c r="G15" s="424">
        <f>'building data'!C21</f>
        <v>91.44</v>
      </c>
      <c r="H15" s="212" t="s">
        <v>0</v>
      </c>
    </row>
    <row r="16" spans="1:17" ht="15" customHeight="1" x14ac:dyDescent="0.25">
      <c r="A16" s="341"/>
      <c r="B16" s="209" t="s">
        <v>496</v>
      </c>
      <c r="C16" s="358">
        <f>'wind load calc_5d'!C40</f>
        <v>9</v>
      </c>
      <c r="D16" s="446">
        <f>G17*G18*C16</f>
        <v>17.552700000000002</v>
      </c>
      <c r="E16" s="357"/>
      <c r="F16" s="213" t="s">
        <v>397</v>
      </c>
      <c r="G16" s="424">
        <f>'building data'!C16</f>
        <v>9.1440000000000001</v>
      </c>
      <c r="H16" s="212" t="s">
        <v>0</v>
      </c>
    </row>
    <row r="17" spans="1:18" ht="15" customHeight="1" x14ac:dyDescent="0.25">
      <c r="A17" s="341"/>
      <c r="C17" s="215"/>
      <c r="D17" s="215"/>
      <c r="E17" s="215"/>
      <c r="F17" s="213" t="s">
        <v>478</v>
      </c>
      <c r="G17" s="424">
        <f>'wind load calc_5d'!F20</f>
        <v>1.97</v>
      </c>
      <c r="H17" s="212" t="s">
        <v>0</v>
      </c>
    </row>
    <row r="18" spans="1:18" ht="15" customHeight="1" x14ac:dyDescent="0.25">
      <c r="A18" s="341"/>
      <c r="B18" s="143" t="s">
        <v>494</v>
      </c>
      <c r="C18" s="215"/>
      <c r="D18" s="445" t="s">
        <v>59</v>
      </c>
      <c r="E18" s="357"/>
      <c r="F18" s="213" t="s">
        <v>477</v>
      </c>
      <c r="G18" s="424">
        <f>'wind load calc_5d'!F19</f>
        <v>0.9900000000000001</v>
      </c>
      <c r="H18" s="212" t="s">
        <v>0</v>
      </c>
      <c r="K18" s="455"/>
    </row>
    <row r="19" spans="1:18" ht="15" customHeight="1" x14ac:dyDescent="0.25">
      <c r="A19" s="341"/>
      <c r="B19" s="209" t="s">
        <v>496</v>
      </c>
      <c r="C19" s="358">
        <f>'wind load calc_5d'!G40</f>
        <v>48</v>
      </c>
      <c r="D19" s="446">
        <f>G17*G18*C19</f>
        <v>93.614400000000003</v>
      </c>
      <c r="E19" s="357"/>
      <c r="F19" s="213" t="s">
        <v>45</v>
      </c>
      <c r="G19" s="424">
        <f>MIN('building data'!C18/'building data'!C16,0.2)</f>
        <v>3.3333333333333326E-2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532</v>
      </c>
      <c r="G22" s="213"/>
      <c r="H22" s="213"/>
      <c r="I22" s="213"/>
      <c r="J22" s="213"/>
      <c r="K22" s="214"/>
    </row>
    <row r="23" spans="1:18" ht="15" customHeight="1" thickBot="1" x14ac:dyDescent="0.3">
      <c r="D23" s="594"/>
      <c r="E23" s="595"/>
      <c r="F23" s="595" t="s">
        <v>508</v>
      </c>
      <c r="G23" s="595"/>
      <c r="H23" s="595"/>
      <c r="I23" s="594"/>
      <c r="J23" s="595"/>
      <c r="K23" s="595" t="s">
        <v>507</v>
      </c>
      <c r="L23" s="595"/>
      <c r="M23" s="596"/>
      <c r="R23"/>
    </row>
    <row r="24" spans="1:18" ht="15" customHeight="1" thickBot="1" x14ac:dyDescent="0.3">
      <c r="D24" s="437" t="s">
        <v>412</v>
      </c>
      <c r="E24" s="438" t="s">
        <v>413</v>
      </c>
      <c r="F24" s="438" t="s">
        <v>414</v>
      </c>
      <c r="G24" s="438" t="s">
        <v>415</v>
      </c>
      <c r="H24" s="526" t="s">
        <v>416</v>
      </c>
      <c r="I24" s="437" t="s">
        <v>412</v>
      </c>
      <c r="J24" s="438" t="s">
        <v>413</v>
      </c>
      <c r="K24" s="438" t="s">
        <v>414</v>
      </c>
      <c r="L24" s="438" t="s">
        <v>415</v>
      </c>
      <c r="M24" s="439" t="s">
        <v>416</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888" t="s">
        <v>533</v>
      </c>
      <c r="C26" s="182" t="s">
        <v>549</v>
      </c>
      <c r="D26" s="460">
        <f ca="1">D50</f>
        <v>-0.2087247763963048</v>
      </c>
      <c r="E26" s="480">
        <f t="shared" ref="E26:M33" ca="1" si="0">E50</f>
        <v>-0.24946439061155812</v>
      </c>
      <c r="F26" s="463">
        <f t="shared" ca="1" si="0"/>
        <v>-0.17838735437662245</v>
      </c>
      <c r="G26" s="542">
        <f t="shared" ca="1" si="0"/>
        <v>-0.17740327763500585</v>
      </c>
      <c r="H26" s="468">
        <f t="shared" ca="1" si="0"/>
        <v>-0.17465464551654586</v>
      </c>
      <c r="I26" s="460">
        <f ca="1">I50</f>
        <v>-0.37667478307658597</v>
      </c>
      <c r="J26" s="480">
        <f t="shared" ca="1" si="0"/>
        <v>-0.47283230335629367</v>
      </c>
      <c r="K26" s="463">
        <f t="shared" ca="1" si="0"/>
        <v>-0.29901364469401359</v>
      </c>
      <c r="L26" s="542">
        <f t="shared" ca="1" si="0"/>
        <v>-0.25631019957287293</v>
      </c>
      <c r="M26" s="469">
        <f t="shared" ca="1" si="0"/>
        <v>-0.25862933831370088</v>
      </c>
      <c r="R26"/>
    </row>
    <row r="27" spans="1:18" ht="15" customHeight="1" thickBot="1" x14ac:dyDescent="0.3">
      <c r="B27" s="1890"/>
      <c r="C27" s="275" t="s">
        <v>535</v>
      </c>
      <c r="D27" s="461">
        <f t="shared" ref="D27:H33" ca="1" si="1">D51</f>
        <v>-0.15</v>
      </c>
      <c r="E27" s="482">
        <f t="shared" ca="1" si="1"/>
        <v>-0.23228912292622206</v>
      </c>
      <c r="F27" s="466">
        <f t="shared" ca="1" si="1"/>
        <v>-0.16031161427905075</v>
      </c>
      <c r="G27" s="543">
        <f t="shared" ca="1" si="1"/>
        <v>-0.16706750004935092</v>
      </c>
      <c r="H27" s="464">
        <f t="shared" ca="1" si="1"/>
        <v>-0.1796053091617667</v>
      </c>
      <c r="I27" s="461">
        <f t="shared" ca="1" si="0"/>
        <v>-0.28652945229625182</v>
      </c>
      <c r="J27" s="482">
        <f t="shared" ca="1" si="0"/>
        <v>-0.44964421634892393</v>
      </c>
      <c r="K27" s="466">
        <f t="shared" ca="1" si="0"/>
        <v>-0.22504399111530998</v>
      </c>
      <c r="L27" s="543">
        <f t="shared" ca="1" si="0"/>
        <v>-0.24809175667123368</v>
      </c>
      <c r="M27" s="471">
        <f t="shared" ca="1" si="0"/>
        <v>-0.25862933831370088</v>
      </c>
      <c r="R27"/>
    </row>
    <row r="28" spans="1:18" ht="15" customHeight="1" x14ac:dyDescent="0.25">
      <c r="B28" s="1888" t="s">
        <v>550</v>
      </c>
      <c r="C28" s="241" t="s">
        <v>549</v>
      </c>
      <c r="D28" s="460">
        <f t="shared" ca="1" si="1"/>
        <v>-0.20911832987112519</v>
      </c>
      <c r="E28" s="480">
        <f t="shared" ca="1" si="1"/>
        <v>-0.24520780120658683</v>
      </c>
      <c r="F28" s="463">
        <f t="shared" ca="1" si="1"/>
        <v>-0.17678998485926811</v>
      </c>
      <c r="G28" s="542">
        <f t="shared" ca="1" si="1"/>
        <v>-0.18488393316200702</v>
      </c>
      <c r="H28" s="468">
        <f t="shared" ca="1" si="1"/>
        <v>-0.18013370155884351</v>
      </c>
      <c r="I28" s="460">
        <f t="shared" ca="1" si="0"/>
        <v>-0.32590186350515432</v>
      </c>
      <c r="J28" s="480">
        <f t="shared" ca="1" si="0"/>
        <v>-0.30361146593176047</v>
      </c>
      <c r="K28" s="463">
        <f t="shared" ca="1" si="0"/>
        <v>-0.24210620807110481</v>
      </c>
      <c r="L28" s="542">
        <f t="shared" ca="1" si="0"/>
        <v>-0.22315509978643647</v>
      </c>
      <c r="M28" s="469">
        <f t="shared" ca="1" si="0"/>
        <v>-0.236280812426679</v>
      </c>
      <c r="R28"/>
    </row>
    <row r="29" spans="1:18" ht="15" customHeight="1" thickBot="1" x14ac:dyDescent="0.3">
      <c r="B29" s="1890"/>
      <c r="C29" s="524" t="s">
        <v>535</v>
      </c>
      <c r="D29" s="462">
        <f t="shared" ca="1" si="1"/>
        <v>-0.15</v>
      </c>
      <c r="E29" s="483">
        <f t="shared" ca="1" si="1"/>
        <v>-0.23362811034581499</v>
      </c>
      <c r="F29" s="467">
        <f t="shared" ca="1" si="1"/>
        <v>-0.15152013014735299</v>
      </c>
      <c r="G29" s="544">
        <f t="shared" ca="1" si="1"/>
        <v>-0.15624050002961057</v>
      </c>
      <c r="H29" s="465">
        <f t="shared" ca="1" si="1"/>
        <v>-0.16125688585931594</v>
      </c>
      <c r="I29" s="462">
        <f t="shared" ca="1" si="0"/>
        <v>-0.2573708302264186</v>
      </c>
      <c r="J29" s="483">
        <f t="shared" ca="1" si="0"/>
        <v>-0.28832859297243846</v>
      </c>
      <c r="K29" s="467">
        <f t="shared" ca="1" si="0"/>
        <v>-0.16150562892868237</v>
      </c>
      <c r="L29" s="544">
        <f t="shared" ca="1" si="0"/>
        <v>-0.18088029108907933</v>
      </c>
      <c r="M29" s="470">
        <f t="shared" ca="1" si="0"/>
        <v>-0.1920614434858243</v>
      </c>
      <c r="R29"/>
    </row>
    <row r="30" spans="1:18" ht="15" customHeight="1" x14ac:dyDescent="0.25">
      <c r="B30" s="1888" t="s">
        <v>551</v>
      </c>
      <c r="C30" s="241" t="s">
        <v>549</v>
      </c>
      <c r="D30" s="460">
        <f t="shared" ca="1" si="1"/>
        <v>-0.19468269814809333</v>
      </c>
      <c r="E30" s="480">
        <f t="shared" ca="1" si="1"/>
        <v>-0.20873146797510747</v>
      </c>
      <c r="F30" s="463">
        <f t="shared" ca="1" si="1"/>
        <v>-0.14818696856743047</v>
      </c>
      <c r="G30" s="542">
        <f t="shared" ca="1" si="1"/>
        <v>-0.15916824157792792</v>
      </c>
      <c r="H30" s="468">
        <f t="shared" ca="1" si="1"/>
        <v>-0.14000000000000001</v>
      </c>
      <c r="I30" s="460">
        <f t="shared" ca="1" si="0"/>
        <v>-0.31942155424507468</v>
      </c>
      <c r="J30" s="480">
        <f t="shared" ca="1" si="0"/>
        <v>-0.26164428609988422</v>
      </c>
      <c r="K30" s="463">
        <f t="shared" ca="1" si="0"/>
        <v>-0.22031878246824393</v>
      </c>
      <c r="L30" s="542">
        <f t="shared" ca="1" si="0"/>
        <v>-0.20425775882367672</v>
      </c>
      <c r="M30" s="469">
        <f t="shared" ca="1" si="0"/>
        <v>-0.13054526500322258</v>
      </c>
      <c r="R30"/>
    </row>
    <row r="31" spans="1:18" ht="15" customHeight="1" thickBot="1" x14ac:dyDescent="0.3">
      <c r="B31" s="1890"/>
      <c r="C31" s="524" t="s">
        <v>535</v>
      </c>
      <c r="D31" s="462">
        <f t="shared" ca="1" si="1"/>
        <v>-0.15</v>
      </c>
      <c r="E31" s="483">
        <f t="shared" ca="1" si="1"/>
        <v>-0.21303653189622934</v>
      </c>
      <c r="F31" s="467">
        <f t="shared" ca="1" si="1"/>
        <v>-0.13</v>
      </c>
      <c r="G31" s="544">
        <f t="shared" ca="1" si="1"/>
        <v>-0.14000000000000001</v>
      </c>
      <c r="H31" s="465">
        <f t="shared" ca="1" si="1"/>
        <v>-0.14000000000000001</v>
      </c>
      <c r="I31" s="462">
        <f t="shared" ca="1" si="0"/>
        <v>-0.18909564171249543</v>
      </c>
      <c r="J31" s="483">
        <f t="shared" ca="1" si="0"/>
        <v>-0.25996713969424073</v>
      </c>
      <c r="K31" s="467">
        <f t="shared" ca="1" si="0"/>
        <v>-0.16050187630956078</v>
      </c>
      <c r="L31" s="544">
        <f t="shared" ca="1" si="0"/>
        <v>-0.14693078823533623</v>
      </c>
      <c r="M31" s="470">
        <f t="shared" ca="1" si="0"/>
        <v>-0.12326134922462222</v>
      </c>
      <c r="R31"/>
    </row>
    <row r="32" spans="1:18" ht="15" customHeight="1" x14ac:dyDescent="0.25">
      <c r="B32" s="1888" t="s">
        <v>538</v>
      </c>
      <c r="C32" s="241" t="s">
        <v>549</v>
      </c>
      <c r="D32" s="460">
        <f t="shared" ca="1" si="1"/>
        <v>-0.19237821251932741</v>
      </c>
      <c r="E32" s="480">
        <f t="shared" ca="1" si="1"/>
        <v>-0.19965339585882366</v>
      </c>
      <c r="F32" s="463">
        <f t="shared" ca="1" si="1"/>
        <v>-0.16524562493999578</v>
      </c>
      <c r="G32" s="542">
        <f t="shared" ca="1" si="1"/>
        <v>-0.14958412078896396</v>
      </c>
      <c r="H32" s="468">
        <f t="shared" ca="1" si="1"/>
        <v>-0.14000000000000001</v>
      </c>
      <c r="I32" s="460">
        <f t="shared" ca="1" si="0"/>
        <v>-0.29560513513588499</v>
      </c>
      <c r="J32" s="480">
        <f t="shared" ca="1" si="0"/>
        <v>-0.23829399584728514</v>
      </c>
      <c r="K32" s="463">
        <f t="shared" ca="1" si="0"/>
        <v>-0.2209979472617038</v>
      </c>
      <c r="L32" s="542">
        <f t="shared" ca="1" si="0"/>
        <v>-0.17890096540920006</v>
      </c>
      <c r="M32" s="469">
        <f t="shared" ca="1" si="0"/>
        <v>-0.1340473278411547</v>
      </c>
      <c r="R32"/>
    </row>
    <row r="33" spans="2:18" ht="15" customHeight="1" thickBot="1" x14ac:dyDescent="0.3">
      <c r="B33" s="1890"/>
      <c r="C33" s="524" t="s">
        <v>535</v>
      </c>
      <c r="D33" s="462">
        <f t="shared" ca="1" si="1"/>
        <v>-0.15</v>
      </c>
      <c r="E33" s="483">
        <f t="shared" ca="1" si="1"/>
        <v>-0.20259871867079807</v>
      </c>
      <c r="F33" s="467">
        <f t="shared" ca="1" si="1"/>
        <v>-0.13</v>
      </c>
      <c r="G33" s="544">
        <f t="shared" ca="1" si="1"/>
        <v>-0.13</v>
      </c>
      <c r="H33" s="465">
        <f t="shared" ca="1" si="1"/>
        <v>-0.14000000000000001</v>
      </c>
      <c r="I33" s="462">
        <f t="shared" ca="1" si="0"/>
        <v>-0.20150793873167222</v>
      </c>
      <c r="J33" s="483">
        <f t="shared" ca="1" si="0"/>
        <v>-0.22861251671647892</v>
      </c>
      <c r="K33" s="467">
        <f t="shared" ca="1" si="0"/>
        <v>-0.16534928154159634</v>
      </c>
      <c r="L33" s="544">
        <f t="shared" ca="1" si="0"/>
        <v>-0.14039618235300433</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888" t="str">
        <f>$B$26</f>
        <v>North row</v>
      </c>
      <c r="C35" s="183" t="str">
        <f>$C$26</f>
        <v>1st-10th module</v>
      </c>
      <c r="D35" s="460">
        <f ca="1">D59</f>
        <v>-1.0741768992651769E-2</v>
      </c>
      <c r="E35" s="480">
        <f t="shared" ref="E35:M42" ca="1" si="2">E59</f>
        <v>3.5947538790896551E-2</v>
      </c>
      <c r="F35" s="463">
        <f t="shared" ca="1" si="2"/>
        <v>7.2260874182565188E-2</v>
      </c>
      <c r="G35" s="542">
        <f t="shared" ca="1" si="2"/>
        <v>1.1116550329784074E-2</v>
      </c>
      <c r="H35" s="468">
        <f t="shared" ca="1" si="2"/>
        <v>1.5314148111044238E-2</v>
      </c>
      <c r="I35" s="460">
        <f t="shared" ca="1" si="2"/>
        <v>-0.41321736874574727</v>
      </c>
      <c r="J35" s="480">
        <f t="shared" ca="1" si="2"/>
        <v>0.12954171818512356</v>
      </c>
      <c r="K35" s="463">
        <f t="shared" ca="1" si="2"/>
        <v>0.26807756305185038</v>
      </c>
      <c r="L35" s="542">
        <f t="shared" ca="1" si="2"/>
        <v>-3.4000917880902738E-2</v>
      </c>
      <c r="M35" s="469">
        <f t="shared" ca="1" si="2"/>
        <v>0.18221654023510622</v>
      </c>
      <c r="R35"/>
    </row>
    <row r="36" spans="2:18" ht="15" customHeight="1" thickBot="1" x14ac:dyDescent="0.3">
      <c r="B36" s="1890"/>
      <c r="C36" s="278" t="str">
        <f>$C$27</f>
        <v>Interior modules</v>
      </c>
      <c r="D36" s="461">
        <f t="shared" ref="D36:H42" ca="1" si="3">D60</f>
        <v>1.7265662984144219E-2</v>
      </c>
      <c r="E36" s="482">
        <f t="shared" ca="1" si="3"/>
        <v>5.0173353267634446E-2</v>
      </c>
      <c r="F36" s="466">
        <f t="shared" ca="1" si="3"/>
        <v>6.8632689784026313E-2</v>
      </c>
      <c r="G36" s="543">
        <f t="shared" ca="1" si="3"/>
        <v>4.0145071181424394E-2</v>
      </c>
      <c r="H36" s="464">
        <f t="shared" ca="1" si="3"/>
        <v>1.5883991378019064E-2</v>
      </c>
      <c r="I36" s="461">
        <f t="shared" ca="1" si="2"/>
        <v>-0.26414865341481913</v>
      </c>
      <c r="J36" s="482">
        <f t="shared" ca="1" si="2"/>
        <v>7.602828179654636E-2</v>
      </c>
      <c r="K36" s="466">
        <f t="shared" ca="1" si="2"/>
        <v>0.15253198045063437</v>
      </c>
      <c r="L36" s="543">
        <f t="shared" ca="1" si="2"/>
        <v>0.15133445798660192</v>
      </c>
      <c r="M36" s="471">
        <f t="shared" ca="1" si="2"/>
        <v>0.15261794462350042</v>
      </c>
      <c r="R36"/>
    </row>
    <row r="37" spans="2:18" ht="15" customHeight="1" x14ac:dyDescent="0.25">
      <c r="B37" s="1888" t="str">
        <f>$B$28</f>
        <v>Inner rows, 2nd to 4th row from north</v>
      </c>
      <c r="C37" s="183" t="str">
        <f>$C$26</f>
        <v>1st-10th module</v>
      </c>
      <c r="D37" s="460">
        <f t="shared" ca="1" si="3"/>
        <v>7.4839543287514007E-2</v>
      </c>
      <c r="E37" s="480">
        <f t="shared" ca="1" si="3"/>
        <v>3.8085146585922963E-2</v>
      </c>
      <c r="F37" s="463">
        <f t="shared" ca="1" si="3"/>
        <v>6.3732167576730017E-2</v>
      </c>
      <c r="G37" s="542">
        <f t="shared" ca="1" si="3"/>
        <v>5.0180904146231468E-3</v>
      </c>
      <c r="H37" s="468">
        <f t="shared" ca="1" si="3"/>
        <v>2.1274831618627609E-3</v>
      </c>
      <c r="I37" s="460">
        <f t="shared" ca="1" si="2"/>
        <v>0.14026988855876776</v>
      </c>
      <c r="J37" s="480">
        <f t="shared" ca="1" si="2"/>
        <v>0.15122057118807386</v>
      </c>
      <c r="K37" s="463">
        <f t="shared" ca="1" si="2"/>
        <v>-8.6688689290220819E-2</v>
      </c>
      <c r="L37" s="542">
        <f t="shared" ca="1" si="2"/>
        <v>0.15300936314586822</v>
      </c>
      <c r="M37" s="469">
        <f t="shared" ca="1" si="2"/>
        <v>-6.265037596849525E-2</v>
      </c>
      <c r="R37"/>
    </row>
    <row r="38" spans="2:18" ht="15" customHeight="1" thickBot="1" x14ac:dyDescent="0.3">
      <c r="B38" s="1890"/>
      <c r="C38" s="278" t="str">
        <f>$C$27</f>
        <v>Interior modules</v>
      </c>
      <c r="D38" s="462">
        <f t="shared" ca="1" si="3"/>
        <v>1.7265662984144219E-2</v>
      </c>
      <c r="E38" s="483">
        <f t="shared" ca="1" si="3"/>
        <v>3.8921056328433686E-2</v>
      </c>
      <c r="F38" s="467">
        <f t="shared" ca="1" si="3"/>
        <v>5.3239810364707596E-2</v>
      </c>
      <c r="G38" s="544">
        <f t="shared" ca="1" si="3"/>
        <v>8.6806210901629651E-3</v>
      </c>
      <c r="H38" s="465">
        <f t="shared" ca="1" si="3"/>
        <v>-4.5321758682878567E-5</v>
      </c>
      <c r="I38" s="462">
        <f t="shared" ca="1" si="2"/>
        <v>-0.24399337830828918</v>
      </c>
      <c r="J38" s="483">
        <f t="shared" ca="1" si="2"/>
        <v>8.4104206869897655E-2</v>
      </c>
      <c r="K38" s="467">
        <f t="shared" ca="1" si="2"/>
        <v>0.16920430532867839</v>
      </c>
      <c r="L38" s="544">
        <f t="shared" ca="1" si="2"/>
        <v>6.7551337899404609E-2</v>
      </c>
      <c r="M38" s="470">
        <f t="shared" ca="1" si="2"/>
        <v>0.14194279575376065</v>
      </c>
      <c r="R38"/>
    </row>
    <row r="39" spans="2:18" ht="15" customHeight="1" x14ac:dyDescent="0.25">
      <c r="B39" s="1888" t="str">
        <f>$B$30</f>
        <v>Inner rows, from 5th row from north</v>
      </c>
      <c r="C39" s="183" t="str">
        <f>$C$26</f>
        <v>1st-10th module</v>
      </c>
      <c r="D39" s="460">
        <f t="shared" ca="1" si="3"/>
        <v>2.240883903379241E-2</v>
      </c>
      <c r="E39" s="480">
        <f t="shared" ca="1" si="3"/>
        <v>2.7189797631458474E-2</v>
      </c>
      <c r="F39" s="463">
        <f t="shared" ca="1" si="3"/>
        <v>5.5957105956322757E-2</v>
      </c>
      <c r="G39" s="542">
        <f t="shared" ca="1" si="3"/>
        <v>4.5593950821245337E-3</v>
      </c>
      <c r="H39" s="468">
        <f t="shared" ca="1" si="3"/>
        <v>-2.4920832742785864E-3</v>
      </c>
      <c r="I39" s="460">
        <f t="shared" ca="1" si="2"/>
        <v>0.19167131889587227</v>
      </c>
      <c r="J39" s="480">
        <f t="shared" ca="1" si="2"/>
        <v>0.20195612075162536</v>
      </c>
      <c r="K39" s="463">
        <f t="shared" ca="1" si="2"/>
        <v>5.7830173279334714E-2</v>
      </c>
      <c r="L39" s="542">
        <f t="shared" ca="1" si="2"/>
        <v>0.1327780248529265</v>
      </c>
      <c r="M39" s="469">
        <f t="shared" ca="1" si="2"/>
        <v>-3.3913258561199741E-2</v>
      </c>
      <c r="R39"/>
    </row>
    <row r="40" spans="2:18" ht="15" customHeight="1" thickBot="1" x14ac:dyDescent="0.3">
      <c r="B40" s="1890"/>
      <c r="C40" s="278" t="str">
        <f>$C$27</f>
        <v>Interior modules</v>
      </c>
      <c r="D40" s="462">
        <f t="shared" ca="1" si="3"/>
        <v>1.7265662984144219E-2</v>
      </c>
      <c r="E40" s="483">
        <f t="shared" ca="1" si="3"/>
        <v>3.7408377574927584E-2</v>
      </c>
      <c r="F40" s="467">
        <f t="shared" ca="1" si="3"/>
        <v>7.0783680764698056E-2</v>
      </c>
      <c r="G40" s="544">
        <f t="shared" ca="1" si="3"/>
        <v>2.4644155757693218E-2</v>
      </c>
      <c r="H40" s="465">
        <f t="shared" ca="1" si="3"/>
        <v>-2.4920832742785864E-3</v>
      </c>
      <c r="I40" s="462">
        <f t="shared" ca="1" si="2"/>
        <v>0.12261995279031213</v>
      </c>
      <c r="J40" s="483">
        <f t="shared" ca="1" si="2"/>
        <v>0.18841559513719219</v>
      </c>
      <c r="K40" s="467">
        <f t="shared" ca="1" si="2"/>
        <v>0.1681950061001847</v>
      </c>
      <c r="L40" s="544">
        <f t="shared" ca="1" si="2"/>
        <v>0.10043036091329696</v>
      </c>
      <c r="M40" s="470">
        <f t="shared" ca="1" si="2"/>
        <v>-2.9983389679677331E-2</v>
      </c>
      <c r="R40"/>
    </row>
    <row r="41" spans="2:18" ht="15" customHeight="1" x14ac:dyDescent="0.25">
      <c r="B41" s="1888" t="str">
        <f>$B$32</f>
        <v>South row</v>
      </c>
      <c r="C41" s="183" t="str">
        <f>$C$26</f>
        <v>1st-10th module</v>
      </c>
      <c r="D41" s="460">
        <f t="shared" ca="1" si="3"/>
        <v>3.0904902265232664E-2</v>
      </c>
      <c r="E41" s="480">
        <f t="shared" ca="1" si="3"/>
        <v>3.8139240983504907E-2</v>
      </c>
      <c r="F41" s="463">
        <f t="shared" ca="1" si="3"/>
        <v>6.2544267186752947E-2</v>
      </c>
      <c r="G41" s="542">
        <f t="shared" ca="1" si="3"/>
        <v>2.5747330421303796E-2</v>
      </c>
      <c r="H41" s="468">
        <f t="shared" ca="1" si="3"/>
        <v>-2.4920832742785864E-3</v>
      </c>
      <c r="I41" s="460">
        <f t="shared" ca="1" si="2"/>
        <v>0.23233403735986341</v>
      </c>
      <c r="J41" s="480">
        <f t="shared" ca="1" si="2"/>
        <v>-2.8808634766241768E-2</v>
      </c>
      <c r="K41" s="463">
        <f t="shared" ca="1" si="2"/>
        <v>0.17146331572884535</v>
      </c>
      <c r="L41" s="542">
        <f t="shared" ca="1" si="2"/>
        <v>0.18212253662874786</v>
      </c>
      <c r="M41" s="469">
        <f t="shared" ca="1" si="2"/>
        <v>-1.0152695270343558E-2</v>
      </c>
      <c r="R41"/>
    </row>
    <row r="42" spans="2:18" ht="15" customHeight="1" thickBot="1" x14ac:dyDescent="0.3">
      <c r="B42" s="1890"/>
      <c r="C42" s="278" t="str">
        <f>$C$27</f>
        <v>Interior modules</v>
      </c>
      <c r="D42" s="462">
        <f t="shared" ca="1" si="3"/>
        <v>1.7265662984144219E-2</v>
      </c>
      <c r="E42" s="483">
        <f t="shared" ca="1" si="3"/>
        <v>3.5861163585126553E-2</v>
      </c>
      <c r="F42" s="467">
        <f t="shared" ca="1" si="3"/>
        <v>7.0783680764698056E-2</v>
      </c>
      <c r="G42" s="544">
        <f t="shared" ca="1" si="3"/>
        <v>7.0783680764698056E-2</v>
      </c>
      <c r="H42" s="465">
        <f t="shared" ca="1" si="3"/>
        <v>-2.4920832742785864E-3</v>
      </c>
      <c r="I42" s="462">
        <f ca="1">I66</f>
        <v>0.11590452478378654</v>
      </c>
      <c r="J42" s="483">
        <f t="shared" ca="1" si="2"/>
        <v>2.6113113853639524E-2</v>
      </c>
      <c r="K42" s="467">
        <f t="shared" ca="1" si="2"/>
        <v>0.18486755649307449</v>
      </c>
      <c r="L42" s="544">
        <f t="shared" ca="1" si="2"/>
        <v>0.17988848851544573</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539</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888" t="str">
        <f>$B$26</f>
        <v>North row</v>
      </c>
      <c r="C50" s="183" t="str">
        <f>$C$26</f>
        <v>1st-10th module</v>
      </c>
      <c r="D50" s="189">
        <f ca="1">D101</f>
        <v>-0.2087247763963048</v>
      </c>
      <c r="E50" s="190">
        <f t="shared" ref="E50:M57" ca="1" si="4">E101</f>
        <v>-0.24946439061155812</v>
      </c>
      <c r="F50" s="190">
        <f t="shared" ca="1" si="4"/>
        <v>-0.17838735437662245</v>
      </c>
      <c r="G50" s="573">
        <f t="shared" ca="1" si="4"/>
        <v>-0.17740327763500585</v>
      </c>
      <c r="H50" s="573">
        <f t="shared" ca="1" si="4"/>
        <v>-0.17465464551654586</v>
      </c>
      <c r="I50" s="189">
        <f ca="1">I101</f>
        <v>-0.37667478307658597</v>
      </c>
      <c r="J50" s="190">
        <f t="shared" ca="1" si="4"/>
        <v>-0.47283230335629367</v>
      </c>
      <c r="K50" s="190">
        <f t="shared" ca="1" si="4"/>
        <v>-0.29901364469401359</v>
      </c>
      <c r="L50" s="190">
        <f t="shared" ca="1" si="4"/>
        <v>-0.25631019957287293</v>
      </c>
      <c r="M50" s="191">
        <f t="shared" ca="1" si="4"/>
        <v>-0.25862933831370088</v>
      </c>
      <c r="R50"/>
    </row>
    <row r="51" spans="2:18" ht="15" customHeight="1" thickBot="1" x14ac:dyDescent="0.3">
      <c r="B51" s="1890"/>
      <c r="C51" s="278" t="str">
        <f>$C$27</f>
        <v>Interior modules</v>
      </c>
      <c r="D51" s="578">
        <f t="shared" ref="D51:D57" ca="1" si="5">D102</f>
        <v>-0.15</v>
      </c>
      <c r="E51" s="579">
        <f t="shared" ca="1" si="4"/>
        <v>-0.23228912292622206</v>
      </c>
      <c r="F51" s="579">
        <f t="shared" ca="1" si="4"/>
        <v>-0.16031161427905075</v>
      </c>
      <c r="G51" s="580">
        <f t="shared" ca="1" si="4"/>
        <v>-0.16706750004935092</v>
      </c>
      <c r="H51" s="580">
        <f t="shared" ca="1" si="4"/>
        <v>-0.1796053091617667</v>
      </c>
      <c r="I51" s="578">
        <f t="shared" ca="1" si="4"/>
        <v>-0.28652945229625182</v>
      </c>
      <c r="J51" s="579">
        <f t="shared" ca="1" si="4"/>
        <v>-0.44964421634892393</v>
      </c>
      <c r="K51" s="579">
        <f t="shared" ca="1" si="4"/>
        <v>-0.22504399111530998</v>
      </c>
      <c r="L51" s="579">
        <f t="shared" ca="1" si="4"/>
        <v>-0.24809175667123368</v>
      </c>
      <c r="M51" s="581">
        <f t="shared" ca="1" si="4"/>
        <v>-0.25862933831370088</v>
      </c>
      <c r="R51"/>
    </row>
    <row r="52" spans="2:18" ht="15" customHeight="1" x14ac:dyDescent="0.25">
      <c r="B52" s="1888" t="str">
        <f>$B$28</f>
        <v>Inner rows, 2nd to 4th row from north</v>
      </c>
      <c r="C52" s="183" t="str">
        <f>$C$26</f>
        <v>1st-10th module</v>
      </c>
      <c r="D52" s="189">
        <f t="shared" ca="1" si="5"/>
        <v>-0.20911832987112519</v>
      </c>
      <c r="E52" s="190">
        <f t="shared" ca="1" si="4"/>
        <v>-0.24520780120658683</v>
      </c>
      <c r="F52" s="190">
        <f t="shared" ca="1" si="4"/>
        <v>-0.17678998485926811</v>
      </c>
      <c r="G52" s="573">
        <f t="shared" ca="1" si="4"/>
        <v>-0.18488393316200702</v>
      </c>
      <c r="H52" s="573">
        <f t="shared" ca="1" si="4"/>
        <v>-0.18013370155884351</v>
      </c>
      <c r="I52" s="189">
        <f t="shared" ca="1" si="4"/>
        <v>-0.32590186350515432</v>
      </c>
      <c r="J52" s="190">
        <f t="shared" ca="1" si="4"/>
        <v>-0.30361146593176047</v>
      </c>
      <c r="K52" s="190">
        <f t="shared" ca="1" si="4"/>
        <v>-0.24210620807110481</v>
      </c>
      <c r="L52" s="190">
        <f t="shared" ca="1" si="4"/>
        <v>-0.22315509978643647</v>
      </c>
      <c r="M52" s="191">
        <f t="shared" ca="1" si="4"/>
        <v>-0.236280812426679</v>
      </c>
      <c r="R52"/>
    </row>
    <row r="53" spans="2:18" ht="15" customHeight="1" thickBot="1" x14ac:dyDescent="0.3">
      <c r="B53" s="1890"/>
      <c r="C53" s="278" t="str">
        <f>$C$27</f>
        <v>Interior modules</v>
      </c>
      <c r="D53" s="578">
        <f t="shared" ca="1" si="5"/>
        <v>-0.15</v>
      </c>
      <c r="E53" s="579">
        <f t="shared" ca="1" si="4"/>
        <v>-0.23362811034581499</v>
      </c>
      <c r="F53" s="579">
        <f t="shared" ca="1" si="4"/>
        <v>-0.15152013014735299</v>
      </c>
      <c r="G53" s="580">
        <f t="shared" ca="1" si="4"/>
        <v>-0.15624050002961057</v>
      </c>
      <c r="H53" s="580">
        <f t="shared" ca="1" si="4"/>
        <v>-0.16125688585931594</v>
      </c>
      <c r="I53" s="578">
        <f t="shared" ca="1" si="4"/>
        <v>-0.2573708302264186</v>
      </c>
      <c r="J53" s="579">
        <f t="shared" ca="1" si="4"/>
        <v>-0.28832859297243846</v>
      </c>
      <c r="K53" s="579">
        <f t="shared" ca="1" si="4"/>
        <v>-0.16150562892868237</v>
      </c>
      <c r="L53" s="579">
        <f t="shared" ca="1" si="4"/>
        <v>-0.18088029108907933</v>
      </c>
      <c r="M53" s="581">
        <f t="shared" ca="1" si="4"/>
        <v>-0.1920614434858243</v>
      </c>
      <c r="R53"/>
    </row>
    <row r="54" spans="2:18" ht="15" customHeight="1" x14ac:dyDescent="0.25">
      <c r="B54" s="1888" t="str">
        <f>$B$30</f>
        <v>Inner rows, from 5th row from north</v>
      </c>
      <c r="C54" s="183" t="str">
        <f>$C$26</f>
        <v>1st-10th module</v>
      </c>
      <c r="D54" s="189">
        <f t="shared" ca="1" si="5"/>
        <v>-0.19468269814809333</v>
      </c>
      <c r="E54" s="190">
        <f t="shared" ca="1" si="4"/>
        <v>-0.20873146797510747</v>
      </c>
      <c r="F54" s="190">
        <f t="shared" ca="1" si="4"/>
        <v>-0.14818696856743047</v>
      </c>
      <c r="G54" s="573">
        <f t="shared" ca="1" si="4"/>
        <v>-0.15916824157792792</v>
      </c>
      <c r="H54" s="573">
        <f t="shared" ca="1" si="4"/>
        <v>-0.14000000000000001</v>
      </c>
      <c r="I54" s="189">
        <f t="shared" ca="1" si="4"/>
        <v>-0.31942155424507468</v>
      </c>
      <c r="J54" s="190">
        <f t="shared" ca="1" si="4"/>
        <v>-0.26164428609988422</v>
      </c>
      <c r="K54" s="190">
        <f t="shared" ca="1" si="4"/>
        <v>-0.22031878246824393</v>
      </c>
      <c r="L54" s="190">
        <f t="shared" ca="1" si="4"/>
        <v>-0.20425775882367672</v>
      </c>
      <c r="M54" s="191">
        <f t="shared" ca="1" si="4"/>
        <v>-0.13054526500322258</v>
      </c>
      <c r="R54"/>
    </row>
    <row r="55" spans="2:18" ht="15" customHeight="1" thickBot="1" x14ac:dyDescent="0.3">
      <c r="B55" s="1890"/>
      <c r="C55" s="278" t="str">
        <f>$C$27</f>
        <v>Interior modules</v>
      </c>
      <c r="D55" s="582">
        <f t="shared" ca="1" si="5"/>
        <v>-0.15</v>
      </c>
      <c r="E55" s="583">
        <f t="shared" ca="1" si="4"/>
        <v>-0.21303653189622934</v>
      </c>
      <c r="F55" s="583">
        <f t="shared" ca="1" si="4"/>
        <v>-0.13</v>
      </c>
      <c r="G55" s="584">
        <f t="shared" ca="1" si="4"/>
        <v>-0.14000000000000001</v>
      </c>
      <c r="H55" s="584">
        <f t="shared" ca="1" si="4"/>
        <v>-0.14000000000000001</v>
      </c>
      <c r="I55" s="582">
        <f t="shared" ca="1" si="4"/>
        <v>-0.18909564171249543</v>
      </c>
      <c r="J55" s="583">
        <f t="shared" ca="1" si="4"/>
        <v>-0.25996713969424073</v>
      </c>
      <c r="K55" s="583">
        <f t="shared" ca="1" si="4"/>
        <v>-0.16050187630956078</v>
      </c>
      <c r="L55" s="583">
        <f t="shared" ca="1" si="4"/>
        <v>-0.14693078823533623</v>
      </c>
      <c r="M55" s="585">
        <f t="shared" ca="1" si="4"/>
        <v>-0.12326134922462222</v>
      </c>
      <c r="R55"/>
    </row>
    <row r="56" spans="2:18" ht="15" customHeight="1" x14ac:dyDescent="0.25">
      <c r="B56" s="1888" t="str">
        <f>$B$32</f>
        <v>South row</v>
      </c>
      <c r="C56" s="183" t="str">
        <f>$C$26</f>
        <v>1st-10th module</v>
      </c>
      <c r="D56" s="189">
        <f t="shared" ca="1" si="5"/>
        <v>-0.19237821251932741</v>
      </c>
      <c r="E56" s="190">
        <f t="shared" ca="1" si="4"/>
        <v>-0.19965339585882366</v>
      </c>
      <c r="F56" s="190">
        <f t="shared" ca="1" si="4"/>
        <v>-0.16524562493999578</v>
      </c>
      <c r="G56" s="573">
        <f t="shared" ca="1" si="4"/>
        <v>-0.14958412078896396</v>
      </c>
      <c r="H56" s="573">
        <f t="shared" ca="1" si="4"/>
        <v>-0.14000000000000001</v>
      </c>
      <c r="I56" s="189">
        <f t="shared" ca="1" si="4"/>
        <v>-0.29560513513588499</v>
      </c>
      <c r="J56" s="190">
        <f t="shared" ca="1" si="4"/>
        <v>-0.23829399584728514</v>
      </c>
      <c r="K56" s="190">
        <f t="shared" ca="1" si="4"/>
        <v>-0.2209979472617038</v>
      </c>
      <c r="L56" s="190">
        <f t="shared" ca="1" si="4"/>
        <v>-0.17890096540920006</v>
      </c>
      <c r="M56" s="191">
        <f t="shared" ca="1" si="4"/>
        <v>-0.1340473278411547</v>
      </c>
      <c r="R56"/>
    </row>
    <row r="57" spans="2:18" ht="15" customHeight="1" thickBot="1" x14ac:dyDescent="0.3">
      <c r="B57" s="1890"/>
      <c r="C57" s="278" t="str">
        <f>$C$27</f>
        <v>Interior modules</v>
      </c>
      <c r="D57" s="578">
        <f t="shared" ca="1" si="5"/>
        <v>-0.15</v>
      </c>
      <c r="E57" s="579">
        <f t="shared" ca="1" si="4"/>
        <v>-0.20259871867079807</v>
      </c>
      <c r="F57" s="579">
        <f t="shared" ca="1" si="4"/>
        <v>-0.13</v>
      </c>
      <c r="G57" s="580">
        <f t="shared" ca="1" si="4"/>
        <v>-0.13</v>
      </c>
      <c r="H57" s="580">
        <f ca="1">H108</f>
        <v>-0.14000000000000001</v>
      </c>
      <c r="I57" s="578">
        <f ca="1">I108</f>
        <v>-0.20150793873167222</v>
      </c>
      <c r="J57" s="579">
        <f t="shared" ca="1" si="4"/>
        <v>-0.22861251671647892</v>
      </c>
      <c r="K57" s="579">
        <f t="shared" ca="1" si="4"/>
        <v>-0.16534928154159634</v>
      </c>
      <c r="L57" s="579">
        <f t="shared" ca="1" si="4"/>
        <v>-0.14039618235300433</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888" t="str">
        <f>$B$26</f>
        <v>North row</v>
      </c>
      <c r="C59" s="183" t="str">
        <f>$C$26</f>
        <v>1st-10th module</v>
      </c>
      <c r="D59" s="189">
        <f ca="1">D73</f>
        <v>-1.0741768992651769E-2</v>
      </c>
      <c r="E59" s="190">
        <f t="shared" ref="E59:M66" ca="1" si="6">E73</f>
        <v>3.5947538790896551E-2</v>
      </c>
      <c r="F59" s="190">
        <f t="shared" ca="1" si="6"/>
        <v>7.2260874182565188E-2</v>
      </c>
      <c r="G59" s="573">
        <f t="shared" ca="1" si="6"/>
        <v>1.1116550329784074E-2</v>
      </c>
      <c r="H59" s="573">
        <f t="shared" ca="1" si="6"/>
        <v>1.5314148111044238E-2</v>
      </c>
      <c r="I59" s="189">
        <f ca="1">I73</f>
        <v>-0.41321736874574727</v>
      </c>
      <c r="J59" s="190">
        <f t="shared" ca="1" si="6"/>
        <v>0.12954171818512356</v>
      </c>
      <c r="K59" s="190">
        <f t="shared" ca="1" si="6"/>
        <v>0.26807756305185038</v>
      </c>
      <c r="L59" s="190">
        <f t="shared" ca="1" si="6"/>
        <v>-3.4000917880902738E-2</v>
      </c>
      <c r="M59" s="191">
        <f t="shared" ca="1" si="6"/>
        <v>0.18221654023510622</v>
      </c>
      <c r="R59"/>
    </row>
    <row r="60" spans="2:18" ht="15" customHeight="1" thickBot="1" x14ac:dyDescent="0.3">
      <c r="B60" s="1890"/>
      <c r="C60" s="278" t="str">
        <f>$C$27</f>
        <v>Interior modules</v>
      </c>
      <c r="D60" s="578">
        <f t="shared" ref="D60:H66" ca="1" si="7">D74</f>
        <v>1.7265662984144219E-2</v>
      </c>
      <c r="E60" s="579">
        <f t="shared" ca="1" si="7"/>
        <v>5.0173353267634446E-2</v>
      </c>
      <c r="F60" s="579">
        <f t="shared" ca="1" si="7"/>
        <v>6.8632689784026313E-2</v>
      </c>
      <c r="G60" s="580">
        <f t="shared" ca="1" si="7"/>
        <v>4.0145071181424394E-2</v>
      </c>
      <c r="H60" s="580">
        <f t="shared" ca="1" si="7"/>
        <v>1.5883991378019064E-2</v>
      </c>
      <c r="I60" s="578">
        <f t="shared" ca="1" si="6"/>
        <v>-0.26414865341481913</v>
      </c>
      <c r="J60" s="579">
        <f t="shared" ca="1" si="6"/>
        <v>7.602828179654636E-2</v>
      </c>
      <c r="K60" s="579">
        <f t="shared" ca="1" si="6"/>
        <v>0.15253198045063437</v>
      </c>
      <c r="L60" s="579">
        <f t="shared" ca="1" si="6"/>
        <v>0.15133445798660192</v>
      </c>
      <c r="M60" s="581">
        <f t="shared" ca="1" si="6"/>
        <v>0.15261794462350042</v>
      </c>
      <c r="R60"/>
    </row>
    <row r="61" spans="2:18" ht="15" customHeight="1" x14ac:dyDescent="0.25">
      <c r="B61" s="1888" t="str">
        <f>$B$28</f>
        <v>Inner rows, 2nd to 4th row from north</v>
      </c>
      <c r="C61" s="183" t="str">
        <f>$C$26</f>
        <v>1st-10th module</v>
      </c>
      <c r="D61" s="189">
        <f t="shared" ca="1" si="7"/>
        <v>7.4839543287514007E-2</v>
      </c>
      <c r="E61" s="190">
        <f t="shared" ca="1" si="7"/>
        <v>3.8085146585922963E-2</v>
      </c>
      <c r="F61" s="190">
        <f t="shared" ca="1" si="7"/>
        <v>6.3732167576730017E-2</v>
      </c>
      <c r="G61" s="573">
        <f t="shared" ca="1" si="7"/>
        <v>5.0180904146231468E-3</v>
      </c>
      <c r="H61" s="573">
        <f t="shared" ca="1" si="7"/>
        <v>2.1274831618627609E-3</v>
      </c>
      <c r="I61" s="189">
        <f t="shared" ca="1" si="6"/>
        <v>0.14026988855876776</v>
      </c>
      <c r="J61" s="190">
        <f t="shared" ca="1" si="6"/>
        <v>0.15122057118807386</v>
      </c>
      <c r="K61" s="190">
        <f t="shared" ca="1" si="6"/>
        <v>-8.6688689290220819E-2</v>
      </c>
      <c r="L61" s="190">
        <f t="shared" ca="1" si="6"/>
        <v>0.15300936314586822</v>
      </c>
      <c r="M61" s="191">
        <f t="shared" ca="1" si="6"/>
        <v>-6.265037596849525E-2</v>
      </c>
      <c r="R61"/>
    </row>
    <row r="62" spans="2:18" ht="15" customHeight="1" thickBot="1" x14ac:dyDescent="0.3">
      <c r="B62" s="1890"/>
      <c r="C62" s="278" t="str">
        <f>$C$27</f>
        <v>Interior modules</v>
      </c>
      <c r="D62" s="578">
        <f t="shared" ca="1" si="7"/>
        <v>1.7265662984144219E-2</v>
      </c>
      <c r="E62" s="579">
        <f t="shared" ca="1" si="7"/>
        <v>3.8921056328433686E-2</v>
      </c>
      <c r="F62" s="579">
        <f t="shared" ca="1" si="7"/>
        <v>5.3239810364707596E-2</v>
      </c>
      <c r="G62" s="580">
        <f t="shared" ca="1" si="7"/>
        <v>8.6806210901629651E-3</v>
      </c>
      <c r="H62" s="580">
        <f t="shared" ca="1" si="7"/>
        <v>-4.5321758682878567E-5</v>
      </c>
      <c r="I62" s="578">
        <f t="shared" ca="1" si="6"/>
        <v>-0.24399337830828918</v>
      </c>
      <c r="J62" s="579">
        <f t="shared" ca="1" si="6"/>
        <v>8.4104206869897655E-2</v>
      </c>
      <c r="K62" s="579">
        <f t="shared" ca="1" si="6"/>
        <v>0.16920430532867839</v>
      </c>
      <c r="L62" s="579">
        <f t="shared" ca="1" si="6"/>
        <v>6.7551337899404609E-2</v>
      </c>
      <c r="M62" s="581">
        <f t="shared" ca="1" si="6"/>
        <v>0.14194279575376065</v>
      </c>
      <c r="R62"/>
    </row>
    <row r="63" spans="2:18" ht="15" customHeight="1" x14ac:dyDescent="0.25">
      <c r="B63" s="1888" t="str">
        <f>$B$30</f>
        <v>Inner rows, from 5th row from north</v>
      </c>
      <c r="C63" s="183" t="str">
        <f>$C$26</f>
        <v>1st-10th module</v>
      </c>
      <c r="D63" s="189">
        <f t="shared" ca="1" si="7"/>
        <v>2.240883903379241E-2</v>
      </c>
      <c r="E63" s="190">
        <f t="shared" ca="1" si="7"/>
        <v>2.7189797631458474E-2</v>
      </c>
      <c r="F63" s="190">
        <f t="shared" ca="1" si="7"/>
        <v>5.5957105956322757E-2</v>
      </c>
      <c r="G63" s="573">
        <f t="shared" ca="1" si="7"/>
        <v>4.5593950821245337E-3</v>
      </c>
      <c r="H63" s="573">
        <f t="shared" ca="1" si="7"/>
        <v>-2.4920832742785864E-3</v>
      </c>
      <c r="I63" s="189">
        <f t="shared" ca="1" si="6"/>
        <v>0.19167131889587227</v>
      </c>
      <c r="J63" s="190">
        <f t="shared" ca="1" si="6"/>
        <v>0.20195612075162536</v>
      </c>
      <c r="K63" s="190">
        <f t="shared" ca="1" si="6"/>
        <v>5.7830173279334714E-2</v>
      </c>
      <c r="L63" s="190">
        <f t="shared" ca="1" si="6"/>
        <v>0.1327780248529265</v>
      </c>
      <c r="M63" s="191">
        <f t="shared" ca="1" si="6"/>
        <v>-3.3913258561199741E-2</v>
      </c>
      <c r="R63"/>
    </row>
    <row r="64" spans="2:18" ht="15" customHeight="1" thickBot="1" x14ac:dyDescent="0.3">
      <c r="B64" s="1890"/>
      <c r="C64" s="278" t="str">
        <f>$C$27</f>
        <v>Interior modules</v>
      </c>
      <c r="D64" s="582">
        <f t="shared" ca="1" si="7"/>
        <v>1.7265662984144219E-2</v>
      </c>
      <c r="E64" s="583">
        <f t="shared" ca="1" si="7"/>
        <v>3.7408377574927584E-2</v>
      </c>
      <c r="F64" s="583">
        <f t="shared" ca="1" si="7"/>
        <v>7.0783680764698056E-2</v>
      </c>
      <c r="G64" s="584">
        <f t="shared" ca="1" si="7"/>
        <v>2.4644155757693218E-2</v>
      </c>
      <c r="H64" s="584">
        <f t="shared" ca="1" si="7"/>
        <v>-2.4920832742785864E-3</v>
      </c>
      <c r="I64" s="582">
        <f t="shared" ca="1" si="6"/>
        <v>0.12261995279031213</v>
      </c>
      <c r="J64" s="583">
        <f t="shared" ca="1" si="6"/>
        <v>0.18841559513719219</v>
      </c>
      <c r="K64" s="583">
        <f t="shared" ca="1" si="6"/>
        <v>0.1681950061001847</v>
      </c>
      <c r="L64" s="583">
        <f t="shared" ca="1" si="6"/>
        <v>0.10043036091329696</v>
      </c>
      <c r="M64" s="585">
        <f t="shared" ca="1" si="6"/>
        <v>-2.9983389679677331E-2</v>
      </c>
      <c r="R64"/>
    </row>
    <row r="65" spans="2:18" ht="15" customHeight="1" x14ac:dyDescent="0.25">
      <c r="B65" s="1888" t="str">
        <f>$B$32</f>
        <v>South row</v>
      </c>
      <c r="C65" s="183" t="str">
        <f>$C$26</f>
        <v>1st-10th module</v>
      </c>
      <c r="D65" s="189">
        <f t="shared" ca="1" si="7"/>
        <v>3.0904902265232664E-2</v>
      </c>
      <c r="E65" s="190">
        <f t="shared" ca="1" si="7"/>
        <v>3.8139240983504907E-2</v>
      </c>
      <c r="F65" s="190">
        <f t="shared" ca="1" si="7"/>
        <v>6.2544267186752947E-2</v>
      </c>
      <c r="G65" s="573">
        <f t="shared" ca="1" si="7"/>
        <v>2.5747330421303796E-2</v>
      </c>
      <c r="H65" s="573">
        <f t="shared" ca="1" si="7"/>
        <v>-2.4920832742785864E-3</v>
      </c>
      <c r="I65" s="189">
        <f t="shared" ca="1" si="6"/>
        <v>0.23233403735986341</v>
      </c>
      <c r="J65" s="190">
        <f t="shared" ca="1" si="6"/>
        <v>-2.8808634766241768E-2</v>
      </c>
      <c r="K65" s="190">
        <f t="shared" ca="1" si="6"/>
        <v>0.17146331572884535</v>
      </c>
      <c r="L65" s="190">
        <f t="shared" ca="1" si="6"/>
        <v>0.18212253662874786</v>
      </c>
      <c r="M65" s="191">
        <f ca="1">M79</f>
        <v>-1.0152695270343558E-2</v>
      </c>
      <c r="R65"/>
    </row>
    <row r="66" spans="2:18" ht="15" customHeight="1" thickBot="1" x14ac:dyDescent="0.3">
      <c r="B66" s="1890"/>
      <c r="C66" s="278" t="str">
        <f>$C$27</f>
        <v>Interior modules</v>
      </c>
      <c r="D66" s="578">
        <f t="shared" ca="1" si="7"/>
        <v>1.7265662984144219E-2</v>
      </c>
      <c r="E66" s="579">
        <f t="shared" ca="1" si="7"/>
        <v>3.5861163585126553E-2</v>
      </c>
      <c r="F66" s="579">
        <f t="shared" ca="1" si="7"/>
        <v>7.0783680764698056E-2</v>
      </c>
      <c r="G66" s="580">
        <f t="shared" ca="1" si="7"/>
        <v>7.0783680764698056E-2</v>
      </c>
      <c r="H66" s="580">
        <f ca="1">H80</f>
        <v>-2.4920832742785864E-3</v>
      </c>
      <c r="I66" s="578">
        <f t="shared" ca="1" si="6"/>
        <v>0.11590452478378654</v>
      </c>
      <c r="J66" s="579">
        <f t="shared" ca="1" si="6"/>
        <v>2.6113113853639524E-2</v>
      </c>
      <c r="K66" s="579">
        <f t="shared" ca="1" si="6"/>
        <v>0.18486755649307449</v>
      </c>
      <c r="L66" s="579">
        <f t="shared" ca="1" si="6"/>
        <v>0.17988848851544573</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547</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888" t="str">
        <f>$B$26</f>
        <v>North row</v>
      </c>
      <c r="C73" s="183" t="str">
        <f>$C$26</f>
        <v>1st-10th module</v>
      </c>
      <c r="D73" s="586">
        <f ca="1">(9.81*(D115+40)/1000/1.5+D101*(SIN(PI()/180*5)*3.842/0.5+COS(PI()/180*5)*3.842))/(SIN(PI()/180*67.9)*0.476/0.5-COS(PI()/180*67.9)*0.476)</f>
        <v>-1.0741768992651769E-2</v>
      </c>
      <c r="E73" s="190">
        <f t="shared" ref="E73:H73" ca="1" si="8">(9.81*(E115+40)/1000/1.5+E101*(SIN(PI()/180*5)*3.842/0.5+COS(PI()/180*5)*3.842))/(SIN(PI()/180*67.9)*0.476/0.5-COS(PI()/180*67.9)*0.476)</f>
        <v>3.5947538790896551E-2</v>
      </c>
      <c r="F73" s="190">
        <f t="shared" ca="1" si="8"/>
        <v>7.2260874182565188E-2</v>
      </c>
      <c r="G73" s="190">
        <f t="shared" ca="1" si="8"/>
        <v>1.1116550329784074E-2</v>
      </c>
      <c r="H73" s="573">
        <f t="shared" ca="1" si="8"/>
        <v>1.5314148111044238E-2</v>
      </c>
      <c r="I73" s="189">
        <f ca="1">(-9.81*(I115+40)/1000/1.5-I101*COS(PI()/180*5)*3.842)/(COS(PI()/180*67.9)*0.476)</f>
        <v>-0.41321736874574727</v>
      </c>
      <c r="J73" s="190">
        <f t="shared" ref="J73:M73" ca="1" si="9">(-9.81*(J115+40)/1000/1.5-J101*COS(PI()/180*5)*3.842)/(COS(PI()/180*67.9)*0.476)</f>
        <v>0.12954171818512356</v>
      </c>
      <c r="K73" s="190">
        <f t="shared" ca="1" si="9"/>
        <v>0.26807756305185038</v>
      </c>
      <c r="L73" s="190">
        <f t="shared" ca="1" si="9"/>
        <v>-3.4000917880902738E-2</v>
      </c>
      <c r="M73" s="191">
        <f t="shared" ca="1" si="9"/>
        <v>0.18221654023510622</v>
      </c>
    </row>
    <row r="74" spans="2:18" ht="15" customHeight="1" thickBot="1" x14ac:dyDescent="0.25">
      <c r="B74" s="1890"/>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5.0173353267634446E-2</v>
      </c>
      <c r="F74" s="575">
        <f t="shared" ca="1" si="10"/>
        <v>6.8632689784026313E-2</v>
      </c>
      <c r="G74" s="575">
        <f t="shared" ca="1" si="10"/>
        <v>4.0145071181424394E-2</v>
      </c>
      <c r="H74" s="576">
        <f t="shared" ca="1" si="10"/>
        <v>1.5883991378019064E-2</v>
      </c>
      <c r="I74" s="574">
        <f t="shared" ref="I74:M74" ca="1" si="11">(-9.81*(I116+40)/1000/1.5-I102*COS(PI()/180*5)*3.842)/(COS(PI()/180*67.9)*0.476)</f>
        <v>-0.26414865341481913</v>
      </c>
      <c r="J74" s="575">
        <f t="shared" ca="1" si="11"/>
        <v>7.602828179654636E-2</v>
      </c>
      <c r="K74" s="575">
        <f t="shared" ca="1" si="11"/>
        <v>0.15253198045063437</v>
      </c>
      <c r="L74" s="575">
        <f t="shared" ca="1" si="11"/>
        <v>0.15133445798660192</v>
      </c>
      <c r="M74" s="577">
        <f t="shared" ca="1" si="11"/>
        <v>0.15261794462350042</v>
      </c>
    </row>
    <row r="75" spans="2:18" ht="15" customHeight="1" x14ac:dyDescent="0.2">
      <c r="B75" s="1888" t="str">
        <f>$B$28</f>
        <v>Inner rows, 2nd to 4th row from north</v>
      </c>
      <c r="C75" s="183" t="str">
        <f>$C$26</f>
        <v>1st-10th module</v>
      </c>
      <c r="D75" s="189">
        <f t="shared" ref="D75:H75" ca="1" si="12">(9.81*(D117+40)/1000/1.5+D103*(SIN(PI()/180*5)*3.842/0.5+COS(PI()/180*5)*3.842))/(SIN(PI()/180*67.9)*0.476/0.5-COS(PI()/180*67.9)*0.476)</f>
        <v>7.4839543287514007E-2</v>
      </c>
      <c r="E75" s="190">
        <f t="shared" ca="1" si="12"/>
        <v>3.8085146585922963E-2</v>
      </c>
      <c r="F75" s="190">
        <f t="shared" ca="1" si="12"/>
        <v>6.3732167576730017E-2</v>
      </c>
      <c r="G75" s="190">
        <f t="shared" ca="1" si="12"/>
        <v>5.0180904146231468E-3</v>
      </c>
      <c r="H75" s="573">
        <f t="shared" ca="1" si="12"/>
        <v>2.1274831618627609E-3</v>
      </c>
      <c r="I75" s="189">
        <f t="shared" ref="I75:M75" ca="1" si="13">(-9.81*(I117+40)/1000/1.5-I103*COS(PI()/180*5)*3.842)/(COS(PI()/180*67.9)*0.476)</f>
        <v>0.14026988855876776</v>
      </c>
      <c r="J75" s="190">
        <f t="shared" ca="1" si="13"/>
        <v>0.15122057118807386</v>
      </c>
      <c r="K75" s="190">
        <f t="shared" ca="1" si="13"/>
        <v>-8.6688689290220819E-2</v>
      </c>
      <c r="L75" s="190">
        <f t="shared" ca="1" si="13"/>
        <v>0.15300936314586822</v>
      </c>
      <c r="M75" s="191">
        <f t="shared" ca="1" si="13"/>
        <v>-6.265037596849525E-2</v>
      </c>
    </row>
    <row r="76" spans="2:18" ht="15" customHeight="1" thickBot="1" x14ac:dyDescent="0.25">
      <c r="B76" s="1890"/>
      <c r="C76" s="278" t="str">
        <f>$C$27</f>
        <v>Interior modules</v>
      </c>
      <c r="D76" s="578">
        <f t="shared" ref="D76:H76" ca="1" si="14">(9.81*(D118+40)/1000/1.5+D104*(SIN(PI()/180*5)*3.842/0.5+COS(PI()/180*5)*3.842))/(SIN(PI()/180*67.9)*0.476/0.5-COS(PI()/180*67.9)*0.476)</f>
        <v>1.7265662984144219E-2</v>
      </c>
      <c r="E76" s="579">
        <f t="shared" ca="1" si="14"/>
        <v>3.8921056328433686E-2</v>
      </c>
      <c r="F76" s="579">
        <f t="shared" ca="1" si="14"/>
        <v>5.3239810364707596E-2</v>
      </c>
      <c r="G76" s="579">
        <f t="shared" ca="1" si="14"/>
        <v>8.6806210901629651E-3</v>
      </c>
      <c r="H76" s="580">
        <f t="shared" ca="1" si="14"/>
        <v>-4.5321758682878567E-5</v>
      </c>
      <c r="I76" s="578">
        <f t="shared" ref="I76:M76" ca="1" si="15">(-9.81*(I118+40)/1000/1.5-I104*COS(PI()/180*5)*3.842)/(COS(PI()/180*67.9)*0.476)</f>
        <v>-0.24399337830828918</v>
      </c>
      <c r="J76" s="579">
        <f t="shared" ca="1" si="15"/>
        <v>8.4104206869897655E-2</v>
      </c>
      <c r="K76" s="579">
        <f t="shared" ca="1" si="15"/>
        <v>0.16920430532867839</v>
      </c>
      <c r="L76" s="579">
        <f t="shared" ca="1" si="15"/>
        <v>6.7551337899404609E-2</v>
      </c>
      <c r="M76" s="581">
        <f t="shared" ca="1" si="15"/>
        <v>0.14194279575376065</v>
      </c>
    </row>
    <row r="77" spans="2:18" ht="15" customHeight="1" x14ac:dyDescent="0.2">
      <c r="B77" s="1888" t="str">
        <f>$B$30</f>
        <v>Inner rows, from 5th row from north</v>
      </c>
      <c r="C77" s="183" t="str">
        <f>$C$26</f>
        <v>1st-10th module</v>
      </c>
      <c r="D77" s="189">
        <f t="shared" ref="D77:H77" ca="1" si="16">(9.81*(D119+40)/1000/1.5+D105*(SIN(PI()/180*5)*3.842/0.5+COS(PI()/180*5)*3.842))/(SIN(PI()/180*67.9)*0.476/0.5-COS(PI()/180*67.9)*0.476)</f>
        <v>2.240883903379241E-2</v>
      </c>
      <c r="E77" s="190">
        <f t="shared" ca="1" si="16"/>
        <v>2.7189797631458474E-2</v>
      </c>
      <c r="F77" s="190">
        <f t="shared" ca="1" si="16"/>
        <v>5.5957105956322757E-2</v>
      </c>
      <c r="G77" s="190">
        <f t="shared" ca="1" si="16"/>
        <v>4.5593950821245337E-3</v>
      </c>
      <c r="H77" s="190">
        <f t="shared" ca="1" si="16"/>
        <v>-2.4920832742785864E-3</v>
      </c>
      <c r="I77" s="189">
        <f t="shared" ref="I77:L77" ca="1" si="17">(-9.81*(I119+40)/1000/1.5-I105*COS(PI()/180*5)*3.842)/(COS(PI()/180*67.9)*0.476)</f>
        <v>0.19167131889587227</v>
      </c>
      <c r="J77" s="190">
        <f t="shared" ca="1" si="17"/>
        <v>0.20195612075162536</v>
      </c>
      <c r="K77" s="190">
        <f t="shared" ca="1" si="17"/>
        <v>5.7830173279334714E-2</v>
      </c>
      <c r="L77" s="190">
        <f t="shared" ca="1" si="17"/>
        <v>0.1327780248529265</v>
      </c>
      <c r="M77" s="191">
        <f ca="1">(-9.81*(M119+40)/1000/1.5-M105*COS(PI()/180*5)*3.842)/(COS(PI()/180*67.9)*0.476)</f>
        <v>-3.3913258561199741E-2</v>
      </c>
    </row>
    <row r="78" spans="2:18" ht="15" customHeight="1" thickBot="1" x14ac:dyDescent="0.25">
      <c r="B78" s="1890"/>
      <c r="C78" s="278" t="str">
        <f>$C$27</f>
        <v>Interior modules</v>
      </c>
      <c r="D78" s="582">
        <f t="shared" ref="D78:H78" ca="1" si="18">(9.81*(D120+40)/1000/1.5+D106*(SIN(PI()/180*5)*3.842/0.5+COS(PI()/180*5)*3.842))/(SIN(PI()/180*67.9)*0.476/0.5-COS(PI()/180*67.9)*0.476)</f>
        <v>1.7265662984144219E-2</v>
      </c>
      <c r="E78" s="583">
        <f t="shared" ca="1" si="18"/>
        <v>3.7408377574927584E-2</v>
      </c>
      <c r="F78" s="583">
        <f t="shared" ca="1" si="18"/>
        <v>7.0783680764698056E-2</v>
      </c>
      <c r="G78" s="583">
        <f t="shared" ca="1" si="18"/>
        <v>2.4644155757693218E-2</v>
      </c>
      <c r="H78" s="583">
        <f t="shared" ca="1" si="18"/>
        <v>-2.4920832742785864E-3</v>
      </c>
      <c r="I78" s="582">
        <f t="shared" ref="I78:M78" ca="1" si="19">(-9.81*(I120+40)/1000/1.5-I106*COS(PI()/180*5)*3.842)/(COS(PI()/180*67.9)*0.476)</f>
        <v>0.12261995279031213</v>
      </c>
      <c r="J78" s="583">
        <f t="shared" ca="1" si="19"/>
        <v>0.18841559513719219</v>
      </c>
      <c r="K78" s="583">
        <f t="shared" ca="1" si="19"/>
        <v>0.1681950061001847</v>
      </c>
      <c r="L78" s="583">
        <f t="shared" ca="1" si="19"/>
        <v>0.10043036091329696</v>
      </c>
      <c r="M78" s="585">
        <f t="shared" ca="1" si="19"/>
        <v>-2.9983389679677331E-2</v>
      </c>
    </row>
    <row r="79" spans="2:18" ht="15" customHeight="1" x14ac:dyDescent="0.2">
      <c r="B79" s="1888" t="str">
        <f>$B$32</f>
        <v>South row</v>
      </c>
      <c r="C79" s="183" t="str">
        <f>$C$26</f>
        <v>1st-10th module</v>
      </c>
      <c r="D79" s="189">
        <f t="shared" ref="D79:H79" ca="1" si="20">(9.81*(D121+40)/1000/1.5+D107*(SIN(PI()/180*5)*3.842/0.5+COS(PI()/180*5)*3.842))/(SIN(PI()/180*67.9)*0.476/0.5-COS(PI()/180*67.9)*0.476)</f>
        <v>3.0904902265232664E-2</v>
      </c>
      <c r="E79" s="190">
        <f t="shared" ca="1" si="20"/>
        <v>3.8139240983504907E-2</v>
      </c>
      <c r="F79" s="190">
        <f t="shared" ca="1" si="20"/>
        <v>6.2544267186752947E-2</v>
      </c>
      <c r="G79" s="190">
        <f t="shared" ca="1" si="20"/>
        <v>2.5747330421303796E-2</v>
      </c>
      <c r="H79" s="573">
        <f t="shared" ca="1" si="20"/>
        <v>-2.4920832742785864E-3</v>
      </c>
      <c r="I79" s="189">
        <f t="shared" ref="I79:M79" ca="1" si="21">(-9.81*(I121+40)/1000/1.5-I107*COS(PI()/180*5)*3.842)/(COS(PI()/180*67.9)*0.476)</f>
        <v>0.23233403735986341</v>
      </c>
      <c r="J79" s="190">
        <f t="shared" ca="1" si="21"/>
        <v>-2.8808634766241768E-2</v>
      </c>
      <c r="K79" s="190">
        <f t="shared" ca="1" si="21"/>
        <v>0.17146331572884535</v>
      </c>
      <c r="L79" s="190">
        <f t="shared" ca="1" si="21"/>
        <v>0.18212253662874786</v>
      </c>
      <c r="M79" s="191">
        <f t="shared" ca="1" si="21"/>
        <v>-1.0152695270343558E-2</v>
      </c>
    </row>
    <row r="80" spans="2:18" ht="15" customHeight="1" thickBot="1" x14ac:dyDescent="0.25">
      <c r="B80" s="1890"/>
      <c r="C80" s="278" t="str">
        <f>$C$27</f>
        <v>Interior modules</v>
      </c>
      <c r="D80" s="578">
        <f t="shared" ref="D80:G80" ca="1" si="22">(9.81*(D122+40)/1000/1.5+D108*(SIN(PI()/180*5)*3.842/0.5+COS(PI()/180*5)*3.842))/(SIN(PI()/180*67.9)*0.476/0.5-COS(PI()/180*67.9)*0.476)</f>
        <v>1.7265662984144219E-2</v>
      </c>
      <c r="E80" s="579">
        <f t="shared" ca="1" si="22"/>
        <v>3.5861163585126553E-2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0.11590452478378654</v>
      </c>
      <c r="J80" s="579">
        <f t="shared" ca="1" si="23"/>
        <v>2.6113113853639524E-2</v>
      </c>
      <c r="K80" s="579">
        <f t="shared" ca="1" si="23"/>
        <v>0.18486755649307449</v>
      </c>
      <c r="L80" s="579">
        <f t="shared" ca="1" si="23"/>
        <v>0.17988848851544573</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540</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888" t="str">
        <f>$B$26</f>
        <v>North row</v>
      </c>
      <c r="C87" s="183" t="str">
        <f>$C$26</f>
        <v>1st-10th module</v>
      </c>
      <c r="D87" s="189">
        <f>IF(N87=-2,1000*($G$17*$G$18*$C$19)/625,1000*($G$17*$G$18*$C$19)/(MAX(150,MIN($G$16*MAX($G$14:$G$15),4*$G$16^2,4*(MIN($G$14:$G$15))^2))*(MAX(6.12,$G$16)/12.5)^N87))</f>
        <v>204.75590551181108</v>
      </c>
      <c r="E87" s="190">
        <f t="shared" ref="E87:H94" si="24">IF(O87=-2,1000*($G$17*$G$18*$C$19)/625,1000*($G$17*$G$18*$C$19)/(MAX(150,MIN($G$16*MAX($G$14:$G$15),4*$G$16^2,4*(MIN($G$14:$G$15))^2))*(MAX(6.12,$G$16)/12.5)^O87))</f>
        <v>239.39955247797289</v>
      </c>
      <c r="F87" s="190">
        <f t="shared" si="24"/>
        <v>189.36206786151845</v>
      </c>
      <c r="G87" s="190">
        <f t="shared" si="24"/>
        <v>175.12556062868671</v>
      </c>
      <c r="H87" s="573">
        <f t="shared" si="24"/>
        <v>149.78304000000003</v>
      </c>
      <c r="I87" s="189">
        <f>IF(N87=-2,1000*($G$17*$G$18*$C$16)/625,1000*($G$17*$G$18*$C$16)/(MAX(150,MIN($G$16*MAX($G$14:$G$15),4*$G$16^2,4*(MIN($G$14:$G$15))^2))*(MAX(6.12,$G$16)/12.5)^N87))</f>
        <v>38.391732283464577</v>
      </c>
      <c r="J87" s="190">
        <f t="shared" ref="J87:M94" si="25">IF(O87=-2,1000*($G$17*$G$18*$C$16)/625,1000*($G$17*$G$18*$C$16)/(MAX(150,MIN($G$16*MAX($G$14:$G$15),4*$G$16^2,4*(MIN($G$14:$G$15))^2))*(MAX(6.12,$G$16)/12.5)^O87))</f>
        <v>44.887416089619911</v>
      </c>
      <c r="K87" s="190">
        <f t="shared" si="25"/>
        <v>35.505387724034705</v>
      </c>
      <c r="L87" s="190">
        <f t="shared" si="25"/>
        <v>32.836042617878761</v>
      </c>
      <c r="M87" s="573">
        <f t="shared" si="25"/>
        <v>28.084320000000002</v>
      </c>
      <c r="N87" s="189">
        <v>-1</v>
      </c>
      <c r="O87" s="190">
        <v>-0.5</v>
      </c>
      <c r="P87" s="190">
        <v>-1.25</v>
      </c>
      <c r="Q87" s="190">
        <v>-1.5</v>
      </c>
      <c r="R87" s="191">
        <v>-2</v>
      </c>
    </row>
    <row r="88" spans="2:31" ht="15" customHeight="1" thickBot="1" x14ac:dyDescent="0.25">
      <c r="B88" s="1890"/>
      <c r="C88" s="278" t="str">
        <f>$C$27</f>
        <v>Interior modules</v>
      </c>
      <c r="D88" s="574">
        <f t="shared" ref="D88:D94" si="26">IF(N88=-2,1000*($G$17*$G$18*$C$19)/625,1000*($G$17*$G$18*$C$19)/(MAX(150,MIN($G$16*MAX($G$14:$G$15),4*$G$16^2,4*(MIN($G$14:$G$15))^2))*(MAX(6.12,$G$16)/12.5)^N88))</f>
        <v>204.75590551181108</v>
      </c>
      <c r="E88" s="575">
        <f t="shared" si="24"/>
        <v>239.39955247797289</v>
      </c>
      <c r="F88" s="575">
        <f t="shared" si="24"/>
        <v>189.36206786151845</v>
      </c>
      <c r="G88" s="575">
        <f t="shared" si="24"/>
        <v>175.12556062868671</v>
      </c>
      <c r="H88" s="576">
        <f t="shared" si="24"/>
        <v>149.78304000000003</v>
      </c>
      <c r="I88" s="574">
        <f t="shared" ref="I88:I94" si="27">IF(N88=-2,1000*($G$17*$G$18*$C$16)/625,1000*($G$17*$G$18*$C$16)/(MAX(150,MIN($G$16*MAX($G$14:$G$15),4*$G$16^2,4*(MIN($G$14:$G$15))^2))*(MAX(6.12,$G$16)/12.5)^N88))</f>
        <v>38.391732283464577</v>
      </c>
      <c r="J88" s="575">
        <f t="shared" si="25"/>
        <v>44.887416089619911</v>
      </c>
      <c r="K88" s="575">
        <f t="shared" si="25"/>
        <v>35.505387724034705</v>
      </c>
      <c r="L88" s="575">
        <f t="shared" si="25"/>
        <v>32.836042617878761</v>
      </c>
      <c r="M88" s="576">
        <f t="shared" si="25"/>
        <v>28.084320000000002</v>
      </c>
      <c r="N88" s="574">
        <v>-1</v>
      </c>
      <c r="O88" s="575">
        <v>-0.5</v>
      </c>
      <c r="P88" s="575">
        <v>-1.25</v>
      </c>
      <c r="Q88" s="575">
        <v>-1.5</v>
      </c>
      <c r="R88" s="577">
        <v>-2</v>
      </c>
    </row>
    <row r="89" spans="2:31" ht="15" customHeight="1" x14ac:dyDescent="0.2">
      <c r="B89" s="1888" t="str">
        <f>$B$28</f>
        <v>Inner rows, 2nd to 4th row from north</v>
      </c>
      <c r="C89" s="241" t="str">
        <f>$C$26</f>
        <v>1st-10th module</v>
      </c>
      <c r="D89" s="190">
        <f t="shared" si="26"/>
        <v>279.90472647611966</v>
      </c>
      <c r="E89" s="190">
        <f t="shared" si="24"/>
        <v>221.40115660662136</v>
      </c>
      <c r="F89" s="190">
        <f t="shared" si="24"/>
        <v>189.36206786151845</v>
      </c>
      <c r="G89" s="190">
        <f t="shared" si="24"/>
        <v>175.12556062868671</v>
      </c>
      <c r="H89" s="573">
        <f t="shared" si="24"/>
        <v>149.78304000000003</v>
      </c>
      <c r="I89" s="189">
        <f t="shared" si="27"/>
        <v>52.48213621427243</v>
      </c>
      <c r="J89" s="190">
        <f t="shared" si="25"/>
        <v>41.512716863741502</v>
      </c>
      <c r="K89" s="190">
        <f t="shared" si="25"/>
        <v>35.505387724034705</v>
      </c>
      <c r="L89" s="190">
        <f t="shared" si="25"/>
        <v>32.836042617878761</v>
      </c>
      <c r="M89" s="573">
        <f t="shared" si="25"/>
        <v>28.084320000000002</v>
      </c>
      <c r="N89" s="189">
        <v>0</v>
      </c>
      <c r="O89" s="190">
        <v>-0.75</v>
      </c>
      <c r="P89" s="190">
        <v>-1.25</v>
      </c>
      <c r="Q89" s="190">
        <v>-1.5</v>
      </c>
      <c r="R89" s="191">
        <v>-2</v>
      </c>
    </row>
    <row r="90" spans="2:31" ht="15" customHeight="1" thickBot="1" x14ac:dyDescent="0.25">
      <c r="B90" s="1890"/>
      <c r="C90" s="524" t="str">
        <f>$C$27</f>
        <v>Interior modules</v>
      </c>
      <c r="D90" s="578">
        <f t="shared" si="26"/>
        <v>279.90472647611966</v>
      </c>
      <c r="E90" s="579">
        <f t="shared" si="24"/>
        <v>221.40115660662136</v>
      </c>
      <c r="F90" s="579">
        <f t="shared" si="24"/>
        <v>189.36206786151845</v>
      </c>
      <c r="G90" s="579">
        <f t="shared" si="24"/>
        <v>175.12556062868671</v>
      </c>
      <c r="H90" s="580">
        <f t="shared" si="24"/>
        <v>149.78304000000003</v>
      </c>
      <c r="I90" s="578">
        <f t="shared" si="27"/>
        <v>52.48213621427243</v>
      </c>
      <c r="J90" s="579">
        <f t="shared" si="25"/>
        <v>41.512716863741502</v>
      </c>
      <c r="K90" s="579">
        <f t="shared" si="25"/>
        <v>35.505387724034705</v>
      </c>
      <c r="L90" s="579">
        <f t="shared" si="25"/>
        <v>32.836042617878761</v>
      </c>
      <c r="M90" s="580">
        <f t="shared" si="25"/>
        <v>28.084320000000002</v>
      </c>
      <c r="N90" s="578">
        <v>0</v>
      </c>
      <c r="O90" s="579">
        <v>-0.75</v>
      </c>
      <c r="P90" s="579">
        <v>-1.25</v>
      </c>
      <c r="Q90" s="579">
        <v>-1.5</v>
      </c>
      <c r="R90" s="581">
        <v>-2</v>
      </c>
    </row>
    <row r="91" spans="2:31" ht="15" customHeight="1" x14ac:dyDescent="0.2">
      <c r="B91" s="1888" t="str">
        <f>$B$30</f>
        <v>Inner rows, from 5th row from north</v>
      </c>
      <c r="C91" s="183" t="str">
        <f>$C$26</f>
        <v>1st-10th module</v>
      </c>
      <c r="D91" s="189">
        <f t="shared" si="26"/>
        <v>279.90472647611966</v>
      </c>
      <c r="E91" s="190">
        <f t="shared" si="24"/>
        <v>221.40115660662136</v>
      </c>
      <c r="F91" s="190">
        <f t="shared" si="24"/>
        <v>189.36206786151845</v>
      </c>
      <c r="G91" s="190">
        <f t="shared" si="24"/>
        <v>175.12556062868671</v>
      </c>
      <c r="H91" s="573">
        <f t="shared" si="24"/>
        <v>175.12556062868671</v>
      </c>
      <c r="I91" s="189">
        <f t="shared" si="27"/>
        <v>52.48213621427243</v>
      </c>
      <c r="J91" s="190">
        <f t="shared" si="25"/>
        <v>41.512716863741502</v>
      </c>
      <c r="K91" s="190">
        <f t="shared" si="25"/>
        <v>35.505387724034705</v>
      </c>
      <c r="L91" s="190">
        <f t="shared" si="25"/>
        <v>32.836042617878761</v>
      </c>
      <c r="M91" s="573">
        <f t="shared" si="25"/>
        <v>32.836042617878761</v>
      </c>
      <c r="N91" s="189">
        <v>0</v>
      </c>
      <c r="O91" s="190">
        <v>-0.75</v>
      </c>
      <c r="P91" s="190">
        <v>-1.25</v>
      </c>
      <c r="Q91" s="190">
        <v>-1.5</v>
      </c>
      <c r="R91" s="191">
        <v>-1.5</v>
      </c>
    </row>
    <row r="92" spans="2:31" ht="15" customHeight="1" thickBot="1" x14ac:dyDescent="0.25">
      <c r="B92" s="1890"/>
      <c r="C92" s="278" t="str">
        <f>$C$27</f>
        <v>Interior modules</v>
      </c>
      <c r="D92" s="582">
        <f t="shared" si="26"/>
        <v>279.90472647611966</v>
      </c>
      <c r="E92" s="583">
        <f t="shared" si="24"/>
        <v>221.40115660662136</v>
      </c>
      <c r="F92" s="583">
        <f t="shared" si="24"/>
        <v>189.36206786151845</v>
      </c>
      <c r="G92" s="583">
        <f t="shared" si="24"/>
        <v>175.12556062868671</v>
      </c>
      <c r="H92" s="584">
        <f t="shared" si="24"/>
        <v>175.12556062868671</v>
      </c>
      <c r="I92" s="582">
        <f t="shared" si="27"/>
        <v>52.48213621427243</v>
      </c>
      <c r="J92" s="583">
        <f t="shared" si="25"/>
        <v>41.512716863741502</v>
      </c>
      <c r="K92" s="583">
        <f t="shared" si="25"/>
        <v>35.505387724034705</v>
      </c>
      <c r="L92" s="583">
        <f t="shared" si="25"/>
        <v>32.836042617878761</v>
      </c>
      <c r="M92" s="584">
        <f t="shared" si="25"/>
        <v>32.836042617878761</v>
      </c>
      <c r="N92" s="582">
        <v>0</v>
      </c>
      <c r="O92" s="583">
        <v>-0.75</v>
      </c>
      <c r="P92" s="583">
        <v>-1.25</v>
      </c>
      <c r="Q92" s="583">
        <v>-1.5</v>
      </c>
      <c r="R92" s="585">
        <v>-1.5</v>
      </c>
    </row>
    <row r="93" spans="2:31" ht="15" customHeight="1" x14ac:dyDescent="0.2">
      <c r="B93" s="1888" t="str">
        <f>$B$32</f>
        <v>South row</v>
      </c>
      <c r="C93" s="183" t="str">
        <f>$C$26</f>
        <v>1st-10th module</v>
      </c>
      <c r="D93" s="189">
        <f t="shared" si="26"/>
        <v>279.90472647611966</v>
      </c>
      <c r="E93" s="190">
        <f t="shared" si="24"/>
        <v>221.40115660662136</v>
      </c>
      <c r="F93" s="190">
        <f t="shared" si="24"/>
        <v>189.36206786151845</v>
      </c>
      <c r="G93" s="190">
        <f t="shared" si="24"/>
        <v>175.12556062868671</v>
      </c>
      <c r="H93" s="573">
        <f t="shared" si="24"/>
        <v>175.12556062868671</v>
      </c>
      <c r="I93" s="189">
        <f t="shared" si="27"/>
        <v>52.48213621427243</v>
      </c>
      <c r="J93" s="190">
        <f t="shared" si="25"/>
        <v>41.512716863741502</v>
      </c>
      <c r="K93" s="190">
        <f t="shared" si="25"/>
        <v>35.505387724034705</v>
      </c>
      <c r="L93" s="190">
        <f t="shared" si="25"/>
        <v>32.836042617878761</v>
      </c>
      <c r="M93" s="573">
        <f t="shared" si="25"/>
        <v>32.836042617878761</v>
      </c>
      <c r="N93" s="189">
        <v>0</v>
      </c>
      <c r="O93" s="190">
        <v>-0.75</v>
      </c>
      <c r="P93" s="190">
        <v>-1.25</v>
      </c>
      <c r="Q93" s="190">
        <v>-1.5</v>
      </c>
      <c r="R93" s="191">
        <v>-1.5</v>
      </c>
    </row>
    <row r="94" spans="2:31" ht="15" customHeight="1" thickBot="1" x14ac:dyDescent="0.25">
      <c r="B94" s="1890"/>
      <c r="C94" s="278" t="str">
        <f>$C$27</f>
        <v>Interior modules</v>
      </c>
      <c r="D94" s="578">
        <f t="shared" si="26"/>
        <v>279.90472647611966</v>
      </c>
      <c r="E94" s="579">
        <f t="shared" si="24"/>
        <v>221.40115660662136</v>
      </c>
      <c r="F94" s="579">
        <f t="shared" si="24"/>
        <v>189.36206786151845</v>
      </c>
      <c r="G94" s="579">
        <f t="shared" si="24"/>
        <v>175.12556062868671</v>
      </c>
      <c r="H94" s="580">
        <f>IF(R94=-2,1000*($G$17*$G$18*$C$19)/625,1000*($G$17*$G$18*$C$19)/(MAX(150,MIN($G$16*MAX($G$14:$G$15),4*$G$16^2,4*(MIN($G$14:$G$15))^2))*(MAX(6.12,$G$16)/12.5)^R94))</f>
        <v>175.12556062868671</v>
      </c>
      <c r="I94" s="578">
        <f t="shared" si="27"/>
        <v>52.48213621427243</v>
      </c>
      <c r="J94" s="579">
        <f t="shared" si="25"/>
        <v>41.512716863741502</v>
      </c>
      <c r="K94" s="579">
        <f t="shared" si="25"/>
        <v>35.505387724034705</v>
      </c>
      <c r="L94" s="579">
        <f t="shared" si="25"/>
        <v>32.836042617878761</v>
      </c>
      <c r="M94" s="580">
        <f>IF(R94=-2,1000*($G$17*$G$18*$C$16)/625,1000*($G$17*$G$18*$C$16)/(MAX(150,MIN($G$16*MAX($G$14:$G$15),4*$G$16^2,4*(MIN($G$14:$G$15))^2))*(MAX(6.12,$G$16)/12.5)^R94))</f>
        <v>32.836042617878761</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541</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546</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888" t="str">
        <f>$B$26</f>
        <v>North row</v>
      </c>
      <c r="C101" s="183" t="str">
        <f>$C$26</f>
        <v>1st-10th module</v>
      </c>
      <c r="D101" s="189">
        <f ca="1">AF101+(AP101-AF101)/(LOG(BJ101)-LOG(AZ101))*(LOG(D87)-LOG(AZ101))</f>
        <v>-0.2087247763963048</v>
      </c>
      <c r="E101" s="190">
        <f t="shared" ref="E101:M101" ca="1" si="28">AG101+(AQ101-AG101)/(LOG(BK101)-LOG(BA101))*(LOG(E87)-LOG(BA101))</f>
        <v>-0.24946439061155812</v>
      </c>
      <c r="F101" s="190">
        <f t="shared" ca="1" si="28"/>
        <v>-0.17838735437662245</v>
      </c>
      <c r="G101" s="190">
        <f t="shared" ca="1" si="28"/>
        <v>-0.17740327763500585</v>
      </c>
      <c r="H101" s="573">
        <f t="shared" ca="1" si="28"/>
        <v>-0.17465464551654586</v>
      </c>
      <c r="I101" s="189">
        <f t="shared" ca="1" si="28"/>
        <v>-0.37667478307658597</v>
      </c>
      <c r="J101" s="190">
        <f t="shared" ca="1" si="28"/>
        <v>-0.47283230335629367</v>
      </c>
      <c r="K101" s="190">
        <f t="shared" ca="1" si="28"/>
        <v>-0.29901364469401359</v>
      </c>
      <c r="L101" s="190">
        <f t="shared" ca="1" si="28"/>
        <v>-0.25631019957287293</v>
      </c>
      <c r="M101" s="191">
        <f t="shared" ca="1" si="28"/>
        <v>-0.25862933831370088</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890"/>
      <c r="C102" s="278" t="str">
        <f>$C$27</f>
        <v>Interior modules</v>
      </c>
      <c r="D102" s="574">
        <f t="shared" ref="D102:M102" ca="1" si="34">AF102+(AP102-AF102)/(LOG(BJ102)-LOG(AZ102))*(LOG(D88)-LOG(AZ102))</f>
        <v>-0.15</v>
      </c>
      <c r="E102" s="575">
        <f t="shared" ca="1" si="34"/>
        <v>-0.23228912292622206</v>
      </c>
      <c r="F102" s="575">
        <f t="shared" ca="1" si="34"/>
        <v>-0.16031161427905075</v>
      </c>
      <c r="G102" s="575">
        <f t="shared" ca="1" si="34"/>
        <v>-0.16706750004935092</v>
      </c>
      <c r="H102" s="576">
        <f t="shared" ca="1" si="34"/>
        <v>-0.1796053091617667</v>
      </c>
      <c r="I102" s="574">
        <f t="shared" ca="1" si="34"/>
        <v>-0.28652945229625182</v>
      </c>
      <c r="J102" s="575">
        <f t="shared" ca="1" si="34"/>
        <v>-0.44964421634892393</v>
      </c>
      <c r="K102" s="575">
        <f t="shared" ca="1" si="34"/>
        <v>-0.22504399111530998</v>
      </c>
      <c r="L102" s="575">
        <f t="shared" ca="1" si="34"/>
        <v>-0.24809175667123368</v>
      </c>
      <c r="M102" s="577">
        <f t="shared" ca="1" si="34"/>
        <v>-0.25862933831370088</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55</v>
      </c>
    </row>
    <row r="103" spans="2:71" ht="15" customHeight="1" x14ac:dyDescent="0.25">
      <c r="B103" s="1888" t="str">
        <f>$B$28</f>
        <v>Inner rows, 2nd to 4th row from north</v>
      </c>
      <c r="C103" s="183" t="str">
        <f>$C$26</f>
        <v>1st-10th module</v>
      </c>
      <c r="D103" s="189">
        <f t="shared" ref="D103:M103" ca="1" si="39">AF103+(AP103-AF103)/(LOG(BJ103)-LOG(AZ103))*(LOG(D89)-LOG(AZ103))</f>
        <v>-0.20911832987112519</v>
      </c>
      <c r="E103" s="190">
        <f t="shared" ca="1" si="39"/>
        <v>-0.24520780120658683</v>
      </c>
      <c r="F103" s="190">
        <f t="shared" ca="1" si="39"/>
        <v>-0.17678998485926811</v>
      </c>
      <c r="G103" s="190">
        <f t="shared" ca="1" si="39"/>
        <v>-0.18488393316200702</v>
      </c>
      <c r="H103" s="573">
        <f t="shared" ca="1" si="39"/>
        <v>-0.18013370155884351</v>
      </c>
      <c r="I103" s="189">
        <f t="shared" ca="1" si="39"/>
        <v>-0.32590186350515432</v>
      </c>
      <c r="J103" s="190">
        <f t="shared" ca="1" si="39"/>
        <v>-0.30361146593176047</v>
      </c>
      <c r="K103" s="190">
        <f t="shared" ca="1" si="39"/>
        <v>-0.24210620807110481</v>
      </c>
      <c r="L103" s="190">
        <f t="shared" ca="1" si="39"/>
        <v>-0.22315509978643647</v>
      </c>
      <c r="M103" s="191">
        <f t="shared" ca="1" si="39"/>
        <v>-0.236280812426679</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-0.56000000000000005</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-0.28000000000000003</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13</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69</v>
      </c>
      <c r="BP103" s="642">
        <f t="shared" ca="1" si="38"/>
        <v>204</v>
      </c>
      <c r="BQ103" s="642">
        <f t="shared" ca="1" si="38"/>
        <v>99</v>
      </c>
      <c r="BR103" s="642">
        <f t="shared" ca="1" si="38"/>
        <v>123</v>
      </c>
      <c r="BS103" s="644">
        <f t="shared" ca="1" si="38"/>
        <v>400</v>
      </c>
    </row>
    <row r="104" spans="2:71" ht="15" customHeight="1" thickBot="1" x14ac:dyDescent="0.3">
      <c r="B104" s="1890"/>
      <c r="C104" s="278" t="str">
        <f>$C$27</f>
        <v>Interior modules</v>
      </c>
      <c r="D104" s="578">
        <f t="shared" ref="D104:M104" ca="1" si="40">AF104+(AP104-AF104)/(LOG(BJ104)-LOG(AZ104))*(LOG(D90)-LOG(AZ104))</f>
        <v>-0.15</v>
      </c>
      <c r="E104" s="579">
        <f t="shared" ca="1" si="40"/>
        <v>-0.23362811034581499</v>
      </c>
      <c r="F104" s="579">
        <f t="shared" ca="1" si="40"/>
        <v>-0.15152013014735299</v>
      </c>
      <c r="G104" s="579">
        <f t="shared" ca="1" si="40"/>
        <v>-0.15624050002961057</v>
      </c>
      <c r="H104" s="580">
        <f t="shared" ca="1" si="40"/>
        <v>-0.16125688585931594</v>
      </c>
      <c r="I104" s="578">
        <f t="shared" ca="1" si="40"/>
        <v>-0.2573708302264186</v>
      </c>
      <c r="J104" s="579">
        <f t="shared" ca="1" si="40"/>
        <v>-0.28832859297243846</v>
      </c>
      <c r="K104" s="579">
        <f t="shared" ca="1" si="40"/>
        <v>-0.16150562892868237</v>
      </c>
      <c r="L104" s="579">
        <f t="shared" ca="1" si="40"/>
        <v>-0.18088029108907933</v>
      </c>
      <c r="M104" s="581">
        <f t="shared" ca="1" si="40"/>
        <v>-0.1920614434858243</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-0.42</v>
      </c>
      <c r="AL104" s="579">
        <f t="shared" ca="1" si="35"/>
        <v>-0.33</v>
      </c>
      <c r="AM104" s="579">
        <f t="shared" ca="1" si="35"/>
        <v>-0.55000000000000004</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-0.22</v>
      </c>
      <c r="AV104" s="579">
        <f t="shared" ca="1" si="36"/>
        <v>-0.25</v>
      </c>
      <c r="AW104" s="579">
        <f t="shared" ca="1" si="36"/>
        <v>-0.16</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17</v>
      </c>
      <c r="BF104" s="650">
        <f t="shared" ca="1" si="37"/>
        <v>12</v>
      </c>
      <c r="BG104" s="650">
        <f t="shared" ca="1" si="37"/>
        <v>1</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68</v>
      </c>
      <c r="BP104" s="650">
        <f t="shared" ca="1" si="38"/>
        <v>130</v>
      </c>
      <c r="BQ104" s="650">
        <f t="shared" ca="1" si="38"/>
        <v>36</v>
      </c>
      <c r="BR104" s="650">
        <f t="shared" ca="1" si="38"/>
        <v>72</v>
      </c>
      <c r="BS104" s="652">
        <f t="shared" ca="1" si="38"/>
        <v>100</v>
      </c>
    </row>
    <row r="105" spans="2:71" ht="15" customHeight="1" x14ac:dyDescent="0.25">
      <c r="B105" s="1888" t="str">
        <f>$B$30</f>
        <v>Inner rows, from 5th row from north</v>
      </c>
      <c r="C105" s="183" t="str">
        <f>$C$26</f>
        <v>1st-10th module</v>
      </c>
      <c r="D105" s="189">
        <f t="shared" ref="D105:M105" ca="1" si="41">AF105+(AP105-AF105)/(LOG(BJ105)-LOG(AZ105))*(LOG(D91)-LOG(AZ105))</f>
        <v>-0.19468269814809333</v>
      </c>
      <c r="E105" s="190">
        <f t="shared" ca="1" si="41"/>
        <v>-0.20873146797510747</v>
      </c>
      <c r="F105" s="190">
        <f t="shared" ca="1" si="41"/>
        <v>-0.14818696856743047</v>
      </c>
      <c r="G105" s="190">
        <f t="shared" ca="1" si="41"/>
        <v>-0.15916824157792792</v>
      </c>
      <c r="H105" s="190">
        <f t="shared" ca="1" si="41"/>
        <v>-0.14000000000000001</v>
      </c>
      <c r="I105" s="189">
        <f t="shared" ca="1" si="41"/>
        <v>-0.31942155424507468</v>
      </c>
      <c r="J105" s="190">
        <f t="shared" ca="1" si="41"/>
        <v>-0.26164428609988422</v>
      </c>
      <c r="K105" s="190">
        <f t="shared" ca="1" si="41"/>
        <v>-0.22031878246824393</v>
      </c>
      <c r="L105" s="190">
        <f t="shared" ca="1" si="41"/>
        <v>-0.20425775882367672</v>
      </c>
      <c r="M105" s="191">
        <f t="shared" ca="1" si="41"/>
        <v>-0.13054526500322258</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-0.6</v>
      </c>
      <c r="AL105" s="190">
        <f t="shared" ca="1" si="35"/>
        <v>-0.31</v>
      </c>
      <c r="AM105" s="190">
        <f t="shared" ca="1" si="35"/>
        <v>-0.27</v>
      </c>
      <c r="AN105" s="190">
        <f t="shared" ca="1" si="35"/>
        <v>-0.25</v>
      </c>
      <c r="AO105" s="191">
        <f t="shared" ca="1" si="35"/>
        <v>-0.26</v>
      </c>
      <c r="AP105" s="189">
        <f t="shared" ca="1" si="36"/>
        <v>-0.15</v>
      </c>
      <c r="AQ105" s="190">
        <f t="shared" ca="1" si="36"/>
        <v>-0.17</v>
      </c>
      <c r="AR105" s="190">
        <f t="shared" ca="1" si="36"/>
        <v>-0.13</v>
      </c>
      <c r="AS105" s="190">
        <f t="shared" ca="1" si="36"/>
        <v>-0.14000000000000001</v>
      </c>
      <c r="AT105" s="190">
        <f t="shared" ca="1" si="36"/>
        <v>-0.14000000000000001</v>
      </c>
      <c r="AU105" s="189">
        <f t="shared" ca="1" si="36"/>
        <v>-0.31</v>
      </c>
      <c r="AV105" s="190">
        <f t="shared" ca="1" si="36"/>
        <v>-0.23</v>
      </c>
      <c r="AW105" s="190">
        <f t="shared" ca="1" si="36"/>
        <v>-0.16</v>
      </c>
      <c r="AX105" s="190">
        <f t="shared" ca="1" si="36"/>
        <v>-0.18</v>
      </c>
      <c r="AY105" s="191">
        <f t="shared" ca="1" si="36"/>
        <v>-0.12</v>
      </c>
      <c r="AZ105" s="641">
        <f t="shared" ca="1" si="37"/>
        <v>55</v>
      </c>
      <c r="BA105" s="642">
        <f t="shared" ca="1" si="37"/>
        <v>99</v>
      </c>
      <c r="BB105" s="642">
        <f t="shared" ca="1" si="37"/>
        <v>81</v>
      </c>
      <c r="BC105" s="642">
        <f t="shared" ca="1" si="37"/>
        <v>56</v>
      </c>
      <c r="BD105" s="642">
        <f t="shared" ca="1" si="37"/>
        <v>35</v>
      </c>
      <c r="BE105" s="641">
        <f t="shared" ca="1" si="37"/>
        <v>13</v>
      </c>
      <c r="BF105" s="642">
        <f t="shared" ca="1" si="37"/>
        <v>11</v>
      </c>
      <c r="BG105" s="642">
        <f t="shared" ca="1" si="37"/>
        <v>18</v>
      </c>
      <c r="BH105" s="642">
        <f t="shared" ca="1" si="37"/>
        <v>12</v>
      </c>
      <c r="BI105" s="644">
        <f t="shared" ca="1" si="37"/>
        <v>15</v>
      </c>
      <c r="BJ105" s="641">
        <f t="shared" ca="1" si="38"/>
        <v>500</v>
      </c>
      <c r="BK105" s="642">
        <f t="shared" ca="1" si="38"/>
        <v>600</v>
      </c>
      <c r="BL105" s="642">
        <f t="shared" ca="1" si="38"/>
        <v>700</v>
      </c>
      <c r="BM105" s="642">
        <f t="shared" ca="1" si="38"/>
        <v>500</v>
      </c>
      <c r="BN105" s="642">
        <f t="shared" ca="1" si="38"/>
        <v>10000</v>
      </c>
      <c r="BO105" s="641">
        <f t="shared" ca="1" si="38"/>
        <v>55</v>
      </c>
      <c r="BP105" s="642">
        <f t="shared" ca="1" si="38"/>
        <v>99</v>
      </c>
      <c r="BQ105" s="642">
        <f t="shared" ca="1" si="38"/>
        <v>81</v>
      </c>
      <c r="BR105" s="642">
        <f t="shared" ca="1" si="38"/>
        <v>56</v>
      </c>
      <c r="BS105" s="644">
        <f t="shared" ca="1" si="38"/>
        <v>35</v>
      </c>
    </row>
    <row r="106" spans="2:71" ht="15" customHeight="1" thickBot="1" x14ac:dyDescent="0.3">
      <c r="B106" s="1890"/>
      <c r="C106" s="278" t="str">
        <f>$C$27</f>
        <v>Interior modules</v>
      </c>
      <c r="D106" s="582">
        <f t="shared" ref="D106:M106" ca="1" si="42">AF106+(AP106-AF106)/(LOG(BJ106)-LOG(AZ106))*(LOG(D92)-LOG(AZ106))</f>
        <v>-0.15</v>
      </c>
      <c r="E106" s="583">
        <f t="shared" ca="1" si="42"/>
        <v>-0.21303653189622934</v>
      </c>
      <c r="F106" s="583">
        <f t="shared" ca="1" si="42"/>
        <v>-0.13</v>
      </c>
      <c r="G106" s="583">
        <f t="shared" ca="1" si="42"/>
        <v>-0.14000000000000001</v>
      </c>
      <c r="H106" s="583">
        <f t="shared" ca="1" si="42"/>
        <v>-0.14000000000000001</v>
      </c>
      <c r="I106" s="582">
        <f t="shared" ca="1" si="42"/>
        <v>-0.18909564171249543</v>
      </c>
      <c r="J106" s="583">
        <f t="shared" ca="1" si="42"/>
        <v>-0.25996713969424073</v>
      </c>
      <c r="K106" s="583">
        <f t="shared" ca="1" si="42"/>
        <v>-0.16050187630956078</v>
      </c>
      <c r="L106" s="583">
        <f t="shared" ca="1" si="42"/>
        <v>-0.14693078823533623</v>
      </c>
      <c r="M106" s="585">
        <f t="shared" ca="1" si="42"/>
        <v>-0.12326134922462222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-0.26</v>
      </c>
      <c r="AL106" s="583">
        <f t="shared" ca="1" si="35"/>
        <v>-0.3</v>
      </c>
      <c r="AM106" s="583">
        <f t="shared" ca="1" si="35"/>
        <v>-0.28999999999999998</v>
      </c>
      <c r="AN106" s="583">
        <f t="shared" ca="1" si="35"/>
        <v>-0.16</v>
      </c>
      <c r="AO106" s="585">
        <f t="shared" ca="1" si="35"/>
        <v>-0.16</v>
      </c>
      <c r="AP106" s="582">
        <f t="shared" ca="1" si="36"/>
        <v>-0.15</v>
      </c>
      <c r="AQ106" s="583">
        <f t="shared" ca="1" si="36"/>
        <v>-0.17</v>
      </c>
      <c r="AR106" s="583">
        <f t="shared" ca="1" si="36"/>
        <v>-0.13</v>
      </c>
      <c r="AS106" s="583">
        <f t="shared" ca="1" si="36"/>
        <v>-0.14000000000000001</v>
      </c>
      <c r="AT106" s="583">
        <f t="shared" ca="1" si="36"/>
        <v>-0.14000000000000001</v>
      </c>
      <c r="AU106" s="582">
        <f t="shared" ca="1" si="36"/>
        <v>-0.17</v>
      </c>
      <c r="AV106" s="583">
        <f t="shared" ca="1" si="36"/>
        <v>-0.23</v>
      </c>
      <c r="AW106" s="583">
        <f t="shared" ca="1" si="36"/>
        <v>-0.16</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19</v>
      </c>
      <c r="BF106" s="654">
        <f t="shared" ca="1" si="37"/>
        <v>13</v>
      </c>
      <c r="BG106" s="654">
        <f t="shared" ca="1" si="37"/>
        <v>1</v>
      </c>
      <c r="BH106" s="654">
        <f t="shared" ca="1" si="37"/>
        <v>12</v>
      </c>
      <c r="BI106" s="655">
        <f t="shared" ca="1" si="37"/>
        <v>16</v>
      </c>
      <c r="BJ106" s="653">
        <f t="shared" ca="1" si="38"/>
        <v>10000</v>
      </c>
      <c r="BK106" s="654">
        <f t="shared" ca="1" si="38"/>
        <v>800</v>
      </c>
      <c r="BL106" s="654">
        <f t="shared" ca="1" si="38"/>
        <v>700</v>
      </c>
      <c r="BM106" s="654">
        <f t="shared" ca="1" si="38"/>
        <v>500</v>
      </c>
      <c r="BN106" s="654">
        <f t="shared" ca="1" si="38"/>
        <v>10000</v>
      </c>
      <c r="BO106" s="653">
        <f t="shared" ca="1" si="38"/>
        <v>69</v>
      </c>
      <c r="BP106" s="654">
        <f t="shared" ca="1" si="38"/>
        <v>99</v>
      </c>
      <c r="BQ106" s="654">
        <f t="shared" ca="1" si="38"/>
        <v>36</v>
      </c>
      <c r="BR106" s="654">
        <f t="shared" ca="1" si="38"/>
        <v>56</v>
      </c>
      <c r="BS106" s="655">
        <f t="shared" ca="1" si="38"/>
        <v>35</v>
      </c>
    </row>
    <row r="107" spans="2:71" ht="15" customHeight="1" x14ac:dyDescent="0.25">
      <c r="B107" s="1888" t="str">
        <f>$B$32</f>
        <v>South row</v>
      </c>
      <c r="C107" s="183" t="str">
        <f>$C$26</f>
        <v>1st-10th module</v>
      </c>
      <c r="D107" s="189">
        <f t="shared" ref="D107:M107" ca="1" si="43">AF107+(AP107-AF107)/(LOG(BJ107)-LOG(AZ107))*(LOG(D93)-LOG(AZ107))</f>
        <v>-0.19237821251932741</v>
      </c>
      <c r="E107" s="190">
        <f t="shared" ca="1" si="43"/>
        <v>-0.19965339585882366</v>
      </c>
      <c r="F107" s="190">
        <f t="shared" ca="1" si="43"/>
        <v>-0.16524562493999578</v>
      </c>
      <c r="G107" s="190">
        <f t="shared" ca="1" si="43"/>
        <v>-0.14958412078896396</v>
      </c>
      <c r="H107" s="573">
        <f t="shared" ca="1" si="43"/>
        <v>-0.14000000000000001</v>
      </c>
      <c r="I107" s="189">
        <f t="shared" ca="1" si="43"/>
        <v>-0.29560513513588499</v>
      </c>
      <c r="J107" s="190">
        <f t="shared" ca="1" si="43"/>
        <v>-0.23829399584728514</v>
      </c>
      <c r="K107" s="190">
        <f t="shared" ca="1" si="43"/>
        <v>-0.2209979472617038</v>
      </c>
      <c r="L107" s="190">
        <f t="shared" ca="1" si="43"/>
        <v>-0.17890096540920006</v>
      </c>
      <c r="M107" s="191">
        <f t="shared" ca="1" si="43"/>
        <v>-0.1340473278411547</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-0.41</v>
      </c>
      <c r="AL107" s="190">
        <f t="shared" ca="1" si="35"/>
        <v>-0.25</v>
      </c>
      <c r="AM107" s="190">
        <f t="shared" ca="1" si="35"/>
        <v>-0.27</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-0.24</v>
      </c>
      <c r="AV107" s="190">
        <f t="shared" ca="1" si="36"/>
        <v>-0.17</v>
      </c>
      <c r="AW107" s="190">
        <f t="shared" ca="1" si="36"/>
        <v>-0.22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19</v>
      </c>
      <c r="BF107" s="642">
        <f t="shared" ca="1" si="37"/>
        <v>25</v>
      </c>
      <c r="BG107" s="642">
        <f t="shared" ca="1" si="37"/>
        <v>18</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86</v>
      </c>
      <c r="BP107" s="642">
        <f t="shared" ca="1" si="38"/>
        <v>800</v>
      </c>
      <c r="BQ107" s="642">
        <f t="shared" ca="1" si="38"/>
        <v>36</v>
      </c>
      <c r="BR107" s="642">
        <f t="shared" ca="1" si="38"/>
        <v>56</v>
      </c>
      <c r="BS107" s="644">
        <f t="shared" ca="1" si="38"/>
        <v>40</v>
      </c>
    </row>
    <row r="108" spans="2:71" ht="15" customHeight="1" thickBot="1" x14ac:dyDescent="0.3">
      <c r="B108" s="1890"/>
      <c r="C108" s="278" t="str">
        <f>$C$27</f>
        <v>Interior modules</v>
      </c>
      <c r="D108" s="578">
        <f t="shared" ref="D108:M108" ca="1" si="44">AF108+(AP108-AF108)/(LOG(BJ108)-LOG(AZ108))*(LOG(D94)-LOG(AZ108))</f>
        <v>-0.15</v>
      </c>
      <c r="E108" s="579">
        <f t="shared" ca="1" si="44"/>
        <v>-0.20259871867079807</v>
      </c>
      <c r="F108" s="579">
        <f t="shared" ca="1" si="44"/>
        <v>-0.13</v>
      </c>
      <c r="G108" s="579">
        <f t="shared" ca="1" si="44"/>
        <v>-0.13</v>
      </c>
      <c r="H108" s="580">
        <f t="shared" ca="1" si="44"/>
        <v>-0.14000000000000001</v>
      </c>
      <c r="I108" s="578">
        <f t="shared" ca="1" si="44"/>
        <v>-0.20150793873167222</v>
      </c>
      <c r="J108" s="579">
        <f t="shared" ca="1" si="44"/>
        <v>-0.22861251671647892</v>
      </c>
      <c r="K108" s="579">
        <f t="shared" ca="1" si="44"/>
        <v>-0.16534928154159634</v>
      </c>
      <c r="L108" s="579">
        <f t="shared" ca="1" si="44"/>
        <v>-0.14039618235300433</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542</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546</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888" t="str">
        <f>$B$26</f>
        <v>North row</v>
      </c>
      <c r="C115" s="183" t="str">
        <f>$C$26</f>
        <v>1st-10th module</v>
      </c>
      <c r="D115" s="626">
        <f ca="1">AF115+(AP115-AF115)/(LOG(BJ115)-LOG(AZ115))*(LOG(D87)-LOG(AZ115))</f>
        <v>102.37031225219395</v>
      </c>
      <c r="E115" s="627">
        <f t="shared" ref="E115:M115" ca="1" si="45">AG115+(AQ115-AG115)/(LOG(BK115)-LOG(BA115))*(LOG(E87)-LOG(BA115))</f>
        <v>135.40254434175901</v>
      </c>
      <c r="F115" s="627">
        <f t="shared" ca="1" si="45"/>
        <v>90.43126302384826</v>
      </c>
      <c r="G115" s="627">
        <f t="shared" ca="1" si="45"/>
        <v>83.182294344504101</v>
      </c>
      <c r="H115" s="628">
        <f t="shared" ca="1" si="45"/>
        <v>81.743450955148347</v>
      </c>
      <c r="I115" s="626">
        <f t="shared" ca="1" si="45"/>
        <v>191.75499159210034</v>
      </c>
      <c r="J115" s="627">
        <f t="shared" ca="1" si="45"/>
        <v>233.16670159043429</v>
      </c>
      <c r="K115" s="627">
        <f t="shared" ca="1" si="45"/>
        <v>127.64996718885824</v>
      </c>
      <c r="L115" s="627">
        <f t="shared" ca="1" si="45"/>
        <v>110.93050721702831</v>
      </c>
      <c r="M115" s="629">
        <f t="shared" ca="1" si="45"/>
        <v>106.36711401632552</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890"/>
      <c r="C116" s="278" t="str">
        <f>$C$27</f>
        <v>Interior modules</v>
      </c>
      <c r="D116" s="630">
        <f t="shared" ref="D116:M116" ca="1" si="51">AF116+(AP116-AF116)/(LOG(BJ116)-LOG(AZ116))*(LOG(D88)-LOG(AZ116))</f>
        <v>65</v>
      </c>
      <c r="E116" s="631">
        <f t="shared" ca="1" si="51"/>
        <v>125.12146207274063</v>
      </c>
      <c r="F116" s="631">
        <f t="shared" ca="1" si="51"/>
        <v>77.611897709754516</v>
      </c>
      <c r="G116" s="631">
        <f t="shared" ca="1" si="51"/>
        <v>79.195350040467744</v>
      </c>
      <c r="H116" s="632">
        <f t="shared" ca="1" si="51"/>
        <v>85.208915506802938</v>
      </c>
      <c r="I116" s="630">
        <f t="shared" ca="1" si="51"/>
        <v>134.91767137775111</v>
      </c>
      <c r="J116" s="631">
        <f t="shared" ca="1" si="51"/>
        <v>221.06176461230223</v>
      </c>
      <c r="K116" s="631">
        <f t="shared" ca="1" si="51"/>
        <v>87.524928298675661</v>
      </c>
      <c r="L116" s="631">
        <f t="shared" ca="1" si="51"/>
        <v>101.04587833561683</v>
      </c>
      <c r="M116" s="633">
        <f t="shared" ca="1" si="51"/>
        <v>107.17760298822053</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55</v>
      </c>
    </row>
    <row r="117" spans="2:71" ht="15" customHeight="1" x14ac:dyDescent="0.25">
      <c r="B117" s="1888" t="str">
        <f>$B$28</f>
        <v>Inner rows, 2nd to 4th row from north</v>
      </c>
      <c r="C117" s="183" t="str">
        <f>$C$26</f>
        <v>1st-10th module</v>
      </c>
      <c r="D117" s="626">
        <f t="shared" ref="D117:M117" ca="1" si="56">AF117+(AP117-AF117)/(LOG(BJ117)-LOG(AZ117))*(LOG(D89)-LOG(AZ117))</f>
        <v>111.8399075132761</v>
      </c>
      <c r="E117" s="627">
        <f t="shared" ca="1" si="56"/>
        <v>132.70536332952847</v>
      </c>
      <c r="F117" s="627">
        <f t="shared" ca="1" si="56"/>
        <v>88.416132691222856</v>
      </c>
      <c r="G117" s="627">
        <f t="shared" ca="1" si="56"/>
        <v>87.6706876607048</v>
      </c>
      <c r="H117" s="628">
        <f t="shared" ca="1" si="56"/>
        <v>84.093591091190447</v>
      </c>
      <c r="I117" s="626">
        <f t="shared" ca="1" si="56"/>
        <v>146.88537719587609</v>
      </c>
      <c r="J117" s="627">
        <f t="shared" ca="1" si="56"/>
        <v>133.54059112765552</v>
      </c>
      <c r="K117" s="627">
        <f t="shared" ca="1" si="56"/>
        <v>104.06069032634559</v>
      </c>
      <c r="L117" s="627">
        <f t="shared" ca="1" si="56"/>
        <v>86.406427387879148</v>
      </c>
      <c r="M117" s="629">
        <f t="shared" ca="1" si="56"/>
        <v>99.993282039829523</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284</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120</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13</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69</v>
      </c>
      <c r="BP117" s="642">
        <f t="shared" ca="1" si="55"/>
        <v>204</v>
      </c>
      <c r="BQ117" s="642">
        <f t="shared" ca="1" si="55"/>
        <v>99</v>
      </c>
      <c r="BR117" s="642">
        <f t="shared" ca="1" si="55"/>
        <v>123</v>
      </c>
      <c r="BS117" s="644">
        <f t="shared" ca="1" si="55"/>
        <v>400</v>
      </c>
    </row>
    <row r="118" spans="2:71" ht="15" customHeight="1" thickBot="1" x14ac:dyDescent="0.3">
      <c r="B118" s="1890"/>
      <c r="C118" s="278" t="str">
        <f>$C$27</f>
        <v>Interior modules</v>
      </c>
      <c r="D118" s="634">
        <f t="shared" ref="D118:M118" ca="1" si="57">AF118+(AP118-AF118)/(LOG(BJ118)-LOG(AZ118))*(LOG(D90)-LOG(AZ118))</f>
        <v>65</v>
      </c>
      <c r="E118" s="635">
        <f t="shared" ca="1" si="57"/>
        <v>124.83269823822809</v>
      </c>
      <c r="F118" s="635">
        <f t="shared" ca="1" si="57"/>
        <v>69.912078088411803</v>
      </c>
      <c r="G118" s="635">
        <f t="shared" ca="1" si="57"/>
        <v>68.368350020727377</v>
      </c>
      <c r="H118" s="636">
        <f t="shared" ca="1" si="57"/>
        <v>70.879820101521148</v>
      </c>
      <c r="I118" s="634">
        <f t="shared" ca="1" si="57"/>
        <v>117.30137322905861</v>
      </c>
      <c r="J118" s="635">
        <f t="shared" ca="1" si="57"/>
        <v>126.43447801992951</v>
      </c>
      <c r="K118" s="635">
        <f t="shared" ca="1" si="57"/>
        <v>49.884074422226291</v>
      </c>
      <c r="L118" s="635">
        <f t="shared" ca="1" si="57"/>
        <v>64.006167376220603</v>
      </c>
      <c r="M118" s="637">
        <f t="shared" ca="1" si="57"/>
        <v>68.512634135067373</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210</v>
      </c>
      <c r="AL118" s="650">
        <f t="shared" ca="1" si="52"/>
        <v>153</v>
      </c>
      <c r="AM118" s="650">
        <f t="shared" ca="1" si="52"/>
        <v>278</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96</v>
      </c>
      <c r="AV118" s="650">
        <f t="shared" ca="1" si="53"/>
        <v>102</v>
      </c>
      <c r="AW118" s="650">
        <f t="shared" ca="1" si="53"/>
        <v>49</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17</v>
      </c>
      <c r="BF118" s="650">
        <f t="shared" ca="1" si="54"/>
        <v>12</v>
      </c>
      <c r="BG118" s="650">
        <f t="shared" ca="1" si="54"/>
        <v>1</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68</v>
      </c>
      <c r="BP118" s="650">
        <f t="shared" ca="1" si="55"/>
        <v>130</v>
      </c>
      <c r="BQ118" s="650">
        <f t="shared" ca="1" si="55"/>
        <v>36</v>
      </c>
      <c r="BR118" s="650">
        <f t="shared" ca="1" si="55"/>
        <v>72</v>
      </c>
      <c r="BS118" s="652">
        <f t="shared" ca="1" si="55"/>
        <v>100</v>
      </c>
    </row>
    <row r="119" spans="2:71" ht="15" customHeight="1" x14ac:dyDescent="0.25">
      <c r="B119" s="1888" t="str">
        <f>$B$30</f>
        <v>Inner rows, from 5th row from north</v>
      </c>
      <c r="C119" s="183" t="str">
        <f>$C$26</f>
        <v>1st-10th module</v>
      </c>
      <c r="D119" s="626">
        <f t="shared" ref="D119:M119" ca="1" si="58">AF119+(AP119-AF119)/(LOG(BJ119)-LOG(AZ119))*(LOG(D91)-LOG(AZ119))</f>
        <v>96.277888703665326</v>
      </c>
      <c r="E119" s="627">
        <f t="shared" ca="1" si="58"/>
        <v>106.45210752649919</v>
      </c>
      <c r="F119" s="627">
        <f t="shared" ca="1" si="58"/>
        <v>67.912181140458273</v>
      </c>
      <c r="G119" s="627">
        <f t="shared" ca="1" si="58"/>
        <v>69.938563065101334</v>
      </c>
      <c r="H119" s="627">
        <f t="shared" ca="1" si="58"/>
        <v>56</v>
      </c>
      <c r="I119" s="626">
        <f t="shared" ca="1" si="58"/>
        <v>141.68542066513129</v>
      </c>
      <c r="J119" s="627">
        <f t="shared" ca="1" si="58"/>
        <v>107.59101808368199</v>
      </c>
      <c r="K119" s="627">
        <f t="shared" ca="1" si="58"/>
        <v>87.352801505694458</v>
      </c>
      <c r="L119" s="627">
        <f t="shared" ca="1" si="58"/>
        <v>75.901194705972856</v>
      </c>
      <c r="M119" s="629">
        <f t="shared" ca="1" si="58"/>
        <v>37.327159001933552</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184</v>
      </c>
      <c r="AG119" s="642">
        <f t="shared" ca="1" si="52"/>
        <v>127</v>
      </c>
      <c r="AH119" s="642">
        <f t="shared" ca="1" si="52"/>
        <v>75</v>
      </c>
      <c r="AI119" s="642">
        <f t="shared" ca="1" si="52"/>
        <v>84</v>
      </c>
      <c r="AJ119" s="642">
        <f t="shared" ca="1" si="52"/>
        <v>56</v>
      </c>
      <c r="AK119" s="641">
        <f t="shared" ca="1" si="52"/>
        <v>311</v>
      </c>
      <c r="AL119" s="642">
        <f t="shared" ca="1" si="52"/>
        <v>136</v>
      </c>
      <c r="AM119" s="642">
        <f t="shared" ca="1" si="52"/>
        <v>114</v>
      </c>
      <c r="AN119" s="642">
        <f t="shared" ca="1" si="52"/>
        <v>104</v>
      </c>
      <c r="AO119" s="644">
        <f t="shared" ca="1" si="52"/>
        <v>115</v>
      </c>
      <c r="AP119" s="641">
        <f t="shared" ca="1" si="53"/>
        <v>65</v>
      </c>
      <c r="AQ119" s="642">
        <f t="shared" ca="1" si="53"/>
        <v>81</v>
      </c>
      <c r="AR119" s="642">
        <f t="shared" ca="1" si="53"/>
        <v>57</v>
      </c>
      <c r="AS119" s="642">
        <f t="shared" ca="1" si="53"/>
        <v>57</v>
      </c>
      <c r="AT119" s="642">
        <f t="shared" ca="1" si="53"/>
        <v>56</v>
      </c>
      <c r="AU119" s="641">
        <f t="shared" ca="1" si="53"/>
        <v>136</v>
      </c>
      <c r="AV119" s="642">
        <f t="shared" ca="1" si="53"/>
        <v>89</v>
      </c>
      <c r="AW119" s="642">
        <f t="shared" ca="1" si="53"/>
        <v>55</v>
      </c>
      <c r="AX119" s="642">
        <f t="shared" ca="1" si="53"/>
        <v>61</v>
      </c>
      <c r="AY119" s="644">
        <f t="shared" ca="1" si="53"/>
        <v>31</v>
      </c>
      <c r="AZ119" s="641">
        <f t="shared" ca="1" si="54"/>
        <v>55</v>
      </c>
      <c r="BA119" s="642">
        <f t="shared" ca="1" si="54"/>
        <v>99</v>
      </c>
      <c r="BB119" s="642">
        <f t="shared" ca="1" si="54"/>
        <v>81</v>
      </c>
      <c r="BC119" s="642">
        <f t="shared" ca="1" si="54"/>
        <v>56</v>
      </c>
      <c r="BD119" s="642">
        <f t="shared" ca="1" si="54"/>
        <v>35</v>
      </c>
      <c r="BE119" s="641">
        <f t="shared" ca="1" si="54"/>
        <v>13</v>
      </c>
      <c r="BF119" s="642">
        <f t="shared" ca="1" si="54"/>
        <v>11</v>
      </c>
      <c r="BG119" s="642">
        <f t="shared" ca="1" si="54"/>
        <v>18</v>
      </c>
      <c r="BH119" s="642">
        <f t="shared" ca="1" si="54"/>
        <v>12</v>
      </c>
      <c r="BI119" s="644">
        <f t="shared" ca="1" si="54"/>
        <v>15</v>
      </c>
      <c r="BJ119" s="641">
        <f t="shared" ca="1" si="55"/>
        <v>500</v>
      </c>
      <c r="BK119" s="642">
        <f t="shared" ca="1" si="55"/>
        <v>600</v>
      </c>
      <c r="BL119" s="642">
        <f t="shared" ca="1" si="55"/>
        <v>700</v>
      </c>
      <c r="BM119" s="642">
        <f t="shared" ca="1" si="55"/>
        <v>500</v>
      </c>
      <c r="BN119" s="642">
        <f t="shared" ca="1" si="55"/>
        <v>10000</v>
      </c>
      <c r="BO119" s="641">
        <f t="shared" ca="1" si="55"/>
        <v>55</v>
      </c>
      <c r="BP119" s="642">
        <f t="shared" ca="1" si="55"/>
        <v>99</v>
      </c>
      <c r="BQ119" s="642">
        <f t="shared" ca="1" si="55"/>
        <v>81</v>
      </c>
      <c r="BR119" s="642">
        <f t="shared" ca="1" si="55"/>
        <v>56</v>
      </c>
      <c r="BS119" s="644">
        <f t="shared" ca="1" si="55"/>
        <v>35</v>
      </c>
    </row>
    <row r="120" spans="2:71" ht="15" customHeight="1" thickBot="1" x14ac:dyDescent="0.3">
      <c r="B120" s="1890"/>
      <c r="C120" s="278" t="str">
        <f>$C$27</f>
        <v>Interior modules</v>
      </c>
      <c r="D120" s="638">
        <f t="shared" ref="D120:M120" ca="1" si="59">AF120+(AP120-AF120)/(LOG(BJ120)-LOG(AZ120))*(LOG(D92)-LOG(AZ120))</f>
        <v>65</v>
      </c>
      <c r="E120" s="639">
        <f t="shared" ca="1" si="59"/>
        <v>110.51076472884299</v>
      </c>
      <c r="F120" s="639">
        <f t="shared" ca="1" si="59"/>
        <v>57</v>
      </c>
      <c r="G120" s="639">
        <f t="shared" ca="1" si="59"/>
        <v>58.916824157792789</v>
      </c>
      <c r="H120" s="639">
        <f t="shared" ca="1" si="59"/>
        <v>56</v>
      </c>
      <c r="I120" s="638">
        <f t="shared" ca="1" si="59"/>
        <v>67.306080214719287</v>
      </c>
      <c r="J120" s="639">
        <f t="shared" ca="1" si="59"/>
        <v>106.98028381654446</v>
      </c>
      <c r="K120" s="639">
        <f t="shared" ca="1" si="59"/>
        <v>49.324289307716199</v>
      </c>
      <c r="L120" s="639">
        <f t="shared" ca="1" si="59"/>
        <v>43.237709411802584</v>
      </c>
      <c r="M120" s="640">
        <f t="shared" ca="1" si="59"/>
        <v>32.956809534773328</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113</v>
      </c>
      <c r="AL120" s="654">
        <f t="shared" ca="1" si="52"/>
        <v>131</v>
      </c>
      <c r="AM120" s="654">
        <f t="shared" ca="1" si="52"/>
        <v>133</v>
      </c>
      <c r="AN120" s="654">
        <f t="shared" ca="1" si="52"/>
        <v>55</v>
      </c>
      <c r="AO120" s="655">
        <f t="shared" ca="1" si="52"/>
        <v>55</v>
      </c>
      <c r="AP120" s="653">
        <f t="shared" ca="1" si="53"/>
        <v>65</v>
      </c>
      <c r="AQ120" s="654">
        <f t="shared" ca="1" si="53"/>
        <v>81</v>
      </c>
      <c r="AR120" s="654">
        <f t="shared" ca="1" si="53"/>
        <v>57</v>
      </c>
      <c r="AS120" s="654">
        <f t="shared" ca="1" si="53"/>
        <v>57</v>
      </c>
      <c r="AT120" s="654">
        <f t="shared" ca="1" si="53"/>
        <v>56</v>
      </c>
      <c r="AU120" s="653">
        <f t="shared" ca="1" si="53"/>
        <v>55</v>
      </c>
      <c r="AV120" s="654">
        <f t="shared" ca="1" si="53"/>
        <v>89</v>
      </c>
      <c r="AW120" s="654">
        <f t="shared" ca="1" si="53"/>
        <v>49</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19</v>
      </c>
      <c r="BF120" s="654">
        <f t="shared" ca="1" si="54"/>
        <v>13</v>
      </c>
      <c r="BG120" s="654">
        <f t="shared" ca="1" si="54"/>
        <v>1</v>
      </c>
      <c r="BH120" s="654">
        <f t="shared" ca="1" si="54"/>
        <v>12</v>
      </c>
      <c r="BI120" s="655">
        <f t="shared" ca="1" si="54"/>
        <v>16</v>
      </c>
      <c r="BJ120" s="653">
        <f t="shared" ca="1" si="55"/>
        <v>10000</v>
      </c>
      <c r="BK120" s="654">
        <f t="shared" ca="1" si="55"/>
        <v>800</v>
      </c>
      <c r="BL120" s="654">
        <f t="shared" ca="1" si="55"/>
        <v>700</v>
      </c>
      <c r="BM120" s="654">
        <f t="shared" ca="1" si="55"/>
        <v>500</v>
      </c>
      <c r="BN120" s="654">
        <f t="shared" ca="1" si="55"/>
        <v>10000</v>
      </c>
      <c r="BO120" s="653">
        <f t="shared" ca="1" si="55"/>
        <v>69</v>
      </c>
      <c r="BP120" s="654">
        <f t="shared" ca="1" si="55"/>
        <v>99</v>
      </c>
      <c r="BQ120" s="654">
        <f t="shared" ca="1" si="55"/>
        <v>36</v>
      </c>
      <c r="BR120" s="654">
        <f t="shared" ca="1" si="55"/>
        <v>56</v>
      </c>
      <c r="BS120" s="655">
        <f t="shared" ca="1" si="55"/>
        <v>35</v>
      </c>
    </row>
    <row r="121" spans="2:71" ht="15" customHeight="1" x14ac:dyDescent="0.25">
      <c r="B121" s="1888" t="str">
        <f>$B$32</f>
        <v>South row</v>
      </c>
      <c r="C121" s="183" t="str">
        <f>$C$26</f>
        <v>1st-10th module</v>
      </c>
      <c r="D121" s="626">
        <f t="shared" ref="D121:M121" ca="1" si="60">AF121+(AP121-AF121)/(LOG(BJ121)-LOG(AZ121))*(LOG(D93)-LOG(AZ121))</f>
        <v>95.606486819514245</v>
      </c>
      <c r="E121" s="627">
        <f t="shared" ca="1" si="60"/>
        <v>101.38670965294125</v>
      </c>
      <c r="F121" s="627">
        <f t="shared" ca="1" si="60"/>
        <v>80.350226522747192</v>
      </c>
      <c r="G121" s="627">
        <f t="shared" ca="1" si="60"/>
        <v>65.625708710067556</v>
      </c>
      <c r="H121" s="628">
        <f t="shared" ca="1" si="60"/>
        <v>56</v>
      </c>
      <c r="I121" s="626">
        <f t="shared" ca="1" si="60"/>
        <v>126.63397138364189</v>
      </c>
      <c r="J121" s="627">
        <f t="shared" ca="1" si="60"/>
        <v>100.24477224882641</v>
      </c>
      <c r="K121" s="627">
        <f t="shared" ca="1" si="60"/>
        <v>84.638686247490426</v>
      </c>
      <c r="L121" s="627">
        <f t="shared" ca="1" si="60"/>
        <v>59.710547065213362</v>
      </c>
      <c r="M121" s="629">
        <f t="shared" ca="1" si="60"/>
        <v>38.726030312635096</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202</v>
      </c>
      <c r="AL121" s="642">
        <f t="shared" ca="1" si="52"/>
        <v>108</v>
      </c>
      <c r="AM121" s="642">
        <f t="shared" ca="1" si="52"/>
        <v>116</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90</v>
      </c>
      <c r="AV121" s="642">
        <f t="shared" ca="1" si="53"/>
        <v>55</v>
      </c>
      <c r="AW121" s="642">
        <f t="shared" ca="1" si="53"/>
        <v>84</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19</v>
      </c>
      <c r="BF121" s="642">
        <f t="shared" ca="1" si="54"/>
        <v>25</v>
      </c>
      <c r="BG121" s="642">
        <f t="shared" ca="1" si="54"/>
        <v>18</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86</v>
      </c>
      <c r="BP121" s="642">
        <f t="shared" ca="1" si="55"/>
        <v>800</v>
      </c>
      <c r="BQ121" s="642">
        <f t="shared" ca="1" si="55"/>
        <v>36</v>
      </c>
      <c r="BR121" s="642">
        <f t="shared" ca="1" si="55"/>
        <v>56</v>
      </c>
      <c r="BS121" s="644">
        <f t="shared" ca="1" si="55"/>
        <v>40</v>
      </c>
    </row>
    <row r="122" spans="2:71" ht="15" customHeight="1" thickBot="1" x14ac:dyDescent="0.3">
      <c r="B122" s="1890"/>
      <c r="C122" s="278" t="str">
        <f>$C$27</f>
        <v>Interior modules</v>
      </c>
      <c r="D122" s="634">
        <f t="shared" ref="D122:M122" ca="1" si="61">AF122+(AP122-AF122)/(LOG(BJ122)-LOG(AZ122))*(LOG(D94)-LOG(AZ122))</f>
        <v>65</v>
      </c>
      <c r="E122" s="635">
        <f t="shared" ca="1" si="61"/>
        <v>103.16712869614268</v>
      </c>
      <c r="F122" s="635">
        <f t="shared" ca="1" si="61"/>
        <v>57</v>
      </c>
      <c r="G122" s="635">
        <f t="shared" ca="1" si="61"/>
        <v>57</v>
      </c>
      <c r="H122" s="636">
        <f t="shared" ca="1" si="61"/>
        <v>56</v>
      </c>
      <c r="I122" s="634">
        <f t="shared" ca="1" si="61"/>
        <v>74.753969365836113</v>
      </c>
      <c r="J122" s="635">
        <f t="shared" ca="1" si="61"/>
        <v>93.075011144319291</v>
      </c>
      <c r="K122" s="635">
        <f t="shared" ca="1" si="61"/>
        <v>51.704579188649276</v>
      </c>
      <c r="L122" s="635">
        <f t="shared" ca="1" si="61"/>
        <v>37.237709411802584</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881" t="str">
        <f>$D$24</f>
        <v>Roof position 1</v>
      </c>
      <c r="D125" s="1894"/>
      <c r="E125" s="1895"/>
      <c r="F125" s="1881" t="str">
        <f>$E$24</f>
        <v>Roof position 2</v>
      </c>
      <c r="G125" s="1894"/>
      <c r="H125" s="1895"/>
      <c r="I125" s="1881" t="str">
        <f>$F$24</f>
        <v>Roof position 3</v>
      </c>
      <c r="J125" s="1894"/>
      <c r="K125" s="1895"/>
      <c r="L125" s="1881" t="str">
        <f>$G$24</f>
        <v>Roof position 4</v>
      </c>
      <c r="M125" s="1894"/>
      <c r="N125" s="1895"/>
      <c r="O125" s="1881" t="str">
        <f>$H$24</f>
        <v>Roof position 5</v>
      </c>
      <c r="P125" s="1894"/>
      <c r="Q125" s="1895"/>
    </row>
    <row r="126" spans="2:71" ht="15" customHeight="1" x14ac:dyDescent="0.25">
      <c r="B126" s="429"/>
      <c r="C126" s="1885" t="str">
        <f>CONCATENATE(B26," - ",C26)</f>
        <v>North row - 1st-10th module</v>
      </c>
      <c r="D126" s="1886"/>
      <c r="E126" s="1887"/>
      <c r="F126" s="1885" t="str">
        <f>$C$126</f>
        <v>North row - 1st-10th module</v>
      </c>
      <c r="G126" s="1886"/>
      <c r="H126" s="1887"/>
      <c r="I126" s="1885" t="str">
        <f>$C$126</f>
        <v>North row - 1st-10th module</v>
      </c>
      <c r="J126" s="1886"/>
      <c r="K126" s="1887"/>
      <c r="L126" s="1885" t="str">
        <f>$C$126</f>
        <v>North row - 1st-10th module</v>
      </c>
      <c r="M126" s="1886"/>
      <c r="N126" s="1887"/>
      <c r="O126" s="1885" t="str">
        <f>$C$126</f>
        <v>North row - 1st-10th module</v>
      </c>
      <c r="P126" s="1886"/>
      <c r="Q126" s="1887"/>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885" t="str">
        <f>CONCATENATE(B26," - ",C27)</f>
        <v>North row - Interior modules</v>
      </c>
      <c r="D133" s="1886"/>
      <c r="E133" s="1887"/>
      <c r="F133" s="1885" t="str">
        <f>$C$133</f>
        <v>North row - Interior modules</v>
      </c>
      <c r="G133" s="1886"/>
      <c r="H133" s="1887"/>
      <c r="I133" s="1885" t="str">
        <f>$C$133</f>
        <v>North row - Interior modules</v>
      </c>
      <c r="J133" s="1886"/>
      <c r="K133" s="1887"/>
      <c r="L133" s="1885" t="str">
        <f>$C$133</f>
        <v>North row - Interior modules</v>
      </c>
      <c r="M133" s="1886"/>
      <c r="N133" s="1887"/>
      <c r="O133" s="1885" t="str">
        <f>$C$133</f>
        <v>North row - Interior modules</v>
      </c>
      <c r="P133" s="1886"/>
      <c r="Q133" s="1887"/>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891" t="str">
        <f>CONCATENATE(B28," -",CHAR(10),C28)</f>
        <v>Inner rows, 2nd to 4th row from north -
1st-10th module</v>
      </c>
      <c r="D140" s="1892"/>
      <c r="E140" s="1893"/>
      <c r="F140" s="1891" t="str">
        <f>$C$140</f>
        <v>Inner rows, 2nd to 4th row from north -
1st-10th module</v>
      </c>
      <c r="G140" s="1892"/>
      <c r="H140" s="1893"/>
      <c r="I140" s="1891" t="str">
        <f>$C$140</f>
        <v>Inner rows, 2nd to 4th row from north -
1st-10th module</v>
      </c>
      <c r="J140" s="1892"/>
      <c r="K140" s="1893"/>
      <c r="L140" s="1891" t="str">
        <f>$C$140</f>
        <v>Inner rows, 2nd to 4th row from north -
1st-10th module</v>
      </c>
      <c r="M140" s="1892"/>
      <c r="N140" s="1893"/>
      <c r="O140" s="1891" t="str">
        <f>$C$140</f>
        <v>Inner rows, 2nd to 4th row from north -
1st-10th module</v>
      </c>
      <c r="P140" s="1892"/>
      <c r="Q140" s="1893"/>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891" t="str">
        <f>CONCATENATE(B28," -",CHAR(10),C29)</f>
        <v>Inner rows, 2nd to 4th row from north -
Interior modules</v>
      </c>
      <c r="D147" s="1892"/>
      <c r="E147" s="1893"/>
      <c r="F147" s="1891" t="str">
        <f>$C$147</f>
        <v>Inner rows, 2nd to 4th row from north -
Interior modules</v>
      </c>
      <c r="G147" s="1892"/>
      <c r="H147" s="1893"/>
      <c r="I147" s="1891" t="str">
        <f>$C$147</f>
        <v>Inner rows, 2nd to 4th row from north -
Interior modules</v>
      </c>
      <c r="J147" s="1892"/>
      <c r="K147" s="1893"/>
      <c r="L147" s="1891" t="str">
        <f>$C$147</f>
        <v>Inner rows, 2nd to 4th row from north -
Interior modules</v>
      </c>
      <c r="M147" s="1892"/>
      <c r="N147" s="1893"/>
      <c r="O147" s="1891" t="str">
        <f>$C$147</f>
        <v>Inner rows, 2nd to 4th row from north -
Interior modules</v>
      </c>
      <c r="P147" s="1892"/>
      <c r="Q147" s="1893"/>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891" t="str">
        <f>CONCATENATE(B30," -",CHAR(10),C30)</f>
        <v>Inner rows, from 5th row from north -
1st-10th module</v>
      </c>
      <c r="D154" s="1892"/>
      <c r="E154" s="1893"/>
      <c r="F154" s="1891" t="str">
        <f>$C$154</f>
        <v>Inner rows, from 5th row from north -
1st-10th module</v>
      </c>
      <c r="G154" s="1892"/>
      <c r="H154" s="1893"/>
      <c r="I154" s="1891" t="str">
        <f>$C$154</f>
        <v>Inner rows, from 5th row from north -
1st-10th module</v>
      </c>
      <c r="J154" s="1892"/>
      <c r="K154" s="1893"/>
      <c r="L154" s="1891" t="str">
        <f>$C$154</f>
        <v>Inner rows, from 5th row from north -
1st-10th module</v>
      </c>
      <c r="M154" s="1892"/>
      <c r="N154" s="1893"/>
      <c r="O154" s="1891" t="str">
        <f>$C$154</f>
        <v>Inner rows, from 5th row from north -
1st-10th module</v>
      </c>
      <c r="P154" s="1892"/>
      <c r="Q154" s="1893"/>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891" t="str">
        <f>CONCATENATE(B30," -",CHAR(10),C31)</f>
        <v>Inner rows, from 5th row from north -
Interior modules</v>
      </c>
      <c r="D161" s="1892"/>
      <c r="E161" s="1893"/>
      <c r="F161" s="1891" t="str">
        <f>$C$161</f>
        <v>Inner rows, from 5th row from north -
Interior modules</v>
      </c>
      <c r="G161" s="1892"/>
      <c r="H161" s="1893"/>
      <c r="I161" s="1891" t="str">
        <f>$C$161</f>
        <v>Inner rows, from 5th row from north -
Interior modules</v>
      </c>
      <c r="J161" s="1892"/>
      <c r="K161" s="1893"/>
      <c r="L161" s="1891" t="str">
        <f>$C$161</f>
        <v>Inner rows, from 5th row from north -
Interior modules</v>
      </c>
      <c r="M161" s="1892"/>
      <c r="N161" s="1893"/>
      <c r="O161" s="1891" t="str">
        <f>$C$161</f>
        <v>Inner rows, from 5th row from north -
Interior modules</v>
      </c>
      <c r="P161" s="1892"/>
      <c r="Q161" s="1893"/>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885" t="str">
        <f>CONCATENATE(B32," - ",C32)</f>
        <v>South row - 1st-10th module</v>
      </c>
      <c r="D168" s="1886"/>
      <c r="E168" s="1887"/>
      <c r="F168" s="1885" t="str">
        <f>$C$168</f>
        <v>South row - 1st-10th module</v>
      </c>
      <c r="G168" s="1886"/>
      <c r="H168" s="1887"/>
      <c r="I168" s="1885" t="str">
        <f>$C$168</f>
        <v>South row - 1st-10th module</v>
      </c>
      <c r="J168" s="1886"/>
      <c r="K168" s="1887"/>
      <c r="L168" s="1885" t="str">
        <f>$C$168</f>
        <v>South row - 1st-10th module</v>
      </c>
      <c r="M168" s="1886"/>
      <c r="N168" s="1887"/>
      <c r="O168" s="1885" t="str">
        <f>$C$168</f>
        <v>South row - 1st-10th module</v>
      </c>
      <c r="P168" s="1886"/>
      <c r="Q168" s="1887"/>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885" t="str">
        <f>CONCATENATE(B32," - ",C33)</f>
        <v>South row - Interior modules</v>
      </c>
      <c r="D175" s="1886"/>
      <c r="E175" s="1887"/>
      <c r="F175" s="1885" t="str">
        <f>$C$175</f>
        <v>South row - Interior modules</v>
      </c>
      <c r="G175" s="1886"/>
      <c r="H175" s="1887"/>
      <c r="I175" s="1885" t="str">
        <f>$C$175</f>
        <v>South row - Interior modules</v>
      </c>
      <c r="J175" s="1886"/>
      <c r="K175" s="1887"/>
      <c r="L175" s="1885" t="str">
        <f>$C$175</f>
        <v>South row - Interior modules</v>
      </c>
      <c r="M175" s="1886"/>
      <c r="N175" s="1887"/>
      <c r="O175" s="1885" t="str">
        <f>$C$175</f>
        <v>South row - Interior modules</v>
      </c>
      <c r="P175" s="1886"/>
      <c r="Q175" s="1887"/>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881" t="str">
        <f>$D$24</f>
        <v>Roof position 1</v>
      </c>
      <c r="D183" s="1894"/>
      <c r="E183" s="1895"/>
      <c r="F183" s="1881" t="str">
        <f>$E$24</f>
        <v>Roof position 2</v>
      </c>
      <c r="G183" s="1894"/>
      <c r="H183" s="1895"/>
      <c r="I183" s="1881" t="str">
        <f>$F$24</f>
        <v>Roof position 3</v>
      </c>
      <c r="J183" s="1894"/>
      <c r="K183" s="1895"/>
      <c r="L183" s="1881" t="str">
        <f>$G$24</f>
        <v>Roof position 4</v>
      </c>
      <c r="M183" s="1894"/>
      <c r="N183" s="1895"/>
      <c r="O183" s="1881" t="str">
        <f>$H$24</f>
        <v>Roof position 5</v>
      </c>
      <c r="P183" s="1894"/>
      <c r="Q183" s="1895"/>
    </row>
    <row r="184" spans="2:17" ht="15" customHeight="1" x14ac:dyDescent="0.25">
      <c r="B184" s="429"/>
      <c r="C184" s="1885" t="str">
        <f>$C$126</f>
        <v>North row - 1st-10th module</v>
      </c>
      <c r="D184" s="1886"/>
      <c r="E184" s="1887"/>
      <c r="F184" s="1885" t="str">
        <f>$C$126</f>
        <v>North row - 1st-10th module</v>
      </c>
      <c r="G184" s="1886"/>
      <c r="H184" s="1887"/>
      <c r="I184" s="1885" t="str">
        <f>$C$126</f>
        <v>North row - 1st-10th module</v>
      </c>
      <c r="J184" s="1886"/>
      <c r="K184" s="1887"/>
      <c r="L184" s="1885" t="str">
        <f>$C$126</f>
        <v>North row - 1st-10th module</v>
      </c>
      <c r="M184" s="1886"/>
      <c r="N184" s="1887"/>
      <c r="O184" s="1885" t="str">
        <f>$C$126</f>
        <v>North row - 1st-10th module</v>
      </c>
      <c r="P184" s="1886"/>
      <c r="Q184" s="1887"/>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885" t="str">
        <f>$C$133</f>
        <v>North row - Interior modules</v>
      </c>
      <c r="D191" s="1886"/>
      <c r="E191" s="1887"/>
      <c r="F191" s="1885" t="str">
        <f>$C$133</f>
        <v>North row - Interior modules</v>
      </c>
      <c r="G191" s="1886"/>
      <c r="H191" s="1887"/>
      <c r="I191" s="1885" t="str">
        <f>$C$133</f>
        <v>North row - Interior modules</v>
      </c>
      <c r="J191" s="1886"/>
      <c r="K191" s="1887"/>
      <c r="L191" s="1885" t="str">
        <f>$C$133</f>
        <v>North row - Interior modules</v>
      </c>
      <c r="M191" s="1886"/>
      <c r="N191" s="1887"/>
      <c r="O191" s="1885" t="str">
        <f>$C$133</f>
        <v>North row - Interior modules</v>
      </c>
      <c r="P191" s="1886"/>
      <c r="Q191" s="1887"/>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891" t="str">
        <f>$C$140</f>
        <v>Inner rows, 2nd to 4th row from north -
1st-10th module</v>
      </c>
      <c r="D198" s="1892"/>
      <c r="E198" s="1893"/>
      <c r="F198" s="1891" t="str">
        <f>$C$140</f>
        <v>Inner rows, 2nd to 4th row from north -
1st-10th module</v>
      </c>
      <c r="G198" s="1892"/>
      <c r="H198" s="1893"/>
      <c r="I198" s="1891" t="str">
        <f>$C$140</f>
        <v>Inner rows, 2nd to 4th row from north -
1st-10th module</v>
      </c>
      <c r="J198" s="1892"/>
      <c r="K198" s="1893"/>
      <c r="L198" s="1891" t="str">
        <f>$C$140</f>
        <v>Inner rows, 2nd to 4th row from north -
1st-10th module</v>
      </c>
      <c r="M198" s="1892"/>
      <c r="N198" s="1893"/>
      <c r="O198" s="1891" t="str">
        <f>$C$140</f>
        <v>Inner rows, 2nd to 4th row from north -
1st-10th module</v>
      </c>
      <c r="P198" s="1892"/>
      <c r="Q198" s="1893"/>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891" t="str">
        <f>$C$147</f>
        <v>Inner rows, 2nd to 4th row from north -
Interior modules</v>
      </c>
      <c r="D205" s="1892"/>
      <c r="E205" s="1893"/>
      <c r="F205" s="1891" t="str">
        <f>$C$147</f>
        <v>Inner rows, 2nd to 4th row from north -
Interior modules</v>
      </c>
      <c r="G205" s="1892"/>
      <c r="H205" s="1893"/>
      <c r="I205" s="1891" t="str">
        <f>$C$147</f>
        <v>Inner rows, 2nd to 4th row from north -
Interior modules</v>
      </c>
      <c r="J205" s="1892"/>
      <c r="K205" s="1893"/>
      <c r="L205" s="1891" t="str">
        <f>$C$147</f>
        <v>Inner rows, 2nd to 4th row from north -
Interior modules</v>
      </c>
      <c r="M205" s="1892"/>
      <c r="N205" s="1893"/>
      <c r="O205" s="1891" t="str">
        <f>$C$147</f>
        <v>Inner rows, 2nd to 4th row from north -
Interior modules</v>
      </c>
      <c r="P205" s="1892"/>
      <c r="Q205" s="1893"/>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891" t="str">
        <f>$C$154</f>
        <v>Inner rows, from 5th row from north -
1st-10th module</v>
      </c>
      <c r="D212" s="1892"/>
      <c r="E212" s="1893"/>
      <c r="F212" s="1891" t="str">
        <f>$C$154</f>
        <v>Inner rows, from 5th row from north -
1st-10th module</v>
      </c>
      <c r="G212" s="1892"/>
      <c r="H212" s="1893"/>
      <c r="I212" s="1891" t="str">
        <f>$C$154</f>
        <v>Inner rows, from 5th row from north -
1st-10th module</v>
      </c>
      <c r="J212" s="1892"/>
      <c r="K212" s="1893"/>
      <c r="L212" s="1891" t="str">
        <f>$C$154</f>
        <v>Inner rows, from 5th row from north -
1st-10th module</v>
      </c>
      <c r="M212" s="1892"/>
      <c r="N212" s="1893"/>
      <c r="O212" s="1891" t="str">
        <f>$C$154</f>
        <v>Inner rows, from 5th row from north -
1st-10th module</v>
      </c>
      <c r="P212" s="1892"/>
      <c r="Q212" s="1893"/>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891" t="str">
        <f>$C$161</f>
        <v>Inner rows, from 5th row from north -
Interior modules</v>
      </c>
      <c r="D219" s="1892"/>
      <c r="E219" s="1893"/>
      <c r="F219" s="1891" t="str">
        <f>$C$161</f>
        <v>Inner rows, from 5th row from north -
Interior modules</v>
      </c>
      <c r="G219" s="1892"/>
      <c r="H219" s="1893"/>
      <c r="I219" s="1891" t="str">
        <f>$C$161</f>
        <v>Inner rows, from 5th row from north -
Interior modules</v>
      </c>
      <c r="J219" s="1892"/>
      <c r="K219" s="1893"/>
      <c r="L219" s="1891" t="str">
        <f>$C$161</f>
        <v>Inner rows, from 5th row from north -
Interior modules</v>
      </c>
      <c r="M219" s="1892"/>
      <c r="N219" s="1893"/>
      <c r="O219" s="1891" t="str">
        <f>$C$161</f>
        <v>Inner rows, from 5th row from north -
Interior modules</v>
      </c>
      <c r="P219" s="1892"/>
      <c r="Q219" s="1893"/>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885" t="str">
        <f>$C$168</f>
        <v>South row - 1st-10th module</v>
      </c>
      <c r="D226" s="1886"/>
      <c r="E226" s="1887"/>
      <c r="F226" s="1885" t="str">
        <f>$C$168</f>
        <v>South row - 1st-10th module</v>
      </c>
      <c r="G226" s="1886"/>
      <c r="H226" s="1887"/>
      <c r="I226" s="1885" t="str">
        <f>$C$168</f>
        <v>South row - 1st-10th module</v>
      </c>
      <c r="J226" s="1886"/>
      <c r="K226" s="1887"/>
      <c r="L226" s="1885" t="str">
        <f>$C$168</f>
        <v>South row - 1st-10th module</v>
      </c>
      <c r="M226" s="1886"/>
      <c r="N226" s="1887"/>
      <c r="O226" s="1885" t="str">
        <f>$C$168</f>
        <v>South row - 1st-10th module</v>
      </c>
      <c r="P226" s="1886"/>
      <c r="Q226" s="1887"/>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885" t="str">
        <f>$C$175</f>
        <v>South row - Interior modules</v>
      </c>
      <c r="D233" s="1886"/>
      <c r="E233" s="1887"/>
      <c r="F233" s="1885" t="str">
        <f>$C$175</f>
        <v>South row - Interior modules</v>
      </c>
      <c r="G233" s="1886"/>
      <c r="H233" s="1887"/>
      <c r="I233" s="1885" t="str">
        <f>$C$175</f>
        <v>South row - Interior modules</v>
      </c>
      <c r="J233" s="1886"/>
      <c r="K233" s="1887"/>
      <c r="L233" s="1885" t="str">
        <f>$C$175</f>
        <v>South row - Interior modules</v>
      </c>
      <c r="M233" s="1886"/>
      <c r="N233" s="1887"/>
      <c r="O233" s="1885" t="str">
        <f>$C$175</f>
        <v>South row - Interior modules</v>
      </c>
      <c r="P233" s="1886"/>
      <c r="Q233" s="1887"/>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543</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544</v>
      </c>
      <c r="C246" s="608" t="s">
        <v>46</v>
      </c>
      <c r="D246" s="457">
        <f>IF(AND($G$19&gt;=0,$G$19&lt;=0.1),D247+(D248-D247)/(0.1-0)*($G$19-0),IF(AND($G$19&gt;0.1,$G$19&lt;=0.2),D248+(D249-D248)/(0.2-0.1)*($G$19-0.1),IF($G$19&gt;0.2,D249,"Fehler")))</f>
        <v>0.99818154396178804</v>
      </c>
      <c r="E246" s="458">
        <f>IF(AND($G$19&gt;=0,$G$19&lt;=0.1),E247+(E248-E247)/(0.1-0)*($G$19-0),IF(AND($G$19&gt;0.1,$G$19&lt;=0.2),E248+(E249-E248)/(0.2-0.1)*($G$19-0.1),IF($G$19&gt;0.2,E249,"Fehler")))</f>
        <v>0.9966666666666667</v>
      </c>
      <c r="F246" s="458">
        <f t="shared" ref="F246:H246" si="62">IF(AND($G$19&gt;=0,$G$19&lt;=0.1),F247+(F248-F247)/(0.1-0)*($G$19-0),IF(AND($G$19&gt;0.1,$G$19&lt;=0.2),F248+(F249-F248)/(0.2-0.1)*($G$19-0.1),IF($G$19&gt;0.2,F249,"Fehler")))</f>
        <v>1.18</v>
      </c>
      <c r="G246" s="458">
        <f t="shared" si="62"/>
        <v>1.0266666666666666</v>
      </c>
      <c r="H246" s="458">
        <f t="shared" si="62"/>
        <v>0.96333333333333337</v>
      </c>
      <c r="I246" s="457">
        <f>IF(AND($G$19&gt;=0,$G$19&lt;=0.1),I247+(I248-I247)/(0.1-0)*($G$19-0),IF(AND($G$19&gt;0.1,$G$19&lt;=0.2),I248+(I249-I248)/(0.2-0.1)*($G$19-0.1),IF($G$19&gt;0.2,I249,"Fehler")))</f>
        <v>1.0166666666666666</v>
      </c>
      <c r="J246" s="458">
        <f>IF(AND($G$19&gt;=0,$G$19&lt;=0.1),J247+(J248-J247)/(0.1-0)*($G$19-0),IF(AND($G$19&gt;0.1,$G$19&lt;=0.2),J248+(J249-J248)/(0.2-0.1)*($G$19-0.1),IF($G$19&gt;0.2,J249,"Fehler")))</f>
        <v>1</v>
      </c>
      <c r="K246" s="458">
        <f>IF(AND($G$19&gt;=0,$G$19&lt;=0.1),K247+(K248-K247)/(0.1-0)*($G$19-0),IF(AND($G$19&gt;0.1,$G$19&lt;=0.2),K248+(K249-K248)/(0.2-0.1)*($G$19-0.1),IF($G$19&gt;0.2,K249,"Fehler")))</f>
        <v>1.2133333333333332</v>
      </c>
      <c r="L246" s="458">
        <f>IF(AND($G$19&gt;=0,$G$19&lt;=0.1),L247+(L248-L247)/(0.1-0)*($G$19-0),IF(AND($G$19&gt;0.1,$G$19&lt;=0.2),L248+(L249-L248)/(0.2-0.1)*($G$19-0.1),IF($G$19&gt;0.2,L249,"Fehler")))</f>
        <v>1.0466666666666666</v>
      </c>
      <c r="M246" s="459">
        <f>IF(AND($G$19&gt;=0,$G$19&lt;=0.1),M247+(M248-M247)/(0.1-0)*($G$19-0),IF(AND($G$19&gt;0.1,$G$19&lt;=0.2),M248+(M249-M248)/(0.2-0.1)*($G$19-0.1),IF($G$19&gt;0.2,M249,"Fehler")))</f>
        <v>0.96666666666666667</v>
      </c>
    </row>
    <row r="247" spans="2:17" ht="15" customHeight="1" x14ac:dyDescent="0.2">
      <c r="B247" s="1888" t="s">
        <v>545</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889"/>
      <c r="C248" s="450" t="s">
        <v>42</v>
      </c>
      <c r="D248" s="451">
        <f>IF($D$19&lt;C254,"Fehler",IF(AND($D$19&gt;=C254,$D$19&lt;C255),D254+(D255-D254)/(LOG(C255)-LOG(C254))*(LOG($D$19)-LOG(C254)),IF(AND($D$19&gt;=C255,$D$19&lt;C256),D255+(D256-D255)/(LOG(C256)-LOG(C255))*(LOG($D$19)-LOG(C255)),IF(AND($D$19&gt;=C256,$D$19&lt;C257),D256+(D257-D256)/(LOG(C257)-LOG(C256))*(LOG($D$19)-LOG(C256)),IF($D$19&gt;=C257,D257,"Fehler")))))</f>
        <v>0.99454463188536424</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890"/>
      <c r="C249" s="278" t="s">
        <v>43</v>
      </c>
      <c r="D249" s="447">
        <f>IF($D$19&lt;C260,"Fehler",IF(AND($D$19&gt;=C260,$D$19&lt;C261),D260+(D261-D260)/(LOG(C261)-LOG(C260))*(LOG($D$19)-LOG(C260)),IF(AND($D$19&gt;=C261,$D$19&lt;C262),D261+(D262-D261)/(LOG(C262)-LOG(C261))*(LOG($D$19)-LOG(C261)),IF(AND($D$19&gt;=C262,$D$19&lt;C263),D262+(D263-D262)/(LOG(C263)-LOG(C262))*(LOG($D$19)-LOG(C262)),IF($D$19&gt;=C263,D263,"Fehler")))))</f>
        <v>0.76244003844740282</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881" t="str">
        <f>$D$24</f>
        <v>Roof position 1</v>
      </c>
      <c r="D251" s="1882"/>
      <c r="E251" s="1881" t="str">
        <f>$E$24</f>
        <v>Roof position 2</v>
      </c>
      <c r="F251" s="1882"/>
      <c r="G251" s="1881" t="str">
        <f>$F$24</f>
        <v>Roof position 3</v>
      </c>
      <c r="H251" s="1882"/>
      <c r="I251" s="1881" t="str">
        <f>$G$24</f>
        <v>Roof position 4</v>
      </c>
      <c r="J251" s="1882"/>
      <c r="K251" s="1881" t="str">
        <f>$H$24</f>
        <v>Roof position 5</v>
      </c>
      <c r="L251" s="1882"/>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883" t="s">
        <v>48</v>
      </c>
      <c r="D253" s="1884">
        <v>0</v>
      </c>
      <c r="E253" s="1883" t="s">
        <v>49</v>
      </c>
      <c r="F253" s="1884">
        <v>0</v>
      </c>
      <c r="G253" s="1883" t="s">
        <v>50</v>
      </c>
      <c r="H253" s="1884">
        <v>0</v>
      </c>
      <c r="I253" s="1883" t="s">
        <v>51</v>
      </c>
      <c r="J253" s="1884">
        <v>0</v>
      </c>
      <c r="K253" s="1883" t="s">
        <v>52</v>
      </c>
      <c r="L253" s="1884">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879" t="s">
        <v>53</v>
      </c>
      <c r="D259" s="1880">
        <v>0</v>
      </c>
      <c r="E259" s="1879" t="s">
        <v>54</v>
      </c>
      <c r="F259" s="1880">
        <v>0</v>
      </c>
      <c r="G259" s="1879" t="s">
        <v>55</v>
      </c>
      <c r="H259" s="1880">
        <v>0</v>
      </c>
      <c r="I259" s="1879" t="s">
        <v>56</v>
      </c>
      <c r="J259" s="1880">
        <v>0</v>
      </c>
      <c r="K259" s="1879" t="s">
        <v>57</v>
      </c>
      <c r="L259" s="1880">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881" t="str">
        <f>$D$24</f>
        <v>Roof position 1</v>
      </c>
      <c r="D265" s="1882"/>
      <c r="E265" s="1881" t="str">
        <f>$E$24</f>
        <v>Roof position 2</v>
      </c>
      <c r="F265" s="1882"/>
      <c r="G265" s="1881" t="str">
        <f>$F$24</f>
        <v>Roof position 3</v>
      </c>
      <c r="H265" s="1882"/>
      <c r="I265" s="1881" t="str">
        <f>$G$24</f>
        <v>Roof position 4</v>
      </c>
      <c r="J265" s="1882"/>
      <c r="K265" s="1881" t="str">
        <f>$H$24</f>
        <v>Roof position 5</v>
      </c>
      <c r="L265" s="1882"/>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877" t="s">
        <v>48</v>
      </c>
      <c r="D267" s="1878">
        <v>0</v>
      </c>
      <c r="E267" s="1877" t="s">
        <v>49</v>
      </c>
      <c r="F267" s="1878">
        <v>0</v>
      </c>
      <c r="G267" s="1877" t="s">
        <v>50</v>
      </c>
      <c r="H267" s="1878">
        <v>0</v>
      </c>
      <c r="I267" s="1877" t="s">
        <v>51</v>
      </c>
      <c r="J267" s="1878">
        <v>0</v>
      </c>
      <c r="K267" s="1877" t="s">
        <v>52</v>
      </c>
      <c r="L267" s="1878">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879" t="s">
        <v>53</v>
      </c>
      <c r="D273" s="1880">
        <v>0</v>
      </c>
      <c r="E273" s="1879" t="s">
        <v>54</v>
      </c>
      <c r="F273" s="1880">
        <v>0</v>
      </c>
      <c r="G273" s="1879" t="s">
        <v>55</v>
      </c>
      <c r="H273" s="1880">
        <v>0</v>
      </c>
      <c r="I273" s="1879" t="s">
        <v>56</v>
      </c>
      <c r="J273" s="1880">
        <v>0</v>
      </c>
      <c r="K273" s="1879" t="s">
        <v>57</v>
      </c>
      <c r="L273" s="1880">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C267:D267"/>
    <mergeCell ref="E267:F267"/>
    <mergeCell ref="G267:H267"/>
    <mergeCell ref="I267:J267"/>
    <mergeCell ref="K267:L267"/>
    <mergeCell ref="C273:D273"/>
    <mergeCell ref="E273:F273"/>
    <mergeCell ref="G273:H273"/>
    <mergeCell ref="I273:J273"/>
    <mergeCell ref="K273:L273"/>
    <mergeCell ref="C259:D259"/>
    <mergeCell ref="E259:F259"/>
    <mergeCell ref="G259:H259"/>
    <mergeCell ref="I259:J259"/>
    <mergeCell ref="K259:L259"/>
    <mergeCell ref="C265:D265"/>
    <mergeCell ref="E265:F265"/>
    <mergeCell ref="G265:H265"/>
    <mergeCell ref="I265:J265"/>
    <mergeCell ref="K265:L265"/>
    <mergeCell ref="C251:D251"/>
    <mergeCell ref="E251:F251"/>
    <mergeCell ref="G251:H251"/>
    <mergeCell ref="I251:J251"/>
    <mergeCell ref="K251:L251"/>
    <mergeCell ref="C253:D253"/>
    <mergeCell ref="E253:F253"/>
    <mergeCell ref="G253:H253"/>
    <mergeCell ref="I253:J253"/>
    <mergeCell ref="K253:L253"/>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05:E205"/>
    <mergeCell ref="F205:H205"/>
    <mergeCell ref="I205:K205"/>
    <mergeCell ref="L205:N205"/>
    <mergeCell ref="O205:Q205"/>
    <mergeCell ref="C212:E212"/>
    <mergeCell ref="F212:H212"/>
    <mergeCell ref="I212:K212"/>
    <mergeCell ref="L212:N212"/>
    <mergeCell ref="O212:Q212"/>
    <mergeCell ref="C191:E191"/>
    <mergeCell ref="F191:H191"/>
    <mergeCell ref="I191:K191"/>
    <mergeCell ref="L191:N191"/>
    <mergeCell ref="O191:Q191"/>
    <mergeCell ref="C198:E198"/>
    <mergeCell ref="F198:H198"/>
    <mergeCell ref="I198:K198"/>
    <mergeCell ref="L198:N198"/>
    <mergeCell ref="O198:Q198"/>
    <mergeCell ref="C183:E183"/>
    <mergeCell ref="F183:H183"/>
    <mergeCell ref="I183:K183"/>
    <mergeCell ref="L183:N183"/>
    <mergeCell ref="O183:Q183"/>
    <mergeCell ref="C184:E184"/>
    <mergeCell ref="F184:H184"/>
    <mergeCell ref="I184:K184"/>
    <mergeCell ref="L184:N184"/>
    <mergeCell ref="O184:Q184"/>
    <mergeCell ref="C168:E168"/>
    <mergeCell ref="F168:H168"/>
    <mergeCell ref="I168:K168"/>
    <mergeCell ref="L168:N168"/>
    <mergeCell ref="O168:Q168"/>
    <mergeCell ref="C175:E175"/>
    <mergeCell ref="F175:H175"/>
    <mergeCell ref="I175:K175"/>
    <mergeCell ref="L175:N175"/>
    <mergeCell ref="O175:Q175"/>
    <mergeCell ref="C154:E154"/>
    <mergeCell ref="F154:H154"/>
    <mergeCell ref="I154:K154"/>
    <mergeCell ref="L154:N154"/>
    <mergeCell ref="O154:Q154"/>
    <mergeCell ref="C161:E161"/>
    <mergeCell ref="F161:H161"/>
    <mergeCell ref="I161:K161"/>
    <mergeCell ref="L161:N161"/>
    <mergeCell ref="O161:Q161"/>
    <mergeCell ref="C140:E140"/>
    <mergeCell ref="F140:H140"/>
    <mergeCell ref="I140:K140"/>
    <mergeCell ref="L140:N140"/>
    <mergeCell ref="O140:Q140"/>
    <mergeCell ref="C147:E147"/>
    <mergeCell ref="F147:H147"/>
    <mergeCell ref="I147:K147"/>
    <mergeCell ref="L147:N147"/>
    <mergeCell ref="O147:Q147"/>
    <mergeCell ref="C126:E126"/>
    <mergeCell ref="F126:H126"/>
    <mergeCell ref="I126:K126"/>
    <mergeCell ref="L126:N126"/>
    <mergeCell ref="O126:Q126"/>
    <mergeCell ref="C133:E133"/>
    <mergeCell ref="F133:H133"/>
    <mergeCell ref="I133:K133"/>
    <mergeCell ref="L133:N133"/>
    <mergeCell ref="O133:Q133"/>
    <mergeCell ref="B121:B122"/>
    <mergeCell ref="C125:E125"/>
    <mergeCell ref="F125:H125"/>
    <mergeCell ref="I125:K125"/>
    <mergeCell ref="L125:N125"/>
    <mergeCell ref="O125:Q125"/>
    <mergeCell ref="B103:B104"/>
    <mergeCell ref="B105:B106"/>
    <mergeCell ref="B107:B108"/>
    <mergeCell ref="B115:B116"/>
    <mergeCell ref="B117:B118"/>
    <mergeCell ref="B119:B120"/>
    <mergeCell ref="B79:B80"/>
    <mergeCell ref="B87:B88"/>
    <mergeCell ref="B89:B90"/>
    <mergeCell ref="B91:B92"/>
    <mergeCell ref="B93:B94"/>
    <mergeCell ref="B101:B102"/>
    <mergeCell ref="B61:B62"/>
    <mergeCell ref="B63:B64"/>
    <mergeCell ref="B65:B66"/>
    <mergeCell ref="B73:B74"/>
    <mergeCell ref="B75:B76"/>
    <mergeCell ref="B77:B78"/>
    <mergeCell ref="B54:B55"/>
    <mergeCell ref="B56:B57"/>
    <mergeCell ref="B59:B60"/>
    <mergeCell ref="B28:B29"/>
    <mergeCell ref="B30:B31"/>
    <mergeCell ref="B32:B33"/>
    <mergeCell ref="B35:B36"/>
    <mergeCell ref="B37:B38"/>
    <mergeCell ref="B39:B40"/>
    <mergeCell ref="B5:L5"/>
    <mergeCell ref="C9:D9"/>
    <mergeCell ref="C10:D10"/>
    <mergeCell ref="C11:D11"/>
    <mergeCell ref="C12:D12"/>
    <mergeCell ref="B26:B27"/>
    <mergeCell ref="B41:B42"/>
    <mergeCell ref="B50:B51"/>
    <mergeCell ref="B52:B5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abSelected="1" topLeftCell="A13" zoomScaleNormal="100" workbookViewId="0">
      <selection activeCell="B32" sqref="B32"/>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603</v>
      </c>
      <c r="D2" s="669"/>
      <c r="E2" s="670"/>
      <c r="G2" s="671"/>
    </row>
    <row r="3" spans="1:7" ht="30" customHeight="1" x14ac:dyDescent="0.25">
      <c r="A3" s="672" t="s">
        <v>89</v>
      </c>
      <c r="B3" s="673"/>
      <c r="C3" s="673" t="s">
        <v>602</v>
      </c>
      <c r="D3" s="674"/>
      <c r="E3" s="675"/>
    </row>
    <row r="4" spans="1:7" ht="22.15" customHeight="1" x14ac:dyDescent="0.25">
      <c r="A4" s="678" t="s">
        <v>90</v>
      </c>
      <c r="B4" s="676" t="s">
        <v>608</v>
      </c>
      <c r="C4" s="676"/>
      <c r="D4" s="679"/>
      <c r="E4" s="679"/>
    </row>
    <row r="5" spans="1:7" ht="22.15" customHeight="1" x14ac:dyDescent="0.25">
      <c r="A5" s="707" t="s">
        <v>91</v>
      </c>
      <c r="B5" s="677" t="s">
        <v>609</v>
      </c>
      <c r="C5" s="677"/>
      <c r="D5" s="701"/>
      <c r="E5" s="701"/>
    </row>
    <row r="6" spans="1:7" ht="22.15" customHeight="1" x14ac:dyDescent="0.25">
      <c r="A6" s="678" t="s">
        <v>92</v>
      </c>
      <c r="B6" s="676" t="s">
        <v>609</v>
      </c>
      <c r="C6" s="676"/>
      <c r="D6" s="1249" t="s">
        <v>93</v>
      </c>
      <c r="E6" s="1249"/>
    </row>
    <row r="7" spans="1:7" ht="22.15" customHeight="1" x14ac:dyDescent="0.25">
      <c r="A7" s="707" t="s">
        <v>161</v>
      </c>
      <c r="B7" s="677" t="s">
        <v>610</v>
      </c>
      <c r="C7" s="677"/>
      <c r="D7" s="1274"/>
      <c r="E7" s="1274"/>
    </row>
    <row r="8" spans="1:7" ht="22.15" customHeight="1" x14ac:dyDescent="0.25">
      <c r="A8" s="708" t="s">
        <v>94</v>
      </c>
      <c r="B8" s="714" t="s">
        <v>610</v>
      </c>
      <c r="C8" s="714"/>
      <c r="D8" s="1272" t="s">
        <v>95</v>
      </c>
      <c r="E8" s="1272"/>
      <c r="F8" s="680"/>
    </row>
    <row r="9" spans="1:7" ht="22.15" customHeight="1" x14ac:dyDescent="0.25">
      <c r="A9" s="709" t="s">
        <v>96</v>
      </c>
      <c r="B9" s="681">
        <v>92127</v>
      </c>
      <c r="C9" s="681"/>
      <c r="D9" s="1273" t="e">
        <f>B8&amp;", "&amp;(VLOOKUP('1-Eng Inputs'!B9,#REF!,2))&amp;", "&amp;(VLOOKUP('1-Eng Inputs'!B9,#REF!,3))&amp;" "&amp;'1-Eng Inputs'!B9</f>
        <v>#REF!</v>
      </c>
      <c r="E9" s="1273"/>
      <c r="F9" s="682"/>
    </row>
    <row r="10" spans="1:7" ht="22.15" customHeight="1" x14ac:dyDescent="0.25">
      <c r="A10" s="708" t="s">
        <v>97</v>
      </c>
      <c r="B10" s="676" t="s">
        <v>150</v>
      </c>
      <c r="C10" s="676"/>
      <c r="D10" s="1249"/>
      <c r="E10" s="1249"/>
      <c r="G10" s="671"/>
    </row>
    <row r="11" spans="1:7" ht="30" customHeight="1" x14ac:dyDescent="0.25">
      <c r="A11" s="667" t="s">
        <v>100</v>
      </c>
      <c r="B11" s="683"/>
      <c r="C11" s="683"/>
      <c r="D11" s="684"/>
      <c r="E11" s="670"/>
    </row>
    <row r="12" spans="1:7" ht="22.15" customHeight="1" x14ac:dyDescent="0.25">
      <c r="A12" s="710" t="s">
        <v>101</v>
      </c>
      <c r="B12" s="685" t="s">
        <v>611</v>
      </c>
      <c r="C12" s="685"/>
      <c r="D12" s="662"/>
      <c r="E12" s="662"/>
    </row>
    <row r="13" spans="1:7" ht="22.15" customHeight="1" x14ac:dyDescent="0.25">
      <c r="A13" s="711" t="s">
        <v>102</v>
      </c>
      <c r="B13" s="686" t="s">
        <v>612</v>
      </c>
      <c r="C13" s="686"/>
      <c r="D13" s="702"/>
      <c r="E13" s="702"/>
    </row>
    <row r="14" spans="1:7" ht="22.15" customHeight="1" x14ac:dyDescent="0.25">
      <c r="A14" s="710" t="s">
        <v>103</v>
      </c>
      <c r="B14" s="685">
        <v>305</v>
      </c>
      <c r="C14" s="685"/>
      <c r="D14" s="687" t="s">
        <v>104</v>
      </c>
      <c r="E14" s="662"/>
    </row>
    <row r="15" spans="1:7" ht="22.15" customHeight="1" x14ac:dyDescent="0.25">
      <c r="A15" s="711" t="s">
        <v>105</v>
      </c>
      <c r="B15" s="688">
        <v>77.559055118110237</v>
      </c>
      <c r="C15" s="688"/>
      <c r="D15" s="689"/>
      <c r="E15" s="703" t="s">
        <v>143</v>
      </c>
    </row>
    <row r="16" spans="1:7" ht="22.15" customHeight="1" x14ac:dyDescent="0.25">
      <c r="A16" s="710" t="s">
        <v>106</v>
      </c>
      <c r="B16" s="690">
        <v>38.976377952755911</v>
      </c>
      <c r="C16" s="690"/>
      <c r="D16" s="689"/>
      <c r="E16" s="712" t="s">
        <v>144</v>
      </c>
    </row>
    <row r="17" spans="1:11" ht="22.15" customHeight="1" x14ac:dyDescent="0.25">
      <c r="A17" s="711" t="s">
        <v>107</v>
      </c>
      <c r="B17" s="688">
        <v>59.083815999999999</v>
      </c>
      <c r="C17" s="688"/>
      <c r="D17" s="689"/>
      <c r="E17" s="703" t="s">
        <v>145</v>
      </c>
    </row>
    <row r="18" spans="1:11" ht="22.15" customHeight="1" x14ac:dyDescent="0.25">
      <c r="A18" s="710" t="s">
        <v>108</v>
      </c>
      <c r="B18" s="685">
        <v>2797</v>
      </c>
      <c r="C18" s="685"/>
      <c r="D18" s="1269"/>
      <c r="E18" s="1269"/>
    </row>
    <row r="19" spans="1:11" ht="30" customHeight="1" x14ac:dyDescent="0.25">
      <c r="A19" s="672" t="s">
        <v>109</v>
      </c>
      <c r="B19" s="691"/>
      <c r="C19" s="691"/>
      <c r="D19" s="692"/>
      <c r="E19" s="675"/>
    </row>
    <row r="20" spans="1:11" ht="22.15" customHeight="1" x14ac:dyDescent="0.25">
      <c r="A20" s="678" t="s">
        <v>163</v>
      </c>
      <c r="B20" s="676">
        <v>300</v>
      </c>
      <c r="C20" s="676"/>
      <c r="D20" s="1259" t="s">
        <v>166</v>
      </c>
      <c r="E20" s="1259"/>
    </row>
    <row r="21" spans="1:11" ht="22.15" customHeight="1" x14ac:dyDescent="0.25">
      <c r="A21" s="709" t="s">
        <v>162</v>
      </c>
      <c r="B21" s="677">
        <v>300</v>
      </c>
      <c r="C21" s="677"/>
      <c r="D21" s="1265" t="s">
        <v>167</v>
      </c>
      <c r="E21" s="1265"/>
    </row>
    <row r="22" spans="1:11" ht="22.15" customHeight="1" x14ac:dyDescent="0.25">
      <c r="A22" s="678" t="s">
        <v>110</v>
      </c>
      <c r="B22" s="676">
        <v>30</v>
      </c>
      <c r="C22" s="676"/>
      <c r="D22" s="1259"/>
      <c r="E22" s="1259"/>
    </row>
    <row r="23" spans="1:11" ht="22.15" customHeight="1" x14ac:dyDescent="0.25">
      <c r="A23" s="709" t="s">
        <v>111</v>
      </c>
      <c r="B23" s="677">
        <v>110</v>
      </c>
      <c r="C23" s="677"/>
      <c r="D23" s="1265" t="s">
        <v>112</v>
      </c>
      <c r="E23" s="1265"/>
    </row>
    <row r="24" spans="1:11" ht="33" customHeight="1" x14ac:dyDescent="0.25">
      <c r="A24" s="678" t="s">
        <v>113</v>
      </c>
      <c r="B24" s="676" t="s">
        <v>23</v>
      </c>
      <c r="C24" s="676"/>
      <c r="D24" s="1249" t="s">
        <v>114</v>
      </c>
      <c r="E24" s="1249"/>
    </row>
    <row r="25" spans="1:11" ht="33" customHeight="1" x14ac:dyDescent="0.25">
      <c r="A25" s="709" t="s">
        <v>115</v>
      </c>
      <c r="B25" s="677" t="s">
        <v>146</v>
      </c>
      <c r="C25" s="677"/>
      <c r="D25" s="1265" t="s">
        <v>117</v>
      </c>
      <c r="E25" s="1265"/>
    </row>
    <row r="26" spans="1:11" ht="22.15" customHeight="1" x14ac:dyDescent="0.25">
      <c r="A26" s="678" t="s">
        <v>118</v>
      </c>
      <c r="B26" s="676">
        <v>0</v>
      </c>
      <c r="C26" s="676"/>
      <c r="D26" s="1249" t="s">
        <v>119</v>
      </c>
      <c r="E26" s="1249"/>
      <c r="G26" s="1254"/>
      <c r="H26" s="1254"/>
      <c r="I26" s="1254"/>
      <c r="J26" s="1254"/>
      <c r="K26" s="1254"/>
    </row>
    <row r="27" spans="1:11" ht="22.15" customHeight="1" x14ac:dyDescent="0.25">
      <c r="A27" s="709" t="s">
        <v>165</v>
      </c>
      <c r="B27" s="677">
        <v>1.02</v>
      </c>
      <c r="C27" s="677"/>
      <c r="D27" s="1265"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265"/>
      <c r="G27" s="698"/>
      <c r="H27" s="698"/>
      <c r="I27" s="698"/>
      <c r="J27" s="698"/>
      <c r="K27" s="698"/>
    </row>
    <row r="28" spans="1:11" ht="30" customHeight="1" x14ac:dyDescent="0.25">
      <c r="A28" s="678" t="s">
        <v>120</v>
      </c>
      <c r="B28" s="676" t="s">
        <v>121</v>
      </c>
      <c r="C28" s="676"/>
      <c r="D28" s="1266" t="s">
        <v>122</v>
      </c>
      <c r="E28" s="1266"/>
      <c r="G28" s="698"/>
      <c r="H28" s="698"/>
      <c r="I28" s="698"/>
      <c r="J28" s="698"/>
      <c r="K28" s="698"/>
    </row>
    <row r="29" spans="1:11" ht="22.15" customHeight="1" thickBot="1" x14ac:dyDescent="0.3">
      <c r="A29" s="709" t="s">
        <v>169</v>
      </c>
      <c r="B29" s="677">
        <v>482</v>
      </c>
      <c r="C29" s="677"/>
      <c r="D29" s="1260" t="s">
        <v>170</v>
      </c>
      <c r="E29" s="1260"/>
    </row>
    <row r="30" spans="1:11" ht="30" customHeight="1" thickBot="1" x14ac:dyDescent="0.3">
      <c r="A30" s="667" t="s">
        <v>123</v>
      </c>
      <c r="B30" s="693"/>
      <c r="C30" s="693"/>
      <c r="D30" s="694"/>
      <c r="E30" s="670"/>
      <c r="G30" s="1262" t="s">
        <v>130</v>
      </c>
      <c r="H30" s="1263"/>
      <c r="I30" s="1263"/>
      <c r="J30" s="1263"/>
      <c r="K30" s="1264"/>
    </row>
    <row r="31" spans="1:11" ht="22.15" customHeight="1" thickBot="1" x14ac:dyDescent="0.3">
      <c r="A31" s="710" t="s">
        <v>124</v>
      </c>
      <c r="B31" s="685">
        <v>2010</v>
      </c>
      <c r="C31" s="685"/>
      <c r="D31" s="1267" t="s">
        <v>125</v>
      </c>
      <c r="E31" s="1267"/>
      <c r="G31" s="696" t="s">
        <v>134</v>
      </c>
      <c r="H31" s="697">
        <v>0.25</v>
      </c>
      <c r="I31" s="1250"/>
      <c r="J31" s="1251"/>
      <c r="K31" s="1252"/>
    </row>
    <row r="32" spans="1:11" ht="22.15" customHeight="1" thickBot="1" x14ac:dyDescent="0.3">
      <c r="A32" s="711" t="s">
        <v>158</v>
      </c>
      <c r="B32" s="686" t="s">
        <v>99</v>
      </c>
      <c r="C32" s="686">
        <f>IF(B32="NO",0,IF(B32="YES",1,"ERROR"))</f>
        <v>0</v>
      </c>
      <c r="D32" s="1270" t="s">
        <v>159</v>
      </c>
      <c r="E32" s="1270"/>
      <c r="G32" s="696" t="s">
        <v>138</v>
      </c>
      <c r="H32" s="697">
        <v>12</v>
      </c>
      <c r="I32" s="1253"/>
      <c r="J32" s="1254"/>
      <c r="K32" s="1255"/>
    </row>
    <row r="33" spans="1:15" ht="22.15" customHeight="1" thickBot="1" x14ac:dyDescent="0.3">
      <c r="A33" s="710" t="s">
        <v>127</v>
      </c>
      <c r="B33" s="685" t="s">
        <v>128</v>
      </c>
      <c r="C33" s="685">
        <f>IF(B33="Landscape",1,IF(B33="Portrait",0,"ERROR"))</f>
        <v>1</v>
      </c>
      <c r="D33" s="1269" t="s">
        <v>160</v>
      </c>
      <c r="E33" s="1269"/>
      <c r="F33" s="682"/>
      <c r="G33" s="699" t="s">
        <v>141</v>
      </c>
      <c r="H33" s="700">
        <f>DEGREES(ATAN(H31/H32))</f>
        <v>1.1934894239820351</v>
      </c>
      <c r="I33" s="1256"/>
      <c r="J33" s="1257"/>
      <c r="K33" s="1258"/>
    </row>
    <row r="34" spans="1:15" ht="22.15" customHeight="1" x14ac:dyDescent="0.25">
      <c r="A34" s="711" t="s">
        <v>164</v>
      </c>
      <c r="B34" s="686">
        <v>31</v>
      </c>
      <c r="C34" s="686"/>
      <c r="D34" s="1270"/>
      <c r="E34" s="1270"/>
      <c r="F34" s="695"/>
      <c r="G34" s="1261" t="s">
        <v>142</v>
      </c>
      <c r="H34" s="1261"/>
      <c r="I34" s="1261"/>
      <c r="J34" s="1261"/>
      <c r="K34" s="1261"/>
    </row>
    <row r="35" spans="1:15" ht="22.15" customHeight="1" x14ac:dyDescent="0.25">
      <c r="A35" s="710" t="s">
        <v>129</v>
      </c>
      <c r="B35" s="690">
        <f>H33</f>
        <v>1.1934894239820351</v>
      </c>
      <c r="C35" s="690"/>
      <c r="D35" s="1271" t="s">
        <v>168</v>
      </c>
      <c r="E35" s="1271"/>
    </row>
    <row r="36" spans="1:15" ht="22.15" customHeight="1" x14ac:dyDescent="0.25">
      <c r="A36" s="711" t="s">
        <v>131</v>
      </c>
      <c r="B36" s="686" t="s">
        <v>132</v>
      </c>
      <c r="C36" s="686"/>
      <c r="D36" s="1268" t="s">
        <v>133</v>
      </c>
      <c r="E36" s="1268"/>
    </row>
    <row r="37" spans="1:15" ht="22.15" customHeight="1" x14ac:dyDescent="0.25">
      <c r="A37" s="710" t="s">
        <v>135</v>
      </c>
      <c r="B37" s="685" t="s">
        <v>136</v>
      </c>
      <c r="C37" s="685"/>
      <c r="D37" s="1269" t="s">
        <v>137</v>
      </c>
      <c r="E37" s="1269"/>
    </row>
    <row r="38" spans="1:15" ht="22.15" customHeight="1" x14ac:dyDescent="0.25">
      <c r="A38" s="711" t="s">
        <v>139</v>
      </c>
      <c r="B38" s="686">
        <v>12</v>
      </c>
      <c r="C38" s="686"/>
      <c r="D38" s="1270" t="s">
        <v>140</v>
      </c>
      <c r="E38" s="1270"/>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186</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185</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18:E18"/>
    <mergeCell ref="D8:E8"/>
    <mergeCell ref="D9:E9"/>
    <mergeCell ref="D10:E10"/>
    <mergeCell ref="D7:E7"/>
    <mergeCell ref="D36:E36"/>
    <mergeCell ref="D37:E37"/>
    <mergeCell ref="D38:E38"/>
    <mergeCell ref="D35:E35"/>
    <mergeCell ref="D32:E32"/>
    <mergeCell ref="D33:E33"/>
    <mergeCell ref="D34:E34"/>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s>
  <conditionalFormatting sqref="B21:D21">
    <cfRule type="expression" dxfId="113" priority="7">
      <formula>AND($B$22&gt;60,OR($B$21="", T($B$21)&lt;&gt;""))</formula>
    </cfRule>
  </conditionalFormatting>
  <conditionalFormatting sqref="D27">
    <cfRule type="expression" dxfId="112"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275" t="s">
        <v>194</v>
      </c>
      <c r="B1" s="1276"/>
      <c r="C1" s="1276"/>
      <c r="D1" s="1276"/>
      <c r="E1" s="1276"/>
      <c r="F1" s="1276"/>
      <c r="G1" s="1277"/>
      <c r="H1" s="778"/>
      <c r="I1" s="778"/>
      <c r="J1" s="778"/>
      <c r="K1" s="778"/>
      <c r="L1" s="778"/>
      <c r="M1" s="778"/>
      <c r="N1" s="778"/>
      <c r="O1" s="778"/>
      <c r="P1" s="778"/>
      <c r="Q1" s="778"/>
      <c r="R1" s="778"/>
      <c r="S1" s="778"/>
      <c r="T1" s="778"/>
      <c r="U1" s="778"/>
      <c r="V1" s="778"/>
    </row>
    <row r="2" spans="1:22" ht="13.5" customHeight="1" x14ac:dyDescent="0.25">
      <c r="A2" s="771" t="s">
        <v>195</v>
      </c>
      <c r="B2" s="923" t="str">
        <f>'1-Eng Inputs'!B6</f>
        <v>Borrego Solar</v>
      </c>
      <c r="C2" s="772"/>
      <c r="D2" s="772"/>
      <c r="E2" s="772"/>
      <c r="F2" s="772"/>
      <c r="G2" s="769" t="s">
        <v>196</v>
      </c>
      <c r="H2" s="778"/>
      <c r="I2" s="778"/>
      <c r="J2" s="778"/>
      <c r="K2" s="778"/>
      <c r="L2" s="778"/>
      <c r="M2" s="778"/>
      <c r="N2" s="778"/>
      <c r="O2" s="778"/>
      <c r="P2" s="778"/>
      <c r="Q2" s="778"/>
      <c r="R2" s="778"/>
      <c r="S2" s="778"/>
      <c r="T2" s="778"/>
      <c r="U2" s="778"/>
      <c r="V2" s="778"/>
    </row>
    <row r="3" spans="1:22" x14ac:dyDescent="0.25">
      <c r="A3" s="773" t="s">
        <v>197</v>
      </c>
      <c r="B3" s="793" t="str">
        <f>'1-Eng Inputs'!B7</f>
        <v>10850 Via Frontera</v>
      </c>
      <c r="C3" s="775"/>
      <c r="D3" s="775"/>
      <c r="E3" s="775"/>
      <c r="F3" s="775"/>
      <c r="G3" s="756">
        <v>0.6</v>
      </c>
      <c r="H3" s="776"/>
      <c r="I3" s="778"/>
      <c r="J3" s="778"/>
      <c r="K3" s="778"/>
      <c r="L3" s="778"/>
      <c r="M3" s="778"/>
      <c r="N3" s="778"/>
      <c r="O3" s="778"/>
      <c r="P3" s="778"/>
      <c r="Q3" s="778"/>
      <c r="R3" s="778"/>
      <c r="S3" s="778"/>
      <c r="T3" s="778"/>
      <c r="U3" s="778"/>
      <c r="V3" s="778"/>
    </row>
    <row r="4" spans="1:22" ht="18" x14ac:dyDescent="0.25">
      <c r="A4" s="1278" t="s">
        <v>198</v>
      </c>
      <c r="B4" s="1279"/>
      <c r="C4" s="1279"/>
      <c r="D4" s="1279"/>
      <c r="E4" s="1279"/>
      <c r="F4" s="1279"/>
      <c r="G4" s="1280"/>
      <c r="H4" s="1281" t="s">
        <v>199</v>
      </c>
      <c r="I4" s="1282"/>
      <c r="J4" s="1283"/>
      <c r="K4" s="1284" t="s">
        <v>200</v>
      </c>
      <c r="L4" s="1285"/>
      <c r="M4" s="1285"/>
      <c r="N4" s="1285"/>
      <c r="O4" s="780"/>
      <c r="P4" s="780"/>
      <c r="Q4" s="780"/>
      <c r="R4" s="778"/>
      <c r="S4" s="778"/>
      <c r="T4" s="778"/>
      <c r="U4" s="778"/>
      <c r="V4" s="778"/>
    </row>
    <row r="5" spans="1:22" s="932" customFormat="1" ht="25.5" x14ac:dyDescent="0.25">
      <c r="A5" s="933" t="s">
        <v>201</v>
      </c>
      <c r="B5" s="928"/>
      <c r="C5" s="927" t="s">
        <v>202</v>
      </c>
      <c r="D5" s="927" t="s">
        <v>203</v>
      </c>
      <c r="E5" s="927" t="s">
        <v>204</v>
      </c>
      <c r="F5" s="929" t="s">
        <v>205</v>
      </c>
      <c r="G5" s="929" t="s">
        <v>206</v>
      </c>
      <c r="H5" s="930" t="s">
        <v>207</v>
      </c>
      <c r="I5" s="929" t="s">
        <v>208</v>
      </c>
      <c r="J5" s="929" t="s">
        <v>209</v>
      </c>
      <c r="K5" s="924" t="s">
        <v>302</v>
      </c>
      <c r="L5" s="925" t="s">
        <v>301</v>
      </c>
      <c r="M5" s="925" t="s">
        <v>303</v>
      </c>
      <c r="N5" s="926" t="s">
        <v>210</v>
      </c>
      <c r="O5" s="898"/>
      <c r="P5" s="898"/>
      <c r="Q5" s="898"/>
      <c r="R5" s="931"/>
      <c r="S5" s="931"/>
      <c r="T5" s="931"/>
      <c r="U5" s="931"/>
      <c r="V5" s="931"/>
    </row>
    <row r="6" spans="1:22" x14ac:dyDescent="0.2">
      <c r="A6" s="905" t="s">
        <v>575</v>
      </c>
      <c r="B6" s="786"/>
      <c r="C6" s="910" t="s">
        <v>584</v>
      </c>
      <c r="D6" s="1206">
        <f>H6/0.725/0.4</f>
        <v>60.42931034482757</v>
      </c>
      <c r="E6" s="787">
        <f>ROUND(D6*$G$3,2)</f>
        <v>36.26</v>
      </c>
      <c r="F6" s="757">
        <f>IF($G$30="YES",ROUNDUP('1-Eng Inputs'!B18*1.25,0),0)</f>
        <v>3497</v>
      </c>
      <c r="G6" s="799">
        <f>E6*F6</f>
        <v>126801.21999999999</v>
      </c>
      <c r="H6" s="802">
        <v>17.524499999999996</v>
      </c>
      <c r="I6" s="801">
        <f>F6*H6</f>
        <v>61283.176499999987</v>
      </c>
      <c r="J6" s="802">
        <f>G6-I6</f>
        <v>65518.0435</v>
      </c>
      <c r="K6" s="803">
        <f>(2*K7)+(2*K8)+IF(G31="YES",K9,0)</f>
        <v>12.231</v>
      </c>
      <c r="L6" s="907" t="s">
        <v>212</v>
      </c>
      <c r="M6" s="907" t="s">
        <v>212</v>
      </c>
      <c r="N6" s="908" t="s">
        <v>212</v>
      </c>
      <c r="O6" s="780"/>
      <c r="P6" s="780"/>
      <c r="Q6" s="780"/>
      <c r="R6" s="778"/>
      <c r="S6" s="778"/>
      <c r="T6" s="778"/>
      <c r="U6" s="778"/>
      <c r="V6" s="778"/>
    </row>
    <row r="7" spans="1:22" x14ac:dyDescent="0.2">
      <c r="A7" s="773" t="s">
        <v>576</v>
      </c>
      <c r="B7" s="780"/>
      <c r="C7" s="791" t="s">
        <v>585</v>
      </c>
      <c r="D7" s="1207">
        <f t="shared" ref="D7:D15" si="0">H7/0.725/0.4</f>
        <v>5.8229208924949294</v>
      </c>
      <c r="E7" s="1207">
        <f t="shared" ref="E7:E15" si="1">ROUND(D7*$G$3,2)</f>
        <v>3.49</v>
      </c>
      <c r="F7" s="758">
        <f>IF($G$30="YES",0,ROUNDUP('1-Eng Inputs'!B18*2.5,0))</f>
        <v>0</v>
      </c>
      <c r="G7" s="1209">
        <f t="shared" ref="G7:G14" si="2">E7*F7</f>
        <v>0</v>
      </c>
      <c r="H7" s="805">
        <v>1.6886470588235294</v>
      </c>
      <c r="I7" s="804">
        <f t="shared" ref="I7:I15" si="3">F7*H7</f>
        <v>0</v>
      </c>
      <c r="J7" s="1208">
        <f t="shared" ref="J7:J15" si="4">G7-I7</f>
        <v>0</v>
      </c>
      <c r="K7" s="806">
        <v>1.401</v>
      </c>
      <c r="L7" s="807">
        <f>ABS(F7)*K7</f>
        <v>0</v>
      </c>
      <c r="M7" s="920"/>
      <c r="N7" s="921"/>
      <c r="O7" s="780"/>
      <c r="P7" s="780"/>
      <c r="Q7" s="780"/>
      <c r="R7" s="778"/>
      <c r="S7" s="778"/>
      <c r="T7" s="778"/>
      <c r="U7" s="778"/>
      <c r="V7" s="778"/>
    </row>
    <row r="8" spans="1:22" x14ac:dyDescent="0.2">
      <c r="A8" s="773" t="s">
        <v>577</v>
      </c>
      <c r="B8" s="780"/>
      <c r="C8" s="791" t="s">
        <v>586</v>
      </c>
      <c r="D8" s="1207">
        <f t="shared" si="0"/>
        <v>19.334482758620688</v>
      </c>
      <c r="E8" s="790">
        <f t="shared" si="1"/>
        <v>11.6</v>
      </c>
      <c r="F8" s="758">
        <f>IF($G$30="YES",0,ROUNDUP('1-Eng Inputs'!B18*2.5,0))</f>
        <v>0</v>
      </c>
      <c r="G8" s="800">
        <f t="shared" si="2"/>
        <v>0</v>
      </c>
      <c r="H8" s="805">
        <v>5.6069999999999993</v>
      </c>
      <c r="I8" s="804">
        <f t="shared" si="3"/>
        <v>0</v>
      </c>
      <c r="J8" s="805">
        <f t="shared" si="4"/>
        <v>0</v>
      </c>
      <c r="K8" s="806">
        <v>3.98</v>
      </c>
      <c r="L8" s="807">
        <f>ABS(F8)*K8</f>
        <v>0</v>
      </c>
      <c r="M8" s="920"/>
      <c r="N8" s="921"/>
      <c r="O8" s="780"/>
      <c r="P8" s="780"/>
      <c r="Q8" s="780"/>
      <c r="R8" s="778"/>
      <c r="S8" s="778"/>
      <c r="T8" s="778"/>
      <c r="U8" s="778"/>
      <c r="V8" s="778"/>
    </row>
    <row r="9" spans="1:22" x14ac:dyDescent="0.2">
      <c r="A9" s="773" t="s">
        <v>578</v>
      </c>
      <c r="B9" s="780"/>
      <c r="C9" s="791" t="s">
        <v>587</v>
      </c>
      <c r="D9" s="1207">
        <f t="shared" si="0"/>
        <v>4.7005070993914799</v>
      </c>
      <c r="E9" s="790">
        <f t="shared" si="1"/>
        <v>2.82</v>
      </c>
      <c r="F9" s="758">
        <f>IF(G31="YES",IF(G30="YES",F6,F7/2),0)</f>
        <v>3497</v>
      </c>
      <c r="G9" s="800">
        <f t="shared" si="2"/>
        <v>9861.5399999999991</v>
      </c>
      <c r="H9" s="805">
        <v>1.3631470588235293</v>
      </c>
      <c r="I9" s="804">
        <f t="shared" si="3"/>
        <v>4766.925264705882</v>
      </c>
      <c r="J9" s="805">
        <f t="shared" si="4"/>
        <v>5094.6147352941171</v>
      </c>
      <c r="K9" s="806">
        <v>1.4690000000000001</v>
      </c>
      <c r="L9" s="807">
        <f>ABS(F9)*K9</f>
        <v>5137.0929999999998</v>
      </c>
      <c r="M9" s="920"/>
      <c r="N9" s="921"/>
      <c r="O9" s="780"/>
      <c r="P9" s="780"/>
      <c r="Q9" s="780"/>
      <c r="R9" s="778"/>
      <c r="S9" s="778"/>
      <c r="T9" s="778"/>
      <c r="U9" s="778"/>
      <c r="V9" s="778"/>
    </row>
    <row r="10" spans="1:22" x14ac:dyDescent="0.2">
      <c r="A10" s="773" t="s">
        <v>579</v>
      </c>
      <c r="B10" s="780"/>
      <c r="C10" s="791" t="s">
        <v>588</v>
      </c>
      <c r="D10" s="1207">
        <f t="shared" si="0"/>
        <v>1.8411206896551726</v>
      </c>
      <c r="E10" s="790">
        <f t="shared" si="1"/>
        <v>1.1000000000000001</v>
      </c>
      <c r="F10" s="758">
        <v>0</v>
      </c>
      <c r="G10" s="800">
        <f t="shared" si="2"/>
        <v>0</v>
      </c>
      <c r="H10" s="805">
        <v>0.53392500000000009</v>
      </c>
      <c r="I10" s="804">
        <f t="shared" si="3"/>
        <v>0</v>
      </c>
      <c r="J10" s="805">
        <f t="shared" si="4"/>
        <v>0</v>
      </c>
      <c r="K10" s="806"/>
      <c r="L10" s="807"/>
      <c r="M10" s="920"/>
      <c r="N10" s="921"/>
      <c r="O10" s="780"/>
      <c r="P10" s="780"/>
      <c r="Q10" s="780"/>
      <c r="R10" s="778"/>
      <c r="S10" s="778"/>
      <c r="T10" s="778"/>
      <c r="U10" s="778"/>
      <c r="V10" s="778"/>
    </row>
    <row r="11" spans="1:22" x14ac:dyDescent="0.2">
      <c r="A11" s="773" t="s">
        <v>580</v>
      </c>
      <c r="B11" s="780"/>
      <c r="C11" s="791" t="s">
        <v>589</v>
      </c>
      <c r="D11" s="1207">
        <f t="shared" si="0"/>
        <v>1.6313218390804596</v>
      </c>
      <c r="E11" s="790">
        <f t="shared" si="1"/>
        <v>0.98</v>
      </c>
      <c r="F11" s="758">
        <v>0</v>
      </c>
      <c r="G11" s="800">
        <f t="shared" si="2"/>
        <v>0</v>
      </c>
      <c r="H11" s="805">
        <v>0.47308333333333324</v>
      </c>
      <c r="I11" s="804">
        <f t="shared" si="3"/>
        <v>0</v>
      </c>
      <c r="J11" s="805">
        <f t="shared" si="4"/>
        <v>0</v>
      </c>
      <c r="K11" s="806"/>
      <c r="L11" s="807"/>
      <c r="M11" s="920"/>
      <c r="N11" s="921"/>
      <c r="O11" s="780"/>
      <c r="P11" s="780"/>
      <c r="Q11" s="780"/>
      <c r="R11" s="778"/>
      <c r="S11" s="778"/>
      <c r="T11" s="778"/>
      <c r="U11" s="778"/>
      <c r="V11" s="778"/>
    </row>
    <row r="12" spans="1:22" x14ac:dyDescent="0.2">
      <c r="A12" s="773" t="s">
        <v>581</v>
      </c>
      <c r="B12" s="780"/>
      <c r="C12" s="791" t="s">
        <v>590</v>
      </c>
      <c r="D12" s="1207">
        <f t="shared" si="0"/>
        <v>13.317241379310344</v>
      </c>
      <c r="E12" s="790">
        <f t="shared" si="1"/>
        <v>7.99</v>
      </c>
      <c r="F12" s="758">
        <v>0</v>
      </c>
      <c r="G12" s="800">
        <f t="shared" si="2"/>
        <v>0</v>
      </c>
      <c r="H12" s="805">
        <v>3.8620000000000001</v>
      </c>
      <c r="I12" s="804">
        <f t="shared" si="3"/>
        <v>0</v>
      </c>
      <c r="J12" s="805">
        <f t="shared" si="4"/>
        <v>0</v>
      </c>
      <c r="K12" s="806"/>
      <c r="L12" s="807"/>
      <c r="M12" s="920"/>
      <c r="N12" s="921"/>
      <c r="O12" s="780"/>
      <c r="P12" s="780"/>
      <c r="Q12" s="780"/>
      <c r="R12" s="778"/>
      <c r="S12" s="778"/>
      <c r="T12" s="778"/>
      <c r="U12" s="778"/>
      <c r="V12" s="778"/>
    </row>
    <row r="13" spans="1:22" x14ac:dyDescent="0.2">
      <c r="A13" s="773" t="s">
        <v>582</v>
      </c>
      <c r="B13" s="780"/>
      <c r="C13" s="791" t="s">
        <v>591</v>
      </c>
      <c r="D13" s="1207">
        <f t="shared" si="0"/>
        <v>0.57931034482758625</v>
      </c>
      <c r="E13" s="790">
        <f t="shared" si="1"/>
        <v>0.35</v>
      </c>
      <c r="F13" s="758">
        <v>0</v>
      </c>
      <c r="G13" s="800">
        <f t="shared" si="2"/>
        <v>0</v>
      </c>
      <c r="H13" s="805">
        <v>0.16800000000000001</v>
      </c>
      <c r="I13" s="804">
        <f t="shared" si="3"/>
        <v>0</v>
      </c>
      <c r="J13" s="805">
        <f t="shared" si="4"/>
        <v>0</v>
      </c>
      <c r="K13" s="806"/>
      <c r="L13" s="807"/>
      <c r="M13" s="920"/>
      <c r="N13" s="921"/>
      <c r="O13" s="780"/>
      <c r="P13" s="780"/>
      <c r="Q13" s="780"/>
      <c r="R13" s="778"/>
      <c r="S13" s="778"/>
      <c r="T13" s="778"/>
      <c r="U13" s="778"/>
      <c r="V13" s="778"/>
    </row>
    <row r="14" spans="1:22" x14ac:dyDescent="0.2">
      <c r="A14" s="773" t="s">
        <v>583</v>
      </c>
      <c r="B14" s="780"/>
      <c r="C14" s="791" t="s">
        <v>592</v>
      </c>
      <c r="D14" s="1207">
        <f t="shared" si="0"/>
        <v>0.9</v>
      </c>
      <c r="E14" s="790">
        <f t="shared" si="1"/>
        <v>0.54</v>
      </c>
      <c r="F14" s="758">
        <v>0</v>
      </c>
      <c r="G14" s="800">
        <f t="shared" si="2"/>
        <v>0</v>
      </c>
      <c r="H14" s="805">
        <v>0.26100000000000001</v>
      </c>
      <c r="I14" s="804">
        <f t="shared" si="3"/>
        <v>0</v>
      </c>
      <c r="J14" s="805">
        <f t="shared" si="4"/>
        <v>0</v>
      </c>
      <c r="K14" s="806"/>
      <c r="L14" s="807"/>
      <c r="M14" s="920"/>
      <c r="N14" s="921"/>
      <c r="O14" s="780"/>
      <c r="P14" s="780"/>
      <c r="Q14" s="780"/>
      <c r="R14" s="778"/>
      <c r="S14" s="778"/>
      <c r="T14" s="778"/>
      <c r="U14" s="778"/>
      <c r="V14" s="778"/>
    </row>
    <row r="15" spans="1:22" hidden="1" x14ac:dyDescent="0.25">
      <c r="A15" s="773" t="str">
        <f>IF('1-Eng Inputs'!B33="Portrait","Portrait Wind Deflector",IF('1-Eng Inputs'!B16&lt;68,"60 Cell Landscape Wind Deflector","72 Cell Landscape Wind Deflector"))</f>
        <v>60 Cell Landscape Wind Deflector</v>
      </c>
      <c r="B15" s="780"/>
      <c r="C15" s="791" t="str">
        <f>IF('1-Eng Inputs'!B33="Portrait","ES11072-CP",IF('1-Eng Inputs'!B16&lt;68,"ES11073-CP","ES11074-CP"))</f>
        <v>ES11073-CP</v>
      </c>
      <c r="D15" s="1207">
        <f t="shared" si="0"/>
        <v>13.724137931034482</v>
      </c>
      <c r="E15" s="790">
        <f t="shared" si="1"/>
        <v>8.23</v>
      </c>
      <c r="F15" s="758">
        <f>IF('1-Eng Inputs'!B33="Landscape",IF('1-Eng Inputs'!B32="NO",0,'1-Eng Inputs'!B18),'1-Eng Inputs'!B18)</f>
        <v>0</v>
      </c>
      <c r="G15" s="800">
        <f t="shared" ref="G15:G20" si="5">E15*F15</f>
        <v>0</v>
      </c>
      <c r="H15" s="805">
        <f>IF('1-Eng Inputs'!B33="Portrait",2.5,IF('1-Eng Inputs'!B16&lt;68,3.98,4.66))</f>
        <v>3.98</v>
      </c>
      <c r="I15" s="804">
        <f t="shared" si="3"/>
        <v>0</v>
      </c>
      <c r="J15" s="805">
        <f t="shared" si="4"/>
        <v>0</v>
      </c>
      <c r="K15" s="810">
        <f>IF('1-Eng Inputs'!B33="Portrait",3.67,IF('1-Eng Inputs'!B16&lt;68,5.54,6.53))</f>
        <v>5.54</v>
      </c>
      <c r="L15" s="807">
        <f>F15*K15</f>
        <v>0</v>
      </c>
      <c r="M15" s="811">
        <f>IF('1-Eng Inputs'!B33="Landscape",2*(F15/600),(F15/600))</f>
        <v>0</v>
      </c>
      <c r="N15" s="809">
        <f>IF('1-Eng Inputs'!B33="Landscape",2*(ROUNDUP(F15/600,0)),(ROUNDUP(F15/600,0)))</f>
        <v>0</v>
      </c>
      <c r="O15" s="780"/>
      <c r="P15" s="902"/>
      <c r="Q15" s="780"/>
      <c r="R15" s="778"/>
      <c r="S15" s="778"/>
      <c r="T15" s="778"/>
      <c r="U15" s="778"/>
      <c r="V15" s="778"/>
    </row>
    <row r="16" spans="1:22" hidden="1" x14ac:dyDescent="0.25">
      <c r="A16" s="788" t="s">
        <v>299</v>
      </c>
      <c r="B16" s="780"/>
      <c r="C16" s="791" t="s">
        <v>300</v>
      </c>
      <c r="D16" s="789">
        <f>H16/0.725/0.4</f>
        <v>0</v>
      </c>
      <c r="E16" s="790">
        <f>ROUND(D16*$G$3,2)</f>
        <v>0</v>
      </c>
      <c r="F16" s="758">
        <f>F15*2</f>
        <v>0</v>
      </c>
      <c r="G16" s="800">
        <f t="shared" si="5"/>
        <v>0</v>
      </c>
      <c r="H16" s="759"/>
      <c r="I16" s="804">
        <f t="shared" ref="I16:I20" si="6">F16*H16</f>
        <v>0</v>
      </c>
      <c r="J16" s="805">
        <f t="shared" ref="J16:J20" si="7">G16-I16</f>
        <v>0</v>
      </c>
      <c r="K16" s="810">
        <v>0.24199999999999999</v>
      </c>
      <c r="L16" s="807">
        <f>F16*K16</f>
        <v>0</v>
      </c>
      <c r="M16" s="922"/>
      <c r="N16" s="921"/>
      <c r="O16" s="780"/>
      <c r="P16" s="902"/>
      <c r="Q16" s="780"/>
      <c r="R16" s="778"/>
      <c r="S16" s="778"/>
      <c r="T16" s="778"/>
      <c r="U16" s="778"/>
      <c r="V16" s="778"/>
    </row>
    <row r="17" spans="1:22" hidden="1" x14ac:dyDescent="0.25">
      <c r="A17" s="788" t="s">
        <v>296</v>
      </c>
      <c r="B17" s="780"/>
      <c r="C17" s="791" t="s">
        <v>352</v>
      </c>
      <c r="D17" s="789">
        <f>H17/0.725/0.4</f>
        <v>0</v>
      </c>
      <c r="E17" s="790">
        <f>ROUND(D17*$G$3,2)</f>
        <v>0</v>
      </c>
      <c r="F17" s="758">
        <v>0</v>
      </c>
      <c r="G17" s="800">
        <f t="shared" si="5"/>
        <v>0</v>
      </c>
      <c r="H17" s="759"/>
      <c r="I17" s="804">
        <f t="shared" si="6"/>
        <v>0</v>
      </c>
      <c r="J17" s="805">
        <f t="shared" si="7"/>
        <v>0</v>
      </c>
      <c r="K17" s="779">
        <v>0.22900000000000001</v>
      </c>
      <c r="L17" s="807">
        <f>F17*K17</f>
        <v>0</v>
      </c>
      <c r="M17" s="808">
        <f>(F17/48)/152</f>
        <v>0</v>
      </c>
      <c r="N17" s="809">
        <f>ROUNDUP(M17,0)</f>
        <v>0</v>
      </c>
      <c r="O17" s="780"/>
      <c r="P17" s="902"/>
      <c r="Q17" s="780"/>
      <c r="R17" s="778"/>
      <c r="S17" s="778"/>
      <c r="T17" s="778"/>
      <c r="U17" s="778"/>
      <c r="V17" s="778"/>
    </row>
    <row r="18" spans="1:22" hidden="1" x14ac:dyDescent="0.25">
      <c r="A18" s="788" t="s">
        <v>211</v>
      </c>
      <c r="B18" s="780"/>
      <c r="C18" s="791" t="s">
        <v>212</v>
      </c>
      <c r="D18" s="789" t="e">
        <f>IF(#REF!="YES",500,400)</f>
        <v>#REF!</v>
      </c>
      <c r="E18" s="790" t="e">
        <f>D18+50</f>
        <v>#REF!</v>
      </c>
      <c r="F18" s="758">
        <v>1</v>
      </c>
      <c r="G18" s="800" t="e">
        <f t="shared" si="5"/>
        <v>#REF!</v>
      </c>
      <c r="H18" s="805">
        <v>400</v>
      </c>
      <c r="I18" s="804">
        <f t="shared" si="6"/>
        <v>400</v>
      </c>
      <c r="J18" s="805" t="e">
        <f t="shared" si="7"/>
        <v>#REF!</v>
      </c>
      <c r="K18" s="779"/>
      <c r="L18" s="780"/>
      <c r="M18" s="808"/>
      <c r="N18" s="809"/>
      <c r="O18" s="780"/>
      <c r="P18" s="902"/>
      <c r="Q18" s="780"/>
      <c r="R18" s="778"/>
      <c r="S18" s="778"/>
      <c r="T18" s="778"/>
      <c r="U18" s="778"/>
      <c r="V18" s="778"/>
    </row>
    <row r="19" spans="1:22" hidden="1" x14ac:dyDescent="0.25">
      <c r="A19" s="788" t="s">
        <v>135</v>
      </c>
      <c r="B19" s="780"/>
      <c r="C19" s="791" t="s">
        <v>213</v>
      </c>
      <c r="D19" s="789">
        <f>H19/0.725/0.4</f>
        <v>0</v>
      </c>
      <c r="E19" s="790">
        <f t="shared" ref="E19:E20" si="8">ROUND(D19*$G$3,2)</f>
        <v>0</v>
      </c>
      <c r="F19" s="758">
        <f>IF(G29="YES",F6,0)</f>
        <v>0</v>
      </c>
      <c r="G19" s="800">
        <f t="shared" si="5"/>
        <v>0</v>
      </c>
      <c r="H19" s="759">
        <v>0</v>
      </c>
      <c r="I19" s="804">
        <f t="shared" si="6"/>
        <v>0</v>
      </c>
      <c r="J19" s="805">
        <f t="shared" si="7"/>
        <v>0</v>
      </c>
      <c r="K19" s="779"/>
      <c r="L19" s="780"/>
      <c r="M19" s="808"/>
      <c r="N19" s="809"/>
      <c r="O19" s="780"/>
      <c r="P19" s="780"/>
      <c r="Q19" s="780"/>
      <c r="R19" s="778"/>
      <c r="S19" s="778"/>
      <c r="T19" s="778"/>
      <c r="U19" s="778"/>
      <c r="V19" s="778"/>
    </row>
    <row r="20" spans="1:22" hidden="1" x14ac:dyDescent="0.25">
      <c r="A20" s="788" t="s">
        <v>214</v>
      </c>
      <c r="B20" s="780"/>
      <c r="C20" s="791" t="s">
        <v>215</v>
      </c>
      <c r="D20" s="789">
        <f>H20/0.725/0.4</f>
        <v>0</v>
      </c>
      <c r="E20" s="790">
        <f t="shared" si="8"/>
        <v>0</v>
      </c>
      <c r="F20" s="758">
        <v>0</v>
      </c>
      <c r="G20" s="800">
        <f t="shared" si="5"/>
        <v>0</v>
      </c>
      <c r="H20" s="792">
        <f>D35</f>
        <v>0</v>
      </c>
      <c r="I20" s="804">
        <f t="shared" si="6"/>
        <v>0</v>
      </c>
      <c r="J20" s="805">
        <f t="shared" si="7"/>
        <v>0</v>
      </c>
      <c r="K20" s="779"/>
      <c r="L20" s="780"/>
      <c r="M20" s="808"/>
      <c r="N20" s="809"/>
      <c r="O20" s="780"/>
      <c r="P20" s="780"/>
      <c r="Q20" s="780"/>
      <c r="R20" s="778"/>
      <c r="S20" s="778"/>
      <c r="T20" s="778"/>
      <c r="U20" s="778"/>
      <c r="V20" s="778"/>
    </row>
    <row r="21" spans="1:22" x14ac:dyDescent="0.25">
      <c r="A21" s="788" t="s">
        <v>216</v>
      </c>
      <c r="B21" s="780"/>
      <c r="C21" s="780"/>
      <c r="D21" s="789"/>
      <c r="E21" s="790"/>
      <c r="F21" s="793"/>
      <c r="G21" s="760">
        <v>0</v>
      </c>
      <c r="H21" s="805"/>
      <c r="I21" s="804"/>
      <c r="J21" s="805">
        <f>-ABS(G21)</f>
        <v>0</v>
      </c>
      <c r="K21" s="779"/>
      <c r="L21" s="776"/>
      <c r="M21" s="808"/>
      <c r="N21" s="809"/>
      <c r="O21" s="780"/>
      <c r="P21" s="780"/>
      <c r="Q21" s="780"/>
      <c r="R21" s="778"/>
      <c r="S21" s="778"/>
      <c r="T21" s="778"/>
      <c r="U21" s="778"/>
      <c r="V21" s="778"/>
    </row>
    <row r="22" spans="1:22" x14ac:dyDescent="0.25">
      <c r="A22" s="783"/>
      <c r="B22" s="780"/>
      <c r="C22" s="780"/>
      <c r="D22" s="780"/>
      <c r="E22" s="790"/>
      <c r="F22" s="780"/>
      <c r="G22" s="795"/>
      <c r="H22" s="777" t="s">
        <v>217</v>
      </c>
      <c r="I22" s="812">
        <f>IFERROR(I23/(G24*1000),"N/A")</f>
        <v>7.7893881342077143E-2</v>
      </c>
      <c r="J22" s="805"/>
      <c r="K22" s="779"/>
      <c r="L22" s="776"/>
      <c r="M22" s="808"/>
      <c r="N22" s="809"/>
      <c r="O22" s="780"/>
      <c r="P22" s="780"/>
      <c r="Q22" s="780"/>
      <c r="R22" s="778"/>
      <c r="S22" s="778"/>
      <c r="T22" s="778"/>
      <c r="U22" s="778"/>
      <c r="V22" s="778"/>
    </row>
    <row r="23" spans="1:22" x14ac:dyDescent="0.25">
      <c r="A23" s="792" t="s">
        <v>218</v>
      </c>
      <c r="B23" s="780"/>
      <c r="C23" s="780"/>
      <c r="D23" s="780"/>
      <c r="E23" s="780"/>
      <c r="F23" s="780"/>
      <c r="G23" s="796" t="e">
        <f>SUM(G6:G20)-ABS(G21)</f>
        <v>#REF!</v>
      </c>
      <c r="H23" s="826" t="s">
        <v>218</v>
      </c>
      <c r="I23" s="813">
        <f>SUM(I6:I21)</f>
        <v>66450.101764705876</v>
      </c>
      <c r="J23" s="813" t="e">
        <f>SUM(J6:J21)</f>
        <v>#REF!</v>
      </c>
      <c r="K23" s="814" t="s">
        <v>218</v>
      </c>
      <c r="L23" s="815">
        <f>SUM(L7:L21)+50*N23</f>
        <v>5137.0929999999998</v>
      </c>
      <c r="M23" s="815">
        <f>ROUNDUP(SUM(M7:M21),0)</f>
        <v>0</v>
      </c>
      <c r="N23" s="816">
        <f>ROUNDUP(SUM(N7:N21),0)</f>
        <v>0</v>
      </c>
      <c r="O23" s="780"/>
      <c r="P23" s="778"/>
      <c r="Q23" s="778"/>
      <c r="R23" s="781"/>
      <c r="S23" s="778"/>
      <c r="T23" s="778"/>
      <c r="U23" s="778"/>
      <c r="V23" s="778"/>
    </row>
    <row r="24" spans="1:22" x14ac:dyDescent="0.2">
      <c r="A24" s="792" t="s">
        <v>219</v>
      </c>
      <c r="B24" s="780"/>
      <c r="C24" s="780"/>
      <c r="D24" s="780"/>
      <c r="E24" s="780"/>
      <c r="F24" s="780"/>
      <c r="G24" s="797">
        <f>'1-Eng Inputs'!B18*'1-Eng Inputs'!B14/1000</f>
        <v>853.08500000000004</v>
      </c>
      <c r="H24" s="826" t="s">
        <v>220</v>
      </c>
      <c r="I24" s="780"/>
      <c r="J24" s="817" t="e">
        <f>J23/G23</f>
        <v>#REF!</v>
      </c>
      <c r="K24" s="783"/>
      <c r="L24" s="780"/>
      <c r="M24" s="780"/>
      <c r="N24" s="794"/>
      <c r="O24" s="780"/>
      <c r="P24" s="778"/>
      <c r="Q24" s="778"/>
      <c r="R24" s="782"/>
      <c r="S24" s="778"/>
      <c r="T24" s="778"/>
      <c r="U24" s="778"/>
      <c r="V24" s="778"/>
    </row>
    <row r="25" spans="1:22" x14ac:dyDescent="0.2">
      <c r="A25" s="792" t="s">
        <v>221</v>
      </c>
      <c r="B25" s="780"/>
      <c r="C25" s="780"/>
      <c r="D25" s="780"/>
      <c r="E25" s="780"/>
      <c r="F25" s="780"/>
      <c r="G25" s="798" t="str">
        <f>IFERROR(G23/(G24*1000),"N/A")</f>
        <v>N/A</v>
      </c>
      <c r="H25" s="826" t="s">
        <v>222</v>
      </c>
      <c r="I25" s="780"/>
      <c r="J25" s="774" t="e">
        <f>0.05*J23</f>
        <v>#REF!</v>
      </c>
      <c r="K25" s="783"/>
      <c r="L25" s="780"/>
      <c r="M25" s="780"/>
      <c r="N25" s="794"/>
      <c r="O25" s="780"/>
      <c r="P25" s="778"/>
      <c r="Q25" s="778"/>
      <c r="R25" s="781"/>
      <c r="S25" s="911"/>
      <c r="T25" s="778"/>
      <c r="U25" s="778"/>
      <c r="V25" s="778"/>
    </row>
    <row r="26" spans="1:22" x14ac:dyDescent="0.2">
      <c r="A26" s="792" t="s">
        <v>223</v>
      </c>
      <c r="B26" s="780"/>
      <c r="C26" s="780"/>
      <c r="D26" s="780"/>
      <c r="E26" s="780"/>
      <c r="F26" s="780"/>
      <c r="G26" s="761"/>
      <c r="H26" s="826" t="s">
        <v>224</v>
      </c>
      <c r="I26" s="780"/>
      <c r="J26" s="817" t="e">
        <f>J25/G23</f>
        <v>#REF!</v>
      </c>
      <c r="K26" s="818" t="s">
        <v>225</v>
      </c>
      <c r="L26" s="819">
        <v>44707</v>
      </c>
      <c r="M26" s="819"/>
      <c r="N26" s="820"/>
      <c r="O26" s="780"/>
      <c r="P26" s="778"/>
      <c r="Q26" s="778"/>
      <c r="R26" s="778"/>
      <c r="S26" s="782"/>
      <c r="T26" s="778"/>
      <c r="U26" s="778"/>
      <c r="V26" s="778"/>
    </row>
    <row r="27" spans="1:22" x14ac:dyDescent="0.25">
      <c r="A27" s="906"/>
      <c r="B27" s="785"/>
      <c r="C27" s="889"/>
      <c r="D27" s="889"/>
      <c r="E27" s="889"/>
      <c r="F27" s="889"/>
      <c r="G27" s="825"/>
      <c r="H27" s="822"/>
      <c r="I27" s="821"/>
      <c r="J27" s="822"/>
      <c r="K27" s="784" t="s">
        <v>226</v>
      </c>
      <c r="L27" s="823">
        <f>'1-Eng Inputs'!B9</f>
        <v>92127</v>
      </c>
      <c r="M27" s="824"/>
      <c r="N27" s="825"/>
      <c r="O27" s="780"/>
      <c r="P27" s="778"/>
      <c r="Q27" s="778"/>
      <c r="R27" s="778"/>
      <c r="S27" s="778"/>
      <c r="T27" s="778"/>
      <c r="U27" s="778"/>
      <c r="V27" s="778"/>
    </row>
    <row r="28" spans="1:22" ht="18" x14ac:dyDescent="0.25">
      <c r="A28" s="770" t="s">
        <v>227</v>
      </c>
      <c r="B28" s="762"/>
      <c r="C28" s="762"/>
      <c r="D28" s="762"/>
      <c r="E28" s="762"/>
      <c r="F28" s="762"/>
      <c r="G28" s="763"/>
      <c r="H28" s="778"/>
      <c r="I28" s="778"/>
      <c r="J28" s="778"/>
      <c r="K28" s="778"/>
      <c r="L28" s="778"/>
      <c r="M28" s="778"/>
      <c r="N28" s="778"/>
      <c r="O28" s="778"/>
      <c r="P28" s="778"/>
      <c r="Q28" s="778"/>
      <c r="R28" s="778"/>
      <c r="S28" s="778"/>
      <c r="T28" s="778"/>
      <c r="U28" s="778"/>
      <c r="V28" s="778"/>
    </row>
    <row r="29" spans="1:22" x14ac:dyDescent="0.25">
      <c r="A29" s="783" t="s">
        <v>228</v>
      </c>
      <c r="B29" s="776"/>
      <c r="C29" s="776"/>
      <c r="D29" s="776"/>
      <c r="E29" s="776"/>
      <c r="F29" s="776"/>
      <c r="G29" s="764" t="s">
        <v>99</v>
      </c>
      <c r="H29" s="778"/>
      <c r="I29" s="780"/>
      <c r="J29" s="780"/>
      <c r="K29" s="918"/>
      <c r="L29" s="918"/>
      <c r="M29" s="778"/>
      <c r="N29" s="778"/>
      <c r="O29" s="778"/>
      <c r="P29" s="778"/>
      <c r="Q29" s="778"/>
      <c r="R29" s="778"/>
      <c r="S29" s="778"/>
      <c r="T29" s="778"/>
      <c r="U29" s="778"/>
      <c r="V29" s="778"/>
    </row>
    <row r="30" spans="1:22" x14ac:dyDescent="0.25">
      <c r="A30" s="783" t="s">
        <v>593</v>
      </c>
      <c r="B30" s="776"/>
      <c r="C30" s="776"/>
      <c r="D30" s="776"/>
      <c r="E30" s="776"/>
      <c r="F30" s="776"/>
      <c r="G30" s="764" t="s">
        <v>136</v>
      </c>
      <c r="H30" s="778"/>
      <c r="I30" s="780"/>
      <c r="J30" s="780"/>
      <c r="K30" s="918"/>
      <c r="L30" s="918"/>
      <c r="M30" s="778"/>
      <c r="N30" s="778"/>
      <c r="O30" s="778"/>
      <c r="P30" s="778"/>
      <c r="Q30" s="778"/>
      <c r="R30" s="778"/>
      <c r="S30" s="778"/>
      <c r="T30" s="778"/>
      <c r="U30" s="778"/>
      <c r="V30" s="778"/>
    </row>
    <row r="31" spans="1:22" x14ac:dyDescent="0.25">
      <c r="A31" s="784" t="s">
        <v>297</v>
      </c>
      <c r="B31" s="785"/>
      <c r="C31" s="785"/>
      <c r="D31" s="785"/>
      <c r="E31" s="785"/>
      <c r="F31" s="785"/>
      <c r="G31" s="1210" t="s">
        <v>136</v>
      </c>
      <c r="H31" s="778"/>
      <c r="I31" s="780"/>
      <c r="J31" s="780"/>
      <c r="K31" s="918"/>
      <c r="L31" s="918"/>
      <c r="M31" s="778"/>
      <c r="N31" s="778"/>
      <c r="O31" s="778"/>
      <c r="P31" s="778"/>
      <c r="Q31" s="778"/>
      <c r="R31" s="778"/>
      <c r="S31" s="778"/>
      <c r="T31" s="778"/>
      <c r="U31" s="778"/>
      <c r="V31" s="778"/>
    </row>
    <row r="32" spans="1:22" ht="12.75" customHeight="1" x14ac:dyDescent="0.25">
      <c r="A32" s="890"/>
      <c r="B32" s="777"/>
      <c r="C32" s="777"/>
      <c r="D32" s="891"/>
      <c r="E32" s="886"/>
      <c r="F32" s="778"/>
      <c r="G32" s="778"/>
      <c r="H32" s="777"/>
      <c r="I32" s="904"/>
      <c r="J32" s="904"/>
      <c r="K32" s="919"/>
      <c r="L32" s="919"/>
      <c r="M32" s="778"/>
      <c r="N32" s="778"/>
      <c r="O32" s="778"/>
      <c r="P32" s="778"/>
      <c r="Q32" s="778"/>
      <c r="R32" s="778"/>
      <c r="S32" s="778"/>
      <c r="T32" s="778"/>
      <c r="U32" s="778"/>
      <c r="V32" s="778"/>
    </row>
    <row r="33" spans="1:22" ht="12.75" hidden="1" customHeight="1" x14ac:dyDescent="0.25">
      <c r="A33" s="771" t="s">
        <v>231</v>
      </c>
      <c r="B33" s="819"/>
      <c r="C33" s="819"/>
      <c r="D33" s="819"/>
      <c r="E33" s="819"/>
      <c r="F33" s="819"/>
      <c r="G33" s="820"/>
      <c r="H33" s="778"/>
      <c r="I33" s="778"/>
      <c r="J33" s="778"/>
      <c r="K33" s="778"/>
      <c r="L33" s="778"/>
      <c r="M33" s="778"/>
      <c r="N33" s="778"/>
      <c r="O33" s="778"/>
      <c r="P33" s="778"/>
      <c r="Q33" s="778"/>
      <c r="R33" s="778"/>
      <c r="S33" s="778"/>
      <c r="T33" s="778"/>
      <c r="U33" s="778"/>
      <c r="V33" s="778"/>
    </row>
    <row r="34" spans="1:22" ht="12.75" hidden="1" customHeight="1" x14ac:dyDescent="0.25">
      <c r="A34" s="909" t="s">
        <v>229</v>
      </c>
      <c r="B34" s="892" t="s">
        <v>230</v>
      </c>
      <c r="C34" s="892"/>
      <c r="D34" s="893" t="s">
        <v>156</v>
      </c>
      <c r="E34" s="893" t="s">
        <v>232</v>
      </c>
      <c r="F34" s="893" t="s">
        <v>233</v>
      </c>
      <c r="G34" s="894" t="s">
        <v>234</v>
      </c>
      <c r="H34" s="778"/>
      <c r="I34" s="912"/>
      <c r="J34" s="913"/>
      <c r="K34" s="912"/>
      <c r="L34" s="912"/>
      <c r="M34" s="912"/>
      <c r="N34" s="912"/>
      <c r="O34" s="912"/>
      <c r="P34" s="914"/>
      <c r="Q34" s="915"/>
      <c r="R34" s="778"/>
      <c r="S34" s="778"/>
      <c r="T34" s="778"/>
      <c r="U34" s="778"/>
      <c r="V34" s="778"/>
    </row>
    <row r="35" spans="1:22" ht="12.75" hidden="1" customHeight="1" x14ac:dyDescent="0.25">
      <c r="A35" s="766" t="s">
        <v>214</v>
      </c>
      <c r="B35" s="752" t="s">
        <v>215</v>
      </c>
      <c r="C35" s="767"/>
      <c r="D35" s="753">
        <f>IF(F35&lt;&gt;0,G35/F35,0)</f>
        <v>0</v>
      </c>
      <c r="E35" s="768"/>
      <c r="F35" s="754">
        <f>F36</f>
        <v>0</v>
      </c>
      <c r="G35" s="755">
        <f>SUM(G36:G42)</f>
        <v>0</v>
      </c>
      <c r="H35" s="778"/>
      <c r="I35" s="912"/>
      <c r="J35" s="913"/>
      <c r="K35" s="912"/>
      <c r="L35" s="912"/>
      <c r="M35" s="912"/>
      <c r="N35" s="912"/>
      <c r="O35" s="912"/>
      <c r="P35" s="914"/>
      <c r="Q35" s="915"/>
      <c r="R35" s="778"/>
      <c r="S35" s="778"/>
      <c r="T35" s="778"/>
      <c r="U35" s="778"/>
      <c r="V35" s="778"/>
    </row>
    <row r="36" spans="1:22" ht="12.75" hidden="1" customHeight="1" x14ac:dyDescent="0.25">
      <c r="A36" s="783" t="s">
        <v>235</v>
      </c>
      <c r="B36" s="780" t="s">
        <v>236</v>
      </c>
      <c r="C36" s="780"/>
      <c r="D36" s="897">
        <v>27.65</v>
      </c>
      <c r="E36" s="898" t="e">
        <f t="shared" ref="E36:E42" si="9">F36/$F$36</f>
        <v>#DIV/0!</v>
      </c>
      <c r="F36" s="765"/>
      <c r="G36" s="895">
        <f t="shared" ref="G36:G42" si="10">F36*D36</f>
        <v>0</v>
      </c>
      <c r="H36" s="778"/>
      <c r="I36" s="912"/>
      <c r="J36" s="913"/>
      <c r="K36" s="912"/>
      <c r="L36" s="912"/>
      <c r="M36" s="912"/>
      <c r="N36" s="912"/>
      <c r="O36" s="912"/>
      <c r="P36" s="914"/>
      <c r="Q36" s="915"/>
      <c r="R36" s="778"/>
      <c r="S36" s="778"/>
      <c r="T36" s="778"/>
      <c r="U36" s="778"/>
      <c r="V36" s="778"/>
    </row>
    <row r="37" spans="1:22" ht="12.75" hidden="1" customHeight="1" x14ac:dyDescent="0.25">
      <c r="A37" s="783" t="s">
        <v>237</v>
      </c>
      <c r="B37" s="780" t="s">
        <v>238</v>
      </c>
      <c r="C37" s="780"/>
      <c r="D37" s="897">
        <v>24.74</v>
      </c>
      <c r="E37" s="898" t="e">
        <f t="shared" si="9"/>
        <v>#DIV/0!</v>
      </c>
      <c r="F37" s="765"/>
      <c r="G37" s="895">
        <f t="shared" si="10"/>
        <v>0</v>
      </c>
      <c r="H37" s="778"/>
      <c r="I37" s="912"/>
      <c r="J37" s="913"/>
      <c r="K37" s="912"/>
      <c r="L37" s="912"/>
      <c r="M37" s="912"/>
      <c r="N37" s="912"/>
      <c r="O37" s="912"/>
      <c r="P37" s="914"/>
      <c r="Q37" s="915"/>
      <c r="R37" s="778"/>
      <c r="S37" s="778"/>
      <c r="T37" s="778"/>
      <c r="U37" s="778"/>
      <c r="V37" s="778"/>
    </row>
    <row r="38" spans="1:22" ht="12.75" hidden="1" customHeight="1" x14ac:dyDescent="0.25">
      <c r="A38" s="783" t="s">
        <v>239</v>
      </c>
      <c r="B38" s="780" t="s">
        <v>240</v>
      </c>
      <c r="C38" s="780"/>
      <c r="D38" s="897">
        <v>7.33</v>
      </c>
      <c r="E38" s="898" t="e">
        <f t="shared" si="9"/>
        <v>#DIV/0!</v>
      </c>
      <c r="F38" s="765"/>
      <c r="G38" s="895">
        <f t="shared" si="10"/>
        <v>0</v>
      </c>
      <c r="H38" s="778"/>
      <c r="I38" s="912"/>
      <c r="J38" s="916"/>
      <c r="K38" s="912"/>
      <c r="L38" s="912"/>
      <c r="M38" s="912"/>
      <c r="N38" s="912"/>
      <c r="O38" s="912"/>
      <c r="P38" s="914"/>
      <c r="Q38" s="915"/>
      <c r="R38" s="778"/>
      <c r="S38" s="778"/>
      <c r="T38" s="778"/>
      <c r="U38" s="778"/>
      <c r="V38" s="778"/>
    </row>
    <row r="39" spans="1:22" ht="12.75" hidden="1" customHeight="1" x14ac:dyDescent="0.25">
      <c r="A39" s="783" t="s">
        <v>241</v>
      </c>
      <c r="B39" s="780" t="s">
        <v>242</v>
      </c>
      <c r="C39" s="780"/>
      <c r="D39" s="897">
        <v>0.86</v>
      </c>
      <c r="E39" s="898" t="e">
        <f t="shared" si="9"/>
        <v>#DIV/0!</v>
      </c>
      <c r="F39" s="888">
        <f>F40+(2*F38)</f>
        <v>0</v>
      </c>
      <c r="G39" s="895">
        <f t="shared" si="10"/>
        <v>0</v>
      </c>
      <c r="H39" s="778"/>
      <c r="I39" s="912"/>
      <c r="J39" s="917"/>
      <c r="K39" s="912"/>
      <c r="L39" s="912"/>
      <c r="M39" s="912"/>
      <c r="N39" s="912"/>
      <c r="O39" s="912"/>
      <c r="P39" s="914"/>
      <c r="Q39" s="915"/>
      <c r="R39" s="778"/>
      <c r="S39" s="778"/>
      <c r="T39" s="778"/>
      <c r="U39" s="778"/>
      <c r="V39" s="778"/>
    </row>
    <row r="40" spans="1:22" ht="12.75" hidden="1" customHeight="1" x14ac:dyDescent="0.25">
      <c r="A40" s="783" t="s">
        <v>243</v>
      </c>
      <c r="B40" s="780" t="s">
        <v>244</v>
      </c>
      <c r="C40" s="780"/>
      <c r="D40" s="897">
        <v>2.21</v>
      </c>
      <c r="E40" s="898" t="e">
        <f t="shared" si="9"/>
        <v>#DIV/0!</v>
      </c>
      <c r="F40" s="888">
        <f>F36+F41</f>
        <v>0</v>
      </c>
      <c r="G40" s="895">
        <f t="shared" si="10"/>
        <v>0</v>
      </c>
      <c r="H40" s="778"/>
      <c r="I40" s="912"/>
      <c r="J40" s="916"/>
      <c r="K40" s="912"/>
      <c r="L40" s="912"/>
      <c r="M40" s="912"/>
      <c r="N40" s="912"/>
      <c r="O40" s="912"/>
      <c r="P40" s="914"/>
      <c r="Q40" s="915"/>
      <c r="R40" s="778"/>
      <c r="S40" s="778"/>
      <c r="T40" s="778"/>
      <c r="U40" s="778"/>
      <c r="V40" s="778"/>
    </row>
    <row r="41" spans="1:22" ht="12.75" hidden="1" customHeight="1" x14ac:dyDescent="0.25">
      <c r="A41" s="783" t="s">
        <v>245</v>
      </c>
      <c r="B41" s="780" t="s">
        <v>246</v>
      </c>
      <c r="C41" s="780"/>
      <c r="D41" s="899">
        <v>0.11</v>
      </c>
      <c r="E41" s="898" t="e">
        <f t="shared" si="9"/>
        <v>#DIV/0!</v>
      </c>
      <c r="F41" s="765"/>
      <c r="G41" s="895">
        <f t="shared" si="10"/>
        <v>0</v>
      </c>
      <c r="H41" s="778"/>
      <c r="I41" s="912"/>
      <c r="J41" s="913"/>
      <c r="K41" s="912"/>
      <c r="L41" s="912"/>
      <c r="M41" s="912"/>
      <c r="N41" s="912"/>
      <c r="O41" s="912"/>
      <c r="P41" s="914"/>
      <c r="Q41" s="915"/>
      <c r="R41" s="778"/>
      <c r="S41" s="778"/>
      <c r="T41" s="778"/>
      <c r="U41" s="778"/>
      <c r="V41" s="778"/>
    </row>
    <row r="42" spans="1:22" ht="12.75" hidden="1" customHeight="1" x14ac:dyDescent="0.25">
      <c r="A42" s="784" t="s">
        <v>298</v>
      </c>
      <c r="B42" s="824" t="s">
        <v>247</v>
      </c>
      <c r="C42" s="824"/>
      <c r="D42" s="900">
        <v>0.21</v>
      </c>
      <c r="E42" s="901" t="e">
        <f t="shared" si="9"/>
        <v>#DIV/0!</v>
      </c>
      <c r="F42" s="893">
        <f>2*F38</f>
        <v>0</v>
      </c>
      <c r="G42" s="896">
        <f t="shared" si="10"/>
        <v>0</v>
      </c>
      <c r="H42" s="778"/>
      <c r="I42" s="778"/>
      <c r="J42" s="778"/>
      <c r="K42" s="778"/>
      <c r="L42" s="778"/>
      <c r="M42" s="778"/>
      <c r="N42" s="778"/>
      <c r="O42" s="778"/>
      <c r="P42" s="778"/>
      <c r="Q42" s="778"/>
      <c r="R42" s="778"/>
      <c r="S42" s="778"/>
      <c r="T42" s="778"/>
      <c r="U42" s="778"/>
      <c r="V42" s="778"/>
    </row>
    <row r="43" spans="1:22" ht="12.75" customHeight="1" x14ac:dyDescent="0.25">
      <c r="A43" s="778"/>
      <c r="B43" s="778"/>
      <c r="C43" s="778"/>
      <c r="D43" s="778"/>
      <c r="E43" s="778"/>
      <c r="F43" s="778"/>
      <c r="G43" s="778"/>
      <c r="H43" s="778"/>
      <c r="I43" s="778"/>
      <c r="J43" s="778"/>
      <c r="K43" s="778"/>
      <c r="L43" s="778"/>
      <c r="M43" s="778"/>
      <c r="N43" s="778"/>
      <c r="O43" s="778"/>
      <c r="P43" s="778"/>
      <c r="Q43" s="778"/>
      <c r="R43" s="778"/>
      <c r="S43" s="778"/>
      <c r="T43" s="778"/>
      <c r="U43" s="778"/>
      <c r="V43" s="778"/>
    </row>
    <row r="44" spans="1:22" ht="12.75" customHeight="1" x14ac:dyDescent="0.25">
      <c r="A44" s="903"/>
      <c r="B44" s="887"/>
      <c r="C44" s="886"/>
      <c r="D44" s="887"/>
      <c r="E44" s="887"/>
      <c r="F44" s="780"/>
      <c r="G44" s="780"/>
      <c r="H44" s="780"/>
      <c r="I44" s="778"/>
      <c r="J44" s="778"/>
      <c r="K44" s="778"/>
      <c r="L44" s="778"/>
      <c r="M44" s="778"/>
      <c r="N44" s="778"/>
      <c r="O44" s="778"/>
      <c r="P44" s="778"/>
      <c r="Q44" s="778"/>
      <c r="R44" s="778"/>
      <c r="S44" s="778"/>
      <c r="T44" s="778"/>
      <c r="U44" s="778"/>
      <c r="V44" s="778"/>
    </row>
    <row r="45" spans="1:22" x14ac:dyDescent="0.25">
      <c r="A45" s="778"/>
      <c r="B45" s="778"/>
      <c r="C45" s="778"/>
      <c r="D45" s="778"/>
      <c r="E45" s="778"/>
      <c r="F45" s="778"/>
      <c r="G45" s="778"/>
      <c r="H45" s="778"/>
      <c r="I45" s="778"/>
      <c r="J45" s="778"/>
      <c r="K45" s="778"/>
      <c r="L45" s="778"/>
      <c r="M45" s="778"/>
      <c r="N45" s="778"/>
      <c r="O45" s="778"/>
      <c r="P45" s="778"/>
      <c r="Q45" s="778"/>
      <c r="R45" s="778"/>
      <c r="S45" s="778"/>
      <c r="T45" s="778"/>
      <c r="U45" s="778"/>
      <c r="V45" s="778"/>
    </row>
    <row r="46" spans="1:22" x14ac:dyDescent="0.25">
      <c r="A46" s="778"/>
      <c r="B46" s="778"/>
      <c r="C46" s="778"/>
      <c r="D46" s="778"/>
      <c r="E46" s="778"/>
      <c r="F46" s="778"/>
      <c r="G46" s="778"/>
      <c r="H46" s="778"/>
      <c r="I46" s="778"/>
      <c r="J46" s="778"/>
      <c r="K46" s="778"/>
      <c r="L46" s="778"/>
      <c r="M46" s="778"/>
      <c r="N46" s="778"/>
      <c r="O46" s="778"/>
      <c r="P46" s="778"/>
      <c r="Q46" s="778"/>
      <c r="R46" s="778"/>
      <c r="S46" s="778"/>
      <c r="T46" s="778"/>
      <c r="U46" s="778"/>
      <c r="V46" s="778"/>
    </row>
    <row r="47" spans="1:22" x14ac:dyDescent="0.25">
      <c r="A47" s="778"/>
      <c r="B47" s="778"/>
      <c r="C47" s="778"/>
      <c r="D47" s="778"/>
      <c r="E47" s="778"/>
      <c r="F47" s="778"/>
      <c r="G47" s="778"/>
      <c r="H47" s="778"/>
      <c r="I47" s="778"/>
      <c r="J47" s="778"/>
      <c r="K47" s="778"/>
      <c r="L47" s="778"/>
      <c r="M47" s="778"/>
      <c r="N47" s="778"/>
      <c r="O47" s="778"/>
      <c r="P47" s="778"/>
      <c r="Q47" s="778"/>
      <c r="R47" s="778"/>
      <c r="S47" s="778"/>
      <c r="T47" s="778"/>
      <c r="U47" s="778"/>
      <c r="V47" s="778"/>
    </row>
    <row r="48" spans="1:22" x14ac:dyDescent="0.25">
      <c r="A48" s="778"/>
      <c r="B48" s="778"/>
      <c r="C48" s="778"/>
      <c r="D48" s="778"/>
      <c r="E48" s="778"/>
      <c r="F48" s="778"/>
      <c r="G48" s="778"/>
      <c r="H48" s="778"/>
      <c r="I48" s="778"/>
      <c r="J48" s="778"/>
      <c r="K48" s="778"/>
      <c r="L48" s="778"/>
      <c r="M48" s="778"/>
      <c r="N48" s="778"/>
      <c r="O48" s="778"/>
      <c r="P48" s="778"/>
      <c r="Q48" s="778"/>
      <c r="R48" s="778"/>
      <c r="S48" s="778"/>
      <c r="T48" s="778"/>
      <c r="U48" s="778"/>
      <c r="V48" s="778"/>
    </row>
    <row r="49" spans="1:22" x14ac:dyDescent="0.25">
      <c r="A49" s="778"/>
      <c r="B49" s="778"/>
      <c r="C49" s="778"/>
      <c r="D49" s="778"/>
      <c r="E49" s="778"/>
      <c r="F49" s="778"/>
      <c r="G49" s="778"/>
      <c r="H49" s="778"/>
      <c r="I49" s="778"/>
      <c r="J49" s="778"/>
      <c r="K49" s="778"/>
      <c r="L49" s="778"/>
      <c r="M49" s="778"/>
      <c r="N49" s="778"/>
      <c r="O49" s="778"/>
      <c r="P49" s="778"/>
      <c r="Q49" s="778"/>
      <c r="R49" s="778"/>
      <c r="S49" s="778"/>
      <c r="T49" s="778"/>
      <c r="U49" s="778"/>
      <c r="V49" s="778"/>
    </row>
    <row r="50" spans="1:22" x14ac:dyDescent="0.25">
      <c r="A50" s="778"/>
      <c r="B50" s="778"/>
      <c r="C50" s="778"/>
      <c r="D50" s="778"/>
      <c r="E50" s="778"/>
      <c r="F50" s="778"/>
      <c r="G50" s="778"/>
      <c r="H50" s="778"/>
      <c r="I50" s="778"/>
      <c r="J50" s="778"/>
      <c r="K50" s="778"/>
      <c r="L50" s="778"/>
      <c r="M50" s="778"/>
      <c r="N50" s="778"/>
      <c r="O50" s="778"/>
      <c r="P50" s="778"/>
      <c r="Q50" s="778"/>
      <c r="R50" s="778"/>
      <c r="S50" s="778"/>
      <c r="T50" s="778"/>
      <c r="U50" s="778"/>
      <c r="V50" s="778"/>
    </row>
    <row r="51" spans="1:22" x14ac:dyDescent="0.25">
      <c r="A51" s="778"/>
      <c r="B51" s="778"/>
      <c r="C51" s="778"/>
      <c r="D51" s="778"/>
      <c r="E51" s="778"/>
      <c r="F51" s="778"/>
      <c r="G51" s="778"/>
      <c r="H51" s="778"/>
      <c r="I51" s="778"/>
      <c r="J51" s="778"/>
      <c r="K51" s="778"/>
      <c r="L51" s="778"/>
      <c r="M51" s="778"/>
      <c r="N51" s="778"/>
      <c r="O51" s="778"/>
      <c r="P51" s="778"/>
      <c r="Q51" s="778"/>
      <c r="R51" s="778"/>
      <c r="S51" s="778"/>
      <c r="T51" s="778"/>
      <c r="U51" s="778"/>
      <c r="V51" s="778"/>
    </row>
    <row r="52" spans="1:22" x14ac:dyDescent="0.25">
      <c r="A52" s="778"/>
      <c r="B52" s="778"/>
      <c r="C52" s="778"/>
      <c r="D52" s="778"/>
      <c r="E52" s="778"/>
      <c r="F52" s="778"/>
      <c r="G52" s="778"/>
      <c r="H52" s="778"/>
      <c r="I52" s="778"/>
      <c r="J52" s="778"/>
      <c r="K52" s="778"/>
      <c r="L52" s="778"/>
      <c r="M52" s="778"/>
      <c r="N52" s="778"/>
      <c r="O52" s="778"/>
      <c r="P52" s="778"/>
      <c r="Q52" s="778"/>
      <c r="R52" s="778"/>
      <c r="S52" s="778"/>
      <c r="T52" s="778"/>
      <c r="U52" s="778"/>
      <c r="V52" s="778"/>
    </row>
    <row r="53" spans="1:22" x14ac:dyDescent="0.25">
      <c r="A53" s="778"/>
      <c r="B53" s="778"/>
      <c r="C53" s="778"/>
      <c r="D53" s="778"/>
      <c r="E53" s="778"/>
      <c r="F53" s="778"/>
      <c r="G53" s="778"/>
      <c r="H53" s="778"/>
      <c r="I53" s="778"/>
      <c r="J53" s="778"/>
      <c r="K53" s="778"/>
      <c r="L53" s="778"/>
      <c r="M53" s="778"/>
      <c r="N53" s="778"/>
      <c r="O53" s="778"/>
      <c r="P53" s="778"/>
      <c r="Q53" s="778"/>
      <c r="R53" s="778"/>
      <c r="S53" s="778"/>
      <c r="T53" s="778"/>
      <c r="U53" s="778"/>
      <c r="V53" s="778"/>
    </row>
    <row r="54" spans="1:22" x14ac:dyDescent="0.25">
      <c r="A54" s="778"/>
      <c r="B54" s="778"/>
      <c r="C54" s="778"/>
      <c r="D54" s="778"/>
      <c r="E54" s="778"/>
      <c r="F54" s="778"/>
      <c r="G54" s="778"/>
      <c r="H54" s="778"/>
      <c r="I54" s="778"/>
      <c r="J54" s="778"/>
      <c r="K54" s="778"/>
      <c r="L54" s="778"/>
      <c r="M54" s="778"/>
      <c r="N54" s="778"/>
      <c r="O54" s="778"/>
      <c r="P54" s="778"/>
      <c r="Q54" s="778"/>
      <c r="R54" s="778"/>
      <c r="S54" s="778"/>
      <c r="T54" s="778"/>
      <c r="U54" s="778"/>
      <c r="V54" s="778"/>
    </row>
    <row r="55" spans="1:22" x14ac:dyDescent="0.25">
      <c r="A55" s="778"/>
      <c r="B55" s="778"/>
      <c r="C55" s="778"/>
      <c r="D55" s="778"/>
      <c r="E55" s="778"/>
      <c r="F55" s="778"/>
      <c r="G55" s="778"/>
      <c r="H55" s="778"/>
      <c r="I55" s="778"/>
      <c r="J55" s="778"/>
      <c r="K55" s="778"/>
      <c r="L55" s="778"/>
      <c r="M55" s="778"/>
      <c r="N55" s="778"/>
      <c r="O55" s="778"/>
      <c r="P55" s="778"/>
      <c r="Q55" s="778"/>
      <c r="R55" s="778"/>
      <c r="S55" s="778"/>
      <c r="T55" s="778"/>
      <c r="U55" s="778"/>
      <c r="V55" s="778"/>
    </row>
    <row r="56" spans="1:22" x14ac:dyDescent="0.25">
      <c r="A56" s="778"/>
      <c r="B56" s="778"/>
      <c r="C56" s="778"/>
      <c r="D56" s="778"/>
      <c r="E56" s="778"/>
      <c r="F56" s="778"/>
      <c r="G56" s="778"/>
      <c r="H56" s="778"/>
      <c r="I56" s="778"/>
      <c r="J56" s="778"/>
      <c r="K56" s="778"/>
      <c r="L56" s="778"/>
      <c r="M56" s="778"/>
      <c r="N56" s="778"/>
      <c r="O56" s="778"/>
      <c r="P56" s="778"/>
      <c r="Q56" s="778"/>
      <c r="R56" s="778"/>
      <c r="S56" s="778"/>
      <c r="T56" s="778"/>
      <c r="U56" s="778"/>
      <c r="V56" s="778"/>
    </row>
    <row r="57" spans="1:22" x14ac:dyDescent="0.25">
      <c r="A57" s="778"/>
      <c r="B57" s="778"/>
      <c r="C57" s="778"/>
      <c r="D57" s="778"/>
      <c r="E57" s="778"/>
      <c r="F57" s="778"/>
      <c r="G57" s="778"/>
      <c r="H57" s="778"/>
      <c r="I57" s="778"/>
      <c r="J57" s="778"/>
      <c r="K57" s="778"/>
      <c r="L57" s="778"/>
      <c r="M57" s="778"/>
      <c r="N57" s="778"/>
      <c r="O57" s="778"/>
      <c r="P57" s="778"/>
      <c r="Q57" s="778"/>
      <c r="R57" s="778"/>
      <c r="S57" s="778"/>
      <c r="T57" s="778"/>
      <c r="U57" s="778"/>
      <c r="V57" s="778"/>
    </row>
    <row r="58" spans="1:22" x14ac:dyDescent="0.25">
      <c r="A58" s="778"/>
      <c r="B58" s="778"/>
      <c r="C58" s="778"/>
      <c r="D58" s="778"/>
      <c r="E58" s="778"/>
      <c r="F58" s="778"/>
      <c r="G58" s="778"/>
      <c r="H58" s="778"/>
      <c r="I58" s="778"/>
      <c r="J58" s="778"/>
      <c r="K58" s="778"/>
      <c r="L58" s="778"/>
      <c r="M58" s="778"/>
      <c r="N58" s="778"/>
      <c r="O58" s="778"/>
      <c r="P58" s="778"/>
      <c r="Q58" s="778"/>
      <c r="R58" s="778"/>
      <c r="S58" s="778"/>
      <c r="T58" s="778"/>
      <c r="U58" s="778"/>
      <c r="V58" s="778"/>
    </row>
    <row r="59" spans="1:22" x14ac:dyDescent="0.25">
      <c r="A59" s="778"/>
      <c r="B59" s="778"/>
      <c r="C59" s="778"/>
      <c r="D59" s="778"/>
      <c r="E59" s="778"/>
      <c r="F59" s="778"/>
      <c r="G59" s="778"/>
      <c r="H59" s="778"/>
      <c r="I59" s="778"/>
      <c r="J59" s="778"/>
      <c r="K59" s="778"/>
      <c r="L59" s="778"/>
      <c r="M59" s="778"/>
      <c r="N59" s="778"/>
      <c r="O59" s="778"/>
      <c r="P59" s="778"/>
      <c r="Q59" s="778"/>
      <c r="R59" s="778"/>
      <c r="S59" s="778"/>
      <c r="T59" s="778"/>
      <c r="U59" s="778"/>
      <c r="V59" s="778"/>
    </row>
    <row r="60" spans="1:22" x14ac:dyDescent="0.25">
      <c r="A60" s="778"/>
      <c r="B60" s="778"/>
      <c r="C60" s="778"/>
      <c r="D60" s="778"/>
      <c r="E60" s="778"/>
      <c r="F60" s="778"/>
      <c r="G60" s="778"/>
      <c r="H60" s="778"/>
      <c r="I60" s="778"/>
      <c r="J60" s="778"/>
      <c r="K60" s="778"/>
      <c r="L60" s="778"/>
      <c r="M60" s="778"/>
      <c r="N60" s="778"/>
      <c r="O60" s="778"/>
      <c r="P60" s="778"/>
      <c r="Q60" s="778"/>
      <c r="R60" s="778"/>
      <c r="S60" s="778"/>
      <c r="T60" s="778"/>
      <c r="U60" s="778"/>
      <c r="V60" s="778"/>
    </row>
    <row r="61" spans="1:22" x14ac:dyDescent="0.25">
      <c r="A61" s="778"/>
      <c r="B61" s="778"/>
      <c r="C61" s="778"/>
      <c r="D61" s="778"/>
      <c r="E61" s="778"/>
      <c r="F61" s="778"/>
      <c r="G61" s="778"/>
      <c r="H61" s="778"/>
      <c r="I61" s="778"/>
      <c r="J61" s="778"/>
      <c r="K61" s="778"/>
      <c r="L61" s="778"/>
      <c r="M61" s="778"/>
      <c r="N61" s="778"/>
      <c r="O61" s="778"/>
      <c r="P61" s="778"/>
      <c r="Q61" s="778"/>
      <c r="R61" s="778"/>
      <c r="S61" s="778"/>
      <c r="T61" s="778"/>
      <c r="U61" s="778"/>
      <c r="V61" s="778"/>
    </row>
    <row r="62" spans="1:22" x14ac:dyDescent="0.25">
      <c r="A62" s="778"/>
      <c r="B62" s="778"/>
      <c r="C62" s="778"/>
      <c r="D62" s="778"/>
      <c r="E62" s="778"/>
      <c r="F62" s="778"/>
      <c r="G62" s="778"/>
      <c r="H62" s="778"/>
      <c r="I62" s="778"/>
      <c r="J62" s="778"/>
      <c r="K62" s="778"/>
      <c r="L62" s="778"/>
      <c r="M62" s="778"/>
      <c r="N62" s="778"/>
      <c r="O62" s="778"/>
      <c r="P62" s="778"/>
      <c r="Q62" s="778"/>
      <c r="R62" s="778"/>
      <c r="S62" s="778"/>
      <c r="T62" s="778"/>
      <c r="U62" s="778"/>
      <c r="V62" s="778"/>
    </row>
    <row r="63" spans="1:22" x14ac:dyDescent="0.25">
      <c r="A63" s="778"/>
      <c r="B63" s="778"/>
      <c r="C63" s="778"/>
      <c r="D63" s="778"/>
      <c r="E63" s="778"/>
      <c r="F63" s="778"/>
      <c r="G63" s="778"/>
      <c r="H63" s="778"/>
      <c r="I63" s="778"/>
      <c r="J63" s="778"/>
      <c r="K63" s="778"/>
      <c r="L63" s="778"/>
      <c r="M63" s="778"/>
      <c r="N63" s="778"/>
      <c r="O63" s="778"/>
      <c r="P63" s="778"/>
      <c r="Q63" s="778"/>
      <c r="R63" s="778"/>
      <c r="S63" s="778"/>
      <c r="T63" s="778"/>
      <c r="U63" s="778"/>
      <c r="V63" s="778"/>
    </row>
    <row r="64" spans="1:22" x14ac:dyDescent="0.25">
      <c r="A64" s="778"/>
      <c r="B64" s="778"/>
      <c r="C64" s="778"/>
      <c r="D64" s="778"/>
      <c r="E64" s="778"/>
      <c r="F64" s="778"/>
      <c r="G64" s="778"/>
      <c r="H64" s="778"/>
      <c r="I64" s="778"/>
      <c r="J64" s="778"/>
      <c r="K64" s="778"/>
      <c r="L64" s="778"/>
      <c r="M64" s="778"/>
      <c r="N64" s="778"/>
      <c r="O64" s="778"/>
      <c r="P64" s="778"/>
      <c r="Q64" s="778"/>
      <c r="R64" s="778"/>
      <c r="S64" s="778"/>
      <c r="T64" s="778"/>
      <c r="U64" s="778"/>
      <c r="V64" s="778"/>
    </row>
    <row r="65" spans="1:22" x14ac:dyDescent="0.25">
      <c r="A65" s="778"/>
      <c r="B65" s="778"/>
      <c r="C65" s="778"/>
      <c r="D65" s="778"/>
      <c r="E65" s="778"/>
      <c r="F65" s="778"/>
      <c r="G65" s="778"/>
      <c r="H65" s="778"/>
      <c r="I65" s="778"/>
      <c r="J65" s="778"/>
      <c r="K65" s="778"/>
      <c r="L65" s="778"/>
      <c r="M65" s="778"/>
      <c r="N65" s="778"/>
      <c r="O65" s="778"/>
      <c r="P65" s="778"/>
      <c r="Q65" s="778"/>
      <c r="R65" s="778"/>
      <c r="S65" s="778"/>
      <c r="T65" s="778"/>
      <c r="U65" s="778"/>
      <c r="V65" s="778"/>
    </row>
    <row r="66" spans="1:22" x14ac:dyDescent="0.25">
      <c r="A66" s="778"/>
      <c r="B66" s="778"/>
      <c r="C66" s="778"/>
      <c r="D66" s="778"/>
      <c r="E66" s="778"/>
      <c r="F66" s="778"/>
      <c r="G66" s="778"/>
      <c r="H66" s="778"/>
      <c r="I66" s="778"/>
      <c r="J66" s="778"/>
      <c r="K66" s="778"/>
      <c r="L66" s="778"/>
      <c r="M66" s="778"/>
      <c r="N66" s="778"/>
      <c r="O66" s="778"/>
      <c r="P66" s="778"/>
      <c r="Q66" s="778"/>
      <c r="R66" s="778"/>
      <c r="S66" s="778"/>
      <c r="T66" s="778"/>
      <c r="U66" s="778"/>
      <c r="V66" s="778"/>
    </row>
    <row r="67" spans="1:22" x14ac:dyDescent="0.25">
      <c r="A67" s="778"/>
      <c r="B67" s="778"/>
      <c r="C67" s="778"/>
      <c r="D67" s="778"/>
      <c r="E67" s="778"/>
      <c r="F67" s="778"/>
      <c r="G67" s="778"/>
      <c r="H67" s="778"/>
      <c r="I67" s="778"/>
      <c r="J67" s="778"/>
      <c r="K67" s="778"/>
      <c r="L67" s="778"/>
      <c r="M67" s="778"/>
      <c r="N67" s="778"/>
      <c r="O67" s="778"/>
      <c r="P67" s="778"/>
      <c r="Q67" s="778"/>
      <c r="R67" s="778"/>
      <c r="S67" s="778"/>
      <c r="T67" s="778"/>
      <c r="U67" s="778"/>
      <c r="V67" s="778"/>
    </row>
    <row r="68" spans="1:22" x14ac:dyDescent="0.25">
      <c r="A68" s="778"/>
      <c r="B68" s="778"/>
      <c r="C68" s="778"/>
      <c r="D68" s="778"/>
      <c r="E68" s="778"/>
      <c r="F68" s="778"/>
      <c r="G68" s="778"/>
      <c r="H68" s="778"/>
      <c r="I68" s="778"/>
      <c r="J68" s="778"/>
      <c r="K68" s="778"/>
      <c r="L68" s="778"/>
      <c r="M68" s="778"/>
      <c r="N68" s="778"/>
      <c r="O68" s="778"/>
      <c r="P68" s="778"/>
      <c r="Q68" s="778"/>
      <c r="R68" s="778"/>
      <c r="S68" s="778"/>
      <c r="T68" s="778"/>
      <c r="U68" s="778"/>
      <c r="V68" s="778"/>
    </row>
    <row r="69" spans="1:22" x14ac:dyDescent="0.25">
      <c r="A69" s="778"/>
      <c r="B69" s="778"/>
      <c r="C69" s="778"/>
      <c r="D69" s="778"/>
      <c r="E69" s="778"/>
      <c r="F69" s="778"/>
      <c r="G69" s="778"/>
      <c r="H69" s="778"/>
      <c r="I69" s="778"/>
      <c r="J69" s="778"/>
      <c r="K69" s="778"/>
      <c r="L69" s="778"/>
      <c r="M69" s="778"/>
      <c r="N69" s="778"/>
      <c r="O69" s="778"/>
      <c r="P69" s="778"/>
      <c r="Q69" s="778"/>
      <c r="R69" s="778"/>
      <c r="S69" s="778"/>
      <c r="T69" s="778"/>
      <c r="U69" s="778"/>
      <c r="V69" s="778"/>
    </row>
    <row r="70" spans="1:22" x14ac:dyDescent="0.25">
      <c r="A70" s="778"/>
      <c r="B70" s="778"/>
      <c r="C70" s="778"/>
      <c r="D70" s="778"/>
      <c r="E70" s="778"/>
      <c r="F70" s="778"/>
      <c r="G70" s="778"/>
      <c r="H70" s="778"/>
      <c r="I70" s="778"/>
      <c r="J70" s="778"/>
      <c r="K70" s="778"/>
      <c r="L70" s="778"/>
      <c r="M70" s="778"/>
      <c r="N70" s="778"/>
      <c r="O70" s="778"/>
      <c r="P70" s="778"/>
      <c r="Q70" s="778"/>
      <c r="R70" s="778"/>
      <c r="S70" s="778"/>
      <c r="T70" s="778"/>
      <c r="U70" s="778"/>
      <c r="V70" s="778"/>
    </row>
    <row r="71" spans="1:22" x14ac:dyDescent="0.25">
      <c r="A71" s="778"/>
      <c r="B71" s="778"/>
      <c r="C71" s="778"/>
      <c r="D71" s="778"/>
      <c r="E71" s="778"/>
      <c r="F71" s="778"/>
      <c r="G71" s="778"/>
      <c r="H71" s="778"/>
      <c r="I71" s="778"/>
      <c r="J71" s="778"/>
      <c r="K71" s="778"/>
      <c r="L71" s="778"/>
      <c r="M71" s="778"/>
      <c r="N71" s="778"/>
      <c r="O71" s="778"/>
      <c r="P71" s="778"/>
      <c r="Q71" s="778"/>
      <c r="R71" s="778"/>
      <c r="S71" s="778"/>
      <c r="T71" s="778"/>
      <c r="U71" s="778"/>
      <c r="V71" s="778"/>
    </row>
    <row r="72" spans="1:22" x14ac:dyDescent="0.25">
      <c r="A72" s="778"/>
      <c r="B72" s="778"/>
      <c r="C72" s="778"/>
      <c r="D72" s="778"/>
      <c r="E72" s="778"/>
      <c r="F72" s="778"/>
      <c r="G72" s="778"/>
      <c r="H72" s="778"/>
      <c r="I72" s="778"/>
      <c r="J72" s="778"/>
      <c r="K72" s="778"/>
      <c r="L72" s="778"/>
      <c r="M72" s="778"/>
      <c r="N72" s="778"/>
      <c r="O72" s="778"/>
      <c r="P72" s="778"/>
      <c r="Q72" s="778"/>
      <c r="R72" s="778"/>
      <c r="S72" s="778"/>
      <c r="T72" s="778"/>
      <c r="U72" s="778"/>
      <c r="V72" s="778"/>
    </row>
    <row r="73" spans="1:22" x14ac:dyDescent="0.25">
      <c r="A73" s="778"/>
      <c r="B73" s="778"/>
      <c r="C73" s="778"/>
      <c r="D73" s="778"/>
      <c r="E73" s="778"/>
      <c r="F73" s="778"/>
      <c r="G73" s="778"/>
      <c r="H73" s="778"/>
      <c r="I73" s="778"/>
      <c r="J73" s="778"/>
      <c r="K73" s="778"/>
      <c r="L73" s="778"/>
      <c r="M73" s="778"/>
      <c r="N73" s="778"/>
      <c r="O73" s="778"/>
      <c r="P73" s="778"/>
      <c r="Q73" s="778"/>
      <c r="R73" s="778"/>
      <c r="S73" s="778"/>
      <c r="T73" s="778"/>
      <c r="U73" s="778"/>
      <c r="V73" s="778"/>
    </row>
    <row r="74" spans="1:22" x14ac:dyDescent="0.25">
      <c r="A74" s="778"/>
      <c r="B74" s="778"/>
      <c r="C74" s="778"/>
      <c r="D74" s="778"/>
      <c r="E74" s="778"/>
      <c r="F74" s="778"/>
      <c r="G74" s="778"/>
      <c r="H74" s="778"/>
      <c r="I74" s="778"/>
      <c r="J74" s="778"/>
      <c r="K74" s="778"/>
      <c r="L74" s="778"/>
      <c r="M74" s="778"/>
      <c r="N74" s="778"/>
      <c r="O74" s="778"/>
      <c r="P74" s="778"/>
      <c r="Q74" s="778"/>
      <c r="R74" s="778"/>
      <c r="S74" s="778"/>
      <c r="T74" s="778"/>
      <c r="U74" s="778"/>
      <c r="V74" s="778"/>
    </row>
    <row r="75" spans="1:22" x14ac:dyDescent="0.25">
      <c r="A75" s="778"/>
      <c r="B75" s="778"/>
      <c r="C75" s="778"/>
      <c r="D75" s="778"/>
      <c r="E75" s="778"/>
      <c r="F75" s="778"/>
      <c r="G75" s="778"/>
      <c r="H75" s="778"/>
      <c r="I75" s="778"/>
      <c r="J75" s="778"/>
      <c r="K75" s="778"/>
      <c r="L75" s="778"/>
      <c r="M75" s="778"/>
      <c r="N75" s="778"/>
      <c r="O75" s="778"/>
      <c r="P75" s="778"/>
      <c r="Q75" s="778"/>
      <c r="R75" s="778"/>
      <c r="S75" s="778"/>
      <c r="T75" s="778"/>
      <c r="U75" s="778"/>
      <c r="V75" s="778"/>
    </row>
    <row r="76" spans="1:22" x14ac:dyDescent="0.25">
      <c r="A76" s="778"/>
      <c r="B76" s="778"/>
      <c r="C76" s="778"/>
      <c r="D76" s="778"/>
      <c r="E76" s="778"/>
      <c r="F76" s="778"/>
      <c r="G76" s="778"/>
      <c r="H76" s="778"/>
      <c r="I76" s="778"/>
      <c r="J76" s="778"/>
      <c r="K76" s="778"/>
      <c r="L76" s="778"/>
      <c r="M76" s="778"/>
      <c r="N76" s="778"/>
      <c r="O76" s="778"/>
      <c r="P76" s="778"/>
      <c r="Q76" s="778"/>
      <c r="R76" s="778"/>
      <c r="S76" s="778"/>
      <c r="T76" s="778"/>
      <c r="U76" s="778"/>
      <c r="V76" s="778"/>
    </row>
    <row r="77" spans="1:22" x14ac:dyDescent="0.25">
      <c r="A77" s="778"/>
      <c r="B77" s="778"/>
      <c r="C77" s="778"/>
      <c r="D77" s="778"/>
      <c r="E77" s="778"/>
      <c r="F77" s="778"/>
      <c r="G77" s="778"/>
      <c r="H77" s="778"/>
      <c r="I77" s="778"/>
      <c r="J77" s="778"/>
      <c r="K77" s="778"/>
      <c r="L77" s="778"/>
      <c r="M77" s="778"/>
      <c r="N77" s="778"/>
      <c r="O77" s="778"/>
      <c r="P77" s="778"/>
      <c r="Q77" s="778"/>
      <c r="R77" s="778"/>
      <c r="S77" s="778"/>
      <c r="T77" s="778"/>
      <c r="U77" s="778"/>
      <c r="V77" s="778"/>
    </row>
    <row r="78" spans="1:22" x14ac:dyDescent="0.25">
      <c r="A78" s="778"/>
      <c r="B78" s="778"/>
      <c r="C78" s="778"/>
      <c r="D78" s="778"/>
      <c r="E78" s="778"/>
      <c r="F78" s="778"/>
      <c r="G78" s="778"/>
      <c r="H78" s="778"/>
      <c r="I78" s="778"/>
      <c r="J78" s="778"/>
      <c r="K78" s="778"/>
      <c r="L78" s="778"/>
      <c r="M78" s="778"/>
      <c r="N78" s="778"/>
      <c r="O78" s="778"/>
      <c r="P78" s="778"/>
      <c r="Q78" s="778"/>
      <c r="R78" s="778"/>
      <c r="S78" s="778"/>
      <c r="T78" s="778"/>
      <c r="U78" s="778"/>
      <c r="V78" s="778"/>
    </row>
    <row r="79" spans="1:22" x14ac:dyDescent="0.25">
      <c r="A79" s="778"/>
      <c r="B79" s="778"/>
      <c r="C79" s="778"/>
      <c r="D79" s="778"/>
      <c r="E79" s="778"/>
      <c r="F79" s="778"/>
      <c r="G79" s="778"/>
      <c r="H79" s="778"/>
      <c r="I79" s="778"/>
      <c r="J79" s="778"/>
      <c r="K79" s="778"/>
      <c r="L79" s="778"/>
      <c r="M79" s="778"/>
      <c r="N79" s="778"/>
      <c r="O79" s="778"/>
      <c r="P79" s="778"/>
      <c r="Q79" s="778"/>
      <c r="R79" s="778"/>
      <c r="S79" s="778"/>
      <c r="T79" s="778"/>
      <c r="U79" s="778"/>
      <c r="V79" s="778"/>
    </row>
    <row r="80" spans="1:22" x14ac:dyDescent="0.25">
      <c r="A80" s="778"/>
      <c r="B80" s="778"/>
      <c r="C80" s="778"/>
      <c r="D80" s="778"/>
      <c r="E80" s="778"/>
      <c r="F80" s="778"/>
      <c r="G80" s="778"/>
      <c r="H80" s="778"/>
      <c r="I80" s="778"/>
      <c r="J80" s="778"/>
      <c r="K80" s="778"/>
      <c r="L80" s="778"/>
      <c r="M80" s="778"/>
      <c r="N80" s="778"/>
      <c r="O80" s="778"/>
      <c r="P80" s="778"/>
      <c r="Q80" s="778"/>
      <c r="R80" s="778"/>
      <c r="S80" s="778"/>
      <c r="T80" s="778"/>
      <c r="U80" s="778"/>
      <c r="V80" s="778"/>
    </row>
    <row r="81" spans="1:22" x14ac:dyDescent="0.25">
      <c r="A81" s="778"/>
      <c r="B81" s="778"/>
      <c r="C81" s="778"/>
      <c r="D81" s="778"/>
      <c r="E81" s="778"/>
      <c r="F81" s="778"/>
      <c r="G81" s="778"/>
      <c r="H81" s="778"/>
      <c r="I81" s="778"/>
      <c r="J81" s="778"/>
      <c r="K81" s="778"/>
      <c r="L81" s="778"/>
      <c r="M81" s="778"/>
      <c r="N81" s="778"/>
      <c r="O81" s="778"/>
      <c r="P81" s="778"/>
      <c r="Q81" s="778"/>
      <c r="R81" s="778"/>
      <c r="S81" s="778"/>
      <c r="T81" s="778"/>
      <c r="U81" s="778"/>
      <c r="V81" s="778"/>
    </row>
    <row r="82" spans="1:22" x14ac:dyDescent="0.25">
      <c r="A82" s="778"/>
      <c r="B82" s="778"/>
      <c r="C82" s="778"/>
      <c r="D82" s="778"/>
      <c r="E82" s="778"/>
      <c r="F82" s="778"/>
      <c r="G82" s="778"/>
      <c r="H82" s="778"/>
      <c r="I82" s="778"/>
      <c r="J82" s="778"/>
      <c r="K82" s="778"/>
      <c r="L82" s="778"/>
      <c r="M82" s="778"/>
      <c r="N82" s="778"/>
      <c r="O82" s="778"/>
      <c r="P82" s="778"/>
      <c r="Q82" s="778"/>
      <c r="R82" s="778"/>
      <c r="S82" s="778"/>
      <c r="T82" s="778"/>
      <c r="U82" s="778"/>
      <c r="V82" s="778"/>
    </row>
    <row r="83" spans="1:22" x14ac:dyDescent="0.25">
      <c r="A83" s="778"/>
      <c r="B83" s="778"/>
      <c r="C83" s="778"/>
      <c r="D83" s="778"/>
      <c r="E83" s="778"/>
      <c r="F83" s="778"/>
      <c r="G83" s="778"/>
      <c r="H83" s="778"/>
      <c r="I83" s="778"/>
      <c r="J83" s="778"/>
      <c r="K83" s="778"/>
      <c r="L83" s="778"/>
      <c r="M83" s="778"/>
      <c r="N83" s="778"/>
      <c r="O83" s="778"/>
      <c r="P83" s="778"/>
      <c r="Q83" s="778"/>
      <c r="R83" s="778"/>
      <c r="S83" s="778"/>
      <c r="T83" s="778"/>
      <c r="U83" s="778"/>
      <c r="V83" s="778"/>
    </row>
    <row r="84" spans="1:22" x14ac:dyDescent="0.25">
      <c r="A84" s="778"/>
      <c r="B84" s="778"/>
      <c r="C84" s="778"/>
      <c r="D84" s="778"/>
      <c r="E84" s="778"/>
      <c r="F84" s="778"/>
      <c r="G84" s="778"/>
      <c r="H84" s="778"/>
      <c r="I84" s="778"/>
      <c r="J84" s="778"/>
      <c r="K84" s="778"/>
      <c r="L84" s="778"/>
      <c r="M84" s="778"/>
      <c r="N84" s="778"/>
      <c r="O84" s="778"/>
      <c r="P84" s="778"/>
      <c r="Q84" s="778"/>
      <c r="R84" s="778"/>
      <c r="S84" s="778"/>
      <c r="T84" s="778"/>
      <c r="U84" s="778"/>
      <c r="V84" s="778"/>
    </row>
    <row r="85" spans="1:22" x14ac:dyDescent="0.25">
      <c r="A85" s="778"/>
      <c r="B85" s="778"/>
      <c r="C85" s="778"/>
      <c r="D85" s="778"/>
      <c r="E85" s="778"/>
      <c r="F85" s="778"/>
      <c r="G85" s="778"/>
      <c r="H85" s="778"/>
      <c r="I85" s="778"/>
      <c r="J85" s="778"/>
      <c r="K85" s="778"/>
      <c r="L85" s="778"/>
      <c r="M85" s="778"/>
      <c r="N85" s="778"/>
      <c r="O85" s="778"/>
      <c r="P85" s="778"/>
      <c r="Q85" s="778"/>
      <c r="R85" s="778"/>
      <c r="S85" s="778"/>
      <c r="T85" s="778"/>
      <c r="U85" s="778"/>
      <c r="V85" s="778"/>
    </row>
    <row r="86" spans="1:22" x14ac:dyDescent="0.25">
      <c r="A86" s="778"/>
      <c r="B86" s="778"/>
      <c r="C86" s="778"/>
      <c r="D86" s="778"/>
      <c r="E86" s="778"/>
      <c r="F86" s="778"/>
      <c r="G86" s="778"/>
      <c r="H86" s="778"/>
      <c r="I86" s="778"/>
      <c r="J86" s="778"/>
      <c r="K86" s="778"/>
      <c r="L86" s="778"/>
      <c r="M86" s="778"/>
      <c r="N86" s="778"/>
      <c r="O86" s="778"/>
      <c r="P86" s="778"/>
      <c r="Q86" s="778"/>
      <c r="R86" s="778"/>
      <c r="S86" s="778"/>
      <c r="T86" s="778"/>
      <c r="U86" s="778"/>
      <c r="V86" s="778"/>
    </row>
    <row r="87" spans="1:22" x14ac:dyDescent="0.25">
      <c r="A87" s="778"/>
      <c r="B87" s="778"/>
      <c r="C87" s="778"/>
      <c r="D87" s="778"/>
      <c r="E87" s="778"/>
      <c r="F87" s="778"/>
      <c r="G87" s="778"/>
      <c r="H87" s="778"/>
      <c r="I87" s="778"/>
      <c r="J87" s="778"/>
      <c r="K87" s="778"/>
      <c r="L87" s="778"/>
      <c r="M87" s="778"/>
      <c r="N87" s="778"/>
      <c r="O87" s="778"/>
      <c r="P87" s="778"/>
      <c r="Q87" s="778"/>
      <c r="R87" s="778"/>
      <c r="S87" s="778"/>
      <c r="T87" s="778"/>
      <c r="U87" s="778"/>
      <c r="V87" s="778"/>
    </row>
    <row r="88" spans="1:22" x14ac:dyDescent="0.25">
      <c r="A88" s="778"/>
      <c r="B88" s="778"/>
      <c r="C88" s="778"/>
      <c r="D88" s="778"/>
      <c r="E88" s="778"/>
      <c r="F88" s="778"/>
      <c r="G88" s="778"/>
      <c r="H88" s="778"/>
      <c r="I88" s="778"/>
      <c r="J88" s="778"/>
      <c r="K88" s="778"/>
      <c r="L88" s="778"/>
      <c r="M88" s="778"/>
      <c r="N88" s="778"/>
      <c r="O88" s="778"/>
      <c r="P88" s="778"/>
      <c r="Q88" s="778"/>
      <c r="R88" s="778"/>
      <c r="S88" s="778"/>
      <c r="T88" s="778"/>
      <c r="U88" s="778"/>
      <c r="V88" s="778"/>
    </row>
    <row r="89" spans="1:22" x14ac:dyDescent="0.25">
      <c r="A89" s="778"/>
      <c r="B89" s="778"/>
      <c r="C89" s="778"/>
      <c r="D89" s="778"/>
      <c r="E89" s="778"/>
      <c r="F89" s="778"/>
      <c r="G89" s="778"/>
      <c r="H89" s="778"/>
      <c r="I89" s="778"/>
      <c r="J89" s="778"/>
      <c r="K89" s="778"/>
      <c r="L89" s="778"/>
      <c r="M89" s="778"/>
      <c r="N89" s="778"/>
      <c r="O89" s="778"/>
      <c r="P89" s="778"/>
      <c r="Q89" s="778"/>
      <c r="R89" s="778"/>
      <c r="S89" s="778"/>
      <c r="T89" s="778"/>
      <c r="U89" s="778"/>
      <c r="V89" s="778"/>
    </row>
    <row r="90" spans="1:22" x14ac:dyDescent="0.25">
      <c r="A90" s="778"/>
      <c r="B90" s="778"/>
      <c r="C90" s="778"/>
      <c r="D90" s="778"/>
      <c r="E90" s="778"/>
      <c r="F90" s="778"/>
      <c r="G90" s="778"/>
      <c r="H90" s="778"/>
      <c r="I90" s="778"/>
      <c r="J90" s="778"/>
      <c r="K90" s="778"/>
      <c r="L90" s="778"/>
      <c r="M90" s="778"/>
      <c r="N90" s="778"/>
      <c r="O90" s="778"/>
      <c r="P90" s="778"/>
      <c r="Q90" s="778"/>
      <c r="R90" s="778"/>
      <c r="S90" s="778"/>
      <c r="T90" s="778"/>
      <c r="U90" s="778"/>
      <c r="V90" s="778"/>
    </row>
    <row r="91" spans="1:22" x14ac:dyDescent="0.25">
      <c r="A91" s="778"/>
      <c r="B91" s="778"/>
      <c r="C91" s="778"/>
      <c r="D91" s="778"/>
      <c r="E91" s="778"/>
      <c r="F91" s="778"/>
      <c r="G91" s="778"/>
      <c r="H91" s="778"/>
      <c r="I91" s="778"/>
      <c r="J91" s="778"/>
      <c r="K91" s="778"/>
      <c r="L91" s="778"/>
      <c r="M91" s="778"/>
      <c r="N91" s="778"/>
      <c r="O91" s="778"/>
      <c r="P91" s="778"/>
      <c r="Q91" s="778"/>
      <c r="R91" s="778"/>
      <c r="S91" s="778"/>
      <c r="T91" s="778"/>
      <c r="U91" s="778"/>
      <c r="V91" s="778"/>
    </row>
    <row r="92" spans="1:22" x14ac:dyDescent="0.25">
      <c r="A92" s="778"/>
      <c r="B92" s="778"/>
      <c r="C92" s="778"/>
      <c r="D92" s="778"/>
      <c r="E92" s="778"/>
      <c r="F92" s="778"/>
      <c r="G92" s="778"/>
      <c r="H92" s="778"/>
      <c r="I92" s="778"/>
      <c r="J92" s="778"/>
      <c r="K92" s="778"/>
      <c r="L92" s="778"/>
      <c r="M92" s="778"/>
      <c r="N92" s="778"/>
      <c r="O92" s="778"/>
      <c r="P92" s="778"/>
      <c r="Q92" s="778"/>
      <c r="R92" s="778"/>
      <c r="S92" s="778"/>
      <c r="T92" s="778"/>
      <c r="U92" s="778"/>
      <c r="V92" s="778"/>
    </row>
    <row r="93" spans="1:22" x14ac:dyDescent="0.25">
      <c r="A93" s="778"/>
      <c r="B93" s="778"/>
      <c r="C93" s="778"/>
      <c r="D93" s="778"/>
      <c r="E93" s="778"/>
      <c r="F93" s="778"/>
      <c r="G93" s="778"/>
      <c r="H93" s="778"/>
      <c r="I93" s="778"/>
      <c r="J93" s="778"/>
      <c r="K93" s="778"/>
      <c r="L93" s="778"/>
      <c r="M93" s="778"/>
      <c r="N93" s="778"/>
      <c r="O93" s="778"/>
      <c r="P93" s="778"/>
      <c r="Q93" s="778"/>
      <c r="R93" s="778"/>
      <c r="S93" s="778"/>
      <c r="T93" s="778"/>
      <c r="U93" s="778"/>
      <c r="V93" s="778"/>
    </row>
    <row r="94" spans="1:22" x14ac:dyDescent="0.25">
      <c r="A94" s="778"/>
      <c r="B94" s="778"/>
      <c r="C94" s="778"/>
      <c r="D94" s="778"/>
      <c r="E94" s="778"/>
      <c r="F94" s="778"/>
      <c r="G94" s="778"/>
      <c r="H94" s="778"/>
      <c r="I94" s="778"/>
      <c r="J94" s="778"/>
      <c r="K94" s="778"/>
      <c r="L94" s="778"/>
      <c r="M94" s="778"/>
      <c r="N94" s="778"/>
      <c r="O94" s="778"/>
      <c r="P94" s="778"/>
      <c r="Q94" s="778"/>
      <c r="R94" s="778"/>
      <c r="S94" s="778"/>
      <c r="T94" s="778"/>
      <c r="U94" s="778"/>
      <c r="V94" s="778"/>
    </row>
    <row r="95" spans="1:22" x14ac:dyDescent="0.25">
      <c r="A95" s="778"/>
      <c r="B95" s="778"/>
      <c r="C95" s="778"/>
      <c r="D95" s="778"/>
      <c r="E95" s="778"/>
      <c r="F95" s="778"/>
      <c r="G95" s="778"/>
      <c r="H95" s="778"/>
      <c r="I95" s="778"/>
      <c r="J95" s="778"/>
      <c r="K95" s="778"/>
      <c r="L95" s="778"/>
      <c r="M95" s="778"/>
      <c r="N95" s="778"/>
      <c r="O95" s="778"/>
      <c r="P95" s="778"/>
      <c r="Q95" s="778"/>
      <c r="R95" s="778"/>
      <c r="S95" s="778"/>
      <c r="T95" s="778"/>
      <c r="U95" s="778"/>
      <c r="V95" s="778"/>
    </row>
    <row r="96" spans="1:22" x14ac:dyDescent="0.25">
      <c r="A96" s="778"/>
      <c r="B96" s="778"/>
      <c r="C96" s="778"/>
      <c r="D96" s="778"/>
      <c r="E96" s="778"/>
      <c r="F96" s="778"/>
      <c r="G96" s="778"/>
      <c r="H96" s="778"/>
      <c r="I96" s="778"/>
      <c r="J96" s="778"/>
      <c r="K96" s="778"/>
      <c r="L96" s="778"/>
      <c r="M96" s="778"/>
      <c r="N96" s="778"/>
      <c r="O96" s="778"/>
      <c r="P96" s="778"/>
      <c r="Q96" s="778"/>
      <c r="R96" s="778"/>
      <c r="S96" s="778"/>
      <c r="T96" s="778"/>
      <c r="U96" s="778"/>
      <c r="V96" s="778"/>
    </row>
    <row r="97" spans="1:22" x14ac:dyDescent="0.25">
      <c r="A97" s="778"/>
      <c r="B97" s="778"/>
      <c r="C97" s="778"/>
      <c r="D97" s="778"/>
      <c r="E97" s="778"/>
      <c r="F97" s="778"/>
      <c r="G97" s="778"/>
      <c r="H97" s="778"/>
      <c r="I97" s="778"/>
      <c r="J97" s="778"/>
      <c r="K97" s="778"/>
      <c r="L97" s="778"/>
      <c r="M97" s="778"/>
      <c r="N97" s="778"/>
      <c r="O97" s="778"/>
      <c r="P97" s="778"/>
      <c r="Q97" s="778"/>
      <c r="R97" s="778"/>
      <c r="S97" s="778"/>
      <c r="T97" s="778"/>
      <c r="U97" s="778"/>
      <c r="V97" s="778"/>
    </row>
    <row r="98" spans="1:22" x14ac:dyDescent="0.25">
      <c r="A98" s="778"/>
      <c r="B98" s="778"/>
      <c r="C98" s="778"/>
      <c r="D98" s="778"/>
      <c r="E98" s="778"/>
      <c r="F98" s="778"/>
      <c r="G98" s="778"/>
      <c r="H98" s="778"/>
      <c r="I98" s="778"/>
      <c r="J98" s="778"/>
      <c r="K98" s="778"/>
      <c r="L98" s="778"/>
      <c r="M98" s="778"/>
      <c r="N98" s="778"/>
      <c r="O98" s="778"/>
      <c r="P98" s="778"/>
      <c r="Q98" s="778"/>
      <c r="R98" s="778"/>
      <c r="S98" s="778"/>
      <c r="T98" s="778"/>
      <c r="U98" s="778"/>
      <c r="V98" s="778"/>
    </row>
    <row r="99" spans="1:22" x14ac:dyDescent="0.25">
      <c r="A99" s="778"/>
      <c r="B99" s="778"/>
      <c r="C99" s="778"/>
      <c r="D99" s="778"/>
      <c r="E99" s="778"/>
      <c r="F99" s="778"/>
      <c r="G99" s="778"/>
      <c r="H99" s="778"/>
      <c r="I99" s="778"/>
      <c r="J99" s="778"/>
      <c r="K99" s="778"/>
      <c r="L99" s="778"/>
      <c r="M99" s="778"/>
      <c r="N99" s="778"/>
      <c r="O99" s="778"/>
      <c r="P99" s="778"/>
      <c r="Q99" s="778"/>
      <c r="R99" s="778"/>
      <c r="S99" s="778"/>
      <c r="T99" s="778"/>
      <c r="U99" s="778"/>
      <c r="V99" s="778"/>
    </row>
    <row r="100" spans="1:22" x14ac:dyDescent="0.25">
      <c r="A100" s="778"/>
      <c r="B100" s="778"/>
      <c r="C100" s="778"/>
      <c r="D100" s="778"/>
      <c r="E100" s="778"/>
      <c r="F100" s="778"/>
      <c r="G100" s="778"/>
      <c r="H100" s="778"/>
      <c r="I100" s="778"/>
      <c r="J100" s="778"/>
      <c r="K100" s="778"/>
      <c r="L100" s="778"/>
      <c r="M100" s="778"/>
      <c r="N100" s="778"/>
      <c r="O100" s="778"/>
      <c r="P100" s="778"/>
      <c r="Q100" s="778"/>
      <c r="R100" s="778"/>
      <c r="S100" s="778"/>
      <c r="T100" s="778"/>
      <c r="U100" s="778"/>
      <c r="V100" s="778"/>
    </row>
    <row r="101" spans="1:22" x14ac:dyDescent="0.25">
      <c r="A101" s="778"/>
      <c r="B101" s="778"/>
      <c r="C101" s="778"/>
      <c r="D101" s="778"/>
      <c r="E101" s="778"/>
      <c r="F101" s="778"/>
      <c r="G101" s="778"/>
      <c r="H101" s="778"/>
      <c r="I101" s="778"/>
      <c r="J101" s="778"/>
      <c r="K101" s="778"/>
      <c r="L101" s="778"/>
      <c r="M101" s="778"/>
      <c r="N101" s="778"/>
      <c r="O101" s="778"/>
      <c r="P101" s="778"/>
      <c r="Q101" s="778"/>
      <c r="R101" s="778"/>
      <c r="S101" s="778"/>
      <c r="T101" s="778"/>
      <c r="U101" s="778"/>
      <c r="V101" s="778"/>
    </row>
    <row r="102" spans="1:22" x14ac:dyDescent="0.25">
      <c r="A102" s="778"/>
      <c r="B102" s="778"/>
      <c r="C102" s="778"/>
      <c r="D102" s="778"/>
      <c r="E102" s="778"/>
      <c r="F102" s="778"/>
      <c r="G102" s="778"/>
      <c r="H102" s="778"/>
      <c r="I102" s="778"/>
      <c r="J102" s="778"/>
      <c r="K102" s="778"/>
      <c r="L102" s="778"/>
      <c r="M102" s="778"/>
      <c r="N102" s="778"/>
      <c r="O102" s="778"/>
      <c r="P102" s="778"/>
      <c r="Q102" s="778"/>
      <c r="R102" s="778"/>
      <c r="S102" s="778"/>
      <c r="T102" s="778"/>
      <c r="U102" s="778"/>
      <c r="V102" s="778"/>
    </row>
    <row r="103" spans="1:22" x14ac:dyDescent="0.25">
      <c r="A103" s="778"/>
      <c r="B103" s="778"/>
      <c r="C103" s="778"/>
      <c r="D103" s="778"/>
      <c r="E103" s="778"/>
      <c r="F103" s="778"/>
      <c r="G103" s="778"/>
      <c r="H103" s="778"/>
      <c r="I103" s="778"/>
      <c r="J103" s="778"/>
      <c r="K103" s="778"/>
      <c r="L103" s="778"/>
      <c r="M103" s="778"/>
      <c r="N103" s="778"/>
      <c r="O103" s="778"/>
      <c r="P103" s="778"/>
      <c r="Q103" s="778"/>
      <c r="R103" s="778"/>
      <c r="S103" s="778"/>
      <c r="T103" s="778"/>
      <c r="U103" s="778"/>
      <c r="V103" s="778"/>
    </row>
    <row r="104" spans="1:22" x14ac:dyDescent="0.25">
      <c r="A104" s="778"/>
      <c r="B104" s="778"/>
      <c r="C104" s="778"/>
      <c r="D104" s="778"/>
      <c r="E104" s="778"/>
      <c r="F104" s="778"/>
      <c r="G104" s="778"/>
      <c r="H104" s="778"/>
      <c r="I104" s="778"/>
      <c r="J104" s="778"/>
      <c r="K104" s="778"/>
      <c r="L104" s="778"/>
      <c r="M104" s="778"/>
      <c r="N104" s="778"/>
      <c r="O104" s="778"/>
      <c r="P104" s="778"/>
      <c r="Q104" s="778"/>
      <c r="R104" s="778"/>
      <c r="S104" s="778"/>
      <c r="T104" s="778"/>
      <c r="U104" s="778"/>
      <c r="V104" s="778"/>
    </row>
    <row r="105" spans="1:22" x14ac:dyDescent="0.25">
      <c r="A105" s="778"/>
      <c r="B105" s="778"/>
      <c r="C105" s="778"/>
      <c r="D105" s="778"/>
      <c r="E105" s="778"/>
      <c r="F105" s="778"/>
      <c r="G105" s="778"/>
      <c r="H105" s="778"/>
      <c r="I105" s="778"/>
      <c r="J105" s="778"/>
      <c r="K105" s="778"/>
      <c r="L105" s="778"/>
      <c r="M105" s="778"/>
      <c r="N105" s="778"/>
      <c r="O105" s="778"/>
      <c r="P105" s="778"/>
      <c r="Q105" s="778"/>
      <c r="R105" s="778"/>
      <c r="S105" s="778"/>
      <c r="T105" s="778"/>
      <c r="U105" s="778"/>
      <c r="V105" s="778"/>
    </row>
    <row r="106" spans="1:22" x14ac:dyDescent="0.25">
      <c r="A106" s="778"/>
      <c r="B106" s="778"/>
      <c r="C106" s="778"/>
      <c r="D106" s="778"/>
      <c r="E106" s="778"/>
      <c r="F106" s="778"/>
      <c r="G106" s="778"/>
      <c r="H106" s="778"/>
      <c r="I106" s="778"/>
      <c r="J106" s="778"/>
      <c r="K106" s="778"/>
      <c r="L106" s="778"/>
      <c r="M106" s="778"/>
      <c r="N106" s="778"/>
      <c r="O106" s="778"/>
      <c r="P106" s="778"/>
      <c r="Q106" s="778"/>
      <c r="R106" s="778"/>
      <c r="S106" s="778"/>
      <c r="T106" s="778"/>
      <c r="U106" s="778"/>
      <c r="V106" s="778"/>
    </row>
    <row r="107" spans="1:22" x14ac:dyDescent="0.25">
      <c r="A107" s="778"/>
      <c r="B107" s="778"/>
      <c r="C107" s="778"/>
      <c r="D107" s="778"/>
      <c r="E107" s="778"/>
      <c r="F107" s="778"/>
      <c r="G107" s="778"/>
      <c r="H107" s="778"/>
      <c r="I107" s="778"/>
      <c r="J107" s="778"/>
      <c r="K107" s="778"/>
      <c r="L107" s="778"/>
      <c r="M107" s="778"/>
      <c r="N107" s="778"/>
      <c r="O107" s="778"/>
      <c r="P107" s="778"/>
      <c r="Q107" s="778"/>
      <c r="R107" s="778"/>
      <c r="S107" s="778"/>
      <c r="T107" s="778"/>
      <c r="U107" s="778"/>
      <c r="V107" s="778"/>
    </row>
    <row r="108" spans="1:22" x14ac:dyDescent="0.25">
      <c r="A108" s="778"/>
      <c r="B108" s="778"/>
      <c r="C108" s="778"/>
      <c r="D108" s="778"/>
      <c r="E108" s="778"/>
      <c r="F108" s="778"/>
      <c r="G108" s="778"/>
      <c r="H108" s="778"/>
      <c r="I108" s="778"/>
      <c r="J108" s="778"/>
      <c r="K108" s="778"/>
      <c r="L108" s="778"/>
      <c r="M108" s="778"/>
      <c r="N108" s="778"/>
      <c r="O108" s="778"/>
      <c r="P108" s="778"/>
      <c r="Q108" s="778"/>
      <c r="R108" s="778"/>
      <c r="S108" s="778"/>
      <c r="T108" s="778"/>
      <c r="U108" s="778"/>
      <c r="V108" s="778"/>
    </row>
    <row r="109" spans="1:22" x14ac:dyDescent="0.25">
      <c r="A109" s="778"/>
      <c r="B109" s="778"/>
      <c r="C109" s="778"/>
      <c r="D109" s="778"/>
      <c r="E109" s="778"/>
      <c r="F109" s="778"/>
      <c r="G109" s="778"/>
      <c r="H109" s="778"/>
      <c r="I109" s="778"/>
      <c r="J109" s="778"/>
      <c r="K109" s="778"/>
      <c r="L109" s="778"/>
      <c r="M109" s="778"/>
      <c r="N109" s="778"/>
      <c r="O109" s="778"/>
      <c r="P109" s="778"/>
      <c r="Q109" s="778"/>
      <c r="R109" s="778"/>
      <c r="S109" s="778"/>
      <c r="T109" s="778"/>
      <c r="U109" s="778"/>
      <c r="V109" s="778"/>
    </row>
    <row r="110" spans="1:22" x14ac:dyDescent="0.25">
      <c r="A110" s="778"/>
      <c r="B110" s="778"/>
      <c r="C110" s="778"/>
      <c r="D110" s="778"/>
      <c r="E110" s="778"/>
      <c r="F110" s="778"/>
      <c r="G110" s="778"/>
      <c r="H110" s="778"/>
      <c r="I110" s="778"/>
      <c r="J110" s="778"/>
      <c r="K110" s="778"/>
      <c r="L110" s="778"/>
      <c r="M110" s="778"/>
      <c r="N110" s="778"/>
      <c r="O110" s="778"/>
      <c r="P110" s="778"/>
      <c r="Q110" s="778"/>
      <c r="R110" s="778"/>
      <c r="S110" s="778"/>
      <c r="T110" s="778"/>
      <c r="U110" s="778"/>
      <c r="V110" s="778"/>
    </row>
    <row r="111" spans="1:22" x14ac:dyDescent="0.25">
      <c r="A111" s="778"/>
      <c r="B111" s="778"/>
      <c r="C111" s="778"/>
      <c r="D111" s="778"/>
      <c r="E111" s="778"/>
      <c r="F111" s="778"/>
      <c r="G111" s="778"/>
      <c r="H111" s="778"/>
      <c r="I111" s="778"/>
      <c r="J111" s="778"/>
      <c r="K111" s="778"/>
      <c r="L111" s="778"/>
      <c r="M111" s="778"/>
      <c r="N111" s="778"/>
      <c r="O111" s="778"/>
      <c r="P111" s="778"/>
      <c r="Q111" s="778"/>
      <c r="R111" s="778"/>
      <c r="S111" s="778"/>
      <c r="T111" s="778"/>
      <c r="U111" s="778"/>
      <c r="V111" s="778"/>
    </row>
    <row r="112" spans="1:22" x14ac:dyDescent="0.25">
      <c r="A112" s="778"/>
      <c r="B112" s="778"/>
      <c r="C112" s="778"/>
      <c r="D112" s="778"/>
      <c r="E112" s="778"/>
      <c r="F112" s="778"/>
      <c r="G112" s="778"/>
      <c r="H112" s="778"/>
      <c r="I112" s="778"/>
      <c r="J112" s="778"/>
      <c r="K112" s="778"/>
      <c r="L112" s="778"/>
      <c r="M112" s="778"/>
      <c r="N112" s="778"/>
      <c r="O112" s="778"/>
      <c r="P112" s="778"/>
      <c r="Q112" s="778"/>
      <c r="R112" s="778"/>
      <c r="S112" s="778"/>
      <c r="T112" s="778"/>
      <c r="U112" s="778"/>
      <c r="V112" s="778"/>
    </row>
    <row r="113" spans="1:22" x14ac:dyDescent="0.25">
      <c r="A113" s="778"/>
      <c r="B113" s="778"/>
      <c r="C113" s="778"/>
      <c r="D113" s="778"/>
      <c r="E113" s="778"/>
      <c r="F113" s="778"/>
      <c r="G113" s="778"/>
      <c r="H113" s="778"/>
      <c r="I113" s="778"/>
      <c r="J113" s="778"/>
      <c r="K113" s="778"/>
      <c r="L113" s="778"/>
      <c r="M113" s="778"/>
      <c r="N113" s="778"/>
      <c r="O113" s="778"/>
      <c r="P113" s="778"/>
      <c r="Q113" s="778"/>
      <c r="R113" s="778"/>
      <c r="S113" s="778"/>
      <c r="T113" s="778"/>
      <c r="U113" s="778"/>
      <c r="V113" s="778"/>
    </row>
    <row r="114" spans="1:22" x14ac:dyDescent="0.25">
      <c r="A114" s="778"/>
      <c r="B114" s="778"/>
      <c r="C114" s="778"/>
      <c r="D114" s="778"/>
      <c r="E114" s="778"/>
      <c r="F114" s="778"/>
      <c r="G114" s="778"/>
      <c r="H114" s="778"/>
      <c r="I114" s="778"/>
      <c r="J114" s="778"/>
      <c r="K114" s="778"/>
      <c r="L114" s="778"/>
      <c r="M114" s="778"/>
      <c r="N114" s="778"/>
      <c r="O114" s="778"/>
      <c r="P114" s="778"/>
      <c r="Q114" s="778"/>
      <c r="R114" s="778"/>
      <c r="S114" s="778"/>
      <c r="T114" s="778"/>
      <c r="U114" s="778"/>
      <c r="V114" s="778"/>
    </row>
    <row r="115" spans="1:22" x14ac:dyDescent="0.25">
      <c r="A115" s="778"/>
      <c r="B115" s="778"/>
      <c r="C115" s="778"/>
      <c r="D115" s="778"/>
      <c r="E115" s="778"/>
      <c r="F115" s="778"/>
      <c r="G115" s="778"/>
      <c r="H115" s="778"/>
      <c r="I115" s="778"/>
      <c r="J115" s="778"/>
      <c r="K115" s="778"/>
      <c r="L115" s="778"/>
      <c r="M115" s="778"/>
      <c r="N115" s="778"/>
      <c r="O115" s="778"/>
      <c r="P115" s="778"/>
      <c r="Q115" s="778"/>
      <c r="R115" s="778"/>
      <c r="S115" s="778"/>
      <c r="T115" s="778"/>
      <c r="U115" s="778"/>
      <c r="V115" s="778"/>
    </row>
    <row r="116" spans="1:22" x14ac:dyDescent="0.25">
      <c r="A116" s="778"/>
      <c r="B116" s="778"/>
      <c r="C116" s="778"/>
      <c r="D116" s="778"/>
      <c r="E116" s="778"/>
      <c r="F116" s="778"/>
      <c r="G116" s="778"/>
      <c r="H116" s="778"/>
      <c r="I116" s="778"/>
      <c r="J116" s="778"/>
      <c r="K116" s="778"/>
      <c r="L116" s="778"/>
      <c r="M116" s="778"/>
      <c r="N116" s="778"/>
      <c r="O116" s="778"/>
      <c r="P116" s="778"/>
      <c r="Q116" s="778"/>
      <c r="R116" s="778"/>
      <c r="S116" s="778"/>
      <c r="T116" s="778"/>
      <c r="U116" s="778"/>
      <c r="V116" s="778"/>
    </row>
    <row r="117" spans="1:22" x14ac:dyDescent="0.25">
      <c r="A117" s="778"/>
      <c r="B117" s="778"/>
      <c r="C117" s="778"/>
      <c r="D117" s="778"/>
      <c r="E117" s="778"/>
      <c r="F117" s="778"/>
      <c r="G117" s="778"/>
      <c r="H117" s="778"/>
      <c r="I117" s="778"/>
      <c r="J117" s="778"/>
      <c r="K117" s="778"/>
      <c r="L117" s="778"/>
      <c r="M117" s="778"/>
      <c r="N117" s="778"/>
      <c r="O117" s="778"/>
      <c r="P117" s="778"/>
      <c r="Q117" s="778"/>
      <c r="R117" s="778"/>
      <c r="S117" s="778"/>
      <c r="T117" s="778"/>
      <c r="U117" s="778"/>
      <c r="V117" s="778"/>
    </row>
    <row r="118" spans="1:22" x14ac:dyDescent="0.25">
      <c r="A118" s="778"/>
      <c r="B118" s="778"/>
      <c r="C118" s="778"/>
      <c r="D118" s="778"/>
      <c r="E118" s="778"/>
      <c r="F118" s="778"/>
      <c r="G118" s="778"/>
      <c r="H118" s="778"/>
      <c r="I118" s="778"/>
      <c r="J118" s="778"/>
      <c r="K118" s="778"/>
      <c r="L118" s="778"/>
      <c r="M118" s="778"/>
      <c r="N118" s="778"/>
      <c r="O118" s="778"/>
      <c r="P118" s="778"/>
      <c r="Q118" s="778"/>
      <c r="R118" s="778"/>
      <c r="S118" s="778"/>
      <c r="T118" s="778"/>
      <c r="U118" s="778"/>
      <c r="V118" s="778"/>
    </row>
    <row r="119" spans="1:22" x14ac:dyDescent="0.25">
      <c r="A119" s="778"/>
      <c r="B119" s="778"/>
      <c r="C119" s="778"/>
      <c r="D119" s="778"/>
      <c r="E119" s="778"/>
      <c r="F119" s="778"/>
      <c r="G119" s="778"/>
      <c r="H119" s="778"/>
      <c r="I119" s="778"/>
      <c r="J119" s="778"/>
      <c r="K119" s="778"/>
      <c r="L119" s="778"/>
      <c r="M119" s="778"/>
      <c r="N119" s="778"/>
      <c r="O119" s="778"/>
      <c r="P119" s="778"/>
      <c r="Q119" s="778"/>
      <c r="R119" s="778"/>
      <c r="S119" s="778"/>
      <c r="T119" s="778"/>
      <c r="U119" s="778"/>
      <c r="V119" s="778"/>
    </row>
    <row r="120" spans="1:22" x14ac:dyDescent="0.25">
      <c r="A120" s="778"/>
      <c r="B120" s="778"/>
      <c r="C120" s="778"/>
      <c r="D120" s="778"/>
      <c r="E120" s="778"/>
      <c r="F120" s="778"/>
      <c r="G120" s="778"/>
      <c r="H120" s="778"/>
      <c r="I120" s="778"/>
      <c r="J120" s="778"/>
      <c r="K120" s="778"/>
      <c r="L120" s="778"/>
      <c r="M120" s="778"/>
      <c r="N120" s="778"/>
      <c r="O120" s="778"/>
      <c r="P120" s="778"/>
      <c r="Q120" s="778"/>
      <c r="R120" s="778"/>
      <c r="S120" s="778"/>
      <c r="T120" s="778"/>
      <c r="U120" s="778"/>
      <c r="V120" s="778"/>
    </row>
    <row r="121" spans="1:22" x14ac:dyDescent="0.25">
      <c r="A121" s="778"/>
      <c r="B121" s="778"/>
      <c r="C121" s="778"/>
      <c r="D121" s="778"/>
      <c r="E121" s="778"/>
      <c r="F121" s="778"/>
      <c r="G121" s="778"/>
      <c r="H121" s="778"/>
      <c r="I121" s="778"/>
      <c r="J121" s="778"/>
      <c r="K121" s="778"/>
      <c r="L121" s="778"/>
      <c r="M121" s="778"/>
      <c r="N121" s="778"/>
      <c r="O121" s="778"/>
      <c r="P121" s="778"/>
      <c r="Q121" s="778"/>
      <c r="R121" s="778"/>
      <c r="S121" s="778"/>
      <c r="T121" s="778"/>
      <c r="U121" s="778"/>
      <c r="V121" s="778"/>
    </row>
    <row r="122" spans="1:22" x14ac:dyDescent="0.25">
      <c r="A122" s="778"/>
      <c r="B122" s="778"/>
      <c r="C122" s="778"/>
      <c r="D122" s="778"/>
      <c r="E122" s="778"/>
      <c r="F122" s="778"/>
      <c r="G122" s="778"/>
      <c r="H122" s="778"/>
      <c r="I122" s="778"/>
      <c r="J122" s="778"/>
      <c r="K122" s="778"/>
      <c r="L122" s="778"/>
      <c r="M122" s="778"/>
      <c r="N122" s="778"/>
      <c r="O122" s="778"/>
      <c r="P122" s="778"/>
      <c r="Q122" s="778"/>
      <c r="R122" s="778"/>
      <c r="S122" s="778"/>
      <c r="T122" s="778"/>
      <c r="U122" s="778"/>
      <c r="V122" s="778"/>
    </row>
    <row r="123" spans="1:22" x14ac:dyDescent="0.25">
      <c r="A123" s="778"/>
      <c r="B123" s="778"/>
      <c r="C123" s="778"/>
      <c r="D123" s="778"/>
      <c r="E123" s="778"/>
      <c r="F123" s="778"/>
      <c r="G123" s="778"/>
      <c r="H123" s="778"/>
      <c r="I123" s="778"/>
      <c r="J123" s="778"/>
      <c r="K123" s="778"/>
      <c r="L123" s="778"/>
      <c r="M123" s="778"/>
      <c r="N123" s="778"/>
      <c r="O123" s="778"/>
      <c r="P123" s="778"/>
      <c r="Q123" s="778"/>
      <c r="R123" s="778"/>
      <c r="S123" s="778"/>
      <c r="T123" s="778"/>
      <c r="U123" s="778"/>
      <c r="V123" s="778"/>
    </row>
    <row r="124" spans="1:22" x14ac:dyDescent="0.25">
      <c r="A124" s="778"/>
      <c r="B124" s="778"/>
      <c r="C124" s="778"/>
      <c r="D124" s="778"/>
      <c r="E124" s="778"/>
      <c r="F124" s="778"/>
      <c r="G124" s="778"/>
      <c r="H124" s="778"/>
      <c r="I124" s="778"/>
      <c r="J124" s="778"/>
      <c r="K124" s="778"/>
      <c r="L124" s="778"/>
      <c r="M124" s="778"/>
      <c r="N124" s="778"/>
      <c r="O124" s="778"/>
      <c r="P124" s="778"/>
      <c r="Q124" s="778"/>
      <c r="R124" s="778"/>
      <c r="S124" s="778"/>
      <c r="T124" s="778"/>
      <c r="U124" s="778"/>
      <c r="V124" s="778"/>
    </row>
    <row r="125" spans="1:22" x14ac:dyDescent="0.25">
      <c r="A125" s="778"/>
      <c r="B125" s="778"/>
      <c r="C125" s="778"/>
      <c r="D125" s="778"/>
      <c r="E125" s="778"/>
      <c r="F125" s="778"/>
      <c r="G125" s="778"/>
      <c r="H125" s="778"/>
      <c r="I125" s="778"/>
      <c r="J125" s="778"/>
      <c r="K125" s="778"/>
      <c r="L125" s="778"/>
      <c r="M125" s="778"/>
      <c r="N125" s="778"/>
      <c r="O125" s="778"/>
      <c r="P125" s="778"/>
      <c r="Q125" s="778"/>
      <c r="R125" s="778"/>
      <c r="S125" s="778"/>
      <c r="T125" s="778"/>
      <c r="U125" s="778"/>
      <c r="V125" s="778"/>
    </row>
    <row r="126" spans="1:22" x14ac:dyDescent="0.25">
      <c r="A126" s="778"/>
      <c r="B126" s="778"/>
      <c r="C126" s="778"/>
      <c r="D126" s="778"/>
      <c r="E126" s="778"/>
      <c r="F126" s="778"/>
      <c r="G126" s="778"/>
      <c r="H126" s="778"/>
      <c r="I126" s="778"/>
      <c r="J126" s="778"/>
      <c r="K126" s="778"/>
      <c r="L126" s="778"/>
      <c r="M126" s="778"/>
      <c r="N126" s="778"/>
      <c r="O126" s="778"/>
      <c r="P126" s="778"/>
      <c r="Q126" s="778"/>
      <c r="R126" s="778"/>
      <c r="S126" s="778"/>
      <c r="T126" s="778"/>
      <c r="U126" s="778"/>
      <c r="V126" s="778"/>
    </row>
    <row r="127" spans="1:22" x14ac:dyDescent="0.25">
      <c r="A127" s="778"/>
      <c r="B127" s="778"/>
      <c r="C127" s="778"/>
      <c r="D127" s="778"/>
      <c r="E127" s="778"/>
      <c r="F127" s="778"/>
      <c r="G127" s="778"/>
      <c r="H127" s="778"/>
      <c r="I127" s="778"/>
      <c r="J127" s="778"/>
      <c r="K127" s="778"/>
      <c r="L127" s="778"/>
      <c r="M127" s="778"/>
      <c r="N127" s="778"/>
      <c r="O127" s="778"/>
      <c r="P127" s="778"/>
      <c r="Q127" s="778"/>
      <c r="R127" s="778"/>
      <c r="S127" s="778"/>
      <c r="T127" s="778"/>
      <c r="U127" s="778"/>
      <c r="V127" s="778"/>
    </row>
    <row r="128" spans="1:22" x14ac:dyDescent="0.25">
      <c r="A128" s="778"/>
      <c r="B128" s="778"/>
      <c r="C128" s="778"/>
      <c r="D128" s="778"/>
      <c r="E128" s="778"/>
      <c r="F128" s="778"/>
      <c r="G128" s="778"/>
      <c r="H128" s="778"/>
      <c r="I128" s="778"/>
      <c r="J128" s="778"/>
      <c r="K128" s="778"/>
      <c r="L128" s="778"/>
      <c r="M128" s="778"/>
      <c r="N128" s="778"/>
      <c r="O128" s="778"/>
      <c r="P128" s="778"/>
      <c r="Q128" s="778"/>
      <c r="R128" s="778"/>
      <c r="S128" s="778"/>
      <c r="T128" s="778"/>
      <c r="U128" s="778"/>
      <c r="V128" s="778"/>
    </row>
    <row r="129" spans="1:22" x14ac:dyDescent="0.25">
      <c r="A129" s="778"/>
      <c r="B129" s="778"/>
      <c r="C129" s="778"/>
      <c r="D129" s="778"/>
      <c r="E129" s="778"/>
      <c r="F129" s="778"/>
      <c r="G129" s="778"/>
      <c r="H129" s="778"/>
      <c r="I129" s="778"/>
      <c r="J129" s="778"/>
      <c r="K129" s="778"/>
      <c r="L129" s="778"/>
      <c r="M129" s="778"/>
      <c r="N129" s="778"/>
      <c r="O129" s="778"/>
      <c r="P129" s="778"/>
      <c r="Q129" s="778"/>
      <c r="R129" s="778"/>
      <c r="S129" s="778"/>
      <c r="T129" s="778"/>
      <c r="U129" s="778"/>
      <c r="V129" s="778"/>
    </row>
    <row r="130" spans="1:22" x14ac:dyDescent="0.25">
      <c r="A130" s="778"/>
      <c r="B130" s="778"/>
      <c r="C130" s="778"/>
      <c r="D130" s="778"/>
      <c r="E130" s="778"/>
      <c r="F130" s="778"/>
      <c r="G130" s="778"/>
      <c r="H130" s="778"/>
      <c r="I130" s="778"/>
      <c r="J130" s="778"/>
      <c r="K130" s="778"/>
      <c r="L130" s="778"/>
      <c r="M130" s="778"/>
      <c r="N130" s="778"/>
      <c r="O130" s="778"/>
      <c r="P130" s="778"/>
      <c r="Q130" s="778"/>
      <c r="R130" s="778"/>
      <c r="S130" s="778"/>
      <c r="T130" s="778"/>
      <c r="U130" s="778"/>
      <c r="V130" s="778"/>
    </row>
    <row r="131" spans="1:22" x14ac:dyDescent="0.25">
      <c r="A131" s="778"/>
      <c r="B131" s="778"/>
      <c r="C131" s="778"/>
      <c r="D131" s="778"/>
      <c r="E131" s="778"/>
      <c r="F131" s="778"/>
      <c r="G131" s="778"/>
      <c r="H131" s="778"/>
      <c r="I131" s="778"/>
      <c r="J131" s="778"/>
      <c r="K131" s="778"/>
      <c r="L131" s="778"/>
      <c r="M131" s="778"/>
      <c r="N131" s="778"/>
      <c r="O131" s="778"/>
      <c r="P131" s="778"/>
      <c r="Q131" s="778"/>
      <c r="R131" s="778"/>
      <c r="S131" s="778"/>
      <c r="T131" s="778"/>
      <c r="U131" s="778"/>
      <c r="V131" s="778"/>
    </row>
    <row r="132" spans="1:22" x14ac:dyDescent="0.25">
      <c r="A132" s="778"/>
      <c r="B132" s="778"/>
      <c r="C132" s="778"/>
      <c r="D132" s="778"/>
      <c r="E132" s="778"/>
      <c r="F132" s="778"/>
      <c r="G132" s="778"/>
      <c r="H132" s="778"/>
      <c r="I132" s="778"/>
      <c r="J132" s="778"/>
      <c r="K132" s="778"/>
      <c r="L132" s="778"/>
      <c r="M132" s="778"/>
      <c r="N132" s="778"/>
      <c r="O132" s="778"/>
      <c r="P132" s="778"/>
      <c r="Q132" s="778"/>
      <c r="R132" s="778"/>
      <c r="S132" s="778"/>
      <c r="T132" s="778"/>
      <c r="U132" s="778"/>
      <c r="V132" s="778"/>
    </row>
    <row r="133" spans="1:22" x14ac:dyDescent="0.25">
      <c r="A133" s="778"/>
      <c r="B133" s="778"/>
      <c r="C133" s="778"/>
      <c r="D133" s="778"/>
      <c r="E133" s="778"/>
      <c r="F133" s="778"/>
      <c r="G133" s="778"/>
      <c r="H133" s="778"/>
      <c r="I133" s="778"/>
      <c r="J133" s="778"/>
      <c r="K133" s="778"/>
      <c r="L133" s="778"/>
      <c r="M133" s="778"/>
      <c r="N133" s="778"/>
      <c r="O133" s="778"/>
      <c r="P133" s="778"/>
      <c r="Q133" s="778"/>
      <c r="R133" s="778"/>
      <c r="S133" s="778"/>
      <c r="T133" s="778"/>
      <c r="U133" s="778"/>
      <c r="V133" s="778"/>
    </row>
    <row r="134" spans="1:22" x14ac:dyDescent="0.25">
      <c r="A134" s="778"/>
      <c r="B134" s="778"/>
      <c r="C134" s="778"/>
      <c r="D134" s="778"/>
      <c r="E134" s="778"/>
      <c r="F134" s="778"/>
      <c r="G134" s="778"/>
      <c r="H134" s="778"/>
      <c r="I134" s="778"/>
      <c r="J134" s="778"/>
      <c r="K134" s="778"/>
      <c r="L134" s="778"/>
      <c r="M134" s="778"/>
      <c r="N134" s="778"/>
      <c r="O134" s="778"/>
      <c r="P134" s="778"/>
      <c r="Q134" s="778"/>
      <c r="R134" s="778"/>
      <c r="S134" s="778"/>
      <c r="T134" s="778"/>
      <c r="U134" s="778"/>
      <c r="V134" s="778"/>
    </row>
    <row r="135" spans="1:22" x14ac:dyDescent="0.25">
      <c r="A135" s="778"/>
      <c r="B135" s="778"/>
      <c r="C135" s="778"/>
      <c r="D135" s="778"/>
      <c r="E135" s="778"/>
      <c r="F135" s="778"/>
      <c r="G135" s="778"/>
      <c r="H135" s="778"/>
      <c r="I135" s="778"/>
      <c r="J135" s="778"/>
      <c r="K135" s="778"/>
      <c r="L135" s="778"/>
      <c r="M135" s="778"/>
      <c r="N135" s="778"/>
      <c r="O135" s="778"/>
      <c r="P135" s="778"/>
      <c r="Q135" s="778"/>
      <c r="R135" s="778"/>
      <c r="S135" s="778"/>
      <c r="T135" s="778"/>
      <c r="U135" s="778"/>
      <c r="V135" s="778"/>
    </row>
    <row r="136" spans="1:22" x14ac:dyDescent="0.25">
      <c r="A136" s="778"/>
      <c r="B136" s="778"/>
      <c r="C136" s="778"/>
      <c r="D136" s="778"/>
      <c r="E136" s="778"/>
      <c r="F136" s="778"/>
      <c r="G136" s="778"/>
      <c r="H136" s="778"/>
      <c r="I136" s="778"/>
      <c r="J136" s="778"/>
      <c r="K136" s="778"/>
      <c r="L136" s="778"/>
      <c r="M136" s="778"/>
      <c r="N136" s="778"/>
      <c r="O136" s="778"/>
      <c r="P136" s="778"/>
      <c r="Q136" s="778"/>
      <c r="R136" s="778"/>
      <c r="S136" s="778"/>
      <c r="T136" s="778"/>
      <c r="U136" s="778"/>
      <c r="V136" s="778"/>
    </row>
    <row r="137" spans="1:22" x14ac:dyDescent="0.25">
      <c r="A137" s="778"/>
      <c r="B137" s="778"/>
      <c r="C137" s="778"/>
      <c r="D137" s="778"/>
      <c r="E137" s="778"/>
      <c r="F137" s="778"/>
      <c r="G137" s="778"/>
      <c r="H137" s="778"/>
      <c r="I137" s="778"/>
      <c r="J137" s="778"/>
      <c r="K137" s="778"/>
      <c r="L137" s="778"/>
      <c r="M137" s="778"/>
      <c r="N137" s="778"/>
      <c r="O137" s="778"/>
      <c r="P137" s="778"/>
      <c r="Q137" s="778"/>
      <c r="R137" s="778"/>
      <c r="S137" s="778"/>
      <c r="T137" s="778"/>
      <c r="U137" s="778"/>
      <c r="V137" s="778"/>
    </row>
    <row r="138" spans="1:22" x14ac:dyDescent="0.25">
      <c r="A138" s="778"/>
      <c r="B138" s="778"/>
      <c r="C138" s="778"/>
      <c r="D138" s="778"/>
      <c r="E138" s="778"/>
      <c r="F138" s="778"/>
      <c r="G138" s="778"/>
      <c r="H138" s="778"/>
      <c r="I138" s="778"/>
      <c r="J138" s="778"/>
      <c r="K138" s="778"/>
      <c r="L138" s="778"/>
      <c r="M138" s="778"/>
      <c r="N138" s="778"/>
      <c r="O138" s="778"/>
      <c r="P138" s="778"/>
      <c r="Q138" s="778"/>
      <c r="R138" s="778"/>
      <c r="S138" s="778"/>
      <c r="T138" s="778"/>
      <c r="U138" s="778"/>
      <c r="V138" s="778"/>
    </row>
    <row r="139" spans="1:22" x14ac:dyDescent="0.25">
      <c r="A139" s="778"/>
      <c r="B139" s="778"/>
      <c r="C139" s="778"/>
      <c r="D139" s="778"/>
      <c r="E139" s="778"/>
      <c r="F139" s="778"/>
      <c r="G139" s="778"/>
      <c r="H139" s="778"/>
      <c r="I139" s="778"/>
      <c r="J139" s="778"/>
      <c r="K139" s="778"/>
      <c r="L139" s="778"/>
      <c r="M139" s="778"/>
      <c r="N139" s="778"/>
      <c r="O139" s="778"/>
      <c r="P139" s="778"/>
      <c r="Q139" s="778"/>
      <c r="R139" s="778"/>
      <c r="S139" s="778"/>
      <c r="T139" s="778"/>
      <c r="U139" s="778"/>
      <c r="V139" s="778"/>
    </row>
    <row r="140" spans="1:22" x14ac:dyDescent="0.25">
      <c r="A140" s="778"/>
      <c r="B140" s="778"/>
      <c r="C140" s="778"/>
      <c r="D140" s="778"/>
      <c r="E140" s="778"/>
      <c r="F140" s="778"/>
      <c r="G140" s="778"/>
      <c r="H140" s="778"/>
      <c r="I140" s="778"/>
      <c r="J140" s="778"/>
      <c r="K140" s="778"/>
      <c r="L140" s="778"/>
      <c r="M140" s="778"/>
      <c r="N140" s="778"/>
      <c r="O140" s="778"/>
      <c r="P140" s="778"/>
      <c r="Q140" s="778"/>
      <c r="R140" s="778"/>
      <c r="S140" s="778"/>
      <c r="T140" s="778"/>
      <c r="U140" s="778"/>
      <c r="V140" s="778"/>
    </row>
    <row r="141" spans="1:22" x14ac:dyDescent="0.25">
      <c r="A141" s="778"/>
      <c r="B141" s="778"/>
      <c r="C141" s="778"/>
      <c r="D141" s="778"/>
      <c r="E141" s="778"/>
      <c r="F141" s="778"/>
      <c r="G141" s="778"/>
      <c r="H141" s="778"/>
      <c r="I141" s="778"/>
      <c r="J141" s="778"/>
      <c r="K141" s="778"/>
      <c r="L141" s="778"/>
      <c r="M141" s="778"/>
      <c r="N141" s="778"/>
      <c r="O141" s="778"/>
      <c r="P141" s="778"/>
      <c r="Q141" s="778"/>
      <c r="R141" s="778"/>
      <c r="S141" s="778"/>
      <c r="T141" s="778"/>
      <c r="U141" s="778"/>
      <c r="V141" s="778"/>
    </row>
    <row r="142" spans="1:22" x14ac:dyDescent="0.25">
      <c r="A142" s="778"/>
      <c r="B142" s="778"/>
      <c r="C142" s="778"/>
      <c r="D142" s="778"/>
      <c r="E142" s="778"/>
      <c r="F142" s="778"/>
      <c r="G142" s="778"/>
      <c r="H142" s="778"/>
      <c r="I142" s="778"/>
      <c r="J142" s="778"/>
      <c r="K142" s="778"/>
      <c r="L142" s="778"/>
      <c r="M142" s="778"/>
      <c r="N142" s="778"/>
      <c r="O142" s="778"/>
      <c r="P142" s="778"/>
      <c r="Q142" s="778"/>
      <c r="R142" s="778"/>
      <c r="S142" s="778"/>
      <c r="T142" s="778"/>
      <c r="U142" s="778"/>
      <c r="V142" s="778"/>
    </row>
    <row r="143" spans="1:22" x14ac:dyDescent="0.25">
      <c r="A143" s="778"/>
      <c r="B143" s="778"/>
      <c r="C143" s="778"/>
      <c r="D143" s="778"/>
      <c r="E143" s="778"/>
      <c r="F143" s="778"/>
      <c r="G143" s="778"/>
      <c r="H143" s="778"/>
      <c r="I143" s="778"/>
      <c r="J143" s="778"/>
      <c r="K143" s="778"/>
      <c r="L143" s="778"/>
      <c r="M143" s="778"/>
      <c r="N143" s="778"/>
      <c r="O143" s="778"/>
      <c r="P143" s="778"/>
      <c r="Q143" s="778"/>
      <c r="R143" s="778"/>
      <c r="S143" s="778"/>
      <c r="T143" s="778"/>
      <c r="U143" s="778"/>
      <c r="V143" s="778"/>
    </row>
    <row r="144" spans="1:22" x14ac:dyDescent="0.25">
      <c r="A144" s="778"/>
      <c r="B144" s="778"/>
      <c r="C144" s="778"/>
      <c r="D144" s="778"/>
      <c r="E144" s="778"/>
      <c r="F144" s="778"/>
      <c r="G144" s="778"/>
      <c r="H144" s="778"/>
      <c r="I144" s="778"/>
      <c r="J144" s="778"/>
      <c r="K144" s="778"/>
      <c r="L144" s="778"/>
      <c r="M144" s="778"/>
      <c r="N144" s="778"/>
      <c r="O144" s="778"/>
      <c r="P144" s="778"/>
      <c r="Q144" s="778"/>
      <c r="R144" s="778"/>
      <c r="S144" s="778"/>
      <c r="T144" s="778"/>
      <c r="U144" s="778"/>
      <c r="V144" s="778"/>
    </row>
    <row r="145" spans="1:22" x14ac:dyDescent="0.25">
      <c r="A145" s="778"/>
      <c r="B145" s="778"/>
      <c r="C145" s="778"/>
      <c r="D145" s="778"/>
      <c r="E145" s="778"/>
      <c r="F145" s="778"/>
      <c r="G145" s="778"/>
      <c r="H145" s="778"/>
      <c r="I145" s="778"/>
      <c r="J145" s="778"/>
      <c r="K145" s="778"/>
      <c r="L145" s="778"/>
      <c r="M145" s="778"/>
      <c r="N145" s="778"/>
      <c r="O145" s="778"/>
      <c r="P145" s="778"/>
      <c r="Q145" s="778"/>
      <c r="R145" s="778"/>
      <c r="S145" s="778"/>
      <c r="T145" s="778"/>
      <c r="U145" s="778"/>
      <c r="V145" s="778"/>
    </row>
    <row r="146" spans="1:22" x14ac:dyDescent="0.25">
      <c r="A146" s="778"/>
      <c r="B146" s="778"/>
      <c r="C146" s="778"/>
      <c r="D146" s="778"/>
      <c r="E146" s="778"/>
      <c r="F146" s="778"/>
      <c r="G146" s="778"/>
      <c r="H146" s="778"/>
      <c r="I146" s="778"/>
      <c r="J146" s="778"/>
      <c r="K146" s="778"/>
      <c r="L146" s="778"/>
      <c r="M146" s="778"/>
      <c r="N146" s="778"/>
      <c r="O146" s="778"/>
      <c r="P146" s="778"/>
      <c r="Q146" s="778"/>
      <c r="R146" s="778"/>
      <c r="S146" s="778"/>
      <c r="T146" s="778"/>
      <c r="U146" s="778"/>
      <c r="V146" s="778"/>
    </row>
    <row r="147" spans="1:22" x14ac:dyDescent="0.25">
      <c r="A147" s="778"/>
      <c r="B147" s="778"/>
      <c r="C147" s="778"/>
      <c r="D147" s="778"/>
      <c r="E147" s="778"/>
      <c r="F147" s="778"/>
      <c r="G147" s="778"/>
      <c r="H147" s="778"/>
      <c r="I147" s="778"/>
      <c r="J147" s="778"/>
      <c r="K147" s="778"/>
      <c r="L147" s="778"/>
      <c r="M147" s="778"/>
      <c r="N147" s="778"/>
      <c r="O147" s="778"/>
      <c r="P147" s="778"/>
      <c r="Q147" s="778"/>
      <c r="R147" s="778"/>
      <c r="S147" s="778"/>
      <c r="T147" s="778"/>
      <c r="U147" s="778"/>
      <c r="V147" s="778"/>
    </row>
    <row r="148" spans="1:22" x14ac:dyDescent="0.25">
      <c r="A148" s="778"/>
      <c r="B148" s="778"/>
      <c r="C148" s="778"/>
      <c r="D148" s="778"/>
      <c r="E148" s="778"/>
      <c r="F148" s="778"/>
      <c r="G148" s="778"/>
      <c r="H148" s="778"/>
      <c r="I148" s="778"/>
      <c r="J148" s="778"/>
      <c r="K148" s="778"/>
      <c r="L148" s="778"/>
      <c r="M148" s="778"/>
      <c r="N148" s="778"/>
      <c r="O148" s="778"/>
      <c r="P148" s="778"/>
      <c r="Q148" s="778"/>
      <c r="R148" s="778"/>
      <c r="S148" s="778"/>
      <c r="T148" s="778"/>
      <c r="U148" s="778"/>
      <c r="V148" s="778"/>
    </row>
    <row r="149" spans="1:22" x14ac:dyDescent="0.25">
      <c r="A149" s="778"/>
      <c r="B149" s="778"/>
      <c r="C149" s="778"/>
      <c r="D149" s="778"/>
      <c r="E149" s="778"/>
      <c r="F149" s="778"/>
      <c r="G149" s="778"/>
      <c r="H149" s="778"/>
      <c r="I149" s="778"/>
      <c r="J149" s="778"/>
      <c r="K149" s="778"/>
      <c r="L149" s="778"/>
      <c r="M149" s="778"/>
      <c r="N149" s="778"/>
      <c r="O149" s="778"/>
      <c r="P149" s="778"/>
      <c r="Q149" s="778"/>
      <c r="R149" s="778"/>
      <c r="S149" s="778"/>
      <c r="T149" s="778"/>
      <c r="U149" s="778"/>
      <c r="V149" s="778"/>
    </row>
    <row r="150" spans="1:22" x14ac:dyDescent="0.25">
      <c r="A150" s="778"/>
      <c r="B150" s="778"/>
      <c r="C150" s="778"/>
      <c r="D150" s="778"/>
      <c r="E150" s="778"/>
      <c r="F150" s="778"/>
      <c r="G150" s="778"/>
      <c r="H150" s="778"/>
      <c r="I150" s="778"/>
      <c r="J150" s="778"/>
      <c r="K150" s="778"/>
      <c r="L150" s="778"/>
      <c r="M150" s="778"/>
      <c r="N150" s="778"/>
      <c r="O150" s="778"/>
      <c r="P150" s="778"/>
      <c r="Q150" s="778"/>
      <c r="R150" s="778"/>
      <c r="S150" s="778"/>
      <c r="T150" s="778"/>
      <c r="U150" s="778"/>
      <c r="V150" s="778"/>
    </row>
    <row r="151" spans="1:22" x14ac:dyDescent="0.25">
      <c r="A151" s="778"/>
      <c r="B151" s="778"/>
      <c r="C151" s="778"/>
      <c r="D151" s="778"/>
      <c r="E151" s="778"/>
      <c r="F151" s="778"/>
      <c r="G151" s="778"/>
      <c r="H151" s="778"/>
      <c r="I151" s="778"/>
      <c r="J151" s="778"/>
      <c r="K151" s="778"/>
      <c r="L151" s="778"/>
      <c r="M151" s="778"/>
      <c r="N151" s="778"/>
      <c r="O151" s="778"/>
      <c r="P151" s="778"/>
      <c r="Q151" s="778"/>
      <c r="R151" s="778"/>
      <c r="S151" s="778"/>
      <c r="T151" s="778"/>
      <c r="U151" s="778"/>
      <c r="V151" s="778"/>
    </row>
    <row r="152" spans="1:22" x14ac:dyDescent="0.25">
      <c r="A152" s="778"/>
      <c r="B152" s="778"/>
      <c r="C152" s="778"/>
      <c r="D152" s="778"/>
      <c r="E152" s="778"/>
      <c r="F152" s="778"/>
      <c r="G152" s="778"/>
      <c r="H152" s="778"/>
      <c r="I152" s="778"/>
      <c r="J152" s="778"/>
      <c r="K152" s="778"/>
      <c r="L152" s="778"/>
      <c r="M152" s="778"/>
      <c r="N152" s="778"/>
      <c r="O152" s="778"/>
      <c r="P152" s="778"/>
      <c r="Q152" s="778"/>
      <c r="R152" s="778"/>
      <c r="S152" s="778"/>
      <c r="T152" s="778"/>
      <c r="U152" s="778"/>
      <c r="V152" s="778"/>
    </row>
    <row r="153" spans="1:22" x14ac:dyDescent="0.25">
      <c r="A153" s="778"/>
      <c r="B153" s="778"/>
      <c r="C153" s="778"/>
      <c r="D153" s="778"/>
      <c r="E153" s="778"/>
      <c r="F153" s="778"/>
      <c r="G153" s="778"/>
      <c r="H153" s="778"/>
      <c r="I153" s="778"/>
      <c r="J153" s="778"/>
      <c r="K153" s="778"/>
      <c r="L153" s="778"/>
      <c r="M153" s="778"/>
      <c r="N153" s="778"/>
      <c r="O153" s="778"/>
      <c r="P153" s="778"/>
      <c r="Q153" s="778"/>
      <c r="R153" s="778"/>
      <c r="S153" s="778"/>
      <c r="T153" s="778"/>
      <c r="U153" s="778"/>
      <c r="V153" s="778"/>
    </row>
    <row r="154" spans="1:22" x14ac:dyDescent="0.25">
      <c r="A154" s="778"/>
      <c r="B154" s="778"/>
      <c r="C154" s="778"/>
      <c r="D154" s="778"/>
      <c r="E154" s="778"/>
      <c r="F154" s="778"/>
      <c r="G154" s="778"/>
      <c r="H154" s="778"/>
      <c r="I154" s="778"/>
      <c r="J154" s="778"/>
      <c r="K154" s="778"/>
      <c r="L154" s="778"/>
      <c r="M154" s="778"/>
      <c r="N154" s="778"/>
      <c r="O154" s="778"/>
      <c r="P154" s="778"/>
      <c r="Q154" s="778"/>
      <c r="R154" s="778"/>
      <c r="S154" s="778"/>
      <c r="T154" s="778"/>
      <c r="U154" s="778"/>
      <c r="V154" s="778"/>
    </row>
    <row r="155" spans="1:22" x14ac:dyDescent="0.25">
      <c r="A155" s="778"/>
      <c r="B155" s="778"/>
      <c r="C155" s="778"/>
      <c r="D155" s="778"/>
      <c r="E155" s="778"/>
      <c r="F155" s="778"/>
      <c r="G155" s="778"/>
      <c r="H155" s="778"/>
      <c r="I155" s="778"/>
      <c r="J155" s="778"/>
      <c r="K155" s="778"/>
      <c r="L155" s="778"/>
      <c r="M155" s="778"/>
      <c r="N155" s="778"/>
      <c r="O155" s="778"/>
      <c r="P155" s="778"/>
      <c r="Q155" s="778"/>
      <c r="R155" s="778"/>
      <c r="S155" s="778"/>
      <c r="T155" s="778"/>
      <c r="U155" s="778"/>
      <c r="V155" s="778"/>
    </row>
    <row r="156" spans="1:22" x14ac:dyDescent="0.25">
      <c r="A156" s="778"/>
      <c r="B156" s="778"/>
      <c r="C156" s="778"/>
      <c r="D156" s="778"/>
      <c r="E156" s="778"/>
      <c r="F156" s="778"/>
      <c r="G156" s="778"/>
      <c r="H156" s="778"/>
      <c r="I156" s="778"/>
      <c r="J156" s="778"/>
      <c r="K156" s="778"/>
      <c r="L156" s="778"/>
      <c r="M156" s="778"/>
      <c r="N156" s="778"/>
      <c r="O156" s="778"/>
      <c r="P156" s="778"/>
      <c r="Q156" s="778"/>
      <c r="R156" s="778"/>
      <c r="S156" s="778"/>
      <c r="T156" s="778"/>
      <c r="U156" s="778"/>
      <c r="V156" s="778"/>
    </row>
    <row r="157" spans="1:22" x14ac:dyDescent="0.25">
      <c r="A157" s="778"/>
      <c r="B157" s="778"/>
      <c r="C157" s="778"/>
      <c r="D157" s="778"/>
      <c r="E157" s="778"/>
      <c r="F157" s="778"/>
      <c r="G157" s="778"/>
      <c r="H157" s="778"/>
      <c r="I157" s="778"/>
      <c r="J157" s="778"/>
      <c r="K157" s="778"/>
      <c r="L157" s="778"/>
      <c r="M157" s="778"/>
      <c r="N157" s="778"/>
      <c r="O157" s="778"/>
      <c r="P157" s="778"/>
      <c r="Q157" s="778"/>
      <c r="R157" s="778"/>
      <c r="S157" s="778"/>
      <c r="T157" s="778"/>
      <c r="U157" s="778"/>
      <c r="V157" s="778"/>
    </row>
    <row r="158" spans="1:22" x14ac:dyDescent="0.25">
      <c r="A158" s="778"/>
      <c r="B158" s="778"/>
      <c r="C158" s="778"/>
      <c r="D158" s="778"/>
      <c r="E158" s="778"/>
      <c r="F158" s="778"/>
      <c r="G158" s="778"/>
      <c r="H158" s="778"/>
      <c r="I158" s="778"/>
      <c r="J158" s="778"/>
      <c r="K158" s="778"/>
      <c r="L158" s="778"/>
      <c r="M158" s="778"/>
      <c r="N158" s="778"/>
      <c r="O158" s="778"/>
      <c r="P158" s="778"/>
      <c r="Q158" s="778"/>
      <c r="R158" s="778"/>
      <c r="S158" s="778"/>
      <c r="T158" s="778"/>
      <c r="U158" s="778"/>
      <c r="V158" s="778"/>
    </row>
    <row r="159" spans="1:22" x14ac:dyDescent="0.25">
      <c r="A159" s="778"/>
      <c r="B159" s="778"/>
      <c r="C159" s="778"/>
      <c r="D159" s="778"/>
      <c r="E159" s="778"/>
      <c r="F159" s="778"/>
      <c r="G159" s="778"/>
      <c r="H159" s="778"/>
      <c r="I159" s="778"/>
      <c r="J159" s="778"/>
      <c r="K159" s="778"/>
      <c r="L159" s="778"/>
      <c r="M159" s="778"/>
      <c r="N159" s="778"/>
      <c r="O159" s="778"/>
      <c r="P159" s="778"/>
      <c r="Q159" s="778"/>
      <c r="R159" s="778"/>
      <c r="S159" s="778"/>
      <c r="T159" s="778"/>
      <c r="U159" s="778"/>
      <c r="V159" s="778"/>
    </row>
    <row r="160" spans="1:22" x14ac:dyDescent="0.25">
      <c r="A160" s="778"/>
      <c r="B160" s="778"/>
      <c r="C160" s="778"/>
      <c r="D160" s="778"/>
      <c r="E160" s="778"/>
      <c r="F160" s="778"/>
      <c r="G160" s="778"/>
      <c r="H160" s="778"/>
      <c r="I160" s="778"/>
      <c r="J160" s="778"/>
      <c r="K160" s="778"/>
      <c r="L160" s="778"/>
      <c r="M160" s="778"/>
      <c r="N160" s="778"/>
      <c r="O160" s="778"/>
      <c r="P160" s="778"/>
      <c r="Q160" s="778"/>
      <c r="R160" s="778"/>
      <c r="S160" s="778"/>
      <c r="T160" s="778"/>
      <c r="U160" s="778"/>
      <c r="V160" s="778"/>
    </row>
    <row r="161" spans="1:22" x14ac:dyDescent="0.25">
      <c r="A161" s="778"/>
      <c r="B161" s="778"/>
      <c r="C161" s="778"/>
      <c r="D161" s="778"/>
      <c r="E161" s="778"/>
      <c r="F161" s="778"/>
      <c r="G161" s="778"/>
      <c r="H161" s="778"/>
      <c r="I161" s="778"/>
      <c r="J161" s="778"/>
      <c r="K161" s="778"/>
      <c r="L161" s="778"/>
      <c r="M161" s="778"/>
      <c r="N161" s="778"/>
      <c r="O161" s="778"/>
      <c r="P161" s="778"/>
      <c r="Q161" s="778"/>
      <c r="R161" s="778"/>
      <c r="S161" s="778"/>
      <c r="T161" s="778"/>
      <c r="U161" s="778"/>
      <c r="V161" s="778"/>
    </row>
    <row r="162" spans="1:22" x14ac:dyDescent="0.25">
      <c r="A162" s="778"/>
      <c r="B162" s="778"/>
      <c r="C162" s="778"/>
      <c r="D162" s="778"/>
      <c r="E162" s="778"/>
      <c r="F162" s="778"/>
      <c r="G162" s="778"/>
      <c r="H162" s="778"/>
      <c r="I162" s="778"/>
      <c r="J162" s="778"/>
      <c r="K162" s="778"/>
      <c r="L162" s="778"/>
      <c r="M162" s="778"/>
      <c r="N162" s="778"/>
      <c r="O162" s="778"/>
      <c r="P162" s="778"/>
      <c r="Q162" s="778"/>
      <c r="R162" s="778"/>
      <c r="S162" s="778"/>
      <c r="T162" s="778"/>
      <c r="U162" s="778"/>
      <c r="V162" s="778"/>
    </row>
    <row r="163" spans="1:22" x14ac:dyDescent="0.25">
      <c r="A163" s="778"/>
      <c r="B163" s="778"/>
      <c r="C163" s="778"/>
      <c r="D163" s="778"/>
      <c r="E163" s="778"/>
      <c r="F163" s="778"/>
      <c r="G163" s="778"/>
      <c r="H163" s="778"/>
      <c r="I163" s="778"/>
      <c r="J163" s="778"/>
      <c r="K163" s="778"/>
      <c r="L163" s="778"/>
      <c r="M163" s="778"/>
      <c r="N163" s="778"/>
      <c r="O163" s="778"/>
      <c r="P163" s="778"/>
      <c r="Q163" s="778"/>
      <c r="R163" s="778"/>
      <c r="S163" s="778"/>
      <c r="T163" s="778"/>
      <c r="U163" s="778"/>
      <c r="V163" s="778"/>
    </row>
    <row r="164" spans="1:22" x14ac:dyDescent="0.25">
      <c r="A164" s="778"/>
      <c r="B164" s="778"/>
      <c r="C164" s="778"/>
      <c r="D164" s="778"/>
      <c r="E164" s="778"/>
      <c r="F164" s="778"/>
      <c r="G164" s="778"/>
      <c r="H164" s="778"/>
      <c r="I164" s="778"/>
      <c r="J164" s="778"/>
      <c r="K164" s="778"/>
      <c r="L164" s="778"/>
      <c r="M164" s="778"/>
      <c r="N164" s="778"/>
      <c r="O164" s="778"/>
      <c r="P164" s="778"/>
      <c r="Q164" s="778"/>
      <c r="R164" s="778"/>
      <c r="S164" s="778"/>
      <c r="T164" s="778"/>
      <c r="U164" s="778"/>
      <c r="V164" s="778"/>
    </row>
    <row r="165" spans="1:22" x14ac:dyDescent="0.25">
      <c r="A165" s="778"/>
      <c r="B165" s="778"/>
      <c r="C165" s="778"/>
      <c r="D165" s="778"/>
      <c r="E165" s="778"/>
      <c r="F165" s="778"/>
      <c r="G165" s="778"/>
      <c r="H165" s="778"/>
      <c r="I165" s="778"/>
      <c r="J165" s="778"/>
      <c r="K165" s="778"/>
      <c r="L165" s="778"/>
      <c r="M165" s="778"/>
      <c r="N165" s="778"/>
      <c r="O165" s="778"/>
      <c r="P165" s="778"/>
      <c r="Q165" s="778"/>
      <c r="R165" s="778"/>
      <c r="S165" s="778"/>
      <c r="T165" s="778"/>
      <c r="U165" s="778"/>
      <c r="V165" s="778"/>
    </row>
    <row r="166" spans="1:22" x14ac:dyDescent="0.25">
      <c r="A166" s="778"/>
      <c r="B166" s="778"/>
      <c r="C166" s="778"/>
      <c r="D166" s="778"/>
      <c r="E166" s="778"/>
      <c r="F166" s="778"/>
      <c r="G166" s="778"/>
      <c r="H166" s="778"/>
      <c r="I166" s="778"/>
      <c r="J166" s="778"/>
      <c r="K166" s="778"/>
      <c r="L166" s="778"/>
      <c r="M166" s="778"/>
      <c r="N166" s="778"/>
      <c r="O166" s="778"/>
      <c r="P166" s="778"/>
      <c r="Q166" s="778"/>
      <c r="R166" s="778"/>
      <c r="S166" s="778"/>
      <c r="T166" s="778"/>
      <c r="U166" s="778"/>
      <c r="V166" s="778"/>
    </row>
    <row r="167" spans="1:22" x14ac:dyDescent="0.25">
      <c r="A167" s="778"/>
      <c r="B167" s="778"/>
      <c r="C167" s="778"/>
      <c r="D167" s="778"/>
      <c r="E167" s="778"/>
      <c r="F167" s="778"/>
      <c r="G167" s="778"/>
      <c r="H167" s="778"/>
      <c r="I167" s="778"/>
      <c r="J167" s="778"/>
      <c r="K167" s="778"/>
      <c r="L167" s="778"/>
      <c r="M167" s="778"/>
      <c r="N167" s="778"/>
      <c r="O167" s="778"/>
      <c r="P167" s="778"/>
      <c r="Q167" s="778"/>
      <c r="R167" s="778"/>
      <c r="S167" s="778"/>
      <c r="T167" s="778"/>
      <c r="U167" s="778"/>
      <c r="V167" s="778"/>
    </row>
    <row r="168" spans="1:22" x14ac:dyDescent="0.25">
      <c r="A168" s="778"/>
      <c r="B168" s="778"/>
      <c r="C168" s="778"/>
      <c r="D168" s="778"/>
      <c r="E168" s="778"/>
      <c r="F168" s="778"/>
      <c r="G168" s="778"/>
      <c r="H168" s="778"/>
      <c r="I168" s="778"/>
      <c r="J168" s="778"/>
      <c r="K168" s="778"/>
      <c r="L168" s="778"/>
      <c r="M168" s="778"/>
      <c r="N168" s="778"/>
      <c r="O168" s="778"/>
      <c r="P168" s="778"/>
      <c r="Q168" s="778"/>
      <c r="R168" s="778"/>
      <c r="S168" s="778"/>
      <c r="T168" s="778"/>
      <c r="U168" s="778"/>
      <c r="V168" s="778"/>
    </row>
    <row r="169" spans="1:22" x14ac:dyDescent="0.25">
      <c r="A169" s="778"/>
      <c r="B169" s="778"/>
      <c r="C169" s="778"/>
      <c r="D169" s="778"/>
      <c r="E169" s="778"/>
      <c r="F169" s="778"/>
      <c r="G169" s="778"/>
      <c r="H169" s="778"/>
      <c r="I169" s="778"/>
      <c r="J169" s="778"/>
      <c r="K169" s="778"/>
      <c r="L169" s="778"/>
      <c r="M169" s="778"/>
      <c r="N169" s="778"/>
      <c r="O169" s="778"/>
      <c r="P169" s="778"/>
      <c r="Q169" s="778"/>
      <c r="R169" s="778"/>
      <c r="S169" s="778"/>
      <c r="T169" s="778"/>
      <c r="U169" s="778"/>
      <c r="V169" s="778"/>
    </row>
    <row r="170" spans="1:22" x14ac:dyDescent="0.25">
      <c r="A170" s="778"/>
      <c r="B170" s="778"/>
      <c r="C170" s="778"/>
      <c r="D170" s="778"/>
      <c r="E170" s="778"/>
      <c r="F170" s="778"/>
      <c r="G170" s="778"/>
      <c r="H170" s="778"/>
      <c r="I170" s="778"/>
      <c r="J170" s="778"/>
      <c r="K170" s="778"/>
      <c r="L170" s="778"/>
      <c r="M170" s="778"/>
      <c r="N170" s="778"/>
      <c r="O170" s="778"/>
      <c r="P170" s="778"/>
      <c r="Q170" s="778"/>
      <c r="R170" s="778"/>
      <c r="S170" s="778"/>
      <c r="T170" s="778"/>
      <c r="U170" s="778"/>
      <c r="V170" s="778"/>
    </row>
    <row r="171" spans="1:22" x14ac:dyDescent="0.25">
      <c r="A171" s="778"/>
      <c r="B171" s="778"/>
      <c r="C171" s="778"/>
      <c r="D171" s="778"/>
      <c r="E171" s="778"/>
      <c r="F171" s="778"/>
      <c r="G171" s="778"/>
      <c r="H171" s="778"/>
      <c r="I171" s="778"/>
      <c r="J171" s="778"/>
      <c r="K171" s="778"/>
      <c r="L171" s="778"/>
      <c r="M171" s="778"/>
      <c r="N171" s="778"/>
      <c r="O171" s="778"/>
      <c r="P171" s="778"/>
      <c r="Q171" s="778"/>
      <c r="R171" s="778"/>
      <c r="S171" s="778"/>
      <c r="T171" s="778"/>
      <c r="U171" s="778"/>
      <c r="V171" s="778"/>
    </row>
    <row r="172" spans="1:22" x14ac:dyDescent="0.25">
      <c r="A172" s="778"/>
      <c r="B172" s="778"/>
      <c r="C172" s="778"/>
      <c r="D172" s="778"/>
      <c r="E172" s="778"/>
      <c r="F172" s="778"/>
      <c r="G172" s="778"/>
      <c r="H172" s="778"/>
      <c r="I172" s="778"/>
      <c r="J172" s="778"/>
      <c r="K172" s="778"/>
      <c r="L172" s="778"/>
      <c r="M172" s="778"/>
      <c r="N172" s="778"/>
      <c r="O172" s="778"/>
      <c r="P172" s="778"/>
      <c r="Q172" s="778"/>
      <c r="R172" s="778"/>
      <c r="S172" s="778"/>
      <c r="T172" s="778"/>
      <c r="U172" s="778"/>
      <c r="V172" s="778"/>
    </row>
    <row r="173" spans="1:22" x14ac:dyDescent="0.25">
      <c r="A173" s="778"/>
      <c r="B173" s="778"/>
      <c r="C173" s="778"/>
      <c r="D173" s="778"/>
      <c r="E173" s="778"/>
      <c r="F173" s="778"/>
      <c r="G173" s="778"/>
      <c r="H173" s="778"/>
      <c r="I173" s="778"/>
      <c r="J173" s="778"/>
      <c r="K173" s="778"/>
      <c r="L173" s="778"/>
      <c r="M173" s="778"/>
      <c r="N173" s="778"/>
      <c r="O173" s="778"/>
      <c r="P173" s="778"/>
      <c r="Q173" s="778"/>
      <c r="R173" s="778"/>
      <c r="S173" s="778"/>
      <c r="T173" s="778"/>
      <c r="U173" s="778"/>
      <c r="V173" s="778"/>
    </row>
    <row r="174" spans="1:22" x14ac:dyDescent="0.25">
      <c r="A174" s="778"/>
      <c r="B174" s="778"/>
      <c r="C174" s="778"/>
      <c r="D174" s="778"/>
      <c r="E174" s="778"/>
      <c r="F174" s="778"/>
      <c r="G174" s="778"/>
      <c r="H174" s="778"/>
      <c r="I174" s="778"/>
      <c r="J174" s="778"/>
      <c r="K174" s="778"/>
      <c r="L174" s="778"/>
      <c r="M174" s="778"/>
      <c r="N174" s="778"/>
      <c r="O174" s="778"/>
      <c r="P174" s="778"/>
      <c r="Q174" s="778"/>
      <c r="R174" s="778"/>
      <c r="S174" s="778"/>
      <c r="T174" s="778"/>
      <c r="U174" s="778"/>
      <c r="V174" s="778"/>
    </row>
    <row r="175" spans="1:22" x14ac:dyDescent="0.25">
      <c r="A175" s="778"/>
      <c r="B175" s="778"/>
      <c r="C175" s="778"/>
      <c r="D175" s="778"/>
      <c r="E175" s="778"/>
      <c r="F175" s="778"/>
      <c r="G175" s="778"/>
      <c r="H175" s="778"/>
      <c r="I175" s="778"/>
      <c r="J175" s="778"/>
      <c r="K175" s="778"/>
      <c r="L175" s="778"/>
      <c r="M175" s="778"/>
      <c r="N175" s="778"/>
      <c r="O175" s="778"/>
      <c r="P175" s="778"/>
      <c r="Q175" s="778"/>
      <c r="R175" s="778"/>
      <c r="S175" s="778"/>
      <c r="T175" s="778"/>
      <c r="U175" s="778"/>
      <c r="V175" s="778"/>
    </row>
    <row r="176" spans="1:22" x14ac:dyDescent="0.25">
      <c r="A176" s="778"/>
      <c r="B176" s="778"/>
      <c r="C176" s="778"/>
      <c r="D176" s="778"/>
      <c r="E176" s="778"/>
      <c r="F176" s="778"/>
      <c r="G176" s="778"/>
      <c r="H176" s="778"/>
      <c r="I176" s="778"/>
      <c r="J176" s="778"/>
      <c r="K176" s="778"/>
      <c r="L176" s="778"/>
      <c r="M176" s="778"/>
      <c r="N176" s="778"/>
      <c r="O176" s="778"/>
      <c r="P176" s="778"/>
      <c r="Q176" s="778"/>
      <c r="R176" s="778"/>
      <c r="S176" s="778"/>
      <c r="T176" s="778"/>
      <c r="U176" s="778"/>
      <c r="V176" s="778"/>
    </row>
    <row r="177" spans="1:22" x14ac:dyDescent="0.25">
      <c r="A177" s="778"/>
      <c r="B177" s="778"/>
      <c r="C177" s="778"/>
      <c r="D177" s="778"/>
      <c r="E177" s="778"/>
      <c r="F177" s="778"/>
      <c r="G177" s="778"/>
      <c r="H177" s="778"/>
      <c r="I177" s="778"/>
      <c r="J177" s="778"/>
      <c r="K177" s="778"/>
      <c r="L177" s="778"/>
      <c r="M177" s="778"/>
      <c r="N177" s="778"/>
      <c r="O177" s="778"/>
      <c r="P177" s="778"/>
      <c r="Q177" s="778"/>
      <c r="R177" s="778"/>
      <c r="S177" s="778"/>
      <c r="T177" s="778"/>
      <c r="U177" s="778"/>
      <c r="V177" s="778"/>
    </row>
    <row r="178" spans="1:22" x14ac:dyDescent="0.25">
      <c r="A178" s="778"/>
      <c r="B178" s="778"/>
      <c r="C178" s="778"/>
      <c r="D178" s="778"/>
      <c r="E178" s="778"/>
      <c r="F178" s="778"/>
      <c r="G178" s="778"/>
      <c r="H178" s="778"/>
      <c r="I178" s="778"/>
      <c r="J178" s="778"/>
      <c r="K178" s="778"/>
      <c r="L178" s="778"/>
      <c r="M178" s="778"/>
      <c r="N178" s="778"/>
      <c r="O178" s="778"/>
      <c r="P178" s="778"/>
      <c r="Q178" s="778"/>
      <c r="R178" s="778"/>
      <c r="S178" s="778"/>
      <c r="T178" s="778"/>
      <c r="U178" s="778"/>
      <c r="V178" s="778"/>
    </row>
    <row r="179" spans="1:22" x14ac:dyDescent="0.25">
      <c r="A179" s="778"/>
      <c r="B179" s="778"/>
      <c r="C179" s="778"/>
      <c r="D179" s="778"/>
      <c r="E179" s="778"/>
      <c r="F179" s="778"/>
      <c r="G179" s="778"/>
      <c r="H179" s="778"/>
      <c r="I179" s="778"/>
      <c r="J179" s="778"/>
      <c r="K179" s="778"/>
      <c r="L179" s="778"/>
      <c r="M179" s="778"/>
      <c r="N179" s="778"/>
      <c r="O179" s="778"/>
      <c r="P179" s="778"/>
      <c r="Q179" s="778"/>
      <c r="R179" s="778"/>
      <c r="S179" s="778"/>
      <c r="T179" s="778"/>
      <c r="U179" s="778"/>
      <c r="V179" s="778"/>
    </row>
    <row r="180" spans="1:22" x14ac:dyDescent="0.25">
      <c r="A180" s="778"/>
      <c r="B180" s="778"/>
      <c r="C180" s="778"/>
      <c r="D180" s="778"/>
      <c r="E180" s="778"/>
      <c r="F180" s="778"/>
      <c r="G180" s="778"/>
      <c r="H180" s="778"/>
      <c r="I180" s="778"/>
      <c r="J180" s="778"/>
      <c r="K180" s="778"/>
      <c r="L180" s="778"/>
      <c r="M180" s="778"/>
      <c r="N180" s="778"/>
      <c r="O180" s="778"/>
      <c r="P180" s="778"/>
      <c r="Q180" s="778"/>
      <c r="R180" s="778"/>
      <c r="S180" s="778"/>
      <c r="T180" s="778"/>
      <c r="U180" s="778"/>
      <c r="V180" s="778"/>
    </row>
    <row r="181" spans="1:22" x14ac:dyDescent="0.25">
      <c r="A181" s="778"/>
      <c r="B181" s="778"/>
      <c r="C181" s="778"/>
      <c r="D181" s="778"/>
      <c r="E181" s="778"/>
      <c r="F181" s="778"/>
      <c r="G181" s="778"/>
      <c r="H181" s="778"/>
      <c r="I181" s="778"/>
      <c r="J181" s="778"/>
      <c r="K181" s="778"/>
      <c r="L181" s="778"/>
      <c r="M181" s="778"/>
      <c r="N181" s="778"/>
      <c r="O181" s="778"/>
      <c r="P181" s="778"/>
      <c r="Q181" s="778"/>
      <c r="R181" s="778"/>
      <c r="S181" s="778"/>
      <c r="T181" s="778"/>
      <c r="U181" s="778"/>
      <c r="V181" s="778"/>
    </row>
    <row r="182" spans="1:22" x14ac:dyDescent="0.25">
      <c r="A182" s="778"/>
      <c r="B182" s="778"/>
      <c r="C182" s="778"/>
      <c r="D182" s="778"/>
      <c r="E182" s="778"/>
      <c r="F182" s="778"/>
      <c r="G182" s="778"/>
      <c r="H182" s="778"/>
      <c r="I182" s="778"/>
      <c r="J182" s="778"/>
      <c r="K182" s="778"/>
      <c r="L182" s="778"/>
      <c r="M182" s="778"/>
      <c r="N182" s="778"/>
      <c r="O182" s="778"/>
      <c r="P182" s="778"/>
      <c r="Q182" s="778"/>
      <c r="R182" s="778"/>
      <c r="S182" s="778"/>
      <c r="T182" s="778"/>
      <c r="U182" s="778"/>
      <c r="V182" s="778"/>
    </row>
    <row r="183" spans="1:22" x14ac:dyDescent="0.25">
      <c r="A183" s="778"/>
      <c r="B183" s="778"/>
      <c r="C183" s="778"/>
      <c r="D183" s="778"/>
      <c r="E183" s="778"/>
      <c r="F183" s="778"/>
      <c r="G183" s="778"/>
      <c r="H183" s="778"/>
      <c r="I183" s="778"/>
      <c r="J183" s="778"/>
      <c r="K183" s="778"/>
      <c r="L183" s="778"/>
      <c r="M183" s="778"/>
      <c r="N183" s="778"/>
      <c r="O183" s="778"/>
      <c r="P183" s="778"/>
      <c r="Q183" s="778"/>
      <c r="R183" s="778"/>
      <c r="S183" s="778"/>
      <c r="T183" s="778"/>
      <c r="U183" s="778"/>
      <c r="V183" s="778"/>
    </row>
    <row r="184" spans="1:22" x14ac:dyDescent="0.25">
      <c r="A184" s="778"/>
      <c r="B184" s="778"/>
      <c r="C184" s="778"/>
      <c r="D184" s="778"/>
      <c r="E184" s="778"/>
      <c r="F184" s="778"/>
      <c r="G184" s="778"/>
      <c r="H184" s="778"/>
      <c r="I184" s="778"/>
      <c r="J184" s="778"/>
      <c r="K184" s="778"/>
      <c r="L184" s="778"/>
      <c r="M184" s="778"/>
      <c r="N184" s="778"/>
      <c r="O184" s="778"/>
      <c r="P184" s="778"/>
      <c r="Q184" s="778"/>
      <c r="R184" s="778"/>
      <c r="S184" s="778"/>
      <c r="T184" s="778"/>
      <c r="U184" s="778"/>
      <c r="V184" s="778"/>
    </row>
    <row r="185" spans="1:22" x14ac:dyDescent="0.25">
      <c r="A185" s="778"/>
      <c r="B185" s="778"/>
      <c r="C185" s="778"/>
      <c r="D185" s="778"/>
      <c r="E185" s="778"/>
      <c r="F185" s="778"/>
      <c r="G185" s="778"/>
      <c r="H185" s="778"/>
      <c r="I185" s="778"/>
      <c r="J185" s="778"/>
      <c r="K185" s="778"/>
      <c r="L185" s="778"/>
      <c r="M185" s="778"/>
      <c r="N185" s="778"/>
      <c r="O185" s="778"/>
      <c r="P185" s="778"/>
      <c r="Q185" s="778"/>
      <c r="R185" s="778"/>
      <c r="S185" s="778"/>
      <c r="T185" s="778"/>
      <c r="U185" s="778"/>
      <c r="V185" s="778"/>
    </row>
    <row r="186" spans="1:22" x14ac:dyDescent="0.25">
      <c r="A186" s="778"/>
      <c r="B186" s="778"/>
      <c r="C186" s="778"/>
      <c r="D186" s="778"/>
      <c r="E186" s="778"/>
      <c r="F186" s="778"/>
      <c r="G186" s="778"/>
      <c r="H186" s="778"/>
      <c r="I186" s="778"/>
      <c r="J186" s="778"/>
      <c r="K186" s="778"/>
      <c r="L186" s="778"/>
      <c r="M186" s="778"/>
      <c r="N186" s="778"/>
      <c r="O186" s="778"/>
      <c r="P186" s="778"/>
      <c r="Q186" s="778"/>
      <c r="R186" s="778"/>
      <c r="S186" s="778"/>
      <c r="T186" s="778"/>
      <c r="U186" s="778"/>
      <c r="V186" s="778"/>
    </row>
    <row r="187" spans="1:22" x14ac:dyDescent="0.25">
      <c r="A187" s="778"/>
      <c r="B187" s="778"/>
      <c r="C187" s="778"/>
      <c r="D187" s="778"/>
      <c r="E187" s="778"/>
      <c r="F187" s="778"/>
      <c r="G187" s="778"/>
      <c r="H187" s="778"/>
      <c r="I187" s="778"/>
      <c r="J187" s="778"/>
      <c r="K187" s="778"/>
      <c r="L187" s="778"/>
      <c r="M187" s="778"/>
      <c r="N187" s="778"/>
      <c r="O187" s="778"/>
      <c r="P187" s="778"/>
      <c r="Q187" s="778"/>
      <c r="R187" s="778"/>
      <c r="S187" s="778"/>
      <c r="T187" s="778"/>
      <c r="U187" s="778"/>
      <c r="V187" s="778"/>
    </row>
    <row r="188" spans="1:22" x14ac:dyDescent="0.25">
      <c r="A188" s="778"/>
      <c r="B188" s="778"/>
      <c r="C188" s="778"/>
      <c r="D188" s="778"/>
      <c r="E188" s="778"/>
      <c r="F188" s="778"/>
      <c r="G188" s="778"/>
      <c r="H188" s="778"/>
      <c r="I188" s="778"/>
      <c r="J188" s="778"/>
      <c r="K188" s="778"/>
      <c r="L188" s="778"/>
      <c r="M188" s="778"/>
      <c r="N188" s="778"/>
      <c r="O188" s="778"/>
      <c r="P188" s="778"/>
      <c r="Q188" s="778"/>
      <c r="R188" s="778"/>
      <c r="S188" s="778"/>
      <c r="T188" s="778"/>
      <c r="U188" s="778"/>
      <c r="V188" s="778"/>
    </row>
    <row r="189" spans="1:22" x14ac:dyDescent="0.25">
      <c r="A189" s="778"/>
      <c r="B189" s="778"/>
      <c r="C189" s="778"/>
      <c r="D189" s="778"/>
      <c r="E189" s="778"/>
      <c r="F189" s="778"/>
      <c r="G189" s="778"/>
      <c r="H189" s="778"/>
      <c r="I189" s="778"/>
      <c r="J189" s="778"/>
      <c r="K189" s="778"/>
      <c r="L189" s="778"/>
      <c r="M189" s="778"/>
      <c r="N189" s="778"/>
      <c r="O189" s="778"/>
      <c r="P189" s="778"/>
      <c r="Q189" s="778"/>
      <c r="R189" s="778"/>
      <c r="S189" s="778"/>
      <c r="T189" s="778"/>
      <c r="U189" s="778"/>
      <c r="V189" s="778"/>
    </row>
    <row r="190" spans="1:22" x14ac:dyDescent="0.25">
      <c r="A190" s="778"/>
      <c r="B190" s="778"/>
      <c r="C190" s="778"/>
      <c r="D190" s="778"/>
      <c r="E190" s="778"/>
      <c r="F190" s="778"/>
      <c r="G190" s="778"/>
      <c r="H190" s="778"/>
      <c r="I190" s="778"/>
      <c r="J190" s="778"/>
      <c r="K190" s="778"/>
      <c r="L190" s="778"/>
      <c r="M190" s="778"/>
      <c r="N190" s="778"/>
      <c r="O190" s="778"/>
      <c r="P190" s="778"/>
      <c r="Q190" s="778"/>
      <c r="R190" s="778"/>
      <c r="S190" s="778"/>
      <c r="T190" s="778"/>
      <c r="U190" s="778"/>
      <c r="V190" s="778"/>
    </row>
    <row r="191" spans="1:22" x14ac:dyDescent="0.25">
      <c r="A191" s="778"/>
      <c r="B191" s="778"/>
      <c r="C191" s="778"/>
      <c r="D191" s="778"/>
      <c r="E191" s="778"/>
      <c r="F191" s="778"/>
      <c r="G191" s="778"/>
      <c r="H191" s="778"/>
      <c r="I191" s="778"/>
      <c r="J191" s="778"/>
      <c r="K191" s="778"/>
      <c r="L191" s="778"/>
      <c r="M191" s="778"/>
      <c r="N191" s="778"/>
      <c r="O191" s="778"/>
      <c r="P191" s="778"/>
      <c r="Q191" s="778"/>
      <c r="R191" s="778"/>
      <c r="S191" s="778"/>
      <c r="T191" s="778"/>
      <c r="U191" s="778"/>
      <c r="V191" s="778"/>
    </row>
    <row r="192" spans="1:22" x14ac:dyDescent="0.25">
      <c r="A192" s="778"/>
      <c r="B192" s="778"/>
      <c r="C192" s="778"/>
      <c r="D192" s="778"/>
      <c r="E192" s="778"/>
      <c r="F192" s="778"/>
      <c r="G192" s="778"/>
      <c r="H192" s="778"/>
      <c r="I192" s="778"/>
      <c r="J192" s="778"/>
      <c r="K192" s="778"/>
      <c r="L192" s="778"/>
      <c r="M192" s="778"/>
      <c r="N192" s="778"/>
      <c r="O192" s="778"/>
      <c r="P192" s="778"/>
      <c r="Q192" s="778"/>
      <c r="R192" s="778"/>
      <c r="S192" s="778"/>
      <c r="T192" s="778"/>
      <c r="U192" s="778"/>
      <c r="V192" s="778"/>
    </row>
    <row r="193" spans="1:22" x14ac:dyDescent="0.25">
      <c r="A193" s="778"/>
      <c r="B193" s="778"/>
      <c r="C193" s="778"/>
      <c r="D193" s="778"/>
      <c r="E193" s="778"/>
      <c r="F193" s="778"/>
      <c r="G193" s="778"/>
      <c r="H193" s="778"/>
      <c r="I193" s="778"/>
      <c r="J193" s="778"/>
      <c r="K193" s="778"/>
      <c r="L193" s="778"/>
      <c r="M193" s="778"/>
      <c r="N193" s="778"/>
      <c r="O193" s="778"/>
      <c r="P193" s="778"/>
      <c r="Q193" s="778"/>
      <c r="R193" s="778"/>
      <c r="S193" s="778"/>
      <c r="T193" s="778"/>
      <c r="U193" s="778"/>
      <c r="V193" s="778"/>
    </row>
    <row r="194" spans="1:22" x14ac:dyDescent="0.25">
      <c r="A194" s="778"/>
      <c r="B194" s="778"/>
      <c r="C194" s="778"/>
      <c r="D194" s="778"/>
      <c r="E194" s="778"/>
      <c r="F194" s="778"/>
      <c r="G194" s="778"/>
      <c r="H194" s="778"/>
      <c r="I194" s="778"/>
      <c r="J194" s="778"/>
      <c r="K194" s="778"/>
      <c r="L194" s="778"/>
      <c r="M194" s="778"/>
      <c r="N194" s="778"/>
      <c r="O194" s="778"/>
      <c r="P194" s="778"/>
      <c r="Q194" s="778"/>
      <c r="R194" s="778"/>
      <c r="S194" s="778"/>
      <c r="T194" s="778"/>
      <c r="U194" s="778"/>
      <c r="V194" s="778"/>
    </row>
    <row r="195" spans="1:22" x14ac:dyDescent="0.25">
      <c r="A195" s="778"/>
      <c r="B195" s="778"/>
      <c r="C195" s="778"/>
      <c r="D195" s="778"/>
      <c r="E195" s="778"/>
      <c r="F195" s="778"/>
      <c r="G195" s="778"/>
      <c r="H195" s="778"/>
      <c r="I195" s="778"/>
      <c r="J195" s="778"/>
      <c r="K195" s="778"/>
      <c r="L195" s="778"/>
      <c r="M195" s="778"/>
      <c r="N195" s="778"/>
      <c r="O195" s="778"/>
      <c r="P195" s="778"/>
      <c r="Q195" s="778"/>
      <c r="R195" s="778"/>
      <c r="S195" s="778"/>
      <c r="T195" s="778"/>
      <c r="U195" s="778"/>
      <c r="V195" s="778"/>
    </row>
    <row r="196" spans="1:22" x14ac:dyDescent="0.25">
      <c r="A196" s="778"/>
      <c r="B196" s="778"/>
      <c r="C196" s="778"/>
      <c r="D196" s="778"/>
      <c r="E196" s="778"/>
      <c r="F196" s="778"/>
      <c r="G196" s="778"/>
      <c r="H196" s="778"/>
      <c r="I196" s="778"/>
      <c r="J196" s="778"/>
      <c r="K196" s="778"/>
      <c r="L196" s="778"/>
      <c r="M196" s="778"/>
      <c r="N196" s="778"/>
      <c r="O196" s="778"/>
      <c r="P196" s="778"/>
      <c r="Q196" s="778"/>
      <c r="R196" s="778"/>
      <c r="S196" s="778"/>
      <c r="T196" s="778"/>
      <c r="U196" s="778"/>
      <c r="V196" s="778"/>
    </row>
    <row r="197" spans="1:22" x14ac:dyDescent="0.25">
      <c r="A197" s="778"/>
      <c r="B197" s="778"/>
      <c r="C197" s="778"/>
      <c r="D197" s="778"/>
      <c r="E197" s="778"/>
      <c r="F197" s="778"/>
      <c r="G197" s="778"/>
      <c r="H197" s="778"/>
      <c r="I197" s="778"/>
      <c r="J197" s="778"/>
      <c r="K197" s="778"/>
      <c r="L197" s="778"/>
      <c r="M197" s="778"/>
      <c r="N197" s="778"/>
      <c r="O197" s="778"/>
      <c r="P197" s="778"/>
      <c r="Q197" s="778"/>
      <c r="R197" s="778"/>
      <c r="S197" s="778"/>
      <c r="T197" s="778"/>
      <c r="U197" s="778"/>
      <c r="V197" s="778"/>
    </row>
    <row r="198" spans="1:22" x14ac:dyDescent="0.25">
      <c r="A198" s="778"/>
      <c r="B198" s="778"/>
      <c r="C198" s="778"/>
      <c r="D198" s="778"/>
      <c r="E198" s="778"/>
      <c r="F198" s="778"/>
      <c r="G198" s="778"/>
      <c r="H198" s="778"/>
      <c r="I198" s="778"/>
      <c r="J198" s="778"/>
      <c r="K198" s="778"/>
      <c r="L198" s="778"/>
      <c r="M198" s="778"/>
      <c r="N198" s="778"/>
      <c r="O198" s="778"/>
      <c r="P198" s="778"/>
      <c r="Q198" s="778"/>
      <c r="R198" s="778"/>
      <c r="S198" s="778"/>
      <c r="T198" s="778"/>
      <c r="U198" s="778"/>
      <c r="V198" s="778"/>
    </row>
    <row r="199" spans="1:22" x14ac:dyDescent="0.25">
      <c r="A199" s="778"/>
      <c r="B199" s="778"/>
      <c r="C199" s="778"/>
      <c r="D199" s="778"/>
      <c r="E199" s="778"/>
      <c r="F199" s="778"/>
      <c r="G199" s="778"/>
      <c r="H199" s="778"/>
      <c r="I199" s="778"/>
      <c r="J199" s="778"/>
      <c r="K199" s="778"/>
      <c r="L199" s="778"/>
      <c r="M199" s="778"/>
      <c r="N199" s="778"/>
      <c r="O199" s="778"/>
      <c r="P199" s="778"/>
      <c r="Q199" s="778"/>
      <c r="R199" s="778"/>
      <c r="S199" s="778"/>
      <c r="T199" s="778"/>
      <c r="U199" s="778"/>
      <c r="V199" s="778"/>
    </row>
    <row r="200" spans="1:22" x14ac:dyDescent="0.25">
      <c r="A200" s="778"/>
      <c r="B200" s="778"/>
      <c r="C200" s="778"/>
      <c r="D200" s="778"/>
      <c r="E200" s="778"/>
      <c r="F200" s="778"/>
      <c r="G200" s="778"/>
      <c r="H200" s="778"/>
      <c r="I200" s="778"/>
      <c r="J200" s="778"/>
      <c r="K200" s="778"/>
      <c r="L200" s="778"/>
      <c r="M200" s="778"/>
      <c r="N200" s="778"/>
      <c r="O200" s="778"/>
      <c r="P200" s="778"/>
      <c r="Q200" s="778"/>
      <c r="R200" s="778"/>
      <c r="S200" s="778"/>
      <c r="T200" s="778"/>
      <c r="U200" s="778"/>
      <c r="V200" s="778"/>
    </row>
    <row r="201" spans="1:22" x14ac:dyDescent="0.25">
      <c r="A201" s="778"/>
      <c r="B201" s="778"/>
      <c r="C201" s="778"/>
      <c r="D201" s="778"/>
      <c r="E201" s="778"/>
      <c r="F201" s="778"/>
      <c r="G201" s="778"/>
      <c r="H201" s="778"/>
      <c r="I201" s="778"/>
      <c r="J201" s="778"/>
      <c r="K201" s="778"/>
      <c r="L201" s="778"/>
      <c r="M201" s="778"/>
      <c r="N201" s="778"/>
      <c r="O201" s="778"/>
      <c r="P201" s="778"/>
      <c r="Q201" s="778"/>
      <c r="R201" s="778"/>
      <c r="S201" s="778"/>
      <c r="T201" s="778"/>
      <c r="U201" s="778"/>
      <c r="V201" s="778"/>
    </row>
    <row r="202" spans="1:22" x14ac:dyDescent="0.25">
      <c r="A202" s="778"/>
      <c r="B202" s="778"/>
      <c r="C202" s="778"/>
      <c r="D202" s="778"/>
      <c r="E202" s="778"/>
      <c r="F202" s="778"/>
      <c r="G202" s="778"/>
      <c r="H202" s="778"/>
      <c r="I202" s="778"/>
      <c r="J202" s="778"/>
      <c r="K202" s="778"/>
      <c r="L202" s="778"/>
      <c r="M202" s="778"/>
      <c r="N202" s="778"/>
      <c r="O202" s="778"/>
      <c r="P202" s="778"/>
      <c r="Q202" s="778"/>
      <c r="R202" s="778"/>
      <c r="S202" s="778"/>
      <c r="T202" s="778"/>
      <c r="U202" s="778"/>
      <c r="V202" s="778"/>
    </row>
    <row r="203" spans="1:22" x14ac:dyDescent="0.25">
      <c r="A203" s="778"/>
      <c r="B203" s="778"/>
      <c r="C203" s="778"/>
      <c r="D203" s="778"/>
      <c r="E203" s="778"/>
      <c r="F203" s="778"/>
      <c r="G203" s="778"/>
      <c r="H203" s="778"/>
      <c r="I203" s="778"/>
      <c r="J203" s="778"/>
      <c r="K203" s="778"/>
      <c r="L203" s="778"/>
      <c r="M203" s="778"/>
      <c r="N203" s="778"/>
      <c r="O203" s="778"/>
      <c r="P203" s="778"/>
      <c r="Q203" s="778"/>
      <c r="R203" s="778"/>
      <c r="S203" s="778"/>
      <c r="T203" s="778"/>
      <c r="U203" s="778"/>
      <c r="V203" s="778"/>
    </row>
    <row r="204" spans="1:22" x14ac:dyDescent="0.25">
      <c r="A204" s="778"/>
      <c r="B204" s="778"/>
      <c r="C204" s="778"/>
      <c r="D204" s="778"/>
      <c r="E204" s="778"/>
      <c r="F204" s="778"/>
      <c r="G204" s="778"/>
      <c r="H204" s="778"/>
      <c r="I204" s="778"/>
      <c r="J204" s="778"/>
      <c r="K204" s="778"/>
      <c r="L204" s="778"/>
      <c r="M204" s="778"/>
      <c r="N204" s="778"/>
      <c r="O204" s="778"/>
      <c r="P204" s="778"/>
      <c r="Q204" s="778"/>
      <c r="R204" s="778"/>
      <c r="S204" s="778"/>
      <c r="T204" s="778"/>
      <c r="U204" s="778"/>
      <c r="V204" s="778"/>
    </row>
    <row r="205" spans="1:22" x14ac:dyDescent="0.25">
      <c r="A205" s="778"/>
      <c r="B205" s="778"/>
      <c r="C205" s="778"/>
      <c r="D205" s="778"/>
      <c r="E205" s="778"/>
      <c r="F205" s="778"/>
      <c r="G205" s="778"/>
      <c r="H205" s="778"/>
      <c r="I205" s="778"/>
      <c r="J205" s="778"/>
      <c r="K205" s="778"/>
      <c r="L205" s="778"/>
      <c r="M205" s="778"/>
      <c r="N205" s="778"/>
      <c r="O205" s="778"/>
      <c r="P205" s="778"/>
      <c r="Q205" s="778"/>
      <c r="R205" s="778"/>
      <c r="S205" s="778"/>
      <c r="T205" s="778"/>
      <c r="U205" s="778"/>
      <c r="V205" s="778"/>
    </row>
    <row r="206" spans="1:22" x14ac:dyDescent="0.25">
      <c r="A206" s="778"/>
      <c r="B206" s="778"/>
      <c r="C206" s="778"/>
      <c r="D206" s="778"/>
      <c r="E206" s="778"/>
      <c r="F206" s="778"/>
      <c r="G206" s="778"/>
      <c r="H206" s="778"/>
      <c r="I206" s="778"/>
      <c r="J206" s="778"/>
      <c r="K206" s="778"/>
      <c r="L206" s="778"/>
      <c r="M206" s="778"/>
      <c r="N206" s="778"/>
      <c r="O206" s="778"/>
      <c r="P206" s="778"/>
      <c r="Q206" s="778"/>
      <c r="R206" s="778"/>
      <c r="S206" s="778"/>
      <c r="T206" s="778"/>
      <c r="U206" s="778"/>
      <c r="V206" s="778"/>
    </row>
    <row r="207" spans="1:22" x14ac:dyDescent="0.25">
      <c r="A207" s="778"/>
      <c r="B207" s="778"/>
      <c r="C207" s="778"/>
      <c r="D207" s="778"/>
      <c r="E207" s="778"/>
      <c r="F207" s="778"/>
      <c r="G207" s="778"/>
      <c r="H207" s="778"/>
      <c r="I207" s="778"/>
      <c r="J207" s="778"/>
      <c r="K207" s="778"/>
      <c r="L207" s="778"/>
      <c r="M207" s="778"/>
      <c r="N207" s="778"/>
      <c r="O207" s="778"/>
      <c r="P207" s="778"/>
      <c r="Q207" s="778"/>
      <c r="R207" s="778"/>
      <c r="S207" s="778"/>
      <c r="T207" s="778"/>
      <c r="U207" s="778"/>
      <c r="V207" s="778"/>
    </row>
    <row r="208" spans="1:22" x14ac:dyDescent="0.25">
      <c r="A208" s="778"/>
      <c r="B208" s="778"/>
      <c r="C208" s="778"/>
      <c r="D208" s="778"/>
      <c r="E208" s="778"/>
      <c r="F208" s="778"/>
      <c r="G208" s="778"/>
      <c r="H208" s="778"/>
      <c r="I208" s="778"/>
      <c r="J208" s="778"/>
      <c r="K208" s="778"/>
      <c r="L208" s="778"/>
      <c r="M208" s="778"/>
      <c r="N208" s="778"/>
      <c r="O208" s="778"/>
      <c r="P208" s="778"/>
      <c r="Q208" s="778"/>
      <c r="R208" s="778"/>
      <c r="S208" s="778"/>
      <c r="T208" s="778"/>
      <c r="U208" s="778"/>
      <c r="V208" s="778"/>
    </row>
    <row r="209" spans="1:22" x14ac:dyDescent="0.25">
      <c r="A209" s="778"/>
      <c r="B209" s="778"/>
      <c r="C209" s="778"/>
      <c r="D209" s="778"/>
      <c r="E209" s="778"/>
      <c r="F209" s="778"/>
      <c r="G209" s="778"/>
      <c r="H209" s="778"/>
      <c r="I209" s="778"/>
      <c r="J209" s="778"/>
      <c r="K209" s="778"/>
      <c r="L209" s="778"/>
      <c r="M209" s="778"/>
      <c r="N209" s="778"/>
      <c r="O209" s="778"/>
      <c r="P209" s="778"/>
      <c r="Q209" s="778"/>
      <c r="R209" s="778"/>
      <c r="S209" s="778"/>
      <c r="T209" s="778"/>
      <c r="U209" s="778"/>
      <c r="V209" s="778"/>
    </row>
    <row r="210" spans="1:22" x14ac:dyDescent="0.25">
      <c r="A210" s="778"/>
      <c r="B210" s="778"/>
      <c r="C210" s="778"/>
      <c r="D210" s="778"/>
      <c r="E210" s="778"/>
      <c r="F210" s="778"/>
      <c r="G210" s="778"/>
      <c r="H210" s="778"/>
      <c r="I210" s="778"/>
      <c r="J210" s="778"/>
      <c r="K210" s="778"/>
      <c r="L210" s="778"/>
      <c r="M210" s="778"/>
      <c r="N210" s="778"/>
      <c r="O210" s="778"/>
      <c r="P210" s="778"/>
      <c r="Q210" s="778"/>
      <c r="R210" s="778"/>
      <c r="S210" s="778"/>
      <c r="T210" s="778"/>
      <c r="U210" s="778"/>
      <c r="V210" s="778"/>
    </row>
    <row r="211" spans="1:22" x14ac:dyDescent="0.25">
      <c r="A211" s="778"/>
      <c r="B211" s="778"/>
      <c r="C211" s="778"/>
      <c r="D211" s="778"/>
      <c r="E211" s="778"/>
      <c r="F211" s="778"/>
      <c r="G211" s="778"/>
      <c r="H211" s="778"/>
      <c r="I211" s="778"/>
      <c r="J211" s="778"/>
      <c r="K211" s="778"/>
      <c r="L211" s="778"/>
      <c r="M211" s="778"/>
      <c r="N211" s="778"/>
      <c r="O211" s="778"/>
      <c r="P211" s="778"/>
      <c r="Q211" s="778"/>
      <c r="R211" s="778"/>
      <c r="S211" s="778"/>
      <c r="T211" s="778"/>
      <c r="U211" s="778"/>
      <c r="V211" s="778"/>
    </row>
    <row r="212" spans="1:22" x14ac:dyDescent="0.25">
      <c r="A212" s="778"/>
      <c r="B212" s="778"/>
      <c r="C212" s="778"/>
      <c r="D212" s="778"/>
      <c r="E212" s="778"/>
      <c r="F212" s="778"/>
      <c r="G212" s="778"/>
      <c r="H212" s="778"/>
      <c r="I212" s="778"/>
      <c r="J212" s="778"/>
      <c r="K212" s="778"/>
      <c r="L212" s="778"/>
      <c r="M212" s="778"/>
      <c r="N212" s="778"/>
      <c r="O212" s="778"/>
      <c r="P212" s="778"/>
      <c r="Q212" s="778"/>
      <c r="R212" s="778"/>
      <c r="S212" s="778"/>
      <c r="T212" s="778"/>
      <c r="U212" s="778"/>
      <c r="V212" s="778"/>
    </row>
    <row r="213" spans="1:22" x14ac:dyDescent="0.25">
      <c r="A213" s="778"/>
      <c r="B213" s="778"/>
      <c r="C213" s="778"/>
      <c r="D213" s="778"/>
      <c r="E213" s="778"/>
      <c r="F213" s="778"/>
      <c r="G213" s="778"/>
      <c r="H213" s="778"/>
      <c r="I213" s="778"/>
      <c r="J213" s="778"/>
      <c r="K213" s="778"/>
      <c r="L213" s="778"/>
      <c r="M213" s="778"/>
      <c r="N213" s="778"/>
      <c r="O213" s="778"/>
      <c r="P213" s="778"/>
      <c r="Q213" s="778"/>
      <c r="R213" s="778"/>
      <c r="S213" s="778"/>
      <c r="T213" s="778"/>
      <c r="U213" s="778"/>
      <c r="V213" s="778"/>
    </row>
    <row r="214" spans="1:22" x14ac:dyDescent="0.25">
      <c r="A214" s="778"/>
      <c r="B214" s="778"/>
      <c r="C214" s="778"/>
      <c r="D214" s="778"/>
      <c r="E214" s="778"/>
      <c r="F214" s="778"/>
      <c r="G214" s="778"/>
      <c r="H214" s="778"/>
      <c r="I214" s="778"/>
      <c r="J214" s="778"/>
      <c r="K214" s="778"/>
      <c r="L214" s="778"/>
      <c r="M214" s="778"/>
      <c r="N214" s="778"/>
      <c r="O214" s="778"/>
      <c r="P214" s="778"/>
      <c r="Q214" s="778"/>
      <c r="R214" s="778"/>
      <c r="S214" s="778"/>
      <c r="T214" s="778"/>
      <c r="U214" s="778"/>
      <c r="V214" s="778"/>
    </row>
    <row r="215" spans="1:22" x14ac:dyDescent="0.25">
      <c r="A215" s="778"/>
      <c r="B215" s="778"/>
      <c r="C215" s="778"/>
      <c r="D215" s="778"/>
      <c r="E215" s="778"/>
      <c r="F215" s="778"/>
      <c r="G215" s="778"/>
      <c r="H215" s="778"/>
      <c r="I215" s="778"/>
      <c r="J215" s="778"/>
      <c r="K215" s="778"/>
      <c r="L215" s="778"/>
      <c r="M215" s="778"/>
      <c r="N215" s="778"/>
      <c r="O215" s="778"/>
      <c r="P215" s="778"/>
      <c r="Q215" s="778"/>
      <c r="R215" s="778"/>
      <c r="S215" s="778"/>
      <c r="T215" s="778"/>
      <c r="U215" s="778"/>
      <c r="V215" s="778"/>
    </row>
    <row r="216" spans="1:22" x14ac:dyDescent="0.25">
      <c r="A216" s="778"/>
      <c r="B216" s="778"/>
      <c r="C216" s="778"/>
      <c r="D216" s="778"/>
      <c r="E216" s="778"/>
      <c r="F216" s="778"/>
      <c r="G216" s="778"/>
      <c r="H216" s="778"/>
      <c r="I216" s="778"/>
      <c r="J216" s="778"/>
      <c r="K216" s="778"/>
      <c r="L216" s="778"/>
      <c r="M216" s="778"/>
      <c r="N216" s="778"/>
      <c r="O216" s="778"/>
      <c r="P216" s="778"/>
      <c r="Q216" s="778"/>
      <c r="R216" s="778"/>
      <c r="S216" s="778"/>
      <c r="T216" s="778"/>
      <c r="U216" s="778"/>
      <c r="V216" s="778"/>
    </row>
    <row r="217" spans="1:22" x14ac:dyDescent="0.25">
      <c r="A217" s="778"/>
      <c r="B217" s="778"/>
      <c r="C217" s="778"/>
      <c r="D217" s="778"/>
      <c r="E217" s="778"/>
      <c r="F217" s="778"/>
      <c r="G217" s="778"/>
      <c r="H217" s="778"/>
      <c r="I217" s="778"/>
      <c r="J217" s="778"/>
      <c r="K217" s="778"/>
      <c r="L217" s="778"/>
      <c r="M217" s="778"/>
      <c r="N217" s="778"/>
      <c r="O217" s="778"/>
      <c r="P217" s="778"/>
      <c r="Q217" s="778"/>
      <c r="R217" s="778"/>
      <c r="S217" s="778"/>
      <c r="T217" s="778"/>
      <c r="U217" s="778"/>
      <c r="V217" s="778"/>
    </row>
    <row r="218" spans="1:22" x14ac:dyDescent="0.25">
      <c r="A218" s="778"/>
      <c r="B218" s="778"/>
      <c r="C218" s="778"/>
      <c r="D218" s="778"/>
      <c r="E218" s="778"/>
      <c r="F218" s="778"/>
      <c r="G218" s="778"/>
      <c r="H218" s="778"/>
      <c r="I218" s="778"/>
      <c r="J218" s="778"/>
      <c r="K218" s="778"/>
      <c r="L218" s="778"/>
      <c r="M218" s="778"/>
      <c r="N218" s="778"/>
      <c r="O218" s="778"/>
      <c r="P218" s="778"/>
      <c r="Q218" s="778"/>
      <c r="R218" s="778"/>
      <c r="S218" s="778"/>
      <c r="T218" s="778"/>
      <c r="U218" s="778"/>
      <c r="V218" s="778"/>
    </row>
    <row r="219" spans="1:22" x14ac:dyDescent="0.25">
      <c r="A219" s="778"/>
      <c r="B219" s="778"/>
      <c r="C219" s="778"/>
      <c r="D219" s="778"/>
      <c r="E219" s="778"/>
      <c r="F219" s="778"/>
      <c r="G219" s="778"/>
      <c r="H219" s="778"/>
      <c r="I219" s="778"/>
      <c r="J219" s="778"/>
      <c r="K219" s="778"/>
      <c r="L219" s="778"/>
      <c r="M219" s="778"/>
      <c r="N219" s="778"/>
      <c r="O219" s="778"/>
      <c r="P219" s="778"/>
      <c r="Q219" s="778"/>
      <c r="R219" s="778"/>
      <c r="S219" s="778"/>
      <c r="T219" s="778"/>
      <c r="U219" s="778"/>
      <c r="V219" s="778"/>
    </row>
    <row r="220" spans="1:22" x14ac:dyDescent="0.25">
      <c r="A220" s="778"/>
      <c r="B220" s="778"/>
      <c r="C220" s="778"/>
      <c r="D220" s="778"/>
      <c r="E220" s="778"/>
      <c r="F220" s="778"/>
      <c r="G220" s="778"/>
      <c r="H220" s="778"/>
      <c r="I220" s="778"/>
      <c r="J220" s="778"/>
      <c r="K220" s="778"/>
      <c r="L220" s="778"/>
      <c r="M220" s="778"/>
      <c r="N220" s="778"/>
      <c r="O220" s="778"/>
      <c r="P220" s="778"/>
      <c r="Q220" s="778"/>
      <c r="R220" s="778"/>
      <c r="S220" s="778"/>
      <c r="T220" s="778"/>
      <c r="U220" s="778"/>
      <c r="V220" s="778"/>
    </row>
    <row r="221" spans="1:22" x14ac:dyDescent="0.25">
      <c r="A221" s="778"/>
      <c r="B221" s="778"/>
      <c r="C221" s="778"/>
      <c r="D221" s="778"/>
      <c r="E221" s="778"/>
      <c r="F221" s="778"/>
      <c r="G221" s="778"/>
      <c r="H221" s="778"/>
      <c r="I221" s="778"/>
      <c r="J221" s="778"/>
      <c r="K221" s="778"/>
      <c r="L221" s="778"/>
      <c r="M221" s="778"/>
      <c r="N221" s="778"/>
      <c r="O221" s="778"/>
      <c r="P221" s="778"/>
      <c r="Q221" s="778"/>
      <c r="R221" s="778"/>
      <c r="S221" s="778"/>
      <c r="T221" s="778"/>
      <c r="U221" s="778"/>
      <c r="V221" s="778"/>
    </row>
    <row r="222" spans="1:22" x14ac:dyDescent="0.25">
      <c r="A222" s="778"/>
      <c r="B222" s="778"/>
      <c r="C222" s="778"/>
      <c r="D222" s="778"/>
      <c r="E222" s="778"/>
      <c r="F222" s="778"/>
      <c r="G222" s="778"/>
      <c r="H222" s="778"/>
      <c r="I222" s="778"/>
      <c r="J222" s="778"/>
      <c r="K222" s="778"/>
      <c r="L222" s="778"/>
      <c r="M222" s="778"/>
      <c r="N222" s="778"/>
      <c r="O222" s="778"/>
      <c r="P222" s="778"/>
      <c r="Q222" s="778"/>
      <c r="R222" s="778"/>
      <c r="S222" s="778"/>
      <c r="T222" s="778"/>
      <c r="U222" s="778"/>
      <c r="V222" s="778"/>
    </row>
    <row r="223" spans="1:22" x14ac:dyDescent="0.25">
      <c r="A223" s="778"/>
      <c r="B223" s="778"/>
      <c r="C223" s="778"/>
      <c r="D223" s="778"/>
      <c r="E223" s="778"/>
      <c r="F223" s="778"/>
      <c r="G223" s="778"/>
      <c r="H223" s="778"/>
      <c r="I223" s="778"/>
      <c r="J223" s="778"/>
      <c r="K223" s="778"/>
      <c r="L223" s="778"/>
      <c r="M223" s="778"/>
      <c r="N223" s="778"/>
      <c r="O223" s="778"/>
      <c r="P223" s="778"/>
      <c r="Q223" s="778"/>
      <c r="R223" s="778"/>
      <c r="S223" s="778"/>
      <c r="T223" s="778"/>
      <c r="U223" s="778"/>
      <c r="V223" s="778"/>
    </row>
    <row r="224" spans="1:22" x14ac:dyDescent="0.25">
      <c r="A224" s="778"/>
      <c r="B224" s="778"/>
      <c r="C224" s="778"/>
      <c r="D224" s="778"/>
      <c r="E224" s="778"/>
      <c r="F224" s="778"/>
      <c r="G224" s="778"/>
      <c r="H224" s="778"/>
      <c r="I224" s="778"/>
      <c r="J224" s="778"/>
      <c r="K224" s="778"/>
      <c r="L224" s="778"/>
      <c r="M224" s="778"/>
      <c r="N224" s="778"/>
      <c r="O224" s="778"/>
      <c r="P224" s="778"/>
      <c r="Q224" s="778"/>
      <c r="R224" s="778"/>
      <c r="S224" s="778"/>
      <c r="T224" s="778"/>
      <c r="U224" s="778"/>
      <c r="V224" s="778"/>
    </row>
    <row r="225" spans="1:22" x14ac:dyDescent="0.25">
      <c r="A225" s="778"/>
      <c r="B225" s="778"/>
      <c r="C225" s="778"/>
      <c r="D225" s="778"/>
      <c r="E225" s="778"/>
      <c r="F225" s="778"/>
      <c r="G225" s="778"/>
      <c r="H225" s="778"/>
      <c r="I225" s="778"/>
      <c r="J225" s="778"/>
      <c r="K225" s="778"/>
      <c r="L225" s="778"/>
      <c r="M225" s="778"/>
      <c r="N225" s="778"/>
      <c r="O225" s="778"/>
      <c r="P225" s="778"/>
      <c r="Q225" s="778"/>
      <c r="R225" s="778"/>
      <c r="S225" s="778"/>
      <c r="T225" s="778"/>
      <c r="U225" s="778"/>
      <c r="V225" s="778"/>
    </row>
    <row r="226" spans="1:22" x14ac:dyDescent="0.25">
      <c r="A226" s="778"/>
      <c r="B226" s="778"/>
      <c r="C226" s="778"/>
      <c r="D226" s="778"/>
      <c r="E226" s="778"/>
      <c r="F226" s="778"/>
      <c r="G226" s="778"/>
      <c r="H226" s="778"/>
      <c r="I226" s="778"/>
      <c r="J226" s="778"/>
      <c r="K226" s="778"/>
      <c r="L226" s="778"/>
      <c r="M226" s="778"/>
      <c r="N226" s="778"/>
      <c r="O226" s="778"/>
      <c r="P226" s="778"/>
      <c r="Q226" s="778"/>
      <c r="R226" s="778"/>
      <c r="S226" s="778"/>
      <c r="T226" s="778"/>
      <c r="U226" s="778"/>
      <c r="V226" s="778"/>
    </row>
    <row r="227" spans="1:22" x14ac:dyDescent="0.25">
      <c r="A227" s="778"/>
      <c r="B227" s="778"/>
      <c r="C227" s="778"/>
      <c r="D227" s="778"/>
      <c r="E227" s="778"/>
      <c r="F227" s="778"/>
      <c r="G227" s="778"/>
      <c r="H227" s="778"/>
      <c r="I227" s="778"/>
      <c r="J227" s="778"/>
      <c r="K227" s="778"/>
      <c r="L227" s="778"/>
      <c r="M227" s="778"/>
      <c r="N227" s="778"/>
      <c r="O227" s="778"/>
      <c r="P227" s="778"/>
      <c r="Q227" s="778"/>
      <c r="R227" s="778"/>
      <c r="S227" s="778"/>
      <c r="T227" s="778"/>
      <c r="U227" s="778"/>
      <c r="V227" s="778"/>
    </row>
    <row r="228" spans="1:22" x14ac:dyDescent="0.25">
      <c r="A228" s="778"/>
      <c r="B228" s="778"/>
      <c r="C228" s="778"/>
      <c r="D228" s="778"/>
      <c r="E228" s="778"/>
      <c r="F228" s="778"/>
      <c r="G228" s="778"/>
      <c r="H228" s="778"/>
      <c r="I228" s="778"/>
      <c r="J228" s="778"/>
      <c r="K228" s="778"/>
      <c r="L228" s="778"/>
      <c r="M228" s="778"/>
      <c r="N228" s="778"/>
      <c r="O228" s="778"/>
      <c r="P228" s="778"/>
      <c r="Q228" s="778"/>
      <c r="R228" s="778"/>
      <c r="S228" s="778"/>
      <c r="T228" s="778"/>
      <c r="U228" s="778"/>
      <c r="V228" s="778"/>
    </row>
    <row r="229" spans="1:22" x14ac:dyDescent="0.25">
      <c r="A229" s="778"/>
      <c r="B229" s="778"/>
      <c r="C229" s="778"/>
      <c r="D229" s="778"/>
      <c r="E229" s="778"/>
      <c r="F229" s="778"/>
      <c r="G229" s="778"/>
      <c r="H229" s="778"/>
      <c r="I229" s="778"/>
      <c r="J229" s="778"/>
      <c r="K229" s="778"/>
      <c r="L229" s="778"/>
      <c r="M229" s="778"/>
      <c r="N229" s="778"/>
      <c r="O229" s="778"/>
      <c r="P229" s="778"/>
      <c r="Q229" s="778"/>
      <c r="R229" s="778"/>
      <c r="S229" s="778"/>
      <c r="T229" s="778"/>
      <c r="U229" s="778"/>
      <c r="V229" s="778"/>
    </row>
    <row r="230" spans="1:22" x14ac:dyDescent="0.25">
      <c r="A230" s="778"/>
      <c r="B230" s="778"/>
      <c r="C230" s="778"/>
      <c r="D230" s="778"/>
      <c r="E230" s="778"/>
      <c r="F230" s="778"/>
      <c r="G230" s="778"/>
      <c r="H230" s="778"/>
      <c r="I230" s="778"/>
      <c r="J230" s="778"/>
      <c r="K230" s="778"/>
      <c r="L230" s="778"/>
      <c r="M230" s="778"/>
      <c r="N230" s="778"/>
      <c r="O230" s="778"/>
      <c r="P230" s="778"/>
      <c r="Q230" s="778"/>
      <c r="R230" s="778"/>
      <c r="S230" s="778"/>
      <c r="T230" s="778"/>
      <c r="U230" s="778"/>
      <c r="V230" s="778"/>
    </row>
    <row r="231" spans="1:22" x14ac:dyDescent="0.25">
      <c r="A231" s="778"/>
      <c r="B231" s="778"/>
      <c r="C231" s="778"/>
      <c r="D231" s="778"/>
      <c r="E231" s="778"/>
      <c r="F231" s="778"/>
      <c r="G231" s="778"/>
      <c r="H231" s="778"/>
      <c r="I231" s="778"/>
      <c r="J231" s="778"/>
      <c r="K231" s="778"/>
      <c r="L231" s="778"/>
      <c r="M231" s="778"/>
      <c r="N231" s="778"/>
      <c r="O231" s="778"/>
      <c r="P231" s="778"/>
      <c r="Q231" s="778"/>
      <c r="R231" s="778"/>
      <c r="S231" s="778"/>
      <c r="T231" s="778"/>
      <c r="U231" s="778"/>
      <c r="V231" s="778"/>
    </row>
    <row r="232" spans="1:22" x14ac:dyDescent="0.25">
      <c r="A232" s="778"/>
      <c r="B232" s="778"/>
      <c r="C232" s="778"/>
      <c r="D232" s="778"/>
      <c r="E232" s="778"/>
      <c r="F232" s="778"/>
      <c r="G232" s="778"/>
      <c r="H232" s="778"/>
      <c r="I232" s="778"/>
      <c r="J232" s="778"/>
      <c r="K232" s="778"/>
      <c r="L232" s="778"/>
      <c r="M232" s="778"/>
      <c r="N232" s="778"/>
      <c r="O232" s="778"/>
      <c r="P232" s="778"/>
      <c r="Q232" s="778"/>
      <c r="R232" s="778"/>
      <c r="S232" s="778"/>
      <c r="T232" s="778"/>
      <c r="U232" s="778"/>
      <c r="V232" s="778"/>
    </row>
    <row r="233" spans="1:22" x14ac:dyDescent="0.25">
      <c r="A233" s="778"/>
      <c r="B233" s="778"/>
      <c r="C233" s="778"/>
      <c r="D233" s="778"/>
      <c r="E233" s="778"/>
      <c r="F233" s="778"/>
      <c r="G233" s="778"/>
      <c r="H233" s="778"/>
      <c r="I233" s="778"/>
      <c r="J233" s="778"/>
      <c r="K233" s="778"/>
      <c r="L233" s="778"/>
      <c r="M233" s="778"/>
      <c r="N233" s="778"/>
      <c r="O233" s="778"/>
      <c r="P233" s="778"/>
      <c r="Q233" s="778"/>
      <c r="R233" s="778"/>
      <c r="S233" s="778"/>
      <c r="T233" s="778"/>
      <c r="U233" s="778"/>
      <c r="V233" s="778"/>
    </row>
    <row r="234" spans="1:22" x14ac:dyDescent="0.25">
      <c r="A234" s="778"/>
      <c r="B234" s="778"/>
      <c r="C234" s="778"/>
      <c r="D234" s="778"/>
      <c r="E234" s="778"/>
      <c r="F234" s="778"/>
      <c r="G234" s="778"/>
      <c r="H234" s="778"/>
      <c r="I234" s="778"/>
      <c r="J234" s="778"/>
      <c r="K234" s="778"/>
      <c r="L234" s="778"/>
      <c r="M234" s="778"/>
      <c r="N234" s="778"/>
      <c r="O234" s="778"/>
      <c r="P234" s="778"/>
      <c r="Q234" s="778"/>
      <c r="R234" s="778"/>
      <c r="S234" s="778"/>
      <c r="T234" s="778"/>
      <c r="U234" s="778"/>
      <c r="V234" s="778"/>
    </row>
    <row r="235" spans="1:22" x14ac:dyDescent="0.25">
      <c r="A235" s="778"/>
      <c r="B235" s="778"/>
      <c r="C235" s="778"/>
      <c r="D235" s="778"/>
      <c r="E235" s="778"/>
      <c r="F235" s="778"/>
      <c r="G235" s="778"/>
      <c r="H235" s="778"/>
      <c r="I235" s="778"/>
      <c r="J235" s="778"/>
      <c r="K235" s="778"/>
      <c r="L235" s="778"/>
      <c r="M235" s="778"/>
      <c r="N235" s="778"/>
      <c r="O235" s="778"/>
      <c r="P235" s="778"/>
      <c r="Q235" s="778"/>
      <c r="R235" s="778"/>
      <c r="S235" s="778"/>
      <c r="T235" s="778"/>
      <c r="U235" s="778"/>
      <c r="V235" s="778"/>
    </row>
    <row r="236" spans="1:22" x14ac:dyDescent="0.25">
      <c r="A236" s="778"/>
      <c r="B236" s="778"/>
      <c r="C236" s="778"/>
      <c r="D236" s="778"/>
      <c r="E236" s="778"/>
      <c r="F236" s="778"/>
      <c r="G236" s="778"/>
      <c r="H236" s="778"/>
      <c r="I236" s="778"/>
      <c r="J236" s="778"/>
      <c r="K236" s="778"/>
      <c r="L236" s="778"/>
      <c r="M236" s="778"/>
      <c r="N236" s="778"/>
      <c r="O236" s="778"/>
      <c r="P236" s="778"/>
      <c r="Q236" s="778"/>
      <c r="R236" s="778"/>
      <c r="S236" s="778"/>
      <c r="T236" s="778"/>
      <c r="U236" s="778"/>
      <c r="V236" s="778"/>
    </row>
    <row r="237" spans="1:22" x14ac:dyDescent="0.25">
      <c r="A237" s="778"/>
      <c r="B237" s="778"/>
      <c r="C237" s="778"/>
      <c r="D237" s="778"/>
      <c r="E237" s="778"/>
      <c r="F237" s="778"/>
      <c r="G237" s="778"/>
      <c r="H237" s="778"/>
      <c r="I237" s="778"/>
      <c r="J237" s="778"/>
      <c r="K237" s="778"/>
      <c r="L237" s="778"/>
      <c r="M237" s="778"/>
      <c r="N237" s="778"/>
      <c r="O237" s="778"/>
      <c r="P237" s="778"/>
      <c r="Q237" s="778"/>
      <c r="R237" s="778"/>
      <c r="S237" s="778"/>
      <c r="T237" s="778"/>
      <c r="U237" s="778"/>
      <c r="V237" s="778"/>
    </row>
    <row r="238" spans="1:22" x14ac:dyDescent="0.25">
      <c r="A238" s="778"/>
      <c r="B238" s="778"/>
      <c r="C238" s="778"/>
      <c r="D238" s="778"/>
      <c r="E238" s="778"/>
      <c r="F238" s="778"/>
      <c r="G238" s="778"/>
      <c r="H238" s="778"/>
      <c r="I238" s="778"/>
      <c r="J238" s="778"/>
      <c r="K238" s="778"/>
      <c r="L238" s="778"/>
      <c r="M238" s="778"/>
      <c r="N238" s="778"/>
      <c r="O238" s="778"/>
      <c r="P238" s="778"/>
      <c r="Q238" s="778"/>
      <c r="R238" s="778"/>
      <c r="S238" s="778"/>
      <c r="T238" s="778"/>
      <c r="U238" s="778"/>
      <c r="V238" s="778"/>
    </row>
    <row r="239" spans="1:22" x14ac:dyDescent="0.25">
      <c r="A239" s="778"/>
      <c r="B239" s="778"/>
      <c r="C239" s="778"/>
      <c r="D239" s="778"/>
      <c r="E239" s="778"/>
      <c r="F239" s="778"/>
      <c r="G239" s="778"/>
      <c r="H239" s="778"/>
      <c r="I239" s="778"/>
      <c r="J239" s="778"/>
      <c r="K239" s="778"/>
      <c r="L239" s="778"/>
      <c r="M239" s="778"/>
      <c r="N239" s="778"/>
      <c r="O239" s="778"/>
      <c r="P239" s="778"/>
      <c r="Q239" s="778"/>
      <c r="R239" s="778"/>
      <c r="S239" s="778"/>
      <c r="T239" s="778"/>
      <c r="U239" s="778"/>
      <c r="V239" s="778"/>
    </row>
    <row r="240" spans="1:22" x14ac:dyDescent="0.25">
      <c r="A240" s="778"/>
      <c r="B240" s="778"/>
      <c r="C240" s="778"/>
      <c r="D240" s="778"/>
      <c r="E240" s="778"/>
      <c r="F240" s="778"/>
      <c r="G240" s="778"/>
      <c r="H240" s="778"/>
      <c r="I240" s="778"/>
      <c r="J240" s="778"/>
      <c r="K240" s="778"/>
      <c r="L240" s="778"/>
      <c r="M240" s="778"/>
      <c r="N240" s="778"/>
      <c r="O240" s="778"/>
      <c r="P240" s="778"/>
      <c r="Q240" s="778"/>
      <c r="R240" s="778"/>
      <c r="S240" s="778"/>
      <c r="T240" s="778"/>
      <c r="U240" s="778"/>
      <c r="V240" s="778"/>
    </row>
    <row r="241" spans="1:22" x14ac:dyDescent="0.25">
      <c r="A241" s="778"/>
      <c r="B241" s="778"/>
      <c r="C241" s="778"/>
      <c r="D241" s="778"/>
      <c r="E241" s="778"/>
      <c r="F241" s="778"/>
      <c r="G241" s="778"/>
      <c r="H241" s="778"/>
      <c r="I241" s="778"/>
      <c r="J241" s="778"/>
      <c r="K241" s="778"/>
      <c r="L241" s="778"/>
      <c r="M241" s="778"/>
      <c r="N241" s="778"/>
      <c r="O241" s="778"/>
      <c r="P241" s="778"/>
      <c r="Q241" s="778"/>
      <c r="R241" s="778"/>
      <c r="S241" s="778"/>
      <c r="T241" s="778"/>
      <c r="U241" s="778"/>
      <c r="V241" s="778"/>
    </row>
    <row r="242" spans="1:22" x14ac:dyDescent="0.25">
      <c r="A242" s="778"/>
      <c r="B242" s="778"/>
      <c r="C242" s="778"/>
      <c r="D242" s="778"/>
      <c r="E242" s="778"/>
      <c r="F242" s="778"/>
      <c r="G242" s="778"/>
      <c r="H242" s="778"/>
      <c r="I242" s="778"/>
      <c r="J242" s="778"/>
      <c r="K242" s="778"/>
      <c r="L242" s="778"/>
      <c r="M242" s="778"/>
      <c r="N242" s="778"/>
      <c r="O242" s="778"/>
      <c r="P242" s="778"/>
      <c r="Q242" s="778"/>
      <c r="R242" s="778"/>
      <c r="S242" s="778"/>
      <c r="T242" s="778"/>
      <c r="U242" s="778"/>
      <c r="V242" s="778"/>
    </row>
    <row r="243" spans="1:22" x14ac:dyDescent="0.25">
      <c r="A243" s="778"/>
      <c r="B243" s="778"/>
      <c r="C243" s="778"/>
      <c r="D243" s="778"/>
      <c r="E243" s="778"/>
      <c r="F243" s="778"/>
      <c r="G243" s="778"/>
      <c r="H243" s="778"/>
      <c r="I243" s="778"/>
      <c r="J243" s="778"/>
      <c r="K243" s="778"/>
      <c r="L243" s="778"/>
      <c r="M243" s="778"/>
      <c r="N243" s="778"/>
      <c r="O243" s="778"/>
      <c r="P243" s="778"/>
      <c r="Q243" s="778"/>
      <c r="R243" s="778"/>
      <c r="S243" s="778"/>
      <c r="T243" s="778"/>
      <c r="U243" s="778"/>
      <c r="V243" s="778"/>
    </row>
    <row r="244" spans="1:22" x14ac:dyDescent="0.25">
      <c r="A244" s="778"/>
      <c r="B244" s="778"/>
      <c r="C244" s="778"/>
      <c r="D244" s="778"/>
      <c r="E244" s="778"/>
      <c r="F244" s="778"/>
      <c r="G244" s="778"/>
      <c r="H244" s="778"/>
      <c r="I244" s="778"/>
      <c r="J244" s="778"/>
      <c r="K244" s="778"/>
      <c r="L244" s="778"/>
      <c r="M244" s="778"/>
      <c r="N244" s="778"/>
      <c r="O244" s="778"/>
      <c r="P244" s="778"/>
      <c r="Q244" s="778"/>
      <c r="R244" s="778"/>
      <c r="S244" s="778"/>
      <c r="T244" s="778"/>
      <c r="U244" s="778"/>
      <c r="V244" s="778"/>
    </row>
    <row r="245" spans="1:22" x14ac:dyDescent="0.25">
      <c r="A245" s="778"/>
      <c r="B245" s="778"/>
      <c r="C245" s="778"/>
      <c r="D245" s="778"/>
      <c r="E245" s="778"/>
      <c r="F245" s="778"/>
      <c r="G245" s="778"/>
      <c r="H245" s="778"/>
      <c r="I245" s="778"/>
      <c r="J245" s="778"/>
      <c r="K245" s="778"/>
      <c r="L245" s="778"/>
      <c r="M245" s="778"/>
      <c r="N245" s="778"/>
      <c r="O245" s="778"/>
      <c r="P245" s="778"/>
      <c r="Q245" s="778"/>
      <c r="R245" s="778"/>
      <c r="S245" s="778"/>
      <c r="T245" s="778"/>
      <c r="U245" s="778"/>
      <c r="V245" s="778"/>
    </row>
    <row r="246" spans="1:22" x14ac:dyDescent="0.25">
      <c r="A246" s="778"/>
      <c r="B246" s="778"/>
      <c r="C246" s="778"/>
      <c r="D246" s="778"/>
      <c r="E246" s="778"/>
      <c r="F246" s="778"/>
      <c r="G246" s="778"/>
      <c r="H246" s="778"/>
      <c r="I246" s="778"/>
      <c r="J246" s="778"/>
      <c r="K246" s="778"/>
      <c r="L246" s="778"/>
      <c r="M246" s="778"/>
      <c r="N246" s="778"/>
      <c r="O246" s="778"/>
      <c r="P246" s="778"/>
      <c r="Q246" s="778"/>
      <c r="R246" s="778"/>
      <c r="S246" s="778"/>
      <c r="T246" s="778"/>
      <c r="U246" s="778"/>
      <c r="V246" s="778"/>
    </row>
    <row r="247" spans="1:22" x14ac:dyDescent="0.25">
      <c r="A247" s="778"/>
      <c r="B247" s="778"/>
      <c r="C247" s="778"/>
      <c r="D247" s="778"/>
      <c r="E247" s="778"/>
      <c r="F247" s="778"/>
      <c r="G247" s="778"/>
      <c r="H247" s="778"/>
      <c r="I247" s="778"/>
      <c r="J247" s="778"/>
      <c r="K247" s="778"/>
      <c r="L247" s="778"/>
      <c r="M247" s="778"/>
      <c r="N247" s="778"/>
      <c r="O247" s="778"/>
      <c r="P247" s="778"/>
      <c r="Q247" s="778"/>
      <c r="R247" s="778"/>
      <c r="S247" s="778"/>
      <c r="T247" s="778"/>
      <c r="U247" s="778"/>
      <c r="V247" s="778"/>
    </row>
    <row r="248" spans="1:22" x14ac:dyDescent="0.25">
      <c r="A248" s="778"/>
      <c r="B248" s="778"/>
      <c r="C248" s="778"/>
      <c r="D248" s="778"/>
      <c r="E248" s="778"/>
      <c r="F248" s="778"/>
      <c r="G248" s="778"/>
      <c r="H248" s="778"/>
      <c r="I248" s="778"/>
      <c r="J248" s="778"/>
      <c r="K248" s="778"/>
      <c r="L248" s="778"/>
      <c r="M248" s="778"/>
      <c r="N248" s="778"/>
      <c r="O248" s="778"/>
      <c r="P248" s="778"/>
      <c r="Q248" s="778"/>
      <c r="R248" s="778"/>
      <c r="S248" s="778"/>
      <c r="T248" s="778"/>
      <c r="U248" s="778"/>
      <c r="V248" s="778"/>
    </row>
    <row r="249" spans="1:22" x14ac:dyDescent="0.25">
      <c r="A249" s="778"/>
      <c r="B249" s="778"/>
      <c r="C249" s="778"/>
      <c r="D249" s="778"/>
      <c r="E249" s="778"/>
      <c r="F249" s="778"/>
      <c r="G249" s="778"/>
      <c r="H249" s="778"/>
      <c r="I249" s="778"/>
      <c r="J249" s="778"/>
      <c r="K249" s="778"/>
      <c r="L249" s="778"/>
      <c r="M249" s="778"/>
      <c r="N249" s="778"/>
      <c r="O249" s="778"/>
      <c r="P249" s="778"/>
      <c r="Q249" s="778"/>
      <c r="R249" s="778"/>
      <c r="S249" s="778"/>
      <c r="T249" s="778"/>
      <c r="U249" s="778"/>
      <c r="V249" s="778"/>
    </row>
    <row r="250" spans="1:22" x14ac:dyDescent="0.25">
      <c r="A250" s="778"/>
      <c r="B250" s="778"/>
      <c r="C250" s="778"/>
      <c r="D250" s="778"/>
      <c r="E250" s="778"/>
      <c r="F250" s="778"/>
      <c r="G250" s="778"/>
      <c r="H250" s="778"/>
      <c r="I250" s="778"/>
      <c r="J250" s="778"/>
      <c r="K250" s="778"/>
      <c r="L250" s="778"/>
      <c r="M250" s="778"/>
      <c r="N250" s="778"/>
      <c r="O250" s="778"/>
      <c r="P250" s="778"/>
      <c r="Q250" s="778"/>
      <c r="R250" s="778"/>
      <c r="S250" s="778"/>
      <c r="T250" s="778"/>
      <c r="U250" s="778"/>
      <c r="V250" s="778"/>
    </row>
    <row r="251" spans="1:22" x14ac:dyDescent="0.25">
      <c r="A251" s="778"/>
      <c r="B251" s="778"/>
      <c r="C251" s="778"/>
      <c r="D251" s="778"/>
      <c r="E251" s="778"/>
      <c r="F251" s="778"/>
      <c r="G251" s="778"/>
      <c r="H251" s="778"/>
      <c r="I251" s="778"/>
      <c r="J251" s="778"/>
      <c r="K251" s="778"/>
      <c r="L251" s="778"/>
      <c r="M251" s="778"/>
      <c r="N251" s="778"/>
      <c r="O251" s="778"/>
      <c r="P251" s="778"/>
      <c r="Q251" s="778"/>
      <c r="R251" s="778"/>
      <c r="S251" s="778"/>
      <c r="T251" s="778"/>
      <c r="U251" s="778"/>
      <c r="V251" s="778"/>
    </row>
    <row r="252" spans="1:22" x14ac:dyDescent="0.25">
      <c r="A252" s="778"/>
      <c r="B252" s="778"/>
      <c r="C252" s="778"/>
      <c r="D252" s="778"/>
      <c r="E252" s="778"/>
      <c r="F252" s="778"/>
      <c r="G252" s="778"/>
      <c r="H252" s="778"/>
      <c r="I252" s="778"/>
      <c r="J252" s="778"/>
      <c r="K252" s="778"/>
      <c r="L252" s="778"/>
      <c r="M252" s="778"/>
      <c r="N252" s="778"/>
      <c r="O252" s="778"/>
      <c r="P252" s="778"/>
      <c r="Q252" s="778"/>
      <c r="R252" s="778"/>
      <c r="S252" s="778"/>
      <c r="T252" s="778"/>
      <c r="U252" s="778"/>
      <c r="V252" s="778"/>
    </row>
    <row r="253" spans="1:22" x14ac:dyDescent="0.25">
      <c r="A253" s="778"/>
      <c r="B253" s="778"/>
      <c r="C253" s="778"/>
      <c r="D253" s="778"/>
      <c r="E253" s="778"/>
      <c r="F253" s="778"/>
      <c r="G253" s="778"/>
      <c r="H253" s="778"/>
      <c r="I253" s="778"/>
      <c r="J253" s="778"/>
      <c r="K253" s="778"/>
      <c r="L253" s="778"/>
      <c r="M253" s="778"/>
      <c r="N253" s="778"/>
      <c r="O253" s="778"/>
      <c r="P253" s="778"/>
      <c r="Q253" s="778"/>
      <c r="R253" s="778"/>
      <c r="S253" s="778"/>
      <c r="T253" s="778"/>
      <c r="U253" s="778"/>
      <c r="V253" s="778"/>
    </row>
    <row r="254" spans="1:22" x14ac:dyDescent="0.25">
      <c r="A254" s="778"/>
      <c r="B254" s="778"/>
      <c r="C254" s="778"/>
      <c r="D254" s="778"/>
      <c r="E254" s="778"/>
      <c r="F254" s="778"/>
      <c r="G254" s="778"/>
      <c r="H254" s="778"/>
      <c r="I254" s="778"/>
      <c r="J254" s="778"/>
      <c r="K254" s="778"/>
      <c r="L254" s="778"/>
      <c r="M254" s="778"/>
      <c r="N254" s="778"/>
      <c r="O254" s="778"/>
      <c r="P254" s="778"/>
      <c r="Q254" s="778"/>
      <c r="R254" s="778"/>
      <c r="S254" s="778"/>
      <c r="T254" s="778"/>
      <c r="U254" s="778"/>
      <c r="V254" s="778"/>
    </row>
    <row r="255" spans="1:22" x14ac:dyDescent="0.25">
      <c r="A255" s="778"/>
      <c r="B255" s="778"/>
      <c r="C255" s="778"/>
      <c r="D255" s="778"/>
      <c r="E255" s="778"/>
      <c r="F255" s="778"/>
      <c r="G255" s="778"/>
      <c r="H255" s="778"/>
      <c r="I255" s="778"/>
      <c r="J255" s="778"/>
      <c r="K255" s="778"/>
      <c r="L255" s="778"/>
      <c r="M255" s="778"/>
      <c r="N255" s="778"/>
      <c r="O255" s="778"/>
      <c r="P255" s="778"/>
      <c r="Q255" s="778"/>
      <c r="R255" s="778"/>
      <c r="S255" s="778"/>
      <c r="T255" s="778"/>
      <c r="U255" s="778"/>
      <c r="V255" s="778"/>
    </row>
    <row r="256" spans="1:22" x14ac:dyDescent="0.25">
      <c r="A256" s="778"/>
      <c r="B256" s="778"/>
      <c r="C256" s="778"/>
      <c r="D256" s="778"/>
      <c r="E256" s="778"/>
      <c r="F256" s="778"/>
      <c r="G256" s="778"/>
      <c r="H256" s="778"/>
      <c r="I256" s="778"/>
      <c r="J256" s="778"/>
      <c r="K256" s="778"/>
      <c r="L256" s="778"/>
      <c r="M256" s="778"/>
      <c r="N256" s="778"/>
      <c r="O256" s="778"/>
      <c r="P256" s="778"/>
      <c r="Q256" s="778"/>
      <c r="R256" s="778"/>
      <c r="S256" s="778"/>
      <c r="T256" s="778"/>
      <c r="U256" s="778"/>
      <c r="V256" s="778"/>
    </row>
    <row r="257" spans="1:22" x14ac:dyDescent="0.25">
      <c r="A257" s="778"/>
      <c r="B257" s="778"/>
      <c r="C257" s="778"/>
      <c r="D257" s="778"/>
      <c r="E257" s="778"/>
      <c r="F257" s="778"/>
      <c r="G257" s="778"/>
      <c r="H257" s="778"/>
      <c r="I257" s="778"/>
      <c r="J257" s="778"/>
      <c r="K257" s="778"/>
      <c r="L257" s="778"/>
      <c r="M257" s="778"/>
      <c r="N257" s="778"/>
      <c r="O257" s="778"/>
      <c r="P257" s="778"/>
      <c r="Q257" s="778"/>
      <c r="R257" s="778"/>
      <c r="S257" s="778"/>
      <c r="T257" s="778"/>
      <c r="U257" s="778"/>
      <c r="V257" s="778"/>
    </row>
    <row r="258" spans="1:22" x14ac:dyDescent="0.25">
      <c r="A258" s="778"/>
      <c r="B258" s="778"/>
      <c r="C258" s="778"/>
      <c r="D258" s="778"/>
      <c r="E258" s="778"/>
      <c r="F258" s="778"/>
      <c r="G258" s="778"/>
      <c r="H258" s="778"/>
      <c r="I258" s="778"/>
      <c r="J258" s="778"/>
      <c r="K258" s="778"/>
      <c r="L258" s="778"/>
      <c r="M258" s="778"/>
      <c r="N258" s="778"/>
      <c r="O258" s="778"/>
      <c r="P258" s="778"/>
      <c r="Q258" s="778"/>
      <c r="R258" s="778"/>
      <c r="S258" s="778"/>
      <c r="T258" s="778"/>
      <c r="U258" s="778"/>
      <c r="V258" s="778"/>
    </row>
    <row r="259" spans="1:22" x14ac:dyDescent="0.25">
      <c r="A259" s="778"/>
      <c r="B259" s="778"/>
      <c r="C259" s="778"/>
      <c r="D259" s="778"/>
      <c r="E259" s="778"/>
      <c r="F259" s="778"/>
      <c r="G259" s="778"/>
      <c r="H259" s="778"/>
      <c r="I259" s="778"/>
      <c r="J259" s="778"/>
      <c r="K259" s="778"/>
      <c r="L259" s="778"/>
      <c r="M259" s="778"/>
      <c r="N259" s="778"/>
      <c r="O259" s="778"/>
      <c r="P259" s="778"/>
      <c r="Q259" s="778"/>
      <c r="R259" s="778"/>
      <c r="S259" s="778"/>
      <c r="T259" s="778"/>
      <c r="U259" s="778"/>
      <c r="V259" s="778"/>
    </row>
    <row r="260" spans="1:22" x14ac:dyDescent="0.25">
      <c r="A260" s="778"/>
      <c r="B260" s="778"/>
      <c r="C260" s="778"/>
      <c r="D260" s="778"/>
      <c r="E260" s="778"/>
      <c r="F260" s="778"/>
      <c r="G260" s="778"/>
      <c r="H260" s="778"/>
      <c r="I260" s="778"/>
      <c r="J260" s="778"/>
      <c r="K260" s="778"/>
      <c r="L260" s="778"/>
      <c r="M260" s="778"/>
      <c r="N260" s="778"/>
      <c r="O260" s="778"/>
      <c r="P260" s="778"/>
      <c r="Q260" s="778"/>
      <c r="R260" s="778"/>
      <c r="S260" s="778"/>
      <c r="T260" s="778"/>
      <c r="U260" s="778"/>
      <c r="V260" s="778"/>
    </row>
    <row r="261" spans="1:22" x14ac:dyDescent="0.25">
      <c r="A261" s="778"/>
      <c r="B261" s="778"/>
      <c r="C261" s="778"/>
      <c r="D261" s="778"/>
      <c r="E261" s="778"/>
      <c r="F261" s="778"/>
      <c r="G261" s="778"/>
      <c r="H261" s="778"/>
      <c r="I261" s="778"/>
      <c r="J261" s="778"/>
      <c r="K261" s="778"/>
      <c r="L261" s="778"/>
      <c r="M261" s="778"/>
      <c r="N261" s="778"/>
      <c r="O261" s="778"/>
      <c r="P261" s="778"/>
      <c r="Q261" s="778"/>
      <c r="R261" s="778"/>
      <c r="S261" s="778"/>
      <c r="T261" s="778"/>
      <c r="U261" s="778"/>
      <c r="V261" s="778"/>
    </row>
    <row r="262" spans="1:22" x14ac:dyDescent="0.25">
      <c r="A262" s="778"/>
      <c r="B262" s="778"/>
      <c r="C262" s="778"/>
      <c r="D262" s="778"/>
      <c r="E262" s="778"/>
      <c r="F262" s="778"/>
      <c r="G262" s="778"/>
      <c r="H262" s="778"/>
      <c r="I262" s="778"/>
      <c r="J262" s="778"/>
      <c r="K262" s="778"/>
      <c r="L262" s="778"/>
      <c r="M262" s="778"/>
      <c r="N262" s="778"/>
      <c r="O262" s="778"/>
      <c r="P262" s="778"/>
      <c r="Q262" s="778"/>
      <c r="R262" s="778"/>
      <c r="S262" s="778"/>
      <c r="T262" s="778"/>
      <c r="U262" s="778"/>
      <c r="V262" s="778"/>
    </row>
    <row r="263" spans="1:22" x14ac:dyDescent="0.25">
      <c r="A263" s="778"/>
      <c r="B263" s="778"/>
      <c r="C263" s="778"/>
      <c r="D263" s="778"/>
      <c r="E263" s="778"/>
      <c r="F263" s="778"/>
      <c r="G263" s="778"/>
      <c r="H263" s="778"/>
      <c r="I263" s="778"/>
      <c r="J263" s="778"/>
      <c r="K263" s="778"/>
      <c r="L263" s="778"/>
      <c r="M263" s="778"/>
      <c r="N263" s="778"/>
      <c r="O263" s="778"/>
      <c r="P263" s="778"/>
      <c r="Q263" s="778"/>
      <c r="R263" s="778"/>
      <c r="S263" s="778"/>
      <c r="T263" s="778"/>
      <c r="U263" s="778"/>
      <c r="V263" s="778"/>
    </row>
    <row r="264" spans="1:22" x14ac:dyDescent="0.25">
      <c r="A264" s="778"/>
      <c r="B264" s="778"/>
      <c r="C264" s="778"/>
      <c r="D264" s="778"/>
      <c r="E264" s="778"/>
      <c r="F264" s="778"/>
      <c r="G264" s="778"/>
      <c r="H264" s="778"/>
      <c r="I264" s="778"/>
      <c r="J264" s="778"/>
      <c r="K264" s="778"/>
      <c r="L264" s="778"/>
      <c r="M264" s="778"/>
      <c r="N264" s="778"/>
      <c r="O264" s="778"/>
      <c r="P264" s="778"/>
      <c r="Q264" s="778"/>
      <c r="R264" s="778"/>
      <c r="S264" s="778"/>
      <c r="T264" s="778"/>
      <c r="U264" s="778"/>
      <c r="V264" s="778"/>
    </row>
    <row r="265" spans="1:22" x14ac:dyDescent="0.25">
      <c r="A265" s="778"/>
      <c r="B265" s="778"/>
      <c r="C265" s="778"/>
      <c r="D265" s="778"/>
      <c r="E265" s="778"/>
      <c r="F265" s="778"/>
      <c r="G265" s="778"/>
      <c r="H265" s="778"/>
      <c r="I265" s="778"/>
      <c r="J265" s="778"/>
      <c r="K265" s="778"/>
      <c r="L265" s="778"/>
      <c r="M265" s="778"/>
      <c r="N265" s="778"/>
      <c r="O265" s="778"/>
      <c r="P265" s="778"/>
      <c r="Q265" s="778"/>
      <c r="R265" s="778"/>
      <c r="S265" s="778"/>
      <c r="T265" s="778"/>
      <c r="U265" s="778"/>
      <c r="V265" s="778"/>
    </row>
    <row r="266" spans="1:22" x14ac:dyDescent="0.25">
      <c r="A266" s="778"/>
      <c r="B266" s="778"/>
      <c r="C266" s="778"/>
      <c r="D266" s="778"/>
      <c r="E266" s="778"/>
      <c r="F266" s="778"/>
      <c r="G266" s="778"/>
      <c r="H266" s="778"/>
      <c r="I266" s="778"/>
      <c r="J266" s="778"/>
      <c r="K266" s="778"/>
      <c r="L266" s="778"/>
      <c r="M266" s="778"/>
      <c r="N266" s="778"/>
      <c r="O266" s="778"/>
      <c r="P266" s="778"/>
      <c r="Q266" s="778"/>
      <c r="R266" s="778"/>
      <c r="S266" s="778"/>
      <c r="T266" s="778"/>
      <c r="U266" s="778"/>
      <c r="V266" s="778"/>
    </row>
    <row r="267" spans="1:22" x14ac:dyDescent="0.25">
      <c r="A267" s="778"/>
      <c r="B267" s="778"/>
      <c r="C267" s="778"/>
      <c r="D267" s="778"/>
      <c r="E267" s="778"/>
      <c r="F267" s="778"/>
      <c r="G267" s="778"/>
      <c r="H267" s="778"/>
      <c r="I267" s="778"/>
      <c r="J267" s="778"/>
      <c r="K267" s="778"/>
      <c r="L267" s="778"/>
      <c r="M267" s="778"/>
      <c r="N267" s="778"/>
      <c r="O267" s="778"/>
      <c r="P267" s="778"/>
      <c r="Q267" s="778"/>
      <c r="R267" s="778"/>
      <c r="S267" s="778"/>
      <c r="T267" s="778"/>
      <c r="U267" s="778"/>
      <c r="V267" s="778"/>
    </row>
    <row r="268" spans="1:22" x14ac:dyDescent="0.25">
      <c r="A268" s="778"/>
      <c r="B268" s="778"/>
      <c r="C268" s="778"/>
      <c r="D268" s="778"/>
      <c r="E268" s="778"/>
      <c r="F268" s="778"/>
      <c r="G268" s="778"/>
      <c r="H268" s="778"/>
      <c r="I268" s="778"/>
      <c r="J268" s="778"/>
      <c r="K268" s="778"/>
      <c r="L268" s="778"/>
      <c r="M268" s="778"/>
      <c r="N268" s="778"/>
      <c r="O268" s="778"/>
      <c r="P268" s="778"/>
      <c r="Q268" s="778"/>
      <c r="R268" s="778"/>
      <c r="S268" s="778"/>
      <c r="T268" s="778"/>
      <c r="U268" s="778"/>
      <c r="V268" s="778"/>
    </row>
    <row r="269" spans="1:22" x14ac:dyDescent="0.25">
      <c r="A269" s="778"/>
      <c r="B269" s="778"/>
      <c r="C269" s="778"/>
      <c r="D269" s="778"/>
      <c r="E269" s="778"/>
      <c r="F269" s="778"/>
      <c r="G269" s="778"/>
      <c r="H269" s="778"/>
      <c r="I269" s="778"/>
      <c r="J269" s="778"/>
      <c r="K269" s="778"/>
      <c r="L269" s="778"/>
      <c r="M269" s="778"/>
      <c r="N269" s="778"/>
      <c r="O269" s="778"/>
      <c r="P269" s="778"/>
      <c r="Q269" s="778"/>
      <c r="R269" s="778"/>
      <c r="S269" s="778"/>
      <c r="T269" s="778"/>
      <c r="U269" s="778"/>
      <c r="V269" s="778"/>
    </row>
    <row r="270" spans="1:22" x14ac:dyDescent="0.25">
      <c r="A270" s="778"/>
      <c r="B270" s="778"/>
      <c r="C270" s="778"/>
      <c r="D270" s="778"/>
      <c r="E270" s="778"/>
      <c r="F270" s="778"/>
      <c r="G270" s="778"/>
      <c r="H270" s="778"/>
      <c r="I270" s="778"/>
      <c r="J270" s="778"/>
      <c r="K270" s="778"/>
      <c r="L270" s="778"/>
      <c r="M270" s="778"/>
      <c r="N270" s="778"/>
      <c r="O270" s="778"/>
      <c r="P270" s="778"/>
      <c r="Q270" s="778"/>
      <c r="R270" s="778"/>
      <c r="S270" s="778"/>
      <c r="T270" s="778"/>
      <c r="U270" s="778"/>
      <c r="V270" s="778"/>
    </row>
    <row r="271" spans="1:22" x14ac:dyDescent="0.25">
      <c r="A271" s="778"/>
      <c r="B271" s="778"/>
      <c r="C271" s="778"/>
      <c r="D271" s="778"/>
      <c r="E271" s="778"/>
      <c r="F271" s="778"/>
      <c r="G271" s="778"/>
      <c r="H271" s="778"/>
      <c r="I271" s="778"/>
      <c r="J271" s="778"/>
      <c r="K271" s="778"/>
      <c r="L271" s="778"/>
      <c r="M271" s="778"/>
      <c r="N271" s="778"/>
      <c r="O271" s="778"/>
      <c r="P271" s="778"/>
      <c r="Q271" s="778"/>
      <c r="R271" s="778"/>
      <c r="S271" s="778"/>
      <c r="T271" s="778"/>
      <c r="U271" s="778"/>
      <c r="V271" s="778"/>
    </row>
    <row r="272" spans="1:22" x14ac:dyDescent="0.25">
      <c r="A272" s="778"/>
      <c r="B272" s="778"/>
      <c r="C272" s="778"/>
      <c r="D272" s="778"/>
      <c r="E272" s="778"/>
      <c r="F272" s="778"/>
      <c r="G272" s="778"/>
      <c r="H272" s="778"/>
      <c r="I272" s="778"/>
      <c r="J272" s="778"/>
      <c r="K272" s="778"/>
      <c r="L272" s="778"/>
      <c r="M272" s="778"/>
      <c r="N272" s="778"/>
      <c r="O272" s="778"/>
      <c r="P272" s="778"/>
      <c r="Q272" s="778"/>
      <c r="R272" s="778"/>
      <c r="S272" s="778"/>
      <c r="T272" s="778"/>
      <c r="U272" s="778"/>
      <c r="V272" s="778"/>
    </row>
    <row r="273" spans="1:22" x14ac:dyDescent="0.25">
      <c r="A273" s="778"/>
      <c r="B273" s="778"/>
      <c r="C273" s="778"/>
      <c r="D273" s="778"/>
      <c r="E273" s="778"/>
      <c r="F273" s="778"/>
      <c r="G273" s="778"/>
      <c r="H273" s="778"/>
      <c r="I273" s="778"/>
      <c r="J273" s="778"/>
      <c r="K273" s="778"/>
      <c r="L273" s="778"/>
      <c r="M273" s="778"/>
      <c r="N273" s="778"/>
      <c r="O273" s="778"/>
      <c r="P273" s="778"/>
      <c r="Q273" s="778"/>
      <c r="R273" s="778"/>
      <c r="S273" s="778"/>
      <c r="T273" s="778"/>
      <c r="U273" s="778"/>
      <c r="V273" s="778"/>
    </row>
    <row r="274" spans="1:22" x14ac:dyDescent="0.25">
      <c r="A274" s="778"/>
      <c r="B274" s="778"/>
      <c r="C274" s="778"/>
      <c r="D274" s="778"/>
      <c r="E274" s="778"/>
      <c r="F274" s="778"/>
      <c r="G274" s="778"/>
      <c r="H274" s="778"/>
      <c r="I274" s="778"/>
      <c r="J274" s="778"/>
      <c r="K274" s="778"/>
      <c r="L274" s="778"/>
      <c r="M274" s="778"/>
      <c r="N274" s="778"/>
      <c r="O274" s="778"/>
      <c r="P274" s="778"/>
      <c r="Q274" s="778"/>
      <c r="R274" s="778"/>
      <c r="S274" s="778"/>
      <c r="T274" s="778"/>
      <c r="U274" s="778"/>
      <c r="V274" s="778"/>
    </row>
    <row r="275" spans="1:22" x14ac:dyDescent="0.25">
      <c r="A275" s="778"/>
      <c r="B275" s="778"/>
      <c r="C275" s="778"/>
      <c r="D275" s="778"/>
      <c r="E275" s="778"/>
      <c r="F275" s="778"/>
      <c r="G275" s="778"/>
      <c r="H275" s="778"/>
      <c r="I275" s="778"/>
      <c r="J275" s="778"/>
      <c r="K275" s="778"/>
      <c r="L275" s="778"/>
      <c r="M275" s="778"/>
      <c r="N275" s="778"/>
      <c r="O275" s="778"/>
      <c r="P275" s="778"/>
      <c r="Q275" s="778"/>
      <c r="R275" s="778"/>
      <c r="S275" s="778"/>
      <c r="T275" s="778"/>
      <c r="U275" s="778"/>
      <c r="V275" s="778"/>
    </row>
    <row r="276" spans="1:22" x14ac:dyDescent="0.25">
      <c r="A276" s="778"/>
      <c r="B276" s="778"/>
      <c r="C276" s="778"/>
      <c r="D276" s="778"/>
      <c r="E276" s="778"/>
      <c r="F276" s="778"/>
      <c r="G276" s="778"/>
      <c r="H276" s="778"/>
      <c r="I276" s="778"/>
      <c r="J276" s="778"/>
      <c r="K276" s="778"/>
      <c r="L276" s="778"/>
      <c r="M276" s="778"/>
      <c r="N276" s="778"/>
      <c r="O276" s="778"/>
      <c r="P276" s="778"/>
      <c r="Q276" s="778"/>
      <c r="R276" s="778"/>
      <c r="S276" s="778"/>
      <c r="T276" s="778"/>
      <c r="U276" s="778"/>
      <c r="V276" s="778"/>
    </row>
    <row r="277" spans="1:22" x14ac:dyDescent="0.25">
      <c r="A277" s="778"/>
      <c r="B277" s="778"/>
      <c r="C277" s="778"/>
      <c r="D277" s="778"/>
      <c r="E277" s="778"/>
      <c r="F277" s="778"/>
      <c r="G277" s="778"/>
      <c r="H277" s="778"/>
      <c r="I277" s="778"/>
      <c r="J277" s="778"/>
      <c r="K277" s="778"/>
      <c r="L277" s="778"/>
      <c r="M277" s="778"/>
      <c r="N277" s="778"/>
      <c r="O277" s="778"/>
      <c r="P277" s="778"/>
      <c r="Q277" s="778"/>
      <c r="R277" s="778"/>
      <c r="S277" s="778"/>
      <c r="T277" s="778"/>
      <c r="U277" s="778"/>
      <c r="V277" s="778"/>
    </row>
    <row r="278" spans="1:22" x14ac:dyDescent="0.25">
      <c r="A278" s="778"/>
      <c r="B278" s="778"/>
      <c r="C278" s="778"/>
      <c r="D278" s="778"/>
      <c r="E278" s="778"/>
      <c r="F278" s="778"/>
      <c r="G278" s="778"/>
      <c r="H278" s="778"/>
      <c r="I278" s="778"/>
      <c r="J278" s="778"/>
      <c r="K278" s="778"/>
      <c r="L278" s="778"/>
      <c r="M278" s="778"/>
      <c r="N278" s="778"/>
      <c r="O278" s="778"/>
      <c r="P278" s="778"/>
      <c r="Q278" s="778"/>
      <c r="R278" s="778"/>
      <c r="S278" s="778"/>
      <c r="T278" s="778"/>
      <c r="U278" s="778"/>
      <c r="V278" s="778"/>
    </row>
    <row r="279" spans="1:22" x14ac:dyDescent="0.25">
      <c r="A279" s="778"/>
      <c r="B279" s="778"/>
      <c r="C279" s="778"/>
      <c r="D279" s="778"/>
      <c r="E279" s="778"/>
      <c r="F279" s="778"/>
      <c r="G279" s="778"/>
      <c r="H279" s="778"/>
      <c r="I279" s="778"/>
      <c r="J279" s="778"/>
      <c r="K279" s="778"/>
      <c r="L279" s="778"/>
      <c r="M279" s="778"/>
      <c r="N279" s="778"/>
      <c r="O279" s="778"/>
      <c r="P279" s="778"/>
      <c r="Q279" s="778"/>
      <c r="R279" s="778"/>
      <c r="S279" s="778"/>
      <c r="T279" s="778"/>
      <c r="U279" s="778"/>
      <c r="V279" s="778"/>
    </row>
    <row r="280" spans="1:22" x14ac:dyDescent="0.25">
      <c r="A280" s="778"/>
      <c r="B280" s="778"/>
      <c r="C280" s="778"/>
      <c r="D280" s="778"/>
      <c r="E280" s="778"/>
      <c r="F280" s="778"/>
      <c r="G280" s="778"/>
      <c r="H280" s="778"/>
      <c r="I280" s="778"/>
      <c r="J280" s="778"/>
      <c r="K280" s="778"/>
      <c r="L280" s="778"/>
      <c r="M280" s="778"/>
      <c r="N280" s="778"/>
      <c r="O280" s="778"/>
      <c r="P280" s="778"/>
      <c r="Q280" s="778"/>
      <c r="R280" s="778"/>
      <c r="S280" s="778"/>
      <c r="T280" s="778"/>
      <c r="U280" s="778"/>
      <c r="V280" s="778"/>
    </row>
    <row r="281" spans="1:22" x14ac:dyDescent="0.25">
      <c r="A281" s="778"/>
      <c r="B281" s="778"/>
      <c r="C281" s="778"/>
      <c r="D281" s="778"/>
      <c r="E281" s="778"/>
      <c r="F281" s="778"/>
      <c r="G281" s="778"/>
      <c r="H281" s="778"/>
      <c r="I281" s="778"/>
      <c r="J281" s="778"/>
      <c r="K281" s="778"/>
      <c r="L281" s="778"/>
      <c r="M281" s="778"/>
      <c r="N281" s="778"/>
      <c r="O281" s="778"/>
      <c r="P281" s="778"/>
      <c r="Q281" s="778"/>
      <c r="R281" s="778"/>
      <c r="S281" s="778"/>
      <c r="T281" s="778"/>
      <c r="U281" s="778"/>
      <c r="V281" s="778"/>
    </row>
    <row r="282" spans="1:22" x14ac:dyDescent="0.25">
      <c r="A282" s="778"/>
      <c r="B282" s="778"/>
      <c r="C282" s="778"/>
      <c r="D282" s="778"/>
      <c r="E282" s="778"/>
      <c r="F282" s="778"/>
      <c r="G282" s="778"/>
      <c r="H282" s="778"/>
      <c r="I282" s="778"/>
      <c r="J282" s="778"/>
      <c r="K282" s="778"/>
      <c r="L282" s="778"/>
      <c r="M282" s="778"/>
      <c r="N282" s="778"/>
      <c r="O282" s="778"/>
      <c r="P282" s="778"/>
      <c r="Q282" s="778"/>
      <c r="R282" s="778"/>
      <c r="S282" s="778"/>
      <c r="T282" s="778"/>
      <c r="U282" s="778"/>
      <c r="V282" s="778"/>
    </row>
    <row r="283" spans="1:22" x14ac:dyDescent="0.25">
      <c r="A283" s="778"/>
      <c r="B283" s="778"/>
      <c r="C283" s="778"/>
      <c r="D283" s="778"/>
      <c r="E283" s="778"/>
      <c r="F283" s="778"/>
      <c r="G283" s="778"/>
      <c r="H283" s="778"/>
      <c r="I283" s="778"/>
      <c r="J283" s="778"/>
      <c r="K283" s="778"/>
      <c r="L283" s="778"/>
      <c r="M283" s="778"/>
      <c r="N283" s="778"/>
      <c r="O283" s="778"/>
      <c r="P283" s="778"/>
      <c r="Q283" s="778"/>
      <c r="R283" s="778"/>
      <c r="S283" s="778"/>
      <c r="T283" s="778"/>
      <c r="U283" s="778"/>
      <c r="V283" s="778"/>
    </row>
    <row r="284" spans="1:22" x14ac:dyDescent="0.25">
      <c r="A284" s="778"/>
      <c r="B284" s="778"/>
      <c r="C284" s="778"/>
      <c r="D284" s="778"/>
      <c r="E284" s="778"/>
      <c r="F284" s="778"/>
      <c r="G284" s="778"/>
      <c r="H284" s="778"/>
      <c r="I284" s="778"/>
      <c r="J284" s="778"/>
      <c r="K284" s="778"/>
      <c r="L284" s="778"/>
      <c r="M284" s="778"/>
      <c r="N284" s="778"/>
      <c r="O284" s="778"/>
      <c r="P284" s="778"/>
      <c r="Q284" s="778"/>
      <c r="R284" s="778"/>
      <c r="S284" s="778"/>
      <c r="T284" s="778"/>
      <c r="U284" s="778"/>
      <c r="V284" s="778"/>
    </row>
    <row r="285" spans="1:22" x14ac:dyDescent="0.25">
      <c r="A285" s="778"/>
      <c r="B285" s="778"/>
      <c r="C285" s="778"/>
      <c r="D285" s="778"/>
      <c r="E285" s="778"/>
      <c r="F285" s="778"/>
      <c r="G285" s="778"/>
      <c r="H285" s="778"/>
      <c r="I285" s="778"/>
      <c r="J285" s="778"/>
      <c r="K285" s="778"/>
      <c r="L285" s="778"/>
      <c r="M285" s="778"/>
      <c r="N285" s="778"/>
      <c r="O285" s="778"/>
      <c r="P285" s="778"/>
      <c r="Q285" s="778"/>
      <c r="R285" s="778"/>
      <c r="S285" s="778"/>
      <c r="T285" s="778"/>
      <c r="U285" s="778"/>
      <c r="V285" s="778"/>
    </row>
    <row r="286" spans="1:22" x14ac:dyDescent="0.25">
      <c r="A286" s="778"/>
      <c r="B286" s="778"/>
      <c r="C286" s="778"/>
      <c r="D286" s="778"/>
      <c r="E286" s="778"/>
      <c r="F286" s="778"/>
      <c r="G286" s="778"/>
      <c r="H286" s="778"/>
      <c r="I286" s="778"/>
      <c r="J286" s="778"/>
      <c r="K286" s="778"/>
      <c r="L286" s="778"/>
      <c r="M286" s="778"/>
      <c r="N286" s="778"/>
      <c r="O286" s="778"/>
      <c r="P286" s="778"/>
      <c r="Q286" s="778"/>
      <c r="R286" s="778"/>
      <c r="S286" s="778"/>
      <c r="T286" s="778"/>
      <c r="U286" s="778"/>
      <c r="V286" s="778"/>
    </row>
    <row r="287" spans="1:22" x14ac:dyDescent="0.25">
      <c r="A287" s="778"/>
      <c r="B287" s="778"/>
      <c r="C287" s="778"/>
      <c r="D287" s="778"/>
      <c r="E287" s="778"/>
      <c r="F287" s="778"/>
      <c r="G287" s="778"/>
      <c r="H287" s="778"/>
      <c r="I287" s="778"/>
      <c r="J287" s="778"/>
      <c r="K287" s="778"/>
      <c r="L287" s="778"/>
      <c r="M287" s="778"/>
      <c r="N287" s="778"/>
      <c r="O287" s="778"/>
      <c r="P287" s="778"/>
      <c r="Q287" s="778"/>
      <c r="R287" s="778"/>
      <c r="S287" s="778"/>
      <c r="T287" s="778"/>
      <c r="U287" s="778"/>
      <c r="V287" s="778"/>
    </row>
    <row r="288" spans="1:22" x14ac:dyDescent="0.25">
      <c r="A288" s="778"/>
      <c r="B288" s="778"/>
      <c r="C288" s="778"/>
      <c r="D288" s="778"/>
      <c r="E288" s="778"/>
      <c r="F288" s="778"/>
      <c r="G288" s="778"/>
      <c r="H288" s="778"/>
      <c r="I288" s="778"/>
      <c r="J288" s="778"/>
      <c r="K288" s="778"/>
      <c r="L288" s="778"/>
      <c r="M288" s="778"/>
      <c r="N288" s="778"/>
      <c r="O288" s="778"/>
      <c r="P288" s="778"/>
      <c r="Q288" s="778"/>
      <c r="R288" s="778"/>
      <c r="S288" s="778"/>
      <c r="T288" s="778"/>
      <c r="U288" s="778"/>
      <c r="V288" s="778"/>
    </row>
    <row r="289" spans="1:22" x14ac:dyDescent="0.25">
      <c r="A289" s="778"/>
      <c r="B289" s="778"/>
      <c r="C289" s="778"/>
      <c r="D289" s="778"/>
      <c r="E289" s="778"/>
      <c r="F289" s="778"/>
      <c r="G289" s="778"/>
      <c r="H289" s="778"/>
      <c r="I289" s="778"/>
      <c r="J289" s="778"/>
      <c r="K289" s="778"/>
      <c r="L289" s="778"/>
      <c r="M289" s="778"/>
      <c r="N289" s="778"/>
      <c r="O289" s="778"/>
      <c r="P289" s="778"/>
      <c r="Q289" s="778"/>
      <c r="R289" s="778"/>
      <c r="S289" s="778"/>
      <c r="T289" s="778"/>
      <c r="U289" s="778"/>
      <c r="V289" s="778"/>
    </row>
    <row r="290" spans="1:22" x14ac:dyDescent="0.25">
      <c r="A290" s="778"/>
      <c r="B290" s="778"/>
      <c r="C290" s="778"/>
      <c r="D290" s="778"/>
      <c r="E290" s="778"/>
      <c r="F290" s="778"/>
      <c r="G290" s="778"/>
      <c r="H290" s="778"/>
      <c r="I290" s="778"/>
      <c r="J290" s="778"/>
      <c r="K290" s="778"/>
      <c r="L290" s="778"/>
      <c r="M290" s="778"/>
      <c r="N290" s="778"/>
      <c r="O290" s="778"/>
      <c r="P290" s="778"/>
      <c r="Q290" s="778"/>
      <c r="R290" s="778"/>
      <c r="S290" s="778"/>
      <c r="T290" s="778"/>
      <c r="U290" s="778"/>
      <c r="V290" s="778"/>
    </row>
    <row r="291" spans="1:22" x14ac:dyDescent="0.25">
      <c r="A291" s="778"/>
      <c r="B291" s="778"/>
      <c r="C291" s="778"/>
      <c r="D291" s="778"/>
      <c r="E291" s="778"/>
      <c r="F291" s="778"/>
      <c r="G291" s="778"/>
      <c r="H291" s="778"/>
      <c r="I291" s="778"/>
      <c r="J291" s="778"/>
      <c r="K291" s="778"/>
      <c r="L291" s="778"/>
      <c r="M291" s="778"/>
      <c r="N291" s="778"/>
      <c r="O291" s="778"/>
      <c r="P291" s="778"/>
      <c r="Q291" s="778"/>
      <c r="R291" s="778"/>
      <c r="S291" s="778"/>
      <c r="T291" s="778"/>
      <c r="U291" s="778"/>
      <c r="V291" s="778"/>
    </row>
    <row r="292" spans="1:22" x14ac:dyDescent="0.25">
      <c r="A292" s="778"/>
      <c r="B292" s="778"/>
      <c r="C292" s="778"/>
      <c r="D292" s="778"/>
      <c r="E292" s="778"/>
      <c r="F292" s="778"/>
      <c r="G292" s="778"/>
      <c r="H292" s="778"/>
      <c r="I292" s="778"/>
      <c r="J292" s="778"/>
      <c r="K292" s="778"/>
      <c r="L292" s="778"/>
      <c r="M292" s="778"/>
      <c r="N292" s="778"/>
      <c r="O292" s="778"/>
      <c r="P292" s="778"/>
      <c r="Q292" s="778"/>
      <c r="R292" s="778"/>
      <c r="S292" s="778"/>
      <c r="T292" s="778"/>
      <c r="U292" s="778"/>
      <c r="V292" s="778"/>
    </row>
    <row r="293" spans="1:22" x14ac:dyDescent="0.25">
      <c r="A293" s="778"/>
      <c r="B293" s="778"/>
      <c r="C293" s="778"/>
      <c r="D293" s="778"/>
      <c r="E293" s="778"/>
      <c r="F293" s="778"/>
      <c r="G293" s="778"/>
      <c r="H293" s="778"/>
      <c r="I293" s="778"/>
      <c r="J293" s="778"/>
      <c r="K293" s="778"/>
      <c r="L293" s="778"/>
      <c r="M293" s="778"/>
      <c r="N293" s="778"/>
      <c r="O293" s="778"/>
      <c r="P293" s="778"/>
      <c r="Q293" s="778"/>
      <c r="R293" s="778"/>
      <c r="S293" s="778"/>
      <c r="T293" s="778"/>
      <c r="U293" s="778"/>
      <c r="V293" s="778"/>
    </row>
    <row r="294" spans="1:22" x14ac:dyDescent="0.25">
      <c r="A294" s="778"/>
      <c r="B294" s="778"/>
      <c r="C294" s="778"/>
      <c r="D294" s="778"/>
      <c r="E294" s="778"/>
      <c r="F294" s="778"/>
      <c r="G294" s="778"/>
      <c r="H294" s="778"/>
      <c r="I294" s="778"/>
      <c r="J294" s="778"/>
      <c r="K294" s="778"/>
      <c r="L294" s="778"/>
      <c r="M294" s="778"/>
      <c r="N294" s="778"/>
      <c r="O294" s="778"/>
      <c r="P294" s="778"/>
      <c r="Q294" s="778"/>
      <c r="R294" s="778"/>
      <c r="S294" s="778"/>
      <c r="T294" s="778"/>
      <c r="U294" s="778"/>
      <c r="V294" s="778"/>
    </row>
    <row r="295" spans="1:22" x14ac:dyDescent="0.25">
      <c r="A295" s="778"/>
      <c r="B295" s="778"/>
      <c r="C295" s="778"/>
      <c r="D295" s="778"/>
      <c r="E295" s="778"/>
      <c r="F295" s="778"/>
      <c r="G295" s="778"/>
      <c r="H295" s="778"/>
      <c r="I295" s="778"/>
      <c r="J295" s="778"/>
      <c r="K295" s="778"/>
      <c r="L295" s="778"/>
      <c r="M295" s="778"/>
      <c r="N295" s="778"/>
      <c r="O295" s="778"/>
      <c r="P295" s="778"/>
      <c r="Q295" s="778"/>
      <c r="R295" s="778"/>
      <c r="S295" s="778"/>
      <c r="T295" s="778"/>
      <c r="U295" s="778"/>
      <c r="V295" s="778"/>
    </row>
    <row r="296" spans="1:22" x14ac:dyDescent="0.25">
      <c r="A296" s="778"/>
      <c r="B296" s="778"/>
      <c r="C296" s="778"/>
      <c r="D296" s="778"/>
      <c r="E296" s="778"/>
      <c r="F296" s="778"/>
      <c r="G296" s="778"/>
      <c r="H296" s="778"/>
      <c r="I296" s="778"/>
      <c r="J296" s="778"/>
      <c r="K296" s="778"/>
      <c r="L296" s="778"/>
      <c r="M296" s="778"/>
      <c r="N296" s="778"/>
      <c r="O296" s="778"/>
      <c r="P296" s="778"/>
      <c r="Q296" s="778"/>
      <c r="R296" s="778"/>
      <c r="S296" s="778"/>
      <c r="T296" s="778"/>
      <c r="U296" s="778"/>
      <c r="V296" s="778"/>
    </row>
    <row r="297" spans="1:22" x14ac:dyDescent="0.25">
      <c r="A297" s="778"/>
      <c r="B297" s="778"/>
      <c r="C297" s="778"/>
      <c r="D297" s="778"/>
      <c r="E297" s="778"/>
      <c r="F297" s="778"/>
      <c r="G297" s="778"/>
      <c r="H297" s="778"/>
      <c r="I297" s="778"/>
      <c r="J297" s="778"/>
      <c r="K297" s="778"/>
      <c r="L297" s="778"/>
      <c r="M297" s="778"/>
      <c r="N297" s="778"/>
      <c r="O297" s="778"/>
      <c r="P297" s="778"/>
      <c r="Q297" s="778"/>
      <c r="R297" s="778"/>
      <c r="S297" s="778"/>
      <c r="T297" s="778"/>
      <c r="U297" s="778"/>
      <c r="V297" s="778"/>
    </row>
    <row r="298" spans="1:22" x14ac:dyDescent="0.25">
      <c r="A298" s="778"/>
      <c r="B298" s="778"/>
      <c r="C298" s="778"/>
      <c r="D298" s="778"/>
      <c r="E298" s="778"/>
      <c r="F298" s="778"/>
      <c r="G298" s="778"/>
      <c r="H298" s="778"/>
      <c r="I298" s="778"/>
      <c r="J298" s="778"/>
      <c r="K298" s="778"/>
      <c r="L298" s="778"/>
      <c r="M298" s="778"/>
      <c r="N298" s="778"/>
      <c r="O298" s="778"/>
      <c r="P298" s="778"/>
      <c r="Q298" s="778"/>
      <c r="R298" s="778"/>
      <c r="S298" s="778"/>
      <c r="T298" s="778"/>
      <c r="U298" s="778"/>
      <c r="V298" s="778"/>
    </row>
    <row r="299" spans="1:22" x14ac:dyDescent="0.25">
      <c r="A299" s="778"/>
      <c r="B299" s="778"/>
      <c r="C299" s="778"/>
      <c r="D299" s="778"/>
      <c r="E299" s="778"/>
      <c r="F299" s="778"/>
      <c r="G299" s="778"/>
      <c r="H299" s="778"/>
      <c r="I299" s="778"/>
      <c r="J299" s="778"/>
      <c r="K299" s="778"/>
      <c r="L299" s="778"/>
      <c r="M299" s="778"/>
      <c r="N299" s="778"/>
      <c r="O299" s="778"/>
      <c r="P299" s="778"/>
      <c r="Q299" s="778"/>
      <c r="R299" s="778"/>
      <c r="S299" s="778"/>
      <c r="T299" s="778"/>
      <c r="U299" s="778"/>
      <c r="V299" s="778"/>
    </row>
    <row r="300" spans="1:22" x14ac:dyDescent="0.25">
      <c r="A300" s="778"/>
      <c r="B300" s="778"/>
      <c r="C300" s="778"/>
      <c r="D300" s="778"/>
      <c r="E300" s="778"/>
      <c r="F300" s="778"/>
      <c r="G300" s="778"/>
      <c r="H300" s="778"/>
      <c r="I300" s="778"/>
      <c r="J300" s="778"/>
      <c r="K300" s="778"/>
      <c r="L300" s="778"/>
      <c r="M300" s="778"/>
      <c r="N300" s="778"/>
      <c r="O300" s="778"/>
      <c r="P300" s="778"/>
      <c r="Q300" s="778"/>
      <c r="R300" s="778"/>
      <c r="S300" s="778"/>
      <c r="T300" s="778"/>
      <c r="U300" s="778"/>
      <c r="V300" s="778"/>
    </row>
    <row r="301" spans="1:22" x14ac:dyDescent="0.25">
      <c r="A301" s="778"/>
      <c r="B301" s="778"/>
      <c r="C301" s="778"/>
      <c r="D301" s="778"/>
      <c r="E301" s="778"/>
      <c r="F301" s="778"/>
      <c r="G301" s="778"/>
      <c r="H301" s="778"/>
      <c r="I301" s="778"/>
      <c r="J301" s="778"/>
      <c r="K301" s="778"/>
      <c r="L301" s="778"/>
      <c r="M301" s="778"/>
      <c r="N301" s="778"/>
      <c r="O301" s="778"/>
      <c r="P301" s="778"/>
      <c r="Q301" s="778"/>
      <c r="R301" s="778"/>
      <c r="S301" s="778"/>
      <c r="T301" s="778"/>
      <c r="U301" s="778"/>
      <c r="V301" s="778"/>
    </row>
    <row r="302" spans="1:22" x14ac:dyDescent="0.25">
      <c r="A302" s="778"/>
      <c r="B302" s="778"/>
      <c r="C302" s="778"/>
      <c r="D302" s="778"/>
      <c r="E302" s="778"/>
      <c r="F302" s="778"/>
      <c r="G302" s="778"/>
      <c r="H302" s="778"/>
      <c r="I302" s="778"/>
      <c r="J302" s="778"/>
      <c r="K302" s="778"/>
      <c r="L302" s="778"/>
      <c r="M302" s="778"/>
      <c r="N302" s="778"/>
      <c r="O302" s="778"/>
      <c r="P302" s="778"/>
      <c r="Q302" s="778"/>
      <c r="R302" s="778"/>
      <c r="S302" s="778"/>
      <c r="T302" s="778"/>
      <c r="U302" s="778"/>
      <c r="V302" s="778"/>
    </row>
    <row r="303" spans="1:22" x14ac:dyDescent="0.25">
      <c r="A303" s="778"/>
      <c r="B303" s="778"/>
      <c r="C303" s="778"/>
      <c r="D303" s="778"/>
      <c r="E303" s="778"/>
      <c r="F303" s="778"/>
      <c r="G303" s="778"/>
      <c r="H303" s="778"/>
      <c r="I303" s="778"/>
      <c r="J303" s="778"/>
      <c r="K303" s="778"/>
      <c r="L303" s="778"/>
      <c r="M303" s="778"/>
      <c r="N303" s="778"/>
      <c r="O303" s="778"/>
      <c r="P303" s="778"/>
      <c r="Q303" s="778"/>
      <c r="R303" s="778"/>
      <c r="S303" s="778"/>
      <c r="T303" s="778"/>
      <c r="U303" s="778"/>
      <c r="V303" s="778"/>
    </row>
    <row r="304" spans="1:22" x14ac:dyDescent="0.25">
      <c r="A304" s="778"/>
      <c r="B304" s="778"/>
      <c r="C304" s="778"/>
      <c r="D304" s="778"/>
      <c r="E304" s="778"/>
      <c r="F304" s="778"/>
      <c r="G304" s="778"/>
      <c r="H304" s="778"/>
      <c r="I304" s="778"/>
      <c r="J304" s="778"/>
      <c r="K304" s="778"/>
      <c r="L304" s="778"/>
      <c r="M304" s="778"/>
      <c r="N304" s="778"/>
      <c r="O304" s="778"/>
      <c r="P304" s="778"/>
      <c r="Q304" s="778"/>
      <c r="R304" s="778"/>
      <c r="S304" s="778"/>
      <c r="T304" s="778"/>
      <c r="U304" s="778"/>
      <c r="V304" s="778"/>
    </row>
    <row r="305" spans="1:22" x14ac:dyDescent="0.25">
      <c r="A305" s="778"/>
      <c r="B305" s="778"/>
      <c r="C305" s="778"/>
      <c r="D305" s="778"/>
      <c r="E305" s="778"/>
      <c r="F305" s="778"/>
      <c r="G305" s="778"/>
      <c r="H305" s="778"/>
      <c r="I305" s="778"/>
      <c r="J305" s="778"/>
      <c r="K305" s="778"/>
      <c r="L305" s="778"/>
      <c r="M305" s="778"/>
      <c r="N305" s="778"/>
      <c r="O305" s="778"/>
      <c r="P305" s="778"/>
      <c r="Q305" s="778"/>
      <c r="R305" s="778"/>
      <c r="S305" s="778"/>
      <c r="T305" s="778"/>
      <c r="U305" s="778"/>
      <c r="V305" s="778"/>
    </row>
    <row r="306" spans="1:22" x14ac:dyDescent="0.25">
      <c r="A306" s="778"/>
      <c r="B306" s="778"/>
      <c r="C306" s="778"/>
      <c r="D306" s="778"/>
      <c r="E306" s="778"/>
      <c r="F306" s="778"/>
      <c r="G306" s="778"/>
      <c r="H306" s="778"/>
      <c r="I306" s="778"/>
      <c r="J306" s="778"/>
      <c r="K306" s="778"/>
      <c r="L306" s="778"/>
      <c r="M306" s="778"/>
      <c r="N306" s="778"/>
      <c r="O306" s="778"/>
      <c r="P306" s="778"/>
      <c r="Q306" s="778"/>
      <c r="R306" s="778"/>
      <c r="S306" s="778"/>
      <c r="T306" s="778"/>
      <c r="U306" s="778"/>
      <c r="V306" s="778"/>
    </row>
    <row r="307" spans="1:22" x14ac:dyDescent="0.25">
      <c r="A307" s="778"/>
      <c r="B307" s="778"/>
      <c r="C307" s="778"/>
      <c r="D307" s="778"/>
      <c r="E307" s="778"/>
      <c r="F307" s="778"/>
      <c r="G307" s="778"/>
      <c r="H307" s="778"/>
      <c r="I307" s="778"/>
      <c r="J307" s="778"/>
      <c r="K307" s="778"/>
      <c r="L307" s="778"/>
      <c r="M307" s="778"/>
      <c r="N307" s="778"/>
      <c r="O307" s="778"/>
      <c r="P307" s="778"/>
      <c r="Q307" s="778"/>
      <c r="R307" s="778"/>
      <c r="S307" s="778"/>
      <c r="T307" s="778"/>
      <c r="U307" s="778"/>
      <c r="V307" s="778"/>
    </row>
    <row r="308" spans="1:22" x14ac:dyDescent="0.25">
      <c r="A308" s="778"/>
      <c r="B308" s="778"/>
      <c r="C308" s="778"/>
      <c r="D308" s="778"/>
      <c r="E308" s="778"/>
      <c r="F308" s="778"/>
      <c r="G308" s="778"/>
      <c r="H308" s="778"/>
      <c r="I308" s="778"/>
      <c r="J308" s="778"/>
      <c r="K308" s="778"/>
      <c r="L308" s="778"/>
      <c r="M308" s="778"/>
      <c r="N308" s="778"/>
      <c r="O308" s="778"/>
      <c r="P308" s="778"/>
      <c r="Q308" s="778"/>
      <c r="R308" s="778"/>
      <c r="S308" s="778"/>
      <c r="T308" s="778"/>
      <c r="U308" s="778"/>
      <c r="V308" s="778"/>
    </row>
    <row r="309" spans="1:22" x14ac:dyDescent="0.25">
      <c r="A309" s="778"/>
      <c r="B309" s="778"/>
      <c r="C309" s="778"/>
      <c r="D309" s="778"/>
      <c r="E309" s="778"/>
      <c r="F309" s="778"/>
      <c r="G309" s="778"/>
      <c r="H309" s="778"/>
      <c r="I309" s="778"/>
      <c r="J309" s="778"/>
      <c r="K309" s="778"/>
      <c r="L309" s="778"/>
      <c r="M309" s="778"/>
      <c r="N309" s="778"/>
      <c r="O309" s="778"/>
      <c r="P309" s="778"/>
      <c r="Q309" s="778"/>
      <c r="R309" s="778"/>
      <c r="S309" s="778"/>
      <c r="T309" s="778"/>
      <c r="U309" s="778"/>
      <c r="V309" s="778"/>
    </row>
    <row r="310" spans="1:22" x14ac:dyDescent="0.25">
      <c r="A310" s="778"/>
      <c r="B310" s="778"/>
      <c r="C310" s="778"/>
      <c r="D310" s="778"/>
      <c r="E310" s="778"/>
      <c r="F310" s="778"/>
      <c r="G310" s="778"/>
      <c r="H310" s="778"/>
      <c r="I310" s="778"/>
      <c r="J310" s="778"/>
      <c r="K310" s="778"/>
      <c r="L310" s="778"/>
      <c r="M310" s="778"/>
      <c r="N310" s="778"/>
      <c r="O310" s="778"/>
      <c r="P310" s="778"/>
      <c r="Q310" s="778"/>
      <c r="R310" s="778"/>
      <c r="S310" s="778"/>
      <c r="T310" s="778"/>
      <c r="U310" s="778"/>
      <c r="V310" s="778"/>
    </row>
    <row r="311" spans="1:22" x14ac:dyDescent="0.25">
      <c r="A311" s="778"/>
      <c r="B311" s="778"/>
      <c r="C311" s="778"/>
      <c r="D311" s="778"/>
      <c r="E311" s="778"/>
      <c r="F311" s="778"/>
      <c r="G311" s="778"/>
      <c r="H311" s="778"/>
      <c r="I311" s="778"/>
      <c r="J311" s="778"/>
      <c r="K311" s="778"/>
      <c r="L311" s="778"/>
      <c r="M311" s="778"/>
      <c r="N311" s="778"/>
      <c r="O311" s="778"/>
      <c r="P311" s="778"/>
      <c r="Q311" s="778"/>
      <c r="R311" s="778"/>
      <c r="S311" s="778"/>
      <c r="T311" s="778"/>
      <c r="U311" s="778"/>
      <c r="V311" s="778"/>
    </row>
    <row r="312" spans="1:22" x14ac:dyDescent="0.25">
      <c r="A312" s="778"/>
      <c r="B312" s="778"/>
      <c r="C312" s="778"/>
      <c r="D312" s="778"/>
      <c r="E312" s="778"/>
      <c r="F312" s="778"/>
      <c r="G312" s="778"/>
      <c r="H312" s="778"/>
      <c r="I312" s="778"/>
      <c r="J312" s="778"/>
      <c r="K312" s="778"/>
      <c r="L312" s="778"/>
      <c r="M312" s="778"/>
      <c r="N312" s="778"/>
      <c r="O312" s="778"/>
      <c r="P312" s="778"/>
      <c r="Q312" s="778"/>
      <c r="R312" s="778"/>
      <c r="S312" s="778"/>
      <c r="T312" s="778"/>
      <c r="U312" s="778"/>
      <c r="V312" s="778"/>
    </row>
    <row r="313" spans="1:22" x14ac:dyDescent="0.25">
      <c r="A313" s="778"/>
      <c r="B313" s="778"/>
      <c r="C313" s="778"/>
      <c r="D313" s="778"/>
      <c r="E313" s="778"/>
      <c r="F313" s="778"/>
      <c r="G313" s="778"/>
      <c r="H313" s="778"/>
      <c r="I313" s="778"/>
      <c r="J313" s="778"/>
      <c r="K313" s="778"/>
      <c r="L313" s="778"/>
      <c r="M313" s="778"/>
      <c r="N313" s="778"/>
      <c r="O313" s="778"/>
      <c r="P313" s="778"/>
      <c r="Q313" s="778"/>
      <c r="R313" s="778"/>
      <c r="S313" s="778"/>
      <c r="T313" s="778"/>
      <c r="U313" s="778"/>
      <c r="V313" s="778"/>
    </row>
    <row r="314" spans="1:22" x14ac:dyDescent="0.25">
      <c r="A314" s="778"/>
      <c r="B314" s="778"/>
      <c r="C314" s="778"/>
      <c r="D314" s="778"/>
      <c r="E314" s="778"/>
      <c r="F314" s="778"/>
      <c r="G314" s="778"/>
      <c r="H314" s="778"/>
      <c r="I314" s="778"/>
      <c r="J314" s="778"/>
      <c r="K314" s="778"/>
      <c r="L314" s="778"/>
      <c r="M314" s="778"/>
      <c r="N314" s="778"/>
      <c r="O314" s="778"/>
      <c r="P314" s="778"/>
      <c r="Q314" s="778"/>
      <c r="R314" s="778"/>
      <c r="S314" s="778"/>
      <c r="T314" s="778"/>
      <c r="U314" s="778"/>
      <c r="V314" s="778"/>
    </row>
    <row r="315" spans="1:22" x14ac:dyDescent="0.25">
      <c r="A315" s="778"/>
      <c r="B315" s="778"/>
      <c r="C315" s="778"/>
      <c r="D315" s="778"/>
      <c r="E315" s="778"/>
      <c r="F315" s="778"/>
      <c r="G315" s="778"/>
      <c r="H315" s="778"/>
      <c r="I315" s="778"/>
      <c r="J315" s="778"/>
      <c r="K315" s="778"/>
      <c r="L315" s="778"/>
      <c r="M315" s="778"/>
      <c r="N315" s="778"/>
      <c r="O315" s="778"/>
      <c r="P315" s="778"/>
      <c r="Q315" s="778"/>
      <c r="R315" s="778"/>
      <c r="S315" s="778"/>
      <c r="T315" s="778"/>
      <c r="U315" s="778"/>
      <c r="V315" s="778"/>
    </row>
    <row r="316" spans="1:22" x14ac:dyDescent="0.25">
      <c r="A316" s="778"/>
      <c r="B316" s="778"/>
      <c r="C316" s="778"/>
      <c r="D316" s="778"/>
      <c r="E316" s="778"/>
      <c r="F316" s="778"/>
      <c r="G316" s="778"/>
      <c r="H316" s="778"/>
      <c r="I316" s="778"/>
      <c r="J316" s="778"/>
      <c r="K316" s="778"/>
      <c r="L316" s="778"/>
      <c r="M316" s="778"/>
      <c r="N316" s="778"/>
      <c r="O316" s="778"/>
      <c r="P316" s="778"/>
      <c r="Q316" s="778"/>
      <c r="R316" s="778"/>
      <c r="S316" s="778"/>
      <c r="T316" s="778"/>
      <c r="U316" s="778"/>
      <c r="V316" s="778"/>
    </row>
    <row r="317" spans="1:22" x14ac:dyDescent="0.25">
      <c r="A317" s="778"/>
      <c r="B317" s="778"/>
      <c r="C317" s="778"/>
      <c r="D317" s="778"/>
      <c r="E317" s="778"/>
      <c r="F317" s="778"/>
      <c r="G317" s="778"/>
      <c r="H317" s="778"/>
      <c r="I317" s="778"/>
      <c r="J317" s="778"/>
      <c r="K317" s="778"/>
      <c r="L317" s="778"/>
      <c r="M317" s="778"/>
      <c r="N317" s="778"/>
      <c r="O317" s="778"/>
      <c r="P317" s="778"/>
      <c r="Q317" s="778"/>
      <c r="R317" s="778"/>
      <c r="S317" s="778"/>
      <c r="T317" s="778"/>
      <c r="U317" s="778"/>
      <c r="V317" s="778"/>
    </row>
    <row r="318" spans="1:22" x14ac:dyDescent="0.25">
      <c r="A318" s="778"/>
      <c r="B318" s="778"/>
      <c r="C318" s="778"/>
      <c r="D318" s="778"/>
      <c r="E318" s="778"/>
      <c r="F318" s="778"/>
      <c r="G318" s="778"/>
      <c r="H318" s="778"/>
      <c r="I318" s="778"/>
      <c r="J318" s="778"/>
      <c r="K318" s="778"/>
      <c r="L318" s="778"/>
      <c r="M318" s="778"/>
      <c r="N318" s="778"/>
      <c r="O318" s="778"/>
      <c r="P318" s="778"/>
      <c r="Q318" s="778"/>
      <c r="R318" s="778"/>
      <c r="S318" s="778"/>
      <c r="T318" s="778"/>
      <c r="U318" s="778"/>
      <c r="V318" s="778"/>
    </row>
    <row r="319" spans="1:22" x14ac:dyDescent="0.25">
      <c r="A319" s="778"/>
      <c r="B319" s="778"/>
      <c r="C319" s="778"/>
      <c r="D319" s="778"/>
      <c r="E319" s="778"/>
      <c r="F319" s="778"/>
      <c r="G319" s="778"/>
      <c r="H319" s="778"/>
      <c r="I319" s="778"/>
      <c r="J319" s="778"/>
      <c r="K319" s="778"/>
      <c r="L319" s="778"/>
      <c r="M319" s="778"/>
      <c r="N319" s="778"/>
      <c r="O319" s="778"/>
      <c r="P319" s="778"/>
      <c r="Q319" s="778"/>
      <c r="R319" s="778"/>
      <c r="S319" s="778"/>
      <c r="T319" s="778"/>
      <c r="U319" s="778"/>
      <c r="V319" s="778"/>
    </row>
    <row r="320" spans="1:22" x14ac:dyDescent="0.25">
      <c r="A320" s="778"/>
      <c r="B320" s="778"/>
      <c r="C320" s="778"/>
      <c r="D320" s="778"/>
      <c r="E320" s="778"/>
      <c r="F320" s="778"/>
      <c r="G320" s="778"/>
      <c r="H320" s="778"/>
      <c r="I320" s="778"/>
      <c r="J320" s="778"/>
      <c r="K320" s="778"/>
      <c r="L320" s="778"/>
      <c r="M320" s="778"/>
      <c r="N320" s="778"/>
      <c r="O320" s="778"/>
      <c r="P320" s="778"/>
      <c r="Q320" s="778"/>
      <c r="R320" s="778"/>
      <c r="S320" s="778"/>
      <c r="T320" s="778"/>
      <c r="U320" s="778"/>
      <c r="V320" s="778"/>
    </row>
    <row r="321" spans="1:22" x14ac:dyDescent="0.25">
      <c r="A321" s="778"/>
      <c r="B321" s="778"/>
      <c r="C321" s="778"/>
      <c r="D321" s="778"/>
      <c r="E321" s="778"/>
      <c r="F321" s="778"/>
      <c r="G321" s="778"/>
      <c r="H321" s="778"/>
      <c r="I321" s="778"/>
      <c r="J321" s="778"/>
      <c r="K321" s="778"/>
      <c r="L321" s="778"/>
      <c r="M321" s="778"/>
      <c r="N321" s="778"/>
      <c r="O321" s="778"/>
      <c r="P321" s="778"/>
      <c r="Q321" s="778"/>
      <c r="R321" s="778"/>
      <c r="S321" s="778"/>
      <c r="T321" s="778"/>
      <c r="U321" s="778"/>
      <c r="V321" s="778"/>
    </row>
    <row r="322" spans="1:22" x14ac:dyDescent="0.25">
      <c r="A322" s="778"/>
      <c r="B322" s="778"/>
      <c r="C322" s="778"/>
      <c r="D322" s="778"/>
      <c r="E322" s="778"/>
      <c r="F322" s="778"/>
      <c r="G322" s="778"/>
      <c r="H322" s="778"/>
      <c r="I322" s="778"/>
      <c r="J322" s="778"/>
      <c r="K322" s="778"/>
      <c r="L322" s="778"/>
      <c r="M322" s="778"/>
      <c r="N322" s="778"/>
      <c r="O322" s="778"/>
      <c r="P322" s="778"/>
      <c r="Q322" s="778"/>
      <c r="R322" s="778"/>
      <c r="S322" s="778"/>
      <c r="T322" s="778"/>
      <c r="U322" s="778"/>
      <c r="V322" s="778"/>
    </row>
    <row r="323" spans="1:22" x14ac:dyDescent="0.25">
      <c r="A323" s="778"/>
      <c r="B323" s="778"/>
      <c r="C323" s="778"/>
      <c r="D323" s="778"/>
      <c r="E323" s="778"/>
      <c r="F323" s="778"/>
      <c r="G323" s="778"/>
      <c r="H323" s="778"/>
      <c r="I323" s="778"/>
      <c r="J323" s="778"/>
      <c r="K323" s="778"/>
      <c r="L323" s="778"/>
      <c r="M323" s="778"/>
      <c r="N323" s="778"/>
      <c r="O323" s="778"/>
      <c r="P323" s="778"/>
      <c r="Q323" s="778"/>
      <c r="R323" s="778"/>
      <c r="S323" s="778"/>
      <c r="T323" s="778"/>
      <c r="U323" s="778"/>
      <c r="V323" s="778"/>
    </row>
    <row r="324" spans="1:22" x14ac:dyDescent="0.25">
      <c r="A324" s="778"/>
      <c r="B324" s="778"/>
      <c r="C324" s="778"/>
      <c r="D324" s="778"/>
      <c r="E324" s="778"/>
      <c r="F324" s="778"/>
      <c r="G324" s="778"/>
      <c r="H324" s="778"/>
      <c r="I324" s="778"/>
      <c r="J324" s="778"/>
      <c r="K324" s="778"/>
      <c r="L324" s="778"/>
      <c r="M324" s="778"/>
      <c r="N324" s="778"/>
      <c r="O324" s="778"/>
      <c r="P324" s="778"/>
      <c r="Q324" s="778"/>
      <c r="R324" s="778"/>
      <c r="S324" s="778"/>
      <c r="T324" s="778"/>
      <c r="U324" s="778"/>
      <c r="V324" s="778"/>
    </row>
    <row r="325" spans="1:22" x14ac:dyDescent="0.25">
      <c r="A325" s="778"/>
      <c r="B325" s="778"/>
      <c r="C325" s="778"/>
      <c r="D325" s="778"/>
      <c r="E325" s="778"/>
      <c r="F325" s="778"/>
      <c r="G325" s="778"/>
      <c r="H325" s="778"/>
      <c r="I325" s="778"/>
      <c r="J325" s="778"/>
      <c r="K325" s="778"/>
      <c r="L325" s="778"/>
      <c r="M325" s="778"/>
      <c r="N325" s="778"/>
      <c r="O325" s="778"/>
      <c r="P325" s="778"/>
      <c r="Q325" s="778"/>
      <c r="R325" s="778"/>
      <c r="S325" s="778"/>
      <c r="T325" s="778"/>
      <c r="U325" s="778"/>
      <c r="V325" s="778"/>
    </row>
    <row r="326" spans="1:22" x14ac:dyDescent="0.25">
      <c r="A326" s="778"/>
      <c r="B326" s="778"/>
      <c r="C326" s="778"/>
      <c r="D326" s="778"/>
      <c r="E326" s="778"/>
      <c r="F326" s="778"/>
      <c r="G326" s="778"/>
      <c r="H326" s="778"/>
      <c r="I326" s="778"/>
      <c r="J326" s="778"/>
      <c r="K326" s="778"/>
      <c r="L326" s="778"/>
      <c r="M326" s="778"/>
      <c r="N326" s="778"/>
      <c r="O326" s="778"/>
      <c r="P326" s="778"/>
      <c r="Q326" s="778"/>
      <c r="R326" s="778"/>
      <c r="S326" s="778"/>
      <c r="T326" s="778"/>
      <c r="U326" s="778"/>
      <c r="V326" s="778"/>
    </row>
    <row r="327" spans="1:22" x14ac:dyDescent="0.25">
      <c r="A327" s="778"/>
      <c r="B327" s="778"/>
      <c r="C327" s="778"/>
      <c r="D327" s="778"/>
      <c r="E327" s="778"/>
      <c r="F327" s="778"/>
      <c r="G327" s="778"/>
      <c r="H327" s="778"/>
      <c r="I327" s="778"/>
      <c r="J327" s="778"/>
      <c r="K327" s="778"/>
      <c r="L327" s="778"/>
      <c r="M327" s="778"/>
      <c r="N327" s="778"/>
      <c r="O327" s="778"/>
      <c r="P327" s="778"/>
      <c r="Q327" s="778"/>
      <c r="R327" s="778"/>
      <c r="S327" s="778"/>
      <c r="T327" s="778"/>
      <c r="U327" s="778"/>
      <c r="V327" s="778"/>
    </row>
    <row r="328" spans="1:22" x14ac:dyDescent="0.25">
      <c r="A328" s="778"/>
      <c r="B328" s="778"/>
      <c r="C328" s="778"/>
      <c r="D328" s="778"/>
      <c r="E328" s="778"/>
      <c r="F328" s="778"/>
      <c r="G328" s="778"/>
      <c r="H328" s="778"/>
      <c r="I328" s="778"/>
      <c r="J328" s="778"/>
      <c r="K328" s="778"/>
      <c r="L328" s="778"/>
      <c r="M328" s="778"/>
      <c r="N328" s="778"/>
      <c r="O328" s="778"/>
      <c r="P328" s="778"/>
      <c r="Q328" s="778"/>
      <c r="R328" s="778"/>
      <c r="S328" s="778"/>
      <c r="T328" s="778"/>
      <c r="U328" s="778"/>
      <c r="V328" s="778"/>
    </row>
    <row r="329" spans="1:22" x14ac:dyDescent="0.25">
      <c r="A329" s="778"/>
      <c r="B329" s="778"/>
      <c r="C329" s="778"/>
      <c r="D329" s="778"/>
      <c r="E329" s="778"/>
      <c r="F329" s="778"/>
      <c r="G329" s="778"/>
      <c r="H329" s="778"/>
      <c r="I329" s="778"/>
      <c r="J329" s="778"/>
      <c r="K329" s="778"/>
      <c r="L329" s="778"/>
      <c r="M329" s="778"/>
      <c r="N329" s="778"/>
      <c r="O329" s="778"/>
      <c r="P329" s="778"/>
      <c r="Q329" s="778"/>
      <c r="R329" s="778"/>
      <c r="S329" s="778"/>
      <c r="T329" s="778"/>
      <c r="U329" s="778"/>
      <c r="V329" s="778"/>
    </row>
    <row r="330" spans="1:22" x14ac:dyDescent="0.25">
      <c r="A330" s="778"/>
      <c r="B330" s="778"/>
      <c r="C330" s="778"/>
      <c r="D330" s="778"/>
      <c r="E330" s="778"/>
      <c r="F330" s="778"/>
      <c r="G330" s="778"/>
      <c r="H330" s="778"/>
      <c r="I330" s="778"/>
      <c r="J330" s="778"/>
      <c r="K330" s="778"/>
      <c r="L330" s="778"/>
      <c r="M330" s="778"/>
      <c r="N330" s="778"/>
      <c r="O330" s="778"/>
      <c r="P330" s="778"/>
      <c r="Q330" s="778"/>
      <c r="R330" s="778"/>
      <c r="S330" s="778"/>
      <c r="T330" s="778"/>
      <c r="U330" s="778"/>
      <c r="V330" s="778"/>
    </row>
    <row r="331" spans="1:22" x14ac:dyDescent="0.25">
      <c r="A331" s="778"/>
      <c r="B331" s="778"/>
      <c r="C331" s="778"/>
      <c r="D331" s="778"/>
      <c r="E331" s="778"/>
      <c r="F331" s="778"/>
      <c r="G331" s="778"/>
      <c r="H331" s="778"/>
      <c r="I331" s="778"/>
      <c r="J331" s="778"/>
      <c r="K331" s="778"/>
      <c r="L331" s="778"/>
      <c r="M331" s="778"/>
      <c r="N331" s="778"/>
      <c r="O331" s="778"/>
      <c r="P331" s="778"/>
      <c r="Q331" s="778"/>
      <c r="R331" s="778"/>
      <c r="S331" s="778"/>
      <c r="T331" s="778"/>
      <c r="U331" s="778"/>
      <c r="V331" s="778"/>
    </row>
    <row r="332" spans="1:22" x14ac:dyDescent="0.25">
      <c r="A332" s="778"/>
      <c r="B332" s="778"/>
      <c r="C332" s="778"/>
      <c r="D332" s="778"/>
      <c r="E332" s="778"/>
      <c r="F332" s="778"/>
      <c r="G332" s="778"/>
      <c r="H332" s="778"/>
      <c r="I332" s="778"/>
      <c r="J332" s="778"/>
      <c r="K332" s="778"/>
      <c r="L332" s="778"/>
      <c r="M332" s="778"/>
      <c r="N332" s="778"/>
      <c r="O332" s="778"/>
      <c r="P332" s="778"/>
      <c r="Q332" s="778"/>
      <c r="R332" s="778"/>
      <c r="S332" s="778"/>
      <c r="T332" s="778"/>
      <c r="U332" s="778"/>
      <c r="V332" s="778"/>
    </row>
    <row r="333" spans="1:22" x14ac:dyDescent="0.25">
      <c r="A333" s="778"/>
      <c r="B333" s="778"/>
      <c r="C333" s="778"/>
      <c r="D333" s="778"/>
      <c r="E333" s="778"/>
      <c r="F333" s="778"/>
      <c r="G333" s="778"/>
      <c r="H333" s="778"/>
      <c r="I333" s="778"/>
      <c r="J333" s="778"/>
      <c r="K333" s="778"/>
      <c r="L333" s="778"/>
      <c r="M333" s="778"/>
      <c r="N333" s="778"/>
      <c r="O333" s="778"/>
      <c r="P333" s="778"/>
      <c r="Q333" s="778"/>
      <c r="R333" s="778"/>
      <c r="S333" s="778"/>
      <c r="T333" s="778"/>
      <c r="U333" s="778"/>
      <c r="V333" s="778"/>
    </row>
    <row r="334" spans="1:22" x14ac:dyDescent="0.25">
      <c r="A334" s="778"/>
      <c r="B334" s="778"/>
      <c r="C334" s="778"/>
      <c r="D334" s="778"/>
      <c r="E334" s="778"/>
      <c r="F334" s="778"/>
      <c r="G334" s="778"/>
      <c r="H334" s="778"/>
      <c r="I334" s="778"/>
      <c r="J334" s="778"/>
      <c r="K334" s="778"/>
      <c r="L334" s="778"/>
      <c r="M334" s="778"/>
      <c r="N334" s="778"/>
      <c r="O334" s="778"/>
      <c r="P334" s="778"/>
      <c r="Q334" s="778"/>
      <c r="R334" s="778"/>
      <c r="S334" s="778"/>
      <c r="T334" s="778"/>
      <c r="U334" s="778"/>
      <c r="V334" s="778"/>
    </row>
    <row r="335" spans="1:22" x14ac:dyDescent="0.25">
      <c r="A335" s="778"/>
      <c r="B335" s="778"/>
      <c r="C335" s="778"/>
      <c r="D335" s="778"/>
      <c r="E335" s="778"/>
      <c r="F335" s="778"/>
      <c r="G335" s="778"/>
      <c r="H335" s="778"/>
      <c r="I335" s="778"/>
      <c r="J335" s="778"/>
      <c r="K335" s="778"/>
      <c r="L335" s="778"/>
      <c r="M335" s="778"/>
      <c r="N335" s="778"/>
      <c r="O335" s="778"/>
      <c r="P335" s="778"/>
      <c r="Q335" s="778"/>
      <c r="R335" s="778"/>
      <c r="S335" s="778"/>
      <c r="T335" s="778"/>
      <c r="U335" s="778"/>
      <c r="V335" s="778"/>
    </row>
    <row r="336" spans="1:22" x14ac:dyDescent="0.25">
      <c r="A336" s="778"/>
      <c r="B336" s="778"/>
      <c r="C336" s="778"/>
      <c r="D336" s="778"/>
      <c r="E336" s="778"/>
      <c r="F336" s="778"/>
      <c r="G336" s="778"/>
      <c r="H336" s="778"/>
      <c r="I336" s="778"/>
      <c r="J336" s="778"/>
      <c r="K336" s="778"/>
      <c r="L336" s="778"/>
      <c r="M336" s="778"/>
      <c r="N336" s="778"/>
      <c r="O336" s="778"/>
      <c r="P336" s="778"/>
      <c r="Q336" s="778"/>
      <c r="R336" s="778"/>
      <c r="S336" s="778"/>
      <c r="T336" s="778"/>
      <c r="U336" s="778"/>
      <c r="V336" s="778"/>
    </row>
    <row r="337" spans="1:22" x14ac:dyDescent="0.25">
      <c r="A337" s="778"/>
      <c r="B337" s="778"/>
      <c r="C337" s="778"/>
      <c r="D337" s="778"/>
      <c r="E337" s="778"/>
      <c r="F337" s="778"/>
      <c r="G337" s="778"/>
      <c r="H337" s="778"/>
      <c r="I337" s="778"/>
      <c r="J337" s="778"/>
      <c r="K337" s="778"/>
      <c r="L337" s="778"/>
      <c r="M337" s="778"/>
      <c r="N337" s="778"/>
      <c r="O337" s="778"/>
      <c r="P337" s="778"/>
      <c r="Q337" s="778"/>
      <c r="R337" s="778"/>
      <c r="S337" s="778"/>
      <c r="T337" s="778"/>
      <c r="U337" s="778"/>
      <c r="V337" s="778"/>
    </row>
    <row r="338" spans="1:22" x14ac:dyDescent="0.25">
      <c r="A338" s="778"/>
      <c r="B338" s="778"/>
      <c r="C338" s="778"/>
      <c r="D338" s="778"/>
      <c r="E338" s="778"/>
      <c r="F338" s="778"/>
      <c r="G338" s="778"/>
      <c r="H338" s="778"/>
      <c r="I338" s="778"/>
      <c r="J338" s="778"/>
      <c r="K338" s="778"/>
      <c r="L338" s="778"/>
      <c r="M338" s="778"/>
      <c r="N338" s="778"/>
      <c r="O338" s="778"/>
      <c r="P338" s="778"/>
      <c r="Q338" s="778"/>
      <c r="R338" s="778"/>
      <c r="S338" s="778"/>
      <c r="T338" s="778"/>
      <c r="U338" s="778"/>
      <c r="V338" s="778"/>
    </row>
    <row r="339" spans="1:22" x14ac:dyDescent="0.25">
      <c r="A339" s="778"/>
      <c r="B339" s="778"/>
      <c r="C339" s="778"/>
      <c r="D339" s="778"/>
      <c r="E339" s="778"/>
      <c r="F339" s="778"/>
      <c r="G339" s="778"/>
      <c r="H339" s="778"/>
      <c r="I339" s="778"/>
      <c r="J339" s="778"/>
      <c r="K339" s="778"/>
      <c r="L339" s="778"/>
      <c r="M339" s="778"/>
      <c r="N339" s="778"/>
      <c r="O339" s="778"/>
      <c r="P339" s="778"/>
      <c r="Q339" s="778"/>
      <c r="R339" s="778"/>
      <c r="S339" s="778"/>
      <c r="T339" s="778"/>
      <c r="U339" s="778"/>
      <c r="V339" s="778"/>
    </row>
    <row r="340" spans="1:22" x14ac:dyDescent="0.25">
      <c r="A340" s="778"/>
      <c r="B340" s="778"/>
      <c r="C340" s="778"/>
      <c r="D340" s="778"/>
      <c r="E340" s="778"/>
      <c r="F340" s="778"/>
      <c r="G340" s="778"/>
      <c r="H340" s="778"/>
      <c r="I340" s="778"/>
      <c r="J340" s="778"/>
      <c r="K340" s="778"/>
      <c r="L340" s="778"/>
      <c r="M340" s="778"/>
      <c r="N340" s="778"/>
      <c r="O340" s="778"/>
      <c r="P340" s="778"/>
      <c r="Q340" s="778"/>
      <c r="R340" s="778"/>
      <c r="S340" s="778"/>
      <c r="T340" s="778"/>
      <c r="U340" s="778"/>
      <c r="V340" s="778"/>
    </row>
    <row r="341" spans="1:22" x14ac:dyDescent="0.25">
      <c r="A341" s="778"/>
      <c r="B341" s="778"/>
      <c r="C341" s="778"/>
      <c r="D341" s="778"/>
      <c r="E341" s="778"/>
      <c r="F341" s="778"/>
      <c r="G341" s="778"/>
      <c r="H341" s="778"/>
      <c r="I341" s="778"/>
      <c r="J341" s="778"/>
      <c r="K341" s="778"/>
      <c r="L341" s="778"/>
      <c r="M341" s="778"/>
      <c r="N341" s="778"/>
      <c r="O341" s="778"/>
      <c r="P341" s="778"/>
      <c r="Q341" s="778"/>
      <c r="R341" s="778"/>
      <c r="S341" s="778"/>
      <c r="T341" s="778"/>
      <c r="U341" s="778"/>
      <c r="V341" s="778"/>
    </row>
    <row r="342" spans="1:22" x14ac:dyDescent="0.25">
      <c r="A342" s="778"/>
      <c r="B342" s="778"/>
      <c r="C342" s="778"/>
      <c r="D342" s="778"/>
      <c r="E342" s="778"/>
      <c r="F342" s="778"/>
      <c r="G342" s="778"/>
      <c r="H342" s="778"/>
      <c r="I342" s="778"/>
      <c r="J342" s="778"/>
      <c r="K342" s="778"/>
      <c r="L342" s="778"/>
      <c r="M342" s="778"/>
      <c r="N342" s="778"/>
      <c r="O342" s="778"/>
      <c r="P342" s="778"/>
      <c r="Q342" s="778"/>
      <c r="R342" s="778"/>
      <c r="S342" s="778"/>
      <c r="T342" s="778"/>
      <c r="U342" s="778"/>
      <c r="V342" s="778"/>
    </row>
    <row r="343" spans="1:22" x14ac:dyDescent="0.25">
      <c r="A343" s="778"/>
      <c r="B343" s="778"/>
      <c r="C343" s="778"/>
      <c r="D343" s="778"/>
      <c r="E343" s="778"/>
      <c r="F343" s="778"/>
      <c r="G343" s="778"/>
      <c r="H343" s="778"/>
      <c r="I343" s="778"/>
      <c r="J343" s="778"/>
      <c r="K343" s="778"/>
      <c r="L343" s="778"/>
      <c r="M343" s="778"/>
      <c r="N343" s="778"/>
      <c r="O343" s="778"/>
      <c r="P343" s="778"/>
      <c r="Q343" s="778"/>
      <c r="R343" s="778"/>
      <c r="S343" s="778"/>
      <c r="T343" s="778"/>
      <c r="U343" s="778"/>
      <c r="V343" s="778"/>
    </row>
    <row r="344" spans="1:22" x14ac:dyDescent="0.25">
      <c r="A344" s="778"/>
      <c r="B344" s="778"/>
      <c r="C344" s="778"/>
      <c r="D344" s="778"/>
      <c r="E344" s="778"/>
      <c r="F344" s="778"/>
      <c r="G344" s="778"/>
      <c r="H344" s="778"/>
      <c r="I344" s="778"/>
      <c r="J344" s="778"/>
      <c r="K344" s="778"/>
      <c r="L344" s="778"/>
      <c r="M344" s="778"/>
      <c r="N344" s="778"/>
      <c r="O344" s="778"/>
      <c r="P344" s="778"/>
      <c r="Q344" s="778"/>
      <c r="R344" s="778"/>
      <c r="S344" s="778"/>
      <c r="T344" s="778"/>
      <c r="U344" s="778"/>
      <c r="V344" s="778"/>
    </row>
    <row r="345" spans="1:22" x14ac:dyDescent="0.25">
      <c r="A345" s="778"/>
      <c r="B345" s="778"/>
      <c r="C345" s="778"/>
      <c r="D345" s="778"/>
      <c r="E345" s="778"/>
      <c r="F345" s="778"/>
      <c r="G345" s="778"/>
      <c r="H345" s="778"/>
      <c r="I345" s="778"/>
      <c r="J345" s="778"/>
      <c r="K345" s="778"/>
      <c r="L345" s="778"/>
      <c r="M345" s="778"/>
      <c r="N345" s="778"/>
      <c r="O345" s="778"/>
      <c r="P345" s="778"/>
      <c r="Q345" s="778"/>
      <c r="R345" s="778"/>
      <c r="S345" s="778"/>
      <c r="T345" s="778"/>
      <c r="U345" s="778"/>
      <c r="V345" s="778"/>
    </row>
    <row r="346" spans="1:22" x14ac:dyDescent="0.25">
      <c r="A346" s="778"/>
      <c r="B346" s="778"/>
      <c r="C346" s="778"/>
      <c r="D346" s="778"/>
      <c r="E346" s="778"/>
      <c r="F346" s="778"/>
      <c r="G346" s="778"/>
      <c r="H346" s="778"/>
      <c r="I346" s="778"/>
      <c r="J346" s="778"/>
      <c r="K346" s="778"/>
      <c r="L346" s="778"/>
      <c r="M346" s="778"/>
      <c r="N346" s="778"/>
      <c r="O346" s="778"/>
      <c r="P346" s="778"/>
      <c r="Q346" s="778"/>
      <c r="R346" s="778"/>
      <c r="S346" s="778"/>
      <c r="T346" s="778"/>
      <c r="U346" s="778"/>
      <c r="V346" s="778"/>
    </row>
    <row r="347" spans="1:22" x14ac:dyDescent="0.25">
      <c r="A347" s="778"/>
      <c r="B347" s="778"/>
      <c r="C347" s="778"/>
      <c r="D347" s="778"/>
      <c r="E347" s="778"/>
      <c r="F347" s="778"/>
      <c r="G347" s="778"/>
      <c r="H347" s="778"/>
      <c r="I347" s="778"/>
      <c r="J347" s="778"/>
      <c r="K347" s="778"/>
      <c r="L347" s="778"/>
      <c r="M347" s="778"/>
      <c r="N347" s="778"/>
      <c r="O347" s="778"/>
      <c r="P347" s="778"/>
      <c r="Q347" s="778"/>
      <c r="R347" s="778"/>
      <c r="S347" s="778"/>
      <c r="T347" s="778"/>
      <c r="U347" s="778"/>
      <c r="V347" s="778"/>
    </row>
    <row r="348" spans="1:22" x14ac:dyDescent="0.25">
      <c r="A348" s="778"/>
      <c r="B348" s="778"/>
      <c r="C348" s="778"/>
      <c r="D348" s="778"/>
      <c r="E348" s="778"/>
      <c r="F348" s="778"/>
      <c r="G348" s="778"/>
      <c r="H348" s="778"/>
      <c r="I348" s="778"/>
      <c r="J348" s="778"/>
      <c r="K348" s="778"/>
      <c r="L348" s="778"/>
      <c r="M348" s="778"/>
      <c r="N348" s="778"/>
      <c r="O348" s="778"/>
      <c r="P348" s="778"/>
      <c r="Q348" s="778"/>
      <c r="R348" s="778"/>
      <c r="S348" s="778"/>
      <c r="T348" s="778"/>
      <c r="U348" s="778"/>
      <c r="V348" s="778"/>
    </row>
    <row r="349" spans="1:22" x14ac:dyDescent="0.25">
      <c r="A349" s="778"/>
      <c r="B349" s="778"/>
      <c r="C349" s="778"/>
      <c r="D349" s="778"/>
      <c r="E349" s="778"/>
      <c r="F349" s="778"/>
      <c r="G349" s="778"/>
      <c r="H349" s="778"/>
      <c r="I349" s="778"/>
      <c r="J349" s="778"/>
      <c r="K349" s="778"/>
      <c r="L349" s="778"/>
      <c r="M349" s="778"/>
      <c r="N349" s="778"/>
      <c r="O349" s="778"/>
      <c r="P349" s="778"/>
      <c r="Q349" s="778"/>
      <c r="R349" s="778"/>
      <c r="S349" s="778"/>
      <c r="T349" s="778"/>
      <c r="U349" s="778"/>
      <c r="V349" s="778"/>
    </row>
    <row r="350" spans="1:22" x14ac:dyDescent="0.25">
      <c r="A350" s="778"/>
      <c r="B350" s="778"/>
      <c r="C350" s="778"/>
      <c r="D350" s="778"/>
      <c r="E350" s="778"/>
      <c r="F350" s="778"/>
      <c r="G350" s="778"/>
      <c r="H350" s="778"/>
      <c r="I350" s="778"/>
      <c r="J350" s="778"/>
      <c r="K350" s="778"/>
      <c r="L350" s="778"/>
      <c r="M350" s="778"/>
      <c r="N350" s="778"/>
      <c r="O350" s="778"/>
      <c r="P350" s="778"/>
      <c r="Q350" s="778"/>
      <c r="R350" s="778"/>
      <c r="S350" s="778"/>
      <c r="T350" s="778"/>
      <c r="U350" s="778"/>
      <c r="V350" s="778"/>
    </row>
    <row r="351" spans="1:22" x14ac:dyDescent="0.25">
      <c r="A351" s="778"/>
      <c r="B351" s="778"/>
      <c r="C351" s="778"/>
      <c r="D351" s="778"/>
      <c r="E351" s="778"/>
      <c r="F351" s="778"/>
      <c r="G351" s="778"/>
      <c r="H351" s="778"/>
      <c r="I351" s="778"/>
      <c r="J351" s="778"/>
      <c r="K351" s="778"/>
      <c r="L351" s="778"/>
      <c r="M351" s="778"/>
      <c r="N351" s="778"/>
      <c r="O351" s="778"/>
      <c r="P351" s="778"/>
      <c r="Q351" s="778"/>
      <c r="R351" s="778"/>
      <c r="S351" s="778"/>
      <c r="T351" s="778"/>
      <c r="U351" s="778"/>
      <c r="V351" s="778"/>
    </row>
    <row r="352" spans="1:22" x14ac:dyDescent="0.25">
      <c r="A352" s="778"/>
      <c r="B352" s="778"/>
      <c r="C352" s="778"/>
      <c r="D352" s="778"/>
      <c r="E352" s="778"/>
      <c r="F352" s="778"/>
      <c r="G352" s="778"/>
      <c r="H352" s="778"/>
      <c r="I352" s="778"/>
      <c r="J352" s="778"/>
      <c r="K352" s="778"/>
      <c r="L352" s="778"/>
      <c r="M352" s="778"/>
      <c r="N352" s="778"/>
      <c r="O352" s="778"/>
      <c r="P352" s="778"/>
      <c r="Q352" s="778"/>
      <c r="R352" s="778"/>
      <c r="S352" s="778"/>
      <c r="T352" s="778"/>
      <c r="U352" s="778"/>
      <c r="V352" s="778"/>
    </row>
    <row r="353" spans="1:22" x14ac:dyDescent="0.25">
      <c r="A353" s="778"/>
      <c r="B353" s="778"/>
      <c r="C353" s="778"/>
      <c r="D353" s="778"/>
      <c r="E353" s="778"/>
      <c r="F353" s="778"/>
      <c r="G353" s="778"/>
      <c r="H353" s="778"/>
      <c r="I353" s="778"/>
      <c r="J353" s="778"/>
      <c r="K353" s="778"/>
      <c r="L353" s="778"/>
      <c r="M353" s="778"/>
      <c r="N353" s="778"/>
      <c r="O353" s="778"/>
      <c r="P353" s="778"/>
      <c r="Q353" s="778"/>
      <c r="R353" s="778"/>
      <c r="S353" s="778"/>
      <c r="T353" s="778"/>
      <c r="U353" s="778"/>
      <c r="V353" s="778"/>
    </row>
    <row r="354" spans="1:22" x14ac:dyDescent="0.25">
      <c r="A354" s="778"/>
      <c r="B354" s="778"/>
      <c r="C354" s="778"/>
      <c r="D354" s="778"/>
      <c r="E354" s="778"/>
      <c r="F354" s="778"/>
      <c r="G354" s="778"/>
      <c r="H354" s="778"/>
      <c r="I354" s="778"/>
      <c r="J354" s="778"/>
      <c r="K354" s="778"/>
      <c r="L354" s="778"/>
      <c r="M354" s="778"/>
      <c r="N354" s="778"/>
      <c r="O354" s="778"/>
      <c r="P354" s="778"/>
      <c r="Q354" s="778"/>
      <c r="R354" s="778"/>
      <c r="S354" s="778"/>
      <c r="T354" s="778"/>
      <c r="U354" s="778"/>
      <c r="V354" s="778"/>
    </row>
    <row r="355" spans="1:22" x14ac:dyDescent="0.25">
      <c r="A355" s="778"/>
      <c r="B355" s="778"/>
      <c r="C355" s="778"/>
      <c r="D355" s="778"/>
      <c r="E355" s="778"/>
      <c r="F355" s="778"/>
      <c r="G355" s="778"/>
      <c r="H355" s="778"/>
      <c r="I355" s="778"/>
      <c r="J355" s="778"/>
      <c r="K355" s="778"/>
      <c r="L355" s="778"/>
      <c r="M355" s="778"/>
      <c r="N355" s="778"/>
      <c r="O355" s="778"/>
      <c r="P355" s="778"/>
      <c r="Q355" s="778"/>
      <c r="R355" s="778"/>
      <c r="S355" s="778"/>
      <c r="T355" s="778"/>
      <c r="U355" s="778"/>
      <c r="V355" s="778"/>
    </row>
    <row r="356" spans="1:22" x14ac:dyDescent="0.25">
      <c r="A356" s="778"/>
      <c r="B356" s="778"/>
      <c r="C356" s="778"/>
      <c r="D356" s="778"/>
      <c r="E356" s="778"/>
      <c r="F356" s="778"/>
      <c r="G356" s="778"/>
      <c r="H356" s="778"/>
      <c r="I356" s="778"/>
      <c r="J356" s="778"/>
      <c r="K356" s="778"/>
      <c r="L356" s="778"/>
      <c r="M356" s="778"/>
      <c r="N356" s="778"/>
      <c r="O356" s="778"/>
      <c r="P356" s="778"/>
      <c r="Q356" s="778"/>
      <c r="R356" s="778"/>
      <c r="S356" s="778"/>
      <c r="T356" s="778"/>
      <c r="U356" s="778"/>
      <c r="V356" s="778"/>
    </row>
    <row r="357" spans="1:22" x14ac:dyDescent="0.25">
      <c r="A357" s="778"/>
      <c r="B357" s="778"/>
      <c r="C357" s="778"/>
      <c r="D357" s="778"/>
      <c r="E357" s="778"/>
      <c r="F357" s="778"/>
      <c r="G357" s="778"/>
      <c r="H357" s="778"/>
      <c r="I357" s="778"/>
      <c r="J357" s="778"/>
      <c r="K357" s="778"/>
      <c r="L357" s="778"/>
      <c r="M357" s="778"/>
      <c r="N357" s="778"/>
      <c r="O357" s="778"/>
      <c r="P357" s="778"/>
      <c r="Q357" s="778"/>
      <c r="R357" s="778"/>
      <c r="S357" s="778"/>
      <c r="T357" s="778"/>
      <c r="U357" s="778"/>
      <c r="V357" s="778"/>
    </row>
    <row r="358" spans="1:22" x14ac:dyDescent="0.25">
      <c r="A358" s="778"/>
      <c r="B358" s="778"/>
      <c r="C358" s="778"/>
      <c r="D358" s="778"/>
      <c r="E358" s="778"/>
      <c r="F358" s="778"/>
      <c r="G358" s="778"/>
      <c r="H358" s="778"/>
      <c r="I358" s="778"/>
      <c r="J358" s="778"/>
      <c r="K358" s="778"/>
      <c r="L358" s="778"/>
      <c r="M358" s="778"/>
      <c r="N358" s="778"/>
      <c r="O358" s="778"/>
      <c r="P358" s="778"/>
      <c r="Q358" s="778"/>
      <c r="R358" s="778"/>
      <c r="S358" s="778"/>
      <c r="T358" s="778"/>
      <c r="U358" s="778"/>
      <c r="V358" s="778"/>
    </row>
    <row r="359" spans="1:22" x14ac:dyDescent="0.25">
      <c r="A359" s="778"/>
      <c r="B359" s="778"/>
      <c r="C359" s="778"/>
      <c r="D359" s="778"/>
      <c r="E359" s="778"/>
      <c r="F359" s="778"/>
      <c r="G359" s="778"/>
      <c r="H359" s="778"/>
      <c r="I359" s="778"/>
      <c r="J359" s="778"/>
      <c r="K359" s="778"/>
      <c r="L359" s="778"/>
      <c r="M359" s="778"/>
      <c r="N359" s="778"/>
      <c r="O359" s="778"/>
      <c r="P359" s="778"/>
      <c r="Q359" s="778"/>
      <c r="R359" s="778"/>
      <c r="S359" s="778"/>
      <c r="T359" s="778"/>
      <c r="U359" s="778"/>
      <c r="V359" s="778"/>
    </row>
    <row r="360" spans="1:22" x14ac:dyDescent="0.25">
      <c r="A360" s="778"/>
      <c r="B360" s="778"/>
      <c r="C360" s="778"/>
      <c r="D360" s="778"/>
      <c r="E360" s="778"/>
      <c r="F360" s="778"/>
      <c r="G360" s="778"/>
      <c r="H360" s="778"/>
      <c r="I360" s="778"/>
      <c r="J360" s="778"/>
      <c r="K360" s="778"/>
      <c r="L360" s="778"/>
      <c r="M360" s="778"/>
      <c r="N360" s="778"/>
      <c r="O360" s="778"/>
      <c r="P360" s="778"/>
      <c r="Q360" s="778"/>
      <c r="R360" s="778"/>
      <c r="S360" s="778"/>
      <c r="T360" s="778"/>
      <c r="U360" s="778"/>
      <c r="V360" s="778"/>
    </row>
    <row r="361" spans="1:22" x14ac:dyDescent="0.25">
      <c r="A361" s="778"/>
      <c r="B361" s="778"/>
      <c r="C361" s="778"/>
      <c r="D361" s="778"/>
      <c r="E361" s="778"/>
      <c r="F361" s="778"/>
      <c r="G361" s="778"/>
      <c r="H361" s="778"/>
      <c r="I361" s="778"/>
      <c r="J361" s="778"/>
      <c r="K361" s="778"/>
      <c r="L361" s="778"/>
      <c r="M361" s="778"/>
      <c r="N361" s="778"/>
      <c r="O361" s="778"/>
      <c r="P361" s="778"/>
      <c r="Q361" s="778"/>
      <c r="R361" s="778"/>
      <c r="S361" s="778"/>
      <c r="T361" s="778"/>
      <c r="U361" s="778"/>
      <c r="V361" s="778"/>
    </row>
    <row r="362" spans="1:22" x14ac:dyDescent="0.25">
      <c r="A362" s="778"/>
      <c r="B362" s="778"/>
      <c r="C362" s="778"/>
      <c r="D362" s="778"/>
      <c r="E362" s="778"/>
      <c r="F362" s="778"/>
      <c r="G362" s="778"/>
      <c r="H362" s="778"/>
      <c r="I362" s="778"/>
      <c r="J362" s="778"/>
      <c r="K362" s="778"/>
      <c r="L362" s="778"/>
      <c r="M362" s="778"/>
      <c r="N362" s="778"/>
      <c r="O362" s="778"/>
      <c r="P362" s="778"/>
      <c r="Q362" s="778"/>
      <c r="R362" s="778"/>
      <c r="S362" s="778"/>
      <c r="T362" s="778"/>
      <c r="U362" s="778"/>
      <c r="V362" s="778"/>
    </row>
    <row r="363" spans="1:22" x14ac:dyDescent="0.25">
      <c r="A363" s="778"/>
      <c r="B363" s="778"/>
      <c r="C363" s="778"/>
      <c r="D363" s="778"/>
      <c r="E363" s="778"/>
      <c r="F363" s="778"/>
      <c r="G363" s="778"/>
      <c r="H363" s="778"/>
      <c r="I363" s="778"/>
      <c r="J363" s="778"/>
      <c r="K363" s="778"/>
      <c r="L363" s="778"/>
      <c r="M363" s="778"/>
      <c r="N363" s="778"/>
      <c r="O363" s="778"/>
      <c r="P363" s="778"/>
      <c r="Q363" s="778"/>
      <c r="R363" s="778"/>
      <c r="S363" s="778"/>
      <c r="T363" s="778"/>
      <c r="U363" s="778"/>
      <c r="V363" s="778"/>
    </row>
    <row r="364" spans="1:22" x14ac:dyDescent="0.25">
      <c r="A364" s="778"/>
      <c r="B364" s="778"/>
      <c r="C364" s="778"/>
      <c r="D364" s="778"/>
      <c r="E364" s="778"/>
      <c r="F364" s="778"/>
      <c r="G364" s="778"/>
      <c r="H364" s="778"/>
      <c r="I364" s="778"/>
      <c r="J364" s="778"/>
      <c r="K364" s="778"/>
      <c r="L364" s="778"/>
      <c r="M364" s="778"/>
      <c r="N364" s="778"/>
      <c r="O364" s="778"/>
      <c r="P364" s="778"/>
      <c r="Q364" s="778"/>
      <c r="R364" s="778"/>
      <c r="S364" s="778"/>
      <c r="T364" s="778"/>
      <c r="U364" s="778"/>
      <c r="V364" s="778"/>
    </row>
    <row r="365" spans="1:22" x14ac:dyDescent="0.25">
      <c r="A365" s="778"/>
      <c r="B365" s="778"/>
      <c r="C365" s="778"/>
      <c r="D365" s="778"/>
      <c r="E365" s="778"/>
      <c r="F365" s="778"/>
      <c r="G365" s="778"/>
      <c r="H365" s="778"/>
      <c r="I365" s="778"/>
      <c r="J365" s="778"/>
      <c r="K365" s="778"/>
      <c r="L365" s="778"/>
      <c r="M365" s="778"/>
      <c r="N365" s="778"/>
      <c r="O365" s="778"/>
      <c r="P365" s="778"/>
      <c r="Q365" s="778"/>
      <c r="R365" s="778"/>
      <c r="S365" s="778"/>
      <c r="T365" s="778"/>
      <c r="U365" s="778"/>
      <c r="V365" s="778"/>
    </row>
    <row r="366" spans="1:22" x14ac:dyDescent="0.25">
      <c r="A366" s="778"/>
      <c r="B366" s="778"/>
      <c r="C366" s="778"/>
      <c r="D366" s="778"/>
      <c r="E366" s="778"/>
      <c r="F366" s="778"/>
      <c r="G366" s="778"/>
      <c r="H366" s="778"/>
      <c r="I366" s="778"/>
      <c r="J366" s="778"/>
      <c r="K366" s="778"/>
      <c r="L366" s="778"/>
      <c r="M366" s="778"/>
      <c r="N366" s="778"/>
      <c r="O366" s="778"/>
      <c r="P366" s="778"/>
      <c r="Q366" s="778"/>
      <c r="R366" s="778"/>
      <c r="S366" s="778"/>
      <c r="T366" s="778"/>
      <c r="U366" s="778"/>
      <c r="V366" s="778"/>
    </row>
    <row r="367" spans="1:22" x14ac:dyDescent="0.25">
      <c r="A367" s="778"/>
      <c r="B367" s="778"/>
      <c r="C367" s="778"/>
      <c r="D367" s="778"/>
      <c r="E367" s="778"/>
      <c r="F367" s="778"/>
      <c r="G367" s="778"/>
      <c r="H367" s="778"/>
      <c r="I367" s="778"/>
      <c r="J367" s="778"/>
      <c r="K367" s="778"/>
      <c r="L367" s="778"/>
      <c r="M367" s="778"/>
      <c r="N367" s="778"/>
      <c r="O367" s="778"/>
      <c r="P367" s="778"/>
      <c r="Q367" s="778"/>
      <c r="R367" s="778"/>
      <c r="S367" s="778"/>
      <c r="T367" s="778"/>
      <c r="U367" s="778"/>
      <c r="V367" s="778"/>
    </row>
    <row r="368" spans="1:22" x14ac:dyDescent="0.25">
      <c r="A368" s="778"/>
      <c r="B368" s="778"/>
      <c r="C368" s="778"/>
      <c r="D368" s="778"/>
      <c r="E368" s="778"/>
      <c r="F368" s="778"/>
      <c r="G368" s="778"/>
      <c r="H368" s="778"/>
      <c r="I368" s="778"/>
      <c r="J368" s="778"/>
      <c r="K368" s="778"/>
      <c r="L368" s="778"/>
      <c r="M368" s="778"/>
      <c r="N368" s="778"/>
      <c r="O368" s="778"/>
      <c r="P368" s="778"/>
      <c r="Q368" s="778"/>
      <c r="R368" s="778"/>
      <c r="S368" s="778"/>
      <c r="T368" s="778"/>
      <c r="U368" s="778"/>
      <c r="V368" s="778"/>
    </row>
    <row r="369" spans="1:22" x14ac:dyDescent="0.25">
      <c r="A369" s="778"/>
      <c r="B369" s="778"/>
      <c r="C369" s="778"/>
      <c r="D369" s="778"/>
      <c r="E369" s="778"/>
      <c r="F369" s="778"/>
      <c r="G369" s="778"/>
      <c r="H369" s="778"/>
      <c r="I369" s="778"/>
      <c r="J369" s="778"/>
      <c r="K369" s="778"/>
      <c r="L369" s="778"/>
      <c r="M369" s="778"/>
      <c r="N369" s="778"/>
      <c r="O369" s="778"/>
      <c r="P369" s="778"/>
      <c r="Q369" s="778"/>
      <c r="R369" s="778"/>
      <c r="S369" s="778"/>
      <c r="T369" s="778"/>
      <c r="U369" s="778"/>
      <c r="V369" s="778"/>
    </row>
    <row r="370" spans="1:22" x14ac:dyDescent="0.25">
      <c r="A370" s="778"/>
      <c r="B370" s="778"/>
      <c r="C370" s="778"/>
      <c r="D370" s="778"/>
      <c r="E370" s="778"/>
      <c r="F370" s="778"/>
      <c r="G370" s="778"/>
      <c r="H370" s="778"/>
      <c r="I370" s="778"/>
      <c r="J370" s="778"/>
      <c r="K370" s="778"/>
      <c r="L370" s="778"/>
      <c r="M370" s="778"/>
      <c r="N370" s="778"/>
      <c r="O370" s="778"/>
      <c r="P370" s="778"/>
      <c r="Q370" s="778"/>
      <c r="R370" s="778"/>
      <c r="S370" s="778"/>
      <c r="T370" s="778"/>
      <c r="U370" s="778"/>
      <c r="V370" s="778"/>
    </row>
    <row r="371" spans="1:22" x14ac:dyDescent="0.25">
      <c r="A371" s="778"/>
      <c r="B371" s="778"/>
      <c r="C371" s="778"/>
      <c r="D371" s="778"/>
      <c r="E371" s="778"/>
      <c r="F371" s="778"/>
      <c r="G371" s="778"/>
      <c r="H371" s="778"/>
      <c r="I371" s="778"/>
      <c r="J371" s="778"/>
      <c r="K371" s="778"/>
      <c r="L371" s="778"/>
      <c r="M371" s="778"/>
      <c r="N371" s="778"/>
      <c r="O371" s="778"/>
      <c r="P371" s="778"/>
      <c r="Q371" s="778"/>
      <c r="R371" s="778"/>
      <c r="S371" s="778"/>
      <c r="T371" s="778"/>
      <c r="U371" s="778"/>
      <c r="V371" s="778"/>
    </row>
    <row r="372" spans="1:22" x14ac:dyDescent="0.25">
      <c r="A372" s="778"/>
      <c r="B372" s="778"/>
      <c r="C372" s="778"/>
      <c r="D372" s="778"/>
      <c r="E372" s="778"/>
      <c r="F372" s="778"/>
      <c r="G372" s="778"/>
      <c r="H372" s="778"/>
      <c r="I372" s="778"/>
      <c r="J372" s="778"/>
      <c r="K372" s="778"/>
      <c r="L372" s="778"/>
      <c r="M372" s="778"/>
      <c r="N372" s="778"/>
      <c r="O372" s="778"/>
      <c r="P372" s="778"/>
      <c r="Q372" s="778"/>
      <c r="R372" s="778"/>
      <c r="S372" s="778"/>
      <c r="T372" s="778"/>
      <c r="U372" s="778"/>
      <c r="V372" s="778"/>
    </row>
    <row r="373" spans="1:22" x14ac:dyDescent="0.25">
      <c r="A373" s="778"/>
      <c r="B373" s="778"/>
      <c r="C373" s="778"/>
      <c r="D373" s="778"/>
      <c r="E373" s="778"/>
      <c r="F373" s="778"/>
      <c r="G373" s="778"/>
      <c r="H373" s="778"/>
      <c r="I373" s="778"/>
      <c r="J373" s="778"/>
      <c r="K373" s="778"/>
      <c r="L373" s="778"/>
      <c r="M373" s="778"/>
      <c r="N373" s="778"/>
      <c r="O373" s="778"/>
      <c r="P373" s="778"/>
      <c r="Q373" s="778"/>
      <c r="R373" s="778"/>
      <c r="S373" s="778"/>
      <c r="T373" s="778"/>
      <c r="U373" s="778"/>
      <c r="V373" s="778"/>
    </row>
    <row r="374" spans="1:22" x14ac:dyDescent="0.25">
      <c r="A374" s="778"/>
      <c r="B374" s="778"/>
      <c r="C374" s="778"/>
      <c r="D374" s="778"/>
      <c r="E374" s="778"/>
      <c r="F374" s="778"/>
      <c r="G374" s="778"/>
      <c r="H374" s="778"/>
      <c r="I374" s="778"/>
      <c r="J374" s="778"/>
      <c r="K374" s="778"/>
      <c r="L374" s="778"/>
      <c r="M374" s="778"/>
      <c r="N374" s="778"/>
      <c r="O374" s="778"/>
      <c r="P374" s="778"/>
      <c r="Q374" s="778"/>
      <c r="R374" s="778"/>
      <c r="S374" s="778"/>
      <c r="T374" s="778"/>
      <c r="U374" s="778"/>
      <c r="V374" s="778"/>
    </row>
    <row r="375" spans="1:22" x14ac:dyDescent="0.25">
      <c r="A375" s="778"/>
      <c r="B375" s="778"/>
      <c r="C375" s="778"/>
      <c r="D375" s="778"/>
      <c r="E375" s="778"/>
      <c r="F375" s="778"/>
      <c r="G375" s="778"/>
      <c r="H375" s="778"/>
      <c r="I375" s="778"/>
      <c r="J375" s="778"/>
      <c r="K375" s="778"/>
      <c r="L375" s="778"/>
      <c r="M375" s="778"/>
      <c r="N375" s="778"/>
      <c r="O375" s="778"/>
      <c r="P375" s="778"/>
      <c r="Q375" s="778"/>
      <c r="R375" s="778"/>
      <c r="S375" s="778"/>
      <c r="T375" s="778"/>
      <c r="U375" s="778"/>
      <c r="V375" s="778"/>
    </row>
    <row r="376" spans="1:22" x14ac:dyDescent="0.25">
      <c r="A376" s="778"/>
      <c r="B376" s="778"/>
      <c r="C376" s="778"/>
      <c r="D376" s="778"/>
      <c r="E376" s="778"/>
      <c r="F376" s="778"/>
      <c r="G376" s="778"/>
      <c r="H376" s="778"/>
      <c r="I376" s="778"/>
      <c r="J376" s="778"/>
      <c r="K376" s="778"/>
      <c r="L376" s="778"/>
      <c r="M376" s="778"/>
      <c r="N376" s="778"/>
      <c r="O376" s="778"/>
      <c r="P376" s="778"/>
      <c r="Q376" s="778"/>
      <c r="R376" s="778"/>
      <c r="S376" s="778"/>
      <c r="T376" s="778"/>
      <c r="U376" s="778"/>
      <c r="V376" s="778"/>
    </row>
    <row r="377" spans="1:22" x14ac:dyDescent="0.25">
      <c r="A377" s="778"/>
      <c r="B377" s="778"/>
      <c r="C377" s="778"/>
      <c r="D377" s="778"/>
      <c r="E377" s="778"/>
      <c r="F377" s="778"/>
      <c r="G377" s="778"/>
      <c r="H377" s="778"/>
      <c r="I377" s="778"/>
      <c r="J377" s="778"/>
      <c r="K377" s="778"/>
      <c r="L377" s="778"/>
      <c r="M377" s="778"/>
      <c r="N377" s="778"/>
      <c r="O377" s="778"/>
      <c r="P377" s="778"/>
      <c r="Q377" s="778"/>
      <c r="R377" s="778"/>
      <c r="S377" s="778"/>
      <c r="T377" s="778"/>
      <c r="U377" s="778"/>
      <c r="V377" s="778"/>
    </row>
    <row r="378" spans="1:22" x14ac:dyDescent="0.25">
      <c r="A378" s="778"/>
      <c r="B378" s="778"/>
      <c r="C378" s="778"/>
      <c r="D378" s="778"/>
      <c r="E378" s="778"/>
      <c r="F378" s="778"/>
      <c r="G378" s="778"/>
      <c r="H378" s="778"/>
      <c r="I378" s="778"/>
      <c r="J378" s="778"/>
      <c r="K378" s="778"/>
      <c r="L378" s="778"/>
      <c r="M378" s="778"/>
      <c r="N378" s="778"/>
      <c r="O378" s="778"/>
      <c r="P378" s="778"/>
      <c r="Q378" s="778"/>
      <c r="R378" s="778"/>
      <c r="S378" s="778"/>
      <c r="T378" s="778"/>
      <c r="U378" s="778"/>
      <c r="V378" s="778"/>
    </row>
    <row r="379" spans="1:22" x14ac:dyDescent="0.25">
      <c r="A379" s="778"/>
      <c r="B379" s="778"/>
      <c r="C379" s="778"/>
      <c r="D379" s="778"/>
      <c r="E379" s="778"/>
      <c r="F379" s="778"/>
      <c r="G379" s="778"/>
      <c r="H379" s="778"/>
      <c r="I379" s="778"/>
      <c r="J379" s="778"/>
      <c r="K379" s="778"/>
      <c r="L379" s="778"/>
      <c r="M379" s="778"/>
      <c r="N379" s="778"/>
      <c r="O379" s="778"/>
      <c r="P379" s="778"/>
      <c r="Q379" s="778"/>
      <c r="R379" s="778"/>
      <c r="S379" s="778"/>
      <c r="T379" s="778"/>
      <c r="U379" s="778"/>
      <c r="V379" s="778"/>
    </row>
    <row r="380" spans="1:22" x14ac:dyDescent="0.25">
      <c r="A380" s="778"/>
      <c r="B380" s="778"/>
      <c r="C380" s="778"/>
      <c r="D380" s="778"/>
      <c r="E380" s="778"/>
      <c r="F380" s="778"/>
      <c r="G380" s="778"/>
      <c r="H380" s="778"/>
      <c r="I380" s="778"/>
      <c r="J380" s="778"/>
      <c r="K380" s="778"/>
      <c r="L380" s="778"/>
      <c r="M380" s="778"/>
      <c r="N380" s="778"/>
      <c r="O380" s="778"/>
      <c r="P380" s="778"/>
      <c r="Q380" s="778"/>
      <c r="R380" s="778"/>
      <c r="S380" s="778"/>
      <c r="T380" s="778"/>
      <c r="U380" s="778"/>
      <c r="V380" s="778"/>
    </row>
    <row r="381" spans="1:22" x14ac:dyDescent="0.25">
      <c r="A381" s="778"/>
      <c r="B381" s="778"/>
      <c r="C381" s="778"/>
      <c r="D381" s="778"/>
      <c r="E381" s="778"/>
      <c r="F381" s="778"/>
      <c r="G381" s="778"/>
      <c r="H381" s="778"/>
      <c r="I381" s="778"/>
      <c r="J381" s="778"/>
      <c r="K381" s="778"/>
      <c r="L381" s="778"/>
      <c r="M381" s="778"/>
      <c r="N381" s="778"/>
      <c r="O381" s="778"/>
      <c r="P381" s="778"/>
      <c r="Q381" s="778"/>
      <c r="R381" s="778"/>
      <c r="S381" s="778"/>
      <c r="T381" s="778"/>
      <c r="U381" s="778"/>
      <c r="V381" s="778"/>
    </row>
    <row r="382" spans="1:22" x14ac:dyDescent="0.25">
      <c r="A382" s="778"/>
      <c r="B382" s="778"/>
      <c r="C382" s="778"/>
      <c r="D382" s="778"/>
      <c r="E382" s="778"/>
      <c r="F382" s="778"/>
      <c r="G382" s="778"/>
      <c r="H382" s="778"/>
      <c r="I382" s="778"/>
      <c r="J382" s="778"/>
      <c r="K382" s="778"/>
      <c r="L382" s="778"/>
      <c r="M382" s="778"/>
      <c r="N382" s="778"/>
      <c r="O382" s="778"/>
      <c r="P382" s="778"/>
      <c r="Q382" s="778"/>
      <c r="R382" s="778"/>
      <c r="S382" s="778"/>
      <c r="T382" s="778"/>
      <c r="U382" s="778"/>
      <c r="V382" s="778"/>
    </row>
    <row r="383" spans="1:22" x14ac:dyDescent="0.25">
      <c r="A383" s="778"/>
      <c r="B383" s="778"/>
      <c r="C383" s="778"/>
      <c r="D383" s="778"/>
      <c r="E383" s="778"/>
      <c r="F383" s="778"/>
      <c r="G383" s="778"/>
      <c r="H383" s="778"/>
      <c r="I383" s="778"/>
      <c r="J383" s="778"/>
      <c r="K383" s="778"/>
      <c r="L383" s="778"/>
      <c r="M383" s="778"/>
      <c r="N383" s="778"/>
      <c r="O383" s="778"/>
      <c r="P383" s="778"/>
      <c r="Q383" s="778"/>
      <c r="R383" s="778"/>
      <c r="S383" s="778"/>
      <c r="T383" s="778"/>
      <c r="U383" s="778"/>
      <c r="V383" s="778"/>
    </row>
    <row r="384" spans="1:22" x14ac:dyDescent="0.25">
      <c r="A384" s="778"/>
      <c r="B384" s="778"/>
      <c r="C384" s="778"/>
      <c r="D384" s="778"/>
      <c r="E384" s="778"/>
      <c r="F384" s="778"/>
      <c r="G384" s="778"/>
      <c r="H384" s="778"/>
      <c r="I384" s="778"/>
      <c r="J384" s="778"/>
      <c r="K384" s="778"/>
      <c r="L384" s="778"/>
      <c r="M384" s="778"/>
      <c r="N384" s="778"/>
      <c r="O384" s="778"/>
      <c r="P384" s="778"/>
      <c r="Q384" s="778"/>
      <c r="R384" s="778"/>
      <c r="S384" s="778"/>
      <c r="T384" s="778"/>
      <c r="U384" s="778"/>
      <c r="V384" s="778"/>
    </row>
    <row r="385" spans="1:22" x14ac:dyDescent="0.25">
      <c r="A385" s="778"/>
      <c r="B385" s="778"/>
      <c r="C385" s="778"/>
      <c r="D385" s="778"/>
      <c r="E385" s="778"/>
      <c r="F385" s="778"/>
      <c r="G385" s="778"/>
      <c r="H385" s="778"/>
      <c r="I385" s="778"/>
      <c r="J385" s="778"/>
      <c r="K385" s="778"/>
      <c r="L385" s="778"/>
      <c r="M385" s="778"/>
      <c r="N385" s="778"/>
      <c r="O385" s="778"/>
      <c r="P385" s="778"/>
      <c r="Q385" s="778"/>
      <c r="R385" s="778"/>
      <c r="S385" s="778"/>
      <c r="T385" s="778"/>
      <c r="U385" s="778"/>
      <c r="V385" s="778"/>
    </row>
    <row r="386" spans="1:22" x14ac:dyDescent="0.25">
      <c r="A386" s="778"/>
      <c r="B386" s="778"/>
      <c r="C386" s="778"/>
      <c r="D386" s="778"/>
      <c r="E386" s="778"/>
      <c r="F386" s="778"/>
      <c r="G386" s="778"/>
      <c r="H386" s="778"/>
      <c r="I386" s="778"/>
      <c r="J386" s="778"/>
      <c r="K386" s="778"/>
      <c r="L386" s="778"/>
      <c r="M386" s="778"/>
      <c r="N386" s="778"/>
      <c r="O386" s="778"/>
      <c r="P386" s="778"/>
      <c r="Q386" s="778"/>
      <c r="R386" s="778"/>
      <c r="S386" s="778"/>
      <c r="T386" s="778"/>
      <c r="U386" s="778"/>
      <c r="V386" s="778"/>
    </row>
    <row r="387" spans="1:22" x14ac:dyDescent="0.25">
      <c r="A387" s="778"/>
      <c r="B387" s="778"/>
      <c r="C387" s="778"/>
      <c r="D387" s="778"/>
      <c r="E387" s="778"/>
      <c r="F387" s="778"/>
      <c r="G387" s="778"/>
      <c r="H387" s="778"/>
      <c r="I387" s="778"/>
      <c r="J387" s="778"/>
      <c r="K387" s="778"/>
      <c r="L387" s="778"/>
      <c r="M387" s="778"/>
      <c r="N387" s="778"/>
      <c r="O387" s="778"/>
      <c r="P387" s="778"/>
      <c r="Q387" s="778"/>
      <c r="R387" s="778"/>
      <c r="S387" s="778"/>
      <c r="T387" s="778"/>
      <c r="U387" s="778"/>
      <c r="V387" s="778"/>
    </row>
    <row r="388" spans="1:22" x14ac:dyDescent="0.25">
      <c r="A388" s="778"/>
      <c r="B388" s="778"/>
      <c r="C388" s="778"/>
      <c r="D388" s="778"/>
      <c r="E388" s="778"/>
      <c r="F388" s="778"/>
      <c r="G388" s="778"/>
      <c r="H388" s="778"/>
      <c r="I388" s="778"/>
      <c r="J388" s="778"/>
      <c r="K388" s="778"/>
      <c r="L388" s="778"/>
      <c r="M388" s="778"/>
      <c r="N388" s="778"/>
      <c r="O388" s="778"/>
      <c r="P388" s="778"/>
      <c r="Q388" s="778"/>
      <c r="R388" s="778"/>
      <c r="S388" s="778"/>
      <c r="T388" s="778"/>
      <c r="U388" s="778"/>
      <c r="V388" s="778"/>
    </row>
    <row r="389" spans="1:22" x14ac:dyDescent="0.25">
      <c r="A389" s="778"/>
      <c r="B389" s="778"/>
      <c r="C389" s="778"/>
      <c r="D389" s="778"/>
      <c r="E389" s="778"/>
      <c r="F389" s="778"/>
      <c r="G389" s="778"/>
      <c r="H389" s="778"/>
      <c r="I389" s="778"/>
      <c r="J389" s="778"/>
      <c r="K389" s="778"/>
      <c r="L389" s="778"/>
      <c r="M389" s="778"/>
      <c r="N389" s="778"/>
      <c r="O389" s="778"/>
      <c r="P389" s="778"/>
      <c r="Q389" s="778"/>
      <c r="R389" s="778"/>
      <c r="S389" s="778"/>
      <c r="T389" s="778"/>
      <c r="U389" s="778"/>
      <c r="V389" s="778"/>
    </row>
    <row r="390" spans="1:22" x14ac:dyDescent="0.25">
      <c r="A390" s="778"/>
      <c r="B390" s="778"/>
      <c r="C390" s="778"/>
      <c r="D390" s="778"/>
      <c r="E390" s="778"/>
      <c r="F390" s="778"/>
      <c r="G390" s="778"/>
      <c r="H390" s="778"/>
      <c r="I390" s="778"/>
      <c r="J390" s="778"/>
      <c r="K390" s="778"/>
      <c r="L390" s="778"/>
      <c r="M390" s="778"/>
      <c r="N390" s="778"/>
      <c r="O390" s="778"/>
      <c r="P390" s="778"/>
      <c r="Q390" s="778"/>
      <c r="R390" s="778"/>
      <c r="S390" s="778"/>
      <c r="T390" s="778"/>
      <c r="U390" s="778"/>
      <c r="V390" s="778"/>
    </row>
    <row r="391" spans="1:22" x14ac:dyDescent="0.25">
      <c r="A391" s="778"/>
      <c r="B391" s="778"/>
      <c r="C391" s="778"/>
      <c r="D391" s="778"/>
      <c r="E391" s="778"/>
      <c r="F391" s="778"/>
      <c r="G391" s="778"/>
      <c r="H391" s="778"/>
      <c r="I391" s="778"/>
      <c r="J391" s="778"/>
      <c r="K391" s="778"/>
      <c r="L391" s="778"/>
      <c r="M391" s="778"/>
      <c r="N391" s="778"/>
      <c r="O391" s="778"/>
      <c r="P391" s="778"/>
      <c r="Q391" s="778"/>
      <c r="R391" s="778"/>
      <c r="S391" s="778"/>
      <c r="T391" s="778"/>
      <c r="U391" s="778"/>
      <c r="V391" s="778"/>
    </row>
    <row r="392" spans="1:22" x14ac:dyDescent="0.25">
      <c r="A392" s="778"/>
      <c r="B392" s="778"/>
      <c r="C392" s="778"/>
      <c r="D392" s="778"/>
      <c r="E392" s="778"/>
      <c r="F392" s="778"/>
      <c r="G392" s="778"/>
      <c r="H392" s="778"/>
      <c r="I392" s="778"/>
      <c r="J392" s="778"/>
      <c r="K392" s="778"/>
      <c r="L392" s="778"/>
      <c r="M392" s="778"/>
      <c r="N392" s="778"/>
      <c r="O392" s="778"/>
      <c r="P392" s="778"/>
      <c r="Q392" s="778"/>
      <c r="R392" s="778"/>
      <c r="S392" s="778"/>
      <c r="T392" s="778"/>
      <c r="U392" s="778"/>
      <c r="V392" s="778"/>
    </row>
    <row r="393" spans="1:22" x14ac:dyDescent="0.25">
      <c r="A393" s="778"/>
      <c r="B393" s="778"/>
      <c r="C393" s="778"/>
      <c r="D393" s="778"/>
      <c r="E393" s="778"/>
      <c r="F393" s="778"/>
      <c r="G393" s="778"/>
      <c r="H393" s="778"/>
      <c r="I393" s="778"/>
      <c r="J393" s="778"/>
      <c r="K393" s="778"/>
      <c r="L393" s="778"/>
      <c r="M393" s="778"/>
      <c r="N393" s="778"/>
      <c r="O393" s="778"/>
      <c r="P393" s="778"/>
      <c r="Q393" s="778"/>
      <c r="R393" s="778"/>
      <c r="S393" s="778"/>
      <c r="T393" s="778"/>
      <c r="U393" s="778"/>
      <c r="V393" s="778"/>
    </row>
    <row r="394" spans="1:22" x14ac:dyDescent="0.25">
      <c r="A394" s="778"/>
      <c r="B394" s="778"/>
      <c r="C394" s="778"/>
      <c r="D394" s="778"/>
      <c r="E394" s="778"/>
      <c r="F394" s="778"/>
      <c r="G394" s="778"/>
      <c r="H394" s="778"/>
      <c r="I394" s="778"/>
      <c r="J394" s="778"/>
      <c r="K394" s="778"/>
      <c r="L394" s="778"/>
      <c r="M394" s="778"/>
      <c r="N394" s="778"/>
      <c r="O394" s="778"/>
      <c r="P394" s="778"/>
      <c r="Q394" s="778"/>
      <c r="R394" s="778"/>
      <c r="S394" s="778"/>
      <c r="T394" s="778"/>
      <c r="U394" s="778"/>
      <c r="V394" s="778"/>
    </row>
    <row r="395" spans="1:22" x14ac:dyDescent="0.25">
      <c r="A395" s="778"/>
      <c r="B395" s="778"/>
      <c r="C395" s="778"/>
      <c r="D395" s="778"/>
      <c r="E395" s="778"/>
      <c r="F395" s="778"/>
      <c r="G395" s="778"/>
      <c r="H395" s="778"/>
      <c r="I395" s="778"/>
      <c r="J395" s="778"/>
      <c r="K395" s="778"/>
      <c r="L395" s="778"/>
      <c r="M395" s="778"/>
      <c r="N395" s="778"/>
      <c r="O395" s="778"/>
      <c r="P395" s="778"/>
      <c r="Q395" s="778"/>
      <c r="R395" s="778"/>
      <c r="S395" s="778"/>
      <c r="T395" s="778"/>
      <c r="U395" s="778"/>
      <c r="V395" s="778"/>
    </row>
    <row r="396" spans="1:22" x14ac:dyDescent="0.25">
      <c r="A396" s="778"/>
      <c r="B396" s="778"/>
      <c r="C396" s="778"/>
      <c r="D396" s="778"/>
      <c r="E396" s="778"/>
      <c r="F396" s="778"/>
      <c r="G396" s="778"/>
      <c r="H396" s="778"/>
      <c r="I396" s="778"/>
      <c r="J396" s="778"/>
      <c r="K396" s="778"/>
      <c r="L396" s="778"/>
      <c r="M396" s="778"/>
      <c r="N396" s="778"/>
      <c r="O396" s="778"/>
      <c r="P396" s="778"/>
      <c r="Q396" s="778"/>
      <c r="R396" s="778"/>
      <c r="S396" s="778"/>
      <c r="T396" s="778"/>
      <c r="U396" s="778"/>
      <c r="V396" s="778"/>
    </row>
    <row r="397" spans="1:22" x14ac:dyDescent="0.25">
      <c r="A397" s="778"/>
      <c r="B397" s="778"/>
      <c r="C397" s="778"/>
      <c r="D397" s="778"/>
      <c r="E397" s="778"/>
      <c r="F397" s="778"/>
      <c r="G397" s="778"/>
      <c r="H397" s="778"/>
      <c r="I397" s="778"/>
      <c r="J397" s="778"/>
      <c r="K397" s="778"/>
      <c r="L397" s="778"/>
      <c r="M397" s="778"/>
      <c r="N397" s="778"/>
      <c r="O397" s="778"/>
      <c r="P397" s="778"/>
      <c r="Q397" s="778"/>
      <c r="R397" s="778"/>
      <c r="S397" s="778"/>
      <c r="T397" s="778"/>
      <c r="U397" s="778"/>
      <c r="V397" s="778"/>
    </row>
    <row r="398" spans="1:22" x14ac:dyDescent="0.25">
      <c r="A398" s="778"/>
      <c r="B398" s="778"/>
      <c r="C398" s="778"/>
      <c r="D398" s="778"/>
      <c r="E398" s="778"/>
      <c r="F398" s="778"/>
      <c r="G398" s="778"/>
      <c r="H398" s="778"/>
      <c r="I398" s="778"/>
      <c r="J398" s="778"/>
      <c r="K398" s="778"/>
      <c r="L398" s="778"/>
      <c r="M398" s="778"/>
      <c r="N398" s="778"/>
      <c r="O398" s="778"/>
      <c r="P398" s="778"/>
      <c r="Q398" s="778"/>
      <c r="R398" s="778"/>
      <c r="S398" s="778"/>
      <c r="T398" s="778"/>
      <c r="U398" s="778"/>
      <c r="V398" s="778"/>
    </row>
    <row r="399" spans="1:22" x14ac:dyDescent="0.25">
      <c r="A399" s="778"/>
      <c r="B399" s="778"/>
      <c r="C399" s="778"/>
      <c r="D399" s="778"/>
      <c r="E399" s="778"/>
      <c r="F399" s="778"/>
      <c r="G399" s="778"/>
      <c r="H399" s="778"/>
      <c r="I399" s="778"/>
      <c r="J399" s="778"/>
      <c r="K399" s="778"/>
      <c r="L399" s="778"/>
      <c r="M399" s="778"/>
      <c r="N399" s="778"/>
      <c r="O399" s="778"/>
      <c r="P399" s="778"/>
      <c r="Q399" s="778"/>
      <c r="R399" s="778"/>
      <c r="S399" s="778"/>
      <c r="T399" s="778"/>
      <c r="U399" s="778"/>
      <c r="V399" s="778"/>
    </row>
    <row r="400" spans="1:22" x14ac:dyDescent="0.25">
      <c r="A400" s="778"/>
      <c r="B400" s="778"/>
      <c r="C400" s="778"/>
      <c r="D400" s="778"/>
      <c r="E400" s="778"/>
      <c r="F400" s="778"/>
      <c r="G400" s="778"/>
      <c r="H400" s="778"/>
      <c r="I400" s="778"/>
      <c r="J400" s="778"/>
      <c r="K400" s="778"/>
      <c r="L400" s="778"/>
      <c r="M400" s="778"/>
      <c r="N400" s="778"/>
      <c r="O400" s="778"/>
      <c r="P400" s="778"/>
      <c r="Q400" s="778"/>
      <c r="R400" s="778"/>
      <c r="S400" s="778"/>
      <c r="T400" s="778"/>
      <c r="U400" s="778"/>
      <c r="V400" s="778"/>
    </row>
    <row r="401" spans="1:22" x14ac:dyDescent="0.25">
      <c r="A401" s="778"/>
      <c r="B401" s="778"/>
      <c r="C401" s="778"/>
      <c r="D401" s="778"/>
      <c r="E401" s="778"/>
      <c r="F401" s="778"/>
      <c r="G401" s="778"/>
      <c r="H401" s="778"/>
      <c r="I401" s="778"/>
      <c r="J401" s="778"/>
      <c r="K401" s="778"/>
      <c r="L401" s="778"/>
      <c r="M401" s="778"/>
      <c r="N401" s="778"/>
      <c r="O401" s="778"/>
      <c r="P401" s="778"/>
      <c r="Q401" s="778"/>
      <c r="R401" s="778"/>
      <c r="S401" s="778"/>
      <c r="T401" s="778"/>
      <c r="U401" s="778"/>
      <c r="V401" s="778"/>
    </row>
    <row r="402" spans="1:22" x14ac:dyDescent="0.25">
      <c r="A402" s="778"/>
      <c r="B402" s="778"/>
      <c r="C402" s="778"/>
      <c r="D402" s="778"/>
      <c r="E402" s="778"/>
      <c r="F402" s="778"/>
      <c r="G402" s="778"/>
      <c r="H402" s="778"/>
      <c r="I402" s="778"/>
      <c r="J402" s="778"/>
      <c r="K402" s="778"/>
      <c r="L402" s="778"/>
      <c r="M402" s="778"/>
      <c r="N402" s="778"/>
      <c r="O402" s="778"/>
      <c r="P402" s="778"/>
      <c r="Q402" s="778"/>
      <c r="R402" s="778"/>
      <c r="S402" s="778"/>
      <c r="T402" s="778"/>
      <c r="U402" s="778"/>
      <c r="V402" s="778"/>
    </row>
    <row r="403" spans="1:22" x14ac:dyDescent="0.25">
      <c r="A403" s="778"/>
      <c r="B403" s="778"/>
      <c r="C403" s="778"/>
      <c r="D403" s="778"/>
      <c r="E403" s="778"/>
      <c r="F403" s="778"/>
      <c r="G403" s="778"/>
      <c r="H403" s="778"/>
      <c r="I403" s="778"/>
      <c r="J403" s="778"/>
      <c r="K403" s="778"/>
      <c r="L403" s="778"/>
      <c r="M403" s="778"/>
      <c r="N403" s="778"/>
      <c r="O403" s="778"/>
      <c r="P403" s="778"/>
      <c r="Q403" s="778"/>
      <c r="R403" s="778"/>
      <c r="S403" s="778"/>
      <c r="T403" s="778"/>
      <c r="U403" s="778"/>
      <c r="V403" s="778"/>
    </row>
    <row r="404" spans="1:22" x14ac:dyDescent="0.25">
      <c r="A404" s="778"/>
      <c r="B404" s="778"/>
      <c r="C404" s="778"/>
      <c r="D404" s="778"/>
      <c r="E404" s="778"/>
      <c r="F404" s="778"/>
      <c r="G404" s="778"/>
      <c r="H404" s="778"/>
      <c r="I404" s="778"/>
      <c r="J404" s="778"/>
      <c r="K404" s="778"/>
      <c r="L404" s="778"/>
      <c r="M404" s="778"/>
      <c r="N404" s="778"/>
      <c r="O404" s="778"/>
      <c r="P404" s="778"/>
      <c r="Q404" s="778"/>
      <c r="R404" s="778"/>
      <c r="S404" s="778"/>
      <c r="T404" s="778"/>
      <c r="U404" s="778"/>
      <c r="V404" s="778"/>
    </row>
    <row r="405" spans="1:22" x14ac:dyDescent="0.25">
      <c r="A405" s="778"/>
      <c r="B405" s="778"/>
      <c r="C405" s="778"/>
      <c r="D405" s="778"/>
      <c r="E405" s="778"/>
      <c r="F405" s="778"/>
      <c r="G405" s="778"/>
      <c r="H405" s="778"/>
      <c r="I405" s="778"/>
      <c r="J405" s="778"/>
      <c r="K405" s="778"/>
      <c r="L405" s="778"/>
      <c r="M405" s="778"/>
      <c r="N405" s="778"/>
      <c r="O405" s="778"/>
      <c r="P405" s="778"/>
      <c r="Q405" s="778"/>
      <c r="R405" s="778"/>
      <c r="S405" s="778"/>
      <c r="T405" s="778"/>
      <c r="U405" s="778"/>
      <c r="V405" s="778"/>
    </row>
    <row r="406" spans="1:22" x14ac:dyDescent="0.25">
      <c r="A406" s="778"/>
      <c r="B406" s="778"/>
      <c r="C406" s="778"/>
      <c r="D406" s="778"/>
      <c r="E406" s="778"/>
      <c r="F406" s="778"/>
      <c r="G406" s="778"/>
      <c r="H406" s="778"/>
      <c r="I406" s="778"/>
      <c r="J406" s="778"/>
      <c r="K406" s="778"/>
      <c r="L406" s="778"/>
      <c r="M406" s="778"/>
      <c r="N406" s="778"/>
      <c r="O406" s="778"/>
      <c r="P406" s="778"/>
      <c r="Q406" s="778"/>
      <c r="R406" s="778"/>
      <c r="S406" s="778"/>
      <c r="T406" s="778"/>
      <c r="U406" s="778"/>
      <c r="V406" s="778"/>
    </row>
    <row r="407" spans="1:22" x14ac:dyDescent="0.25">
      <c r="A407" s="778"/>
      <c r="B407" s="778"/>
      <c r="C407" s="778"/>
      <c r="D407" s="778"/>
      <c r="E407" s="778"/>
      <c r="F407" s="778"/>
      <c r="G407" s="778"/>
      <c r="H407" s="778"/>
      <c r="I407" s="778"/>
      <c r="J407" s="778"/>
      <c r="K407" s="778"/>
      <c r="L407" s="778"/>
      <c r="M407" s="778"/>
      <c r="N407" s="778"/>
      <c r="O407" s="778"/>
      <c r="P407" s="778"/>
      <c r="Q407" s="778"/>
      <c r="R407" s="778"/>
      <c r="S407" s="778"/>
      <c r="T407" s="778"/>
      <c r="U407" s="778"/>
      <c r="V407" s="778"/>
    </row>
    <row r="408" spans="1:22" x14ac:dyDescent="0.25">
      <c r="A408" s="778"/>
      <c r="B408" s="778"/>
      <c r="C408" s="778"/>
      <c r="D408" s="778"/>
      <c r="E408" s="778"/>
      <c r="F408" s="778"/>
      <c r="G408" s="778"/>
      <c r="H408" s="778"/>
      <c r="I408" s="778"/>
      <c r="J408" s="778"/>
      <c r="K408" s="778"/>
      <c r="L408" s="778"/>
      <c r="M408" s="778"/>
      <c r="N408" s="778"/>
      <c r="O408" s="778"/>
      <c r="P408" s="778"/>
      <c r="Q408" s="778"/>
      <c r="R408" s="778"/>
      <c r="S408" s="778"/>
      <c r="T408" s="778"/>
      <c r="U408" s="778"/>
      <c r="V408" s="778"/>
    </row>
    <row r="409" spans="1:22" x14ac:dyDescent="0.25">
      <c r="A409" s="778"/>
      <c r="B409" s="778"/>
      <c r="C409" s="778"/>
      <c r="D409" s="778"/>
      <c r="E409" s="778"/>
      <c r="F409" s="778"/>
      <c r="G409" s="778"/>
      <c r="H409" s="778"/>
      <c r="I409" s="778"/>
      <c r="J409" s="778"/>
      <c r="K409" s="778"/>
      <c r="L409" s="778"/>
      <c r="M409" s="778"/>
      <c r="N409" s="778"/>
      <c r="O409" s="778"/>
      <c r="P409" s="778"/>
      <c r="Q409" s="778"/>
      <c r="R409" s="778"/>
      <c r="S409" s="778"/>
      <c r="T409" s="778"/>
      <c r="U409" s="778"/>
      <c r="V409" s="778"/>
    </row>
    <row r="410" spans="1:22" x14ac:dyDescent="0.25">
      <c r="A410" s="778"/>
      <c r="B410" s="778"/>
      <c r="C410" s="778"/>
      <c r="D410" s="778"/>
      <c r="E410" s="778"/>
      <c r="F410" s="778"/>
      <c r="G410" s="778"/>
      <c r="H410" s="778"/>
      <c r="I410" s="778"/>
      <c r="J410" s="778"/>
      <c r="K410" s="778"/>
      <c r="L410" s="778"/>
      <c r="M410" s="778"/>
      <c r="N410" s="778"/>
      <c r="O410" s="778"/>
      <c r="P410" s="778"/>
      <c r="Q410" s="778"/>
      <c r="R410" s="778"/>
      <c r="S410" s="778"/>
      <c r="T410" s="778"/>
      <c r="U410" s="778"/>
      <c r="V410" s="778"/>
    </row>
    <row r="411" spans="1:22" x14ac:dyDescent="0.25">
      <c r="A411" s="778"/>
      <c r="B411" s="778"/>
      <c r="C411" s="778"/>
      <c r="D411" s="778"/>
      <c r="E411" s="778"/>
      <c r="F411" s="778"/>
      <c r="G411" s="778"/>
      <c r="H411" s="778"/>
      <c r="I411" s="778"/>
      <c r="J411" s="778"/>
      <c r="K411" s="778"/>
      <c r="L411" s="778"/>
      <c r="M411" s="778"/>
      <c r="N411" s="778"/>
      <c r="O411" s="778"/>
      <c r="P411" s="778"/>
      <c r="Q411" s="778"/>
      <c r="R411" s="778"/>
      <c r="S411" s="778"/>
      <c r="T411" s="778"/>
      <c r="U411" s="778"/>
      <c r="V411" s="778"/>
    </row>
    <row r="412" spans="1:22" x14ac:dyDescent="0.25">
      <c r="A412" s="778"/>
      <c r="B412" s="778"/>
      <c r="C412" s="778"/>
      <c r="D412" s="778"/>
      <c r="E412" s="778"/>
      <c r="F412" s="778"/>
      <c r="G412" s="778"/>
      <c r="H412" s="778"/>
      <c r="I412" s="778"/>
      <c r="J412" s="778"/>
      <c r="K412" s="778"/>
      <c r="L412" s="778"/>
      <c r="M412" s="778"/>
      <c r="N412" s="778"/>
      <c r="O412" s="778"/>
      <c r="P412" s="778"/>
      <c r="Q412" s="778"/>
      <c r="R412" s="778"/>
      <c r="S412" s="778"/>
      <c r="T412" s="778"/>
      <c r="U412" s="778"/>
      <c r="V412" s="778"/>
    </row>
    <row r="413" spans="1:22" x14ac:dyDescent="0.25">
      <c r="A413" s="778"/>
      <c r="B413" s="778"/>
      <c r="C413" s="778"/>
      <c r="D413" s="778"/>
      <c r="E413" s="778"/>
      <c r="F413" s="778"/>
      <c r="G413" s="778"/>
      <c r="H413" s="778"/>
      <c r="I413" s="778"/>
      <c r="J413" s="778"/>
      <c r="K413" s="778"/>
      <c r="L413" s="778"/>
      <c r="M413" s="778"/>
      <c r="N413" s="778"/>
      <c r="O413" s="778"/>
      <c r="P413" s="778"/>
      <c r="Q413" s="778"/>
      <c r="R413" s="778"/>
      <c r="S413" s="778"/>
      <c r="T413" s="778"/>
      <c r="U413" s="778"/>
      <c r="V413" s="778"/>
    </row>
    <row r="414" spans="1:22" x14ac:dyDescent="0.25">
      <c r="A414" s="778"/>
      <c r="B414" s="778"/>
      <c r="C414" s="778"/>
      <c r="D414" s="778"/>
      <c r="E414" s="778"/>
      <c r="F414" s="778"/>
      <c r="G414" s="778"/>
      <c r="H414" s="778"/>
      <c r="I414" s="778"/>
      <c r="J414" s="778"/>
      <c r="K414" s="778"/>
      <c r="L414" s="778"/>
      <c r="M414" s="778"/>
      <c r="N414" s="778"/>
      <c r="O414" s="778"/>
      <c r="P414" s="778"/>
      <c r="Q414" s="778"/>
      <c r="R414" s="778"/>
      <c r="S414" s="778"/>
      <c r="T414" s="778"/>
      <c r="U414" s="778"/>
      <c r="V414" s="778"/>
    </row>
    <row r="415" spans="1:22" x14ac:dyDescent="0.25">
      <c r="A415" s="778"/>
      <c r="B415" s="778"/>
      <c r="C415" s="778"/>
      <c r="D415" s="778"/>
      <c r="E415" s="778"/>
      <c r="F415" s="778"/>
      <c r="G415" s="778"/>
      <c r="H415" s="778"/>
      <c r="I415" s="778"/>
      <c r="J415" s="778"/>
      <c r="K415" s="778"/>
      <c r="L415" s="778"/>
      <c r="M415" s="778"/>
      <c r="N415" s="778"/>
      <c r="O415" s="778"/>
      <c r="P415" s="778"/>
      <c r="Q415" s="778"/>
      <c r="R415" s="778"/>
      <c r="S415" s="778"/>
      <c r="T415" s="778"/>
      <c r="U415" s="778"/>
      <c r="V415" s="778"/>
    </row>
    <row r="416" spans="1:22" x14ac:dyDescent="0.25">
      <c r="A416" s="778"/>
      <c r="B416" s="778"/>
      <c r="C416" s="778"/>
      <c r="D416" s="778"/>
      <c r="E416" s="778"/>
      <c r="F416" s="778"/>
      <c r="G416" s="778"/>
      <c r="H416" s="778"/>
      <c r="I416" s="778"/>
      <c r="J416" s="778"/>
      <c r="K416" s="778"/>
      <c r="L416" s="778"/>
      <c r="M416" s="778"/>
      <c r="N416" s="778"/>
      <c r="O416" s="778"/>
      <c r="P416" s="778"/>
      <c r="Q416" s="778"/>
      <c r="R416" s="778"/>
      <c r="S416" s="778"/>
      <c r="T416" s="778"/>
      <c r="U416" s="778"/>
      <c r="V416" s="778"/>
    </row>
    <row r="417" spans="1:22" x14ac:dyDescent="0.25">
      <c r="A417" s="778"/>
      <c r="B417" s="778"/>
      <c r="C417" s="778"/>
      <c r="D417" s="778"/>
      <c r="E417" s="778"/>
      <c r="F417" s="778"/>
      <c r="G417" s="778"/>
      <c r="H417" s="778"/>
      <c r="I417" s="778"/>
      <c r="J417" s="778"/>
      <c r="K417" s="778"/>
      <c r="L417" s="778"/>
      <c r="M417" s="778"/>
      <c r="N417" s="778"/>
      <c r="O417" s="778"/>
      <c r="P417" s="778"/>
      <c r="Q417" s="778"/>
      <c r="R417" s="778"/>
      <c r="S417" s="778"/>
      <c r="T417" s="778"/>
      <c r="U417" s="778"/>
      <c r="V417" s="778"/>
    </row>
    <row r="418" spans="1:22" x14ac:dyDescent="0.25">
      <c r="A418" s="778"/>
      <c r="B418" s="778"/>
      <c r="C418" s="778"/>
      <c r="D418" s="778"/>
      <c r="E418" s="778"/>
      <c r="F418" s="778"/>
      <c r="G418" s="778"/>
      <c r="H418" s="778"/>
      <c r="I418" s="778"/>
      <c r="J418" s="778"/>
      <c r="K418" s="778"/>
      <c r="L418" s="778"/>
      <c r="M418" s="778"/>
      <c r="N418" s="778"/>
      <c r="O418" s="778"/>
      <c r="P418" s="778"/>
      <c r="Q418" s="778"/>
      <c r="R418" s="778"/>
      <c r="S418" s="778"/>
      <c r="T418" s="778"/>
      <c r="U418" s="778"/>
      <c r="V418" s="778"/>
    </row>
    <row r="419" spans="1:22" x14ac:dyDescent="0.25">
      <c r="A419" s="778"/>
      <c r="B419" s="778"/>
      <c r="C419" s="778"/>
      <c r="D419" s="778"/>
      <c r="E419" s="778"/>
      <c r="F419" s="778"/>
      <c r="G419" s="778"/>
      <c r="H419" s="778"/>
      <c r="I419" s="778"/>
      <c r="J419" s="778"/>
      <c r="K419" s="778"/>
      <c r="L419" s="778"/>
      <c r="M419" s="778"/>
      <c r="N419" s="778"/>
      <c r="O419" s="778"/>
      <c r="P419" s="778"/>
      <c r="Q419" s="778"/>
      <c r="R419" s="778"/>
      <c r="S419" s="778"/>
      <c r="T419" s="778"/>
      <c r="U419" s="778"/>
      <c r="V419" s="778"/>
    </row>
    <row r="420" spans="1:22" x14ac:dyDescent="0.25">
      <c r="A420" s="778"/>
      <c r="B420" s="778"/>
      <c r="C420" s="778"/>
      <c r="D420" s="778"/>
      <c r="E420" s="778"/>
      <c r="F420" s="778"/>
      <c r="G420" s="778"/>
      <c r="H420" s="778"/>
      <c r="I420" s="778"/>
      <c r="J420" s="778"/>
      <c r="K420" s="778"/>
      <c r="L420" s="778"/>
      <c r="M420" s="778"/>
      <c r="N420" s="778"/>
      <c r="O420" s="778"/>
      <c r="P420" s="778"/>
      <c r="Q420" s="778"/>
      <c r="R420" s="778"/>
      <c r="S420" s="778"/>
      <c r="T420" s="778"/>
      <c r="U420" s="778"/>
      <c r="V420" s="778"/>
    </row>
    <row r="421" spans="1:22" x14ac:dyDescent="0.25">
      <c r="A421" s="778"/>
      <c r="B421" s="778"/>
      <c r="C421" s="778"/>
      <c r="D421" s="778"/>
      <c r="E421" s="778"/>
      <c r="F421" s="778"/>
      <c r="G421" s="778"/>
      <c r="H421" s="778"/>
      <c r="I421" s="778"/>
      <c r="J421" s="778"/>
      <c r="K421" s="778"/>
      <c r="L421" s="778"/>
      <c r="M421" s="778"/>
      <c r="N421" s="778"/>
      <c r="O421" s="778"/>
      <c r="P421" s="778"/>
      <c r="Q421" s="778"/>
      <c r="R421" s="778"/>
      <c r="S421" s="778"/>
      <c r="T421" s="778"/>
      <c r="U421" s="778"/>
      <c r="V421" s="778"/>
    </row>
    <row r="422" spans="1:22" x14ac:dyDescent="0.25">
      <c r="A422" s="778"/>
      <c r="B422" s="778"/>
      <c r="C422" s="778"/>
      <c r="D422" s="778"/>
      <c r="E422" s="778"/>
      <c r="F422" s="778"/>
      <c r="G422" s="778"/>
      <c r="H422" s="778"/>
      <c r="I422" s="778"/>
      <c r="J422" s="778"/>
      <c r="K422" s="778"/>
      <c r="L422" s="778"/>
      <c r="M422" s="778"/>
      <c r="N422" s="778"/>
      <c r="O422" s="778"/>
      <c r="P422" s="778"/>
      <c r="Q422" s="778"/>
      <c r="R422" s="778"/>
      <c r="S422" s="778"/>
      <c r="T422" s="778"/>
      <c r="U422" s="778"/>
      <c r="V422" s="778"/>
    </row>
    <row r="423" spans="1:22" x14ac:dyDescent="0.25">
      <c r="A423" s="778"/>
      <c r="B423" s="778"/>
      <c r="C423" s="778"/>
      <c r="D423" s="778"/>
      <c r="E423" s="778"/>
      <c r="F423" s="778"/>
      <c r="G423" s="778"/>
      <c r="H423" s="778"/>
      <c r="I423" s="778"/>
      <c r="J423" s="778"/>
      <c r="K423" s="778"/>
      <c r="L423" s="778"/>
      <c r="M423" s="778"/>
      <c r="N423" s="778"/>
      <c r="O423" s="778"/>
      <c r="P423" s="778"/>
      <c r="Q423" s="778"/>
      <c r="R423" s="778"/>
      <c r="S423" s="778"/>
      <c r="T423" s="778"/>
      <c r="U423" s="778"/>
      <c r="V423" s="778"/>
    </row>
    <row r="424" spans="1:22" x14ac:dyDescent="0.25">
      <c r="A424" s="778"/>
      <c r="B424" s="778"/>
      <c r="C424" s="778"/>
      <c r="D424" s="778"/>
      <c r="E424" s="778"/>
      <c r="F424" s="778"/>
      <c r="G424" s="778"/>
      <c r="H424" s="778"/>
      <c r="I424" s="778"/>
      <c r="J424" s="778"/>
      <c r="K424" s="778"/>
      <c r="L424" s="778"/>
      <c r="M424" s="778"/>
      <c r="N424" s="778"/>
      <c r="O424" s="778"/>
      <c r="P424" s="778"/>
      <c r="Q424" s="778"/>
      <c r="R424" s="778"/>
      <c r="S424" s="778"/>
      <c r="T424" s="778"/>
      <c r="U424" s="778"/>
      <c r="V424" s="778"/>
    </row>
    <row r="425" spans="1:22" x14ac:dyDescent="0.25">
      <c r="A425" s="778"/>
      <c r="B425" s="778"/>
      <c r="C425" s="778"/>
      <c r="D425" s="778"/>
      <c r="E425" s="778"/>
      <c r="F425" s="778"/>
      <c r="G425" s="778"/>
      <c r="H425" s="778"/>
      <c r="I425" s="778"/>
      <c r="J425" s="778"/>
      <c r="K425" s="778"/>
      <c r="L425" s="778"/>
      <c r="M425" s="778"/>
      <c r="N425" s="778"/>
      <c r="O425" s="778"/>
      <c r="P425" s="778"/>
      <c r="Q425" s="778"/>
      <c r="R425" s="778"/>
      <c r="S425" s="778"/>
      <c r="T425" s="778"/>
      <c r="U425" s="778"/>
      <c r="V425" s="778"/>
    </row>
    <row r="426" spans="1:22" x14ac:dyDescent="0.25">
      <c r="A426" s="778"/>
      <c r="B426" s="778"/>
      <c r="C426" s="778"/>
      <c r="D426" s="778"/>
      <c r="E426" s="778"/>
      <c r="F426" s="778"/>
      <c r="G426" s="778"/>
      <c r="H426" s="778"/>
      <c r="I426" s="778"/>
      <c r="J426" s="778"/>
      <c r="K426" s="778"/>
      <c r="L426" s="778"/>
      <c r="M426" s="778"/>
      <c r="N426" s="778"/>
      <c r="O426" s="778"/>
      <c r="P426" s="778"/>
      <c r="Q426" s="778"/>
      <c r="R426" s="778"/>
      <c r="S426" s="778"/>
      <c r="T426" s="778"/>
      <c r="U426" s="778"/>
      <c r="V426" s="778"/>
    </row>
    <row r="427" spans="1:22" x14ac:dyDescent="0.25">
      <c r="A427" s="778"/>
      <c r="B427" s="778"/>
      <c r="C427" s="778"/>
      <c r="D427" s="778"/>
      <c r="E427" s="778"/>
      <c r="F427" s="778"/>
      <c r="G427" s="778"/>
      <c r="H427" s="778"/>
      <c r="I427" s="778"/>
      <c r="J427" s="778"/>
      <c r="K427" s="778"/>
      <c r="L427" s="778"/>
      <c r="M427" s="778"/>
      <c r="N427" s="778"/>
      <c r="O427" s="778"/>
      <c r="P427" s="778"/>
      <c r="Q427" s="778"/>
      <c r="R427" s="778"/>
      <c r="S427" s="778"/>
      <c r="T427" s="778"/>
      <c r="U427" s="778"/>
      <c r="V427" s="778"/>
    </row>
    <row r="428" spans="1:22" x14ac:dyDescent="0.25">
      <c r="A428" s="778"/>
      <c r="B428" s="778"/>
      <c r="C428" s="778"/>
      <c r="D428" s="778"/>
      <c r="E428" s="778"/>
      <c r="F428" s="778"/>
      <c r="G428" s="778"/>
      <c r="H428" s="778"/>
      <c r="I428" s="778"/>
      <c r="J428" s="778"/>
      <c r="K428" s="778"/>
      <c r="L428" s="778"/>
      <c r="M428" s="778"/>
      <c r="N428" s="778"/>
      <c r="O428" s="778"/>
      <c r="P428" s="778"/>
      <c r="Q428" s="778"/>
      <c r="R428" s="778"/>
      <c r="S428" s="778"/>
      <c r="T428" s="778"/>
      <c r="U428" s="778"/>
      <c r="V428" s="778"/>
    </row>
    <row r="429" spans="1:22" x14ac:dyDescent="0.25">
      <c r="A429" s="778"/>
      <c r="B429" s="778"/>
      <c r="C429" s="778"/>
      <c r="D429" s="778"/>
      <c r="E429" s="778"/>
      <c r="F429" s="778"/>
      <c r="G429" s="778"/>
      <c r="H429" s="778"/>
      <c r="I429" s="778"/>
      <c r="J429" s="778"/>
      <c r="K429" s="778"/>
      <c r="L429" s="778"/>
      <c r="M429" s="778"/>
      <c r="N429" s="778"/>
      <c r="O429" s="778"/>
      <c r="P429" s="778"/>
      <c r="Q429" s="778"/>
      <c r="R429" s="778"/>
      <c r="S429" s="778"/>
      <c r="T429" s="778"/>
      <c r="U429" s="778"/>
      <c r="V429" s="778"/>
    </row>
    <row r="430" spans="1:22" x14ac:dyDescent="0.25">
      <c r="A430" s="778"/>
      <c r="B430" s="778"/>
      <c r="C430" s="778"/>
      <c r="D430" s="778"/>
      <c r="E430" s="778"/>
      <c r="F430" s="778"/>
      <c r="G430" s="778"/>
      <c r="H430" s="778"/>
      <c r="I430" s="778"/>
      <c r="J430" s="778"/>
      <c r="K430" s="778"/>
      <c r="L430" s="778"/>
      <c r="M430" s="778"/>
      <c r="N430" s="778"/>
      <c r="O430" s="778"/>
      <c r="P430" s="778"/>
      <c r="Q430" s="778"/>
      <c r="R430" s="778"/>
      <c r="S430" s="778"/>
      <c r="T430" s="778"/>
      <c r="U430" s="778"/>
      <c r="V430" s="778"/>
    </row>
    <row r="431" spans="1:22" x14ac:dyDescent="0.25">
      <c r="A431" s="778"/>
      <c r="B431" s="778"/>
      <c r="C431" s="778"/>
      <c r="D431" s="778"/>
      <c r="E431" s="778"/>
      <c r="F431" s="778"/>
      <c r="G431" s="778"/>
      <c r="H431" s="778"/>
      <c r="I431" s="778"/>
      <c r="J431" s="778"/>
      <c r="K431" s="778"/>
      <c r="L431" s="778"/>
      <c r="M431" s="778"/>
      <c r="N431" s="778"/>
      <c r="O431" s="778"/>
      <c r="P431" s="778"/>
      <c r="Q431" s="778"/>
      <c r="R431" s="778"/>
      <c r="S431" s="778"/>
      <c r="T431" s="778"/>
      <c r="U431" s="778"/>
      <c r="V431" s="778"/>
    </row>
    <row r="432" spans="1:22" x14ac:dyDescent="0.25">
      <c r="A432" s="778"/>
      <c r="B432" s="778"/>
      <c r="C432" s="778"/>
      <c r="D432" s="778"/>
      <c r="E432" s="778"/>
      <c r="F432" s="778"/>
      <c r="G432" s="778"/>
      <c r="H432" s="778"/>
      <c r="I432" s="778"/>
      <c r="J432" s="778"/>
      <c r="K432" s="778"/>
      <c r="L432" s="778"/>
      <c r="M432" s="778"/>
      <c r="N432" s="778"/>
      <c r="O432" s="778"/>
      <c r="P432" s="778"/>
      <c r="Q432" s="778"/>
      <c r="R432" s="778"/>
      <c r="S432" s="778"/>
      <c r="T432" s="778"/>
      <c r="U432" s="778"/>
      <c r="V432" s="778"/>
    </row>
    <row r="433" spans="1:22" x14ac:dyDescent="0.25">
      <c r="A433" s="778"/>
      <c r="B433" s="778"/>
      <c r="C433" s="778"/>
      <c r="D433" s="778"/>
      <c r="E433" s="778"/>
      <c r="F433" s="778"/>
      <c r="G433" s="778"/>
      <c r="H433" s="778"/>
      <c r="I433" s="778"/>
      <c r="J433" s="778"/>
      <c r="K433" s="778"/>
      <c r="L433" s="778"/>
      <c r="M433" s="778"/>
      <c r="N433" s="778"/>
      <c r="O433" s="778"/>
      <c r="P433" s="778"/>
      <c r="Q433" s="778"/>
      <c r="R433" s="778"/>
      <c r="S433" s="778"/>
      <c r="T433" s="778"/>
      <c r="U433" s="778"/>
      <c r="V433" s="778"/>
    </row>
    <row r="434" spans="1:22" x14ac:dyDescent="0.25">
      <c r="A434" s="778"/>
      <c r="B434" s="778"/>
      <c r="C434" s="778"/>
      <c r="D434" s="778"/>
      <c r="E434" s="778"/>
      <c r="F434" s="778"/>
      <c r="G434" s="778"/>
      <c r="H434" s="778"/>
      <c r="I434" s="778"/>
      <c r="J434" s="778"/>
      <c r="K434" s="778"/>
      <c r="L434" s="778"/>
      <c r="M434" s="778"/>
      <c r="N434" s="778"/>
      <c r="O434" s="778"/>
      <c r="P434" s="778"/>
      <c r="Q434" s="778"/>
      <c r="R434" s="778"/>
      <c r="S434" s="778"/>
      <c r="T434" s="778"/>
      <c r="U434" s="778"/>
      <c r="V434" s="778"/>
    </row>
    <row r="435" spans="1:22" x14ac:dyDescent="0.25">
      <c r="A435" s="778"/>
      <c r="B435" s="778"/>
      <c r="C435" s="778"/>
      <c r="D435" s="778"/>
      <c r="E435" s="778"/>
      <c r="F435" s="778"/>
      <c r="G435" s="778"/>
      <c r="H435" s="778"/>
      <c r="I435" s="778"/>
      <c r="J435" s="778"/>
      <c r="K435" s="778"/>
      <c r="L435" s="778"/>
      <c r="M435" s="778"/>
      <c r="N435" s="778"/>
      <c r="O435" s="778"/>
      <c r="P435" s="778"/>
      <c r="Q435" s="778"/>
      <c r="R435" s="778"/>
      <c r="S435" s="778"/>
      <c r="T435" s="778"/>
      <c r="U435" s="778"/>
      <c r="V435" s="778"/>
    </row>
    <row r="436" spans="1:22" x14ac:dyDescent="0.25">
      <c r="A436" s="778"/>
      <c r="B436" s="778"/>
      <c r="C436" s="778"/>
      <c r="D436" s="778"/>
      <c r="E436" s="778"/>
      <c r="F436" s="778"/>
      <c r="G436" s="778"/>
      <c r="H436" s="778"/>
      <c r="I436" s="778"/>
      <c r="J436" s="778"/>
      <c r="K436" s="778"/>
      <c r="L436" s="778"/>
      <c r="M436" s="778"/>
      <c r="N436" s="778"/>
      <c r="O436" s="778"/>
      <c r="P436" s="778"/>
      <c r="Q436" s="778"/>
      <c r="R436" s="778"/>
      <c r="S436" s="778"/>
      <c r="T436" s="778"/>
      <c r="U436" s="778"/>
      <c r="V436" s="778"/>
    </row>
    <row r="437" spans="1:22" x14ac:dyDescent="0.25">
      <c r="A437" s="778"/>
      <c r="B437" s="778"/>
      <c r="C437" s="778"/>
      <c r="D437" s="778"/>
      <c r="E437" s="778"/>
      <c r="F437" s="778"/>
      <c r="G437" s="778"/>
      <c r="H437" s="778"/>
      <c r="I437" s="778"/>
      <c r="J437" s="778"/>
      <c r="K437" s="778"/>
      <c r="L437" s="778"/>
      <c r="M437" s="778"/>
      <c r="N437" s="778"/>
      <c r="O437" s="778"/>
      <c r="P437" s="778"/>
      <c r="Q437" s="778"/>
      <c r="R437" s="778"/>
      <c r="S437" s="778"/>
      <c r="T437" s="778"/>
      <c r="U437" s="778"/>
      <c r="V437" s="778"/>
    </row>
    <row r="438" spans="1:22" x14ac:dyDescent="0.25">
      <c r="A438" s="778"/>
      <c r="B438" s="778"/>
      <c r="C438" s="778"/>
      <c r="D438" s="778"/>
      <c r="E438" s="778"/>
      <c r="F438" s="778"/>
      <c r="G438" s="778"/>
      <c r="H438" s="778"/>
      <c r="I438" s="778"/>
      <c r="J438" s="778"/>
      <c r="K438" s="778"/>
      <c r="L438" s="778"/>
      <c r="M438" s="778"/>
      <c r="N438" s="778"/>
      <c r="O438" s="778"/>
      <c r="P438" s="778"/>
      <c r="Q438" s="778"/>
      <c r="R438" s="778"/>
      <c r="S438" s="778"/>
      <c r="T438" s="778"/>
      <c r="U438" s="778"/>
      <c r="V438" s="778"/>
    </row>
    <row r="439" spans="1:22" x14ac:dyDescent="0.25">
      <c r="A439" s="778"/>
      <c r="B439" s="778"/>
      <c r="C439" s="778"/>
      <c r="D439" s="778"/>
      <c r="E439" s="778"/>
      <c r="F439" s="778"/>
      <c r="G439" s="778"/>
      <c r="H439" s="778"/>
      <c r="I439" s="778"/>
      <c r="J439" s="778"/>
      <c r="K439" s="778"/>
      <c r="L439" s="778"/>
      <c r="M439" s="778"/>
      <c r="N439" s="778"/>
      <c r="O439" s="778"/>
      <c r="P439" s="778"/>
      <c r="Q439" s="778"/>
      <c r="R439" s="778"/>
      <c r="S439" s="778"/>
      <c r="T439" s="778"/>
      <c r="U439" s="778"/>
      <c r="V439" s="778"/>
    </row>
    <row r="440" spans="1:22" x14ac:dyDescent="0.25">
      <c r="A440" s="778"/>
      <c r="B440" s="778"/>
      <c r="C440" s="778"/>
      <c r="D440" s="778"/>
      <c r="E440" s="778"/>
      <c r="F440" s="778"/>
      <c r="G440" s="778"/>
      <c r="H440" s="778"/>
      <c r="I440" s="778"/>
      <c r="J440" s="778"/>
      <c r="K440" s="778"/>
      <c r="L440" s="778"/>
      <c r="M440" s="778"/>
      <c r="N440" s="778"/>
      <c r="O440" s="778"/>
      <c r="P440" s="778"/>
      <c r="Q440" s="778"/>
      <c r="R440" s="778"/>
      <c r="S440" s="778"/>
      <c r="T440" s="778"/>
      <c r="U440" s="778"/>
      <c r="V440" s="778"/>
    </row>
    <row r="441" spans="1:22" x14ac:dyDescent="0.25">
      <c r="A441" s="778"/>
      <c r="B441" s="778"/>
      <c r="C441" s="778"/>
      <c r="D441" s="778"/>
      <c r="E441" s="778"/>
      <c r="F441" s="778"/>
      <c r="G441" s="778"/>
      <c r="H441" s="778"/>
      <c r="I441" s="778"/>
      <c r="J441" s="778"/>
      <c r="K441" s="778"/>
      <c r="L441" s="778"/>
      <c r="M441" s="778"/>
      <c r="N441" s="778"/>
      <c r="O441" s="778"/>
      <c r="P441" s="778"/>
      <c r="Q441" s="778"/>
      <c r="R441" s="778"/>
      <c r="S441" s="778"/>
      <c r="T441" s="778"/>
      <c r="U441" s="778"/>
      <c r="V441" s="778"/>
    </row>
    <row r="442" spans="1:22" x14ac:dyDescent="0.25">
      <c r="A442" s="778"/>
      <c r="B442" s="778"/>
      <c r="C442" s="778"/>
      <c r="D442" s="778"/>
      <c r="E442" s="778"/>
      <c r="F442" s="778"/>
      <c r="G442" s="778"/>
      <c r="H442" s="778"/>
      <c r="I442" s="778"/>
      <c r="J442" s="778"/>
      <c r="K442" s="778"/>
      <c r="L442" s="778"/>
      <c r="M442" s="778"/>
      <c r="N442" s="778"/>
      <c r="O442" s="778"/>
      <c r="P442" s="778"/>
      <c r="Q442" s="778"/>
      <c r="R442" s="778"/>
      <c r="S442" s="778"/>
      <c r="T442" s="778"/>
      <c r="U442" s="778"/>
      <c r="V442" s="778"/>
    </row>
    <row r="443" spans="1:22" x14ac:dyDescent="0.25">
      <c r="A443" s="778"/>
      <c r="B443" s="778"/>
      <c r="C443" s="778"/>
      <c r="D443" s="778"/>
      <c r="E443" s="778"/>
      <c r="F443" s="778"/>
      <c r="G443" s="778"/>
      <c r="H443" s="778"/>
      <c r="I443" s="778"/>
      <c r="J443" s="778"/>
      <c r="K443" s="778"/>
      <c r="L443" s="778"/>
      <c r="M443" s="778"/>
      <c r="N443" s="778"/>
      <c r="O443" s="778"/>
      <c r="P443" s="778"/>
      <c r="Q443" s="778"/>
      <c r="R443" s="778"/>
      <c r="S443" s="778"/>
      <c r="T443" s="778"/>
      <c r="U443" s="778"/>
      <c r="V443" s="778"/>
    </row>
    <row r="444" spans="1:22" x14ac:dyDescent="0.25">
      <c r="A444" s="778"/>
      <c r="B444" s="778"/>
      <c r="C444" s="778"/>
      <c r="D444" s="778"/>
      <c r="E444" s="778"/>
      <c r="F444" s="778"/>
      <c r="G444" s="778"/>
      <c r="H444" s="778"/>
      <c r="I444" s="778"/>
      <c r="J444" s="778"/>
      <c r="K444" s="778"/>
      <c r="L444" s="778"/>
      <c r="M444" s="778"/>
      <c r="N444" s="778"/>
      <c r="O444" s="778"/>
      <c r="P444" s="778"/>
      <c r="Q444" s="778"/>
      <c r="R444" s="778"/>
      <c r="S444" s="778"/>
      <c r="T444" s="778"/>
      <c r="U444" s="778"/>
      <c r="V444" s="778"/>
    </row>
    <row r="445" spans="1:22" x14ac:dyDescent="0.25">
      <c r="A445" s="778"/>
      <c r="B445" s="778"/>
      <c r="C445" s="778"/>
      <c r="D445" s="778"/>
      <c r="E445" s="778"/>
      <c r="F445" s="778"/>
      <c r="G445" s="778"/>
      <c r="H445" s="778"/>
      <c r="I445" s="778"/>
      <c r="J445" s="778"/>
      <c r="K445" s="778"/>
      <c r="L445" s="778"/>
      <c r="M445" s="778"/>
      <c r="N445" s="778"/>
      <c r="O445" s="778"/>
      <c r="P445" s="778"/>
      <c r="Q445" s="778"/>
      <c r="R445" s="778"/>
      <c r="S445" s="778"/>
      <c r="T445" s="778"/>
      <c r="U445" s="778"/>
      <c r="V445" s="778"/>
    </row>
    <row r="446" spans="1:22" x14ac:dyDescent="0.25">
      <c r="A446" s="778"/>
      <c r="B446" s="778"/>
      <c r="C446" s="778"/>
      <c r="D446" s="778"/>
      <c r="E446" s="778"/>
      <c r="F446" s="778"/>
      <c r="G446" s="778"/>
      <c r="H446" s="778"/>
      <c r="I446" s="778"/>
      <c r="J446" s="778"/>
      <c r="K446" s="778"/>
      <c r="L446" s="778"/>
      <c r="M446" s="778"/>
      <c r="N446" s="778"/>
      <c r="O446" s="778"/>
      <c r="P446" s="778"/>
      <c r="Q446" s="778"/>
      <c r="R446" s="778"/>
      <c r="S446" s="778"/>
      <c r="T446" s="778"/>
      <c r="U446" s="778"/>
      <c r="V446" s="778"/>
    </row>
    <row r="447" spans="1:22" x14ac:dyDescent="0.25">
      <c r="A447" s="778"/>
      <c r="B447" s="778"/>
      <c r="C447" s="778"/>
      <c r="D447" s="778"/>
      <c r="E447" s="778"/>
      <c r="F447" s="778"/>
      <c r="G447" s="778"/>
      <c r="H447" s="778"/>
      <c r="I447" s="778"/>
      <c r="J447" s="778"/>
      <c r="K447" s="778"/>
      <c r="L447" s="778"/>
      <c r="M447" s="778"/>
      <c r="N447" s="778"/>
      <c r="O447" s="778"/>
      <c r="P447" s="778"/>
      <c r="Q447" s="778"/>
      <c r="R447" s="778"/>
      <c r="S447" s="778"/>
      <c r="T447" s="778"/>
      <c r="U447" s="778"/>
      <c r="V447" s="778"/>
    </row>
    <row r="448" spans="1:22" x14ac:dyDescent="0.25">
      <c r="A448" s="778"/>
      <c r="B448" s="778"/>
      <c r="C448" s="778"/>
      <c r="D448" s="778"/>
      <c r="E448" s="778"/>
      <c r="F448" s="778"/>
      <c r="G448" s="778"/>
      <c r="H448" s="778"/>
      <c r="I448" s="778"/>
      <c r="J448" s="778"/>
      <c r="K448" s="778"/>
      <c r="L448" s="778"/>
      <c r="M448" s="778"/>
      <c r="N448" s="778"/>
      <c r="O448" s="778"/>
      <c r="P448" s="778"/>
      <c r="Q448" s="778"/>
      <c r="R448" s="778"/>
      <c r="S448" s="778"/>
      <c r="T448" s="778"/>
      <c r="U448" s="778"/>
      <c r="V448" s="778"/>
    </row>
    <row r="449" spans="1:22" x14ac:dyDescent="0.25">
      <c r="A449" s="778"/>
      <c r="B449" s="778"/>
      <c r="C449" s="778"/>
      <c r="D449" s="778"/>
      <c r="E449" s="778"/>
      <c r="F449" s="778"/>
      <c r="G449" s="778"/>
      <c r="H449" s="778"/>
      <c r="I449" s="778"/>
      <c r="J449" s="778"/>
      <c r="K449" s="778"/>
      <c r="L449" s="778"/>
      <c r="M449" s="778"/>
      <c r="N449" s="778"/>
      <c r="O449" s="778"/>
      <c r="P449" s="778"/>
      <c r="Q449" s="778"/>
      <c r="R449" s="778"/>
      <c r="S449" s="778"/>
      <c r="T449" s="778"/>
      <c r="U449" s="778"/>
      <c r="V449" s="778"/>
    </row>
    <row r="450" spans="1:22" x14ac:dyDescent="0.25">
      <c r="A450" s="778"/>
      <c r="B450" s="778"/>
      <c r="C450" s="778"/>
      <c r="D450" s="778"/>
      <c r="E450" s="778"/>
      <c r="F450" s="778"/>
      <c r="G450" s="778"/>
      <c r="H450" s="778"/>
      <c r="I450" s="778"/>
      <c r="J450" s="778"/>
      <c r="K450" s="778"/>
      <c r="L450" s="778"/>
      <c r="M450" s="778"/>
      <c r="N450" s="778"/>
      <c r="O450" s="778"/>
      <c r="P450" s="778"/>
      <c r="Q450" s="778"/>
      <c r="R450" s="778"/>
      <c r="S450" s="778"/>
      <c r="T450" s="778"/>
      <c r="U450" s="778"/>
      <c r="V450" s="778"/>
    </row>
    <row r="451" spans="1:22" x14ac:dyDescent="0.25">
      <c r="A451" s="778"/>
      <c r="B451" s="778"/>
      <c r="C451" s="778"/>
      <c r="D451" s="778"/>
      <c r="E451" s="778"/>
      <c r="F451" s="778"/>
      <c r="G451" s="778"/>
      <c r="H451" s="778"/>
      <c r="I451" s="778"/>
      <c r="J451" s="778"/>
      <c r="K451" s="778"/>
      <c r="L451" s="778"/>
      <c r="M451" s="778"/>
      <c r="N451" s="778"/>
      <c r="O451" s="778"/>
      <c r="P451" s="778"/>
      <c r="Q451" s="778"/>
      <c r="R451" s="778"/>
      <c r="S451" s="778"/>
      <c r="T451" s="778"/>
      <c r="U451" s="778"/>
      <c r="V451" s="778"/>
    </row>
    <row r="452" spans="1:22" x14ac:dyDescent="0.25">
      <c r="A452" s="778"/>
      <c r="B452" s="778"/>
      <c r="C452" s="778"/>
      <c r="D452" s="778"/>
      <c r="E452" s="778"/>
      <c r="F452" s="778"/>
      <c r="G452" s="778"/>
      <c r="H452" s="778"/>
      <c r="I452" s="778"/>
      <c r="J452" s="778"/>
      <c r="K452" s="778"/>
      <c r="L452" s="778"/>
      <c r="M452" s="778"/>
      <c r="N452" s="778"/>
      <c r="O452" s="778"/>
      <c r="P452" s="778"/>
      <c r="Q452" s="778"/>
      <c r="R452" s="778"/>
      <c r="S452" s="778"/>
      <c r="T452" s="778"/>
      <c r="U452" s="778"/>
      <c r="V452" s="778"/>
    </row>
    <row r="453" spans="1:22" x14ac:dyDescent="0.25">
      <c r="A453" s="778"/>
      <c r="B453" s="778"/>
      <c r="C453" s="778"/>
      <c r="D453" s="778"/>
      <c r="E453" s="778"/>
      <c r="F453" s="778"/>
      <c r="G453" s="778"/>
      <c r="H453" s="778"/>
      <c r="I453" s="778"/>
      <c r="J453" s="778"/>
      <c r="K453" s="778"/>
      <c r="L453" s="778"/>
      <c r="M453" s="778"/>
      <c r="N453" s="778"/>
      <c r="O453" s="778"/>
      <c r="P453" s="778"/>
      <c r="Q453" s="778"/>
      <c r="R453" s="778"/>
      <c r="S453" s="778"/>
      <c r="T453" s="778"/>
      <c r="U453" s="778"/>
      <c r="V453" s="778"/>
    </row>
    <row r="454" spans="1:22" x14ac:dyDescent="0.25">
      <c r="A454" s="778"/>
      <c r="B454" s="778"/>
      <c r="C454" s="778"/>
      <c r="D454" s="778"/>
      <c r="E454" s="778"/>
      <c r="F454" s="778"/>
      <c r="G454" s="778"/>
      <c r="H454" s="778"/>
      <c r="I454" s="778"/>
      <c r="J454" s="778"/>
      <c r="K454" s="778"/>
      <c r="L454" s="778"/>
      <c r="M454" s="778"/>
      <c r="N454" s="778"/>
      <c r="O454" s="778"/>
      <c r="P454" s="778"/>
      <c r="Q454" s="778"/>
      <c r="R454" s="778"/>
      <c r="S454" s="778"/>
      <c r="T454" s="778"/>
      <c r="U454" s="778"/>
      <c r="V454" s="778"/>
    </row>
    <row r="455" spans="1:22" x14ac:dyDescent="0.25">
      <c r="A455" s="778"/>
      <c r="B455" s="778"/>
      <c r="C455" s="778"/>
      <c r="D455" s="778"/>
      <c r="E455" s="778"/>
      <c r="F455" s="778"/>
      <c r="G455" s="778"/>
      <c r="H455" s="778"/>
      <c r="I455" s="778"/>
      <c r="J455" s="778"/>
      <c r="K455" s="778"/>
      <c r="L455" s="778"/>
      <c r="M455" s="778"/>
      <c r="N455" s="778"/>
      <c r="O455" s="778"/>
      <c r="P455" s="778"/>
      <c r="Q455" s="778"/>
      <c r="R455" s="778"/>
      <c r="S455" s="778"/>
      <c r="T455" s="778"/>
      <c r="U455" s="778"/>
      <c r="V455" s="778"/>
    </row>
    <row r="456" spans="1:22" x14ac:dyDescent="0.25">
      <c r="A456" s="778"/>
      <c r="B456" s="778"/>
      <c r="C456" s="778"/>
      <c r="D456" s="778"/>
      <c r="E456" s="778"/>
      <c r="F456" s="778"/>
      <c r="G456" s="778"/>
      <c r="H456" s="778"/>
      <c r="I456" s="778"/>
      <c r="J456" s="778"/>
      <c r="K456" s="778"/>
      <c r="L456" s="778"/>
      <c r="M456" s="778"/>
      <c r="N456" s="778"/>
      <c r="O456" s="778"/>
      <c r="P456" s="778"/>
      <c r="Q456" s="778"/>
      <c r="R456" s="778"/>
      <c r="S456" s="778"/>
      <c r="T456" s="778"/>
      <c r="U456" s="778"/>
      <c r="V456" s="778"/>
    </row>
    <row r="457" spans="1:22" x14ac:dyDescent="0.25">
      <c r="A457" s="778"/>
      <c r="B457" s="778"/>
      <c r="C457" s="778"/>
      <c r="D457" s="778"/>
      <c r="E457" s="778"/>
      <c r="F457" s="778"/>
      <c r="G457" s="778"/>
      <c r="H457" s="778"/>
      <c r="I457" s="778"/>
      <c r="J457" s="778"/>
      <c r="K457" s="778"/>
      <c r="L457" s="778"/>
      <c r="M457" s="778"/>
      <c r="N457" s="778"/>
      <c r="O457" s="778"/>
      <c r="P457" s="778"/>
      <c r="Q457" s="778"/>
      <c r="R457" s="778"/>
      <c r="S457" s="778"/>
      <c r="T457" s="778"/>
      <c r="U457" s="778"/>
      <c r="V457" s="778"/>
    </row>
    <row r="458" spans="1:22" x14ac:dyDescent="0.25">
      <c r="A458" s="778"/>
      <c r="B458" s="778"/>
      <c r="C458" s="778"/>
      <c r="D458" s="778"/>
      <c r="E458" s="778"/>
      <c r="F458" s="778"/>
      <c r="G458" s="778"/>
      <c r="H458" s="778"/>
      <c r="I458" s="778"/>
      <c r="J458" s="778"/>
      <c r="K458" s="778"/>
      <c r="L458" s="778"/>
      <c r="M458" s="778"/>
      <c r="N458" s="778"/>
      <c r="O458" s="778"/>
      <c r="P458" s="778"/>
      <c r="Q458" s="778"/>
      <c r="R458" s="778"/>
      <c r="S458" s="778"/>
      <c r="T458" s="778"/>
      <c r="U458" s="778"/>
      <c r="V458" s="778"/>
    </row>
    <row r="459" spans="1:22" x14ac:dyDescent="0.25">
      <c r="A459" s="778"/>
      <c r="B459" s="778"/>
      <c r="C459" s="778"/>
      <c r="D459" s="778"/>
      <c r="E459" s="778"/>
      <c r="F459" s="778"/>
      <c r="G459" s="778"/>
      <c r="H459" s="778"/>
      <c r="I459" s="778"/>
      <c r="J459" s="778"/>
      <c r="K459" s="778"/>
      <c r="L459" s="778"/>
      <c r="M459" s="778"/>
      <c r="N459" s="778"/>
      <c r="O459" s="778"/>
      <c r="P459" s="778"/>
      <c r="Q459" s="778"/>
      <c r="R459" s="778"/>
      <c r="S459" s="778"/>
      <c r="T459" s="778"/>
      <c r="U459" s="778"/>
      <c r="V459" s="778"/>
    </row>
    <row r="460" spans="1:22" x14ac:dyDescent="0.25">
      <c r="A460" s="778"/>
      <c r="B460" s="778"/>
      <c r="C460" s="778"/>
      <c r="D460" s="778"/>
      <c r="E460" s="778"/>
      <c r="F460" s="778"/>
      <c r="G460" s="778"/>
      <c r="H460" s="778"/>
      <c r="I460" s="778"/>
      <c r="J460" s="778"/>
      <c r="K460" s="778"/>
      <c r="L460" s="778"/>
      <c r="M460" s="778"/>
      <c r="N460" s="778"/>
      <c r="O460" s="778"/>
      <c r="P460" s="778"/>
      <c r="Q460" s="778"/>
      <c r="R460" s="778"/>
      <c r="S460" s="778"/>
      <c r="T460" s="778"/>
      <c r="U460" s="778"/>
      <c r="V460" s="778"/>
    </row>
    <row r="461" spans="1:22" x14ac:dyDescent="0.25">
      <c r="A461" s="778"/>
      <c r="B461" s="778"/>
      <c r="C461" s="778"/>
      <c r="D461" s="778"/>
      <c r="E461" s="778"/>
      <c r="F461" s="778"/>
      <c r="G461" s="778"/>
      <c r="H461" s="778"/>
      <c r="I461" s="778"/>
      <c r="J461" s="778"/>
      <c r="K461" s="778"/>
      <c r="L461" s="778"/>
      <c r="M461" s="778"/>
      <c r="N461" s="778"/>
      <c r="O461" s="778"/>
      <c r="P461" s="778"/>
      <c r="Q461" s="778"/>
      <c r="R461" s="778"/>
      <c r="S461" s="778"/>
      <c r="T461" s="778"/>
      <c r="U461" s="778"/>
      <c r="V461" s="778"/>
    </row>
    <row r="462" spans="1:22" x14ac:dyDescent="0.25">
      <c r="A462" s="778"/>
      <c r="B462" s="778"/>
      <c r="C462" s="778"/>
      <c r="D462" s="778"/>
      <c r="E462" s="778"/>
      <c r="F462" s="778"/>
      <c r="G462" s="778"/>
      <c r="H462" s="778"/>
      <c r="I462" s="778"/>
      <c r="J462" s="778"/>
      <c r="K462" s="778"/>
      <c r="L462" s="778"/>
      <c r="M462" s="778"/>
      <c r="N462" s="778"/>
      <c r="O462" s="778"/>
      <c r="P462" s="778"/>
      <c r="Q462" s="778"/>
      <c r="R462" s="778"/>
      <c r="S462" s="778"/>
      <c r="T462" s="778"/>
      <c r="U462" s="778"/>
      <c r="V462" s="778"/>
    </row>
    <row r="463" spans="1:22" x14ac:dyDescent="0.25">
      <c r="A463" s="778"/>
      <c r="B463" s="778"/>
      <c r="C463" s="778"/>
      <c r="D463" s="778"/>
      <c r="E463" s="778"/>
      <c r="F463" s="778"/>
      <c r="G463" s="778"/>
      <c r="H463" s="778"/>
      <c r="I463" s="778"/>
      <c r="J463" s="778"/>
      <c r="K463" s="778"/>
      <c r="L463" s="778"/>
      <c r="M463" s="778"/>
      <c r="N463" s="778"/>
      <c r="O463" s="778"/>
      <c r="P463" s="778"/>
      <c r="Q463" s="778"/>
      <c r="R463" s="778"/>
      <c r="S463" s="778"/>
      <c r="T463" s="778"/>
      <c r="U463" s="778"/>
      <c r="V463" s="778"/>
    </row>
    <row r="464" spans="1:22" x14ac:dyDescent="0.25">
      <c r="A464" s="778"/>
      <c r="B464" s="778"/>
      <c r="C464" s="778"/>
      <c r="D464" s="778"/>
      <c r="E464" s="778"/>
      <c r="F464" s="778"/>
      <c r="G464" s="778"/>
      <c r="H464" s="778"/>
      <c r="I464" s="778"/>
      <c r="J464" s="778"/>
      <c r="K464" s="778"/>
      <c r="L464" s="778"/>
      <c r="M464" s="778"/>
      <c r="N464" s="778"/>
      <c r="O464" s="778"/>
      <c r="P464" s="778"/>
      <c r="Q464" s="778"/>
      <c r="R464" s="778"/>
      <c r="S464" s="778"/>
      <c r="T464" s="778"/>
      <c r="U464" s="778"/>
      <c r="V464" s="778"/>
    </row>
    <row r="465" spans="1:22" x14ac:dyDescent="0.25">
      <c r="A465" s="778"/>
      <c r="B465" s="778"/>
      <c r="C465" s="778"/>
      <c r="D465" s="778"/>
      <c r="E465" s="778"/>
      <c r="F465" s="778"/>
      <c r="G465" s="778"/>
      <c r="H465" s="778"/>
      <c r="I465" s="778"/>
      <c r="J465" s="778"/>
      <c r="K465" s="778"/>
      <c r="L465" s="778"/>
      <c r="M465" s="778"/>
      <c r="N465" s="778"/>
      <c r="O465" s="778"/>
      <c r="P465" s="778"/>
      <c r="Q465" s="778"/>
      <c r="R465" s="778"/>
      <c r="S465" s="778"/>
      <c r="T465" s="778"/>
      <c r="U465" s="778"/>
      <c r="V465" s="778"/>
    </row>
    <row r="466" spans="1:22" x14ac:dyDescent="0.25">
      <c r="A466" s="778"/>
      <c r="B466" s="778"/>
      <c r="C466" s="778"/>
      <c r="D466" s="778"/>
      <c r="E466" s="778"/>
      <c r="F466" s="778"/>
      <c r="G466" s="778"/>
      <c r="H466" s="778"/>
      <c r="I466" s="778"/>
      <c r="J466" s="778"/>
      <c r="K466" s="778"/>
      <c r="L466" s="778"/>
      <c r="M466" s="778"/>
      <c r="N466" s="778"/>
      <c r="O466" s="778"/>
      <c r="P466" s="778"/>
      <c r="Q466" s="778"/>
      <c r="R466" s="778"/>
      <c r="S466" s="778"/>
      <c r="T466" s="778"/>
      <c r="U466" s="778"/>
      <c r="V466" s="778"/>
    </row>
    <row r="467" spans="1:22" x14ac:dyDescent="0.25">
      <c r="A467" s="778"/>
      <c r="B467" s="778"/>
      <c r="C467" s="778"/>
      <c r="D467" s="778"/>
      <c r="E467" s="778"/>
      <c r="F467" s="778"/>
      <c r="G467" s="778"/>
      <c r="H467" s="778"/>
      <c r="I467" s="778"/>
      <c r="J467" s="778"/>
      <c r="K467" s="778"/>
      <c r="L467" s="778"/>
      <c r="M467" s="778"/>
      <c r="N467" s="778"/>
      <c r="O467" s="778"/>
      <c r="P467" s="778"/>
      <c r="Q467" s="778"/>
      <c r="R467" s="778"/>
      <c r="S467" s="778"/>
      <c r="T467" s="778"/>
      <c r="U467" s="778"/>
      <c r="V467" s="778"/>
    </row>
    <row r="468" spans="1:22" x14ac:dyDescent="0.25">
      <c r="A468" s="778"/>
      <c r="B468" s="778"/>
      <c r="C468" s="778"/>
      <c r="D468" s="778"/>
      <c r="E468" s="778"/>
      <c r="F468" s="778"/>
      <c r="G468" s="778"/>
      <c r="H468" s="778"/>
      <c r="I468" s="778"/>
      <c r="J468" s="778"/>
      <c r="K468" s="778"/>
      <c r="L468" s="778"/>
      <c r="M468" s="778"/>
      <c r="N468" s="778"/>
      <c r="O468" s="778"/>
      <c r="P468" s="778"/>
      <c r="Q468" s="778"/>
      <c r="R468" s="778"/>
      <c r="S468" s="778"/>
      <c r="T468" s="778"/>
      <c r="U468" s="778"/>
      <c r="V468" s="778"/>
    </row>
    <row r="469" spans="1:22" x14ac:dyDescent="0.25">
      <c r="A469" s="778"/>
      <c r="B469" s="778"/>
      <c r="C469" s="778"/>
      <c r="D469" s="778"/>
      <c r="E469" s="778"/>
      <c r="F469" s="778"/>
      <c r="G469" s="778"/>
      <c r="H469" s="778"/>
      <c r="I469" s="778"/>
      <c r="J469" s="778"/>
      <c r="K469" s="778"/>
      <c r="L469" s="778"/>
      <c r="M469" s="778"/>
      <c r="N469" s="778"/>
      <c r="O469" s="778"/>
      <c r="P469" s="778"/>
      <c r="Q469" s="778"/>
      <c r="R469" s="778"/>
      <c r="S469" s="778"/>
      <c r="T469" s="778"/>
      <c r="U469" s="778"/>
      <c r="V469" s="778"/>
    </row>
    <row r="470" spans="1:22" x14ac:dyDescent="0.25">
      <c r="A470" s="778"/>
      <c r="B470" s="778"/>
      <c r="C470" s="778"/>
      <c r="D470" s="778"/>
      <c r="E470" s="778"/>
      <c r="F470" s="778"/>
      <c r="G470" s="778"/>
      <c r="H470" s="778"/>
      <c r="I470" s="778"/>
      <c r="J470" s="778"/>
      <c r="K470" s="778"/>
      <c r="L470" s="778"/>
      <c r="M470" s="778"/>
      <c r="N470" s="778"/>
      <c r="O470" s="778"/>
      <c r="P470" s="778"/>
      <c r="Q470" s="778"/>
      <c r="R470" s="778"/>
      <c r="S470" s="778"/>
      <c r="T470" s="778"/>
      <c r="U470" s="778"/>
      <c r="V470" s="778"/>
    </row>
    <row r="471" spans="1:22" x14ac:dyDescent="0.25">
      <c r="A471" s="778"/>
      <c r="B471" s="778"/>
      <c r="C471" s="778"/>
      <c r="D471" s="778"/>
      <c r="E471" s="778"/>
      <c r="F471" s="778"/>
      <c r="G471" s="778"/>
      <c r="H471" s="778"/>
      <c r="I471" s="778"/>
      <c r="J471" s="778"/>
      <c r="K471" s="778"/>
      <c r="L471" s="778"/>
      <c r="M471" s="778"/>
      <c r="N471" s="778"/>
      <c r="O471" s="778"/>
      <c r="P471" s="778"/>
      <c r="Q471" s="778"/>
      <c r="R471" s="778"/>
      <c r="S471" s="778"/>
      <c r="T471" s="778"/>
      <c r="U471" s="778"/>
      <c r="V471" s="778"/>
    </row>
    <row r="472" spans="1:22" x14ac:dyDescent="0.25">
      <c r="A472" s="778"/>
      <c r="B472" s="778"/>
      <c r="C472" s="778"/>
      <c r="D472" s="778"/>
      <c r="E472" s="778"/>
      <c r="F472" s="778"/>
      <c r="G472" s="778"/>
      <c r="H472" s="778"/>
      <c r="I472" s="778"/>
      <c r="J472" s="778"/>
      <c r="K472" s="778"/>
      <c r="L472" s="778"/>
      <c r="M472" s="778"/>
      <c r="N472" s="778"/>
      <c r="O472" s="778"/>
      <c r="P472" s="778"/>
      <c r="Q472" s="778"/>
      <c r="R472" s="778"/>
      <c r="S472" s="778"/>
      <c r="T472" s="778"/>
      <c r="U472" s="778"/>
      <c r="V472" s="778"/>
    </row>
    <row r="473" spans="1:22" x14ac:dyDescent="0.25">
      <c r="A473" s="778"/>
      <c r="B473" s="778"/>
      <c r="C473" s="778"/>
      <c r="D473" s="778"/>
      <c r="E473" s="778"/>
      <c r="F473" s="778"/>
      <c r="G473" s="778"/>
      <c r="H473" s="778"/>
      <c r="I473" s="778"/>
      <c r="J473" s="778"/>
      <c r="K473" s="778"/>
      <c r="L473" s="778"/>
      <c r="M473" s="778"/>
      <c r="N473" s="778"/>
      <c r="O473" s="778"/>
      <c r="P473" s="778"/>
      <c r="Q473" s="778"/>
      <c r="R473" s="778"/>
      <c r="S473" s="778"/>
      <c r="T473" s="778"/>
      <c r="U473" s="778"/>
      <c r="V473" s="778"/>
    </row>
    <row r="474" spans="1:22" x14ac:dyDescent="0.25">
      <c r="A474" s="778"/>
      <c r="B474" s="778"/>
      <c r="C474" s="778"/>
      <c r="D474" s="778"/>
      <c r="E474" s="778"/>
      <c r="F474" s="778"/>
      <c r="G474" s="778"/>
      <c r="H474" s="778"/>
      <c r="I474" s="778"/>
      <c r="J474" s="778"/>
      <c r="K474" s="778"/>
      <c r="L474" s="778"/>
      <c r="M474" s="778"/>
      <c r="N474" s="778"/>
      <c r="O474" s="778"/>
      <c r="P474" s="778"/>
      <c r="Q474" s="778"/>
      <c r="R474" s="778"/>
      <c r="S474" s="778"/>
      <c r="T474" s="778"/>
      <c r="U474" s="778"/>
      <c r="V474" s="778"/>
    </row>
    <row r="475" spans="1:22" x14ac:dyDescent="0.25">
      <c r="A475" s="778"/>
      <c r="B475" s="778"/>
      <c r="C475" s="778"/>
      <c r="D475" s="778"/>
      <c r="E475" s="778"/>
      <c r="F475" s="778"/>
      <c r="G475" s="778"/>
      <c r="H475" s="778"/>
      <c r="I475" s="778"/>
      <c r="J475" s="778"/>
      <c r="K475" s="778"/>
      <c r="L475" s="778"/>
      <c r="M475" s="778"/>
      <c r="N475" s="778"/>
      <c r="O475" s="778"/>
      <c r="P475" s="778"/>
      <c r="Q475" s="778"/>
      <c r="R475" s="778"/>
      <c r="S475" s="778"/>
      <c r="T475" s="778"/>
      <c r="U475" s="778"/>
      <c r="V475" s="778"/>
    </row>
    <row r="476" spans="1:22" x14ac:dyDescent="0.25">
      <c r="A476" s="778"/>
      <c r="B476" s="778"/>
      <c r="C476" s="778"/>
      <c r="D476" s="778"/>
      <c r="E476" s="778"/>
      <c r="F476" s="778"/>
      <c r="G476" s="778"/>
      <c r="H476" s="778"/>
      <c r="I476" s="778"/>
      <c r="J476" s="778"/>
      <c r="K476" s="778"/>
      <c r="L476" s="778"/>
      <c r="M476" s="778"/>
      <c r="N476" s="778"/>
      <c r="O476" s="778"/>
      <c r="P476" s="778"/>
      <c r="Q476" s="778"/>
      <c r="R476" s="778"/>
      <c r="S476" s="778"/>
      <c r="T476" s="778"/>
      <c r="U476" s="778"/>
      <c r="V476" s="778"/>
    </row>
    <row r="477" spans="1:22" x14ac:dyDescent="0.25">
      <c r="A477" s="778"/>
      <c r="B477" s="778"/>
      <c r="C477" s="778"/>
      <c r="D477" s="778"/>
      <c r="E477" s="778"/>
      <c r="F477" s="778"/>
      <c r="G477" s="778"/>
      <c r="H477" s="778"/>
      <c r="I477" s="778"/>
      <c r="J477" s="778"/>
      <c r="K477" s="778"/>
      <c r="L477" s="778"/>
      <c r="M477" s="778"/>
      <c r="N477" s="778"/>
      <c r="O477" s="778"/>
      <c r="P477" s="778"/>
      <c r="Q477" s="778"/>
      <c r="R477" s="778"/>
      <c r="S477" s="778"/>
      <c r="T477" s="778"/>
      <c r="U477" s="778"/>
      <c r="V477" s="778"/>
    </row>
    <row r="478" spans="1:22" x14ac:dyDescent="0.25">
      <c r="A478" s="778"/>
      <c r="B478" s="778"/>
      <c r="C478" s="778"/>
      <c r="D478" s="778"/>
      <c r="E478" s="778"/>
      <c r="F478" s="778"/>
      <c r="G478" s="778"/>
      <c r="H478" s="778"/>
      <c r="I478" s="778"/>
      <c r="J478" s="778"/>
      <c r="K478" s="778"/>
      <c r="L478" s="778"/>
      <c r="M478" s="778"/>
      <c r="N478" s="778"/>
      <c r="O478" s="778"/>
      <c r="P478" s="778"/>
      <c r="Q478" s="778"/>
      <c r="R478" s="778"/>
      <c r="S478" s="778"/>
      <c r="T478" s="778"/>
      <c r="U478" s="778"/>
      <c r="V478" s="778"/>
    </row>
    <row r="479" spans="1:22" x14ac:dyDescent="0.25">
      <c r="A479" s="778"/>
      <c r="B479" s="778"/>
      <c r="C479" s="778"/>
      <c r="D479" s="778"/>
      <c r="E479" s="778"/>
      <c r="F479" s="778"/>
      <c r="G479" s="778"/>
      <c r="H479" s="778"/>
      <c r="I479" s="778"/>
      <c r="J479" s="778"/>
      <c r="K479" s="778"/>
      <c r="L479" s="778"/>
      <c r="M479" s="778"/>
      <c r="N479" s="778"/>
      <c r="O479" s="778"/>
      <c r="P479" s="778"/>
      <c r="Q479" s="778"/>
      <c r="R479" s="778"/>
      <c r="S479" s="778"/>
      <c r="T479" s="778"/>
      <c r="U479" s="778"/>
      <c r="V479" s="778"/>
    </row>
    <row r="480" spans="1:22" x14ac:dyDescent="0.25">
      <c r="A480" s="778"/>
      <c r="B480" s="778"/>
      <c r="C480" s="778"/>
      <c r="D480" s="778"/>
      <c r="E480" s="778"/>
      <c r="F480" s="778"/>
      <c r="G480" s="778"/>
      <c r="H480" s="778"/>
      <c r="I480" s="778"/>
      <c r="J480" s="778"/>
      <c r="K480" s="778"/>
      <c r="L480" s="778"/>
      <c r="M480" s="778"/>
      <c r="N480" s="778"/>
      <c r="O480" s="778"/>
      <c r="P480" s="778"/>
      <c r="Q480" s="778"/>
      <c r="R480" s="778"/>
      <c r="S480" s="778"/>
      <c r="T480" s="778"/>
      <c r="U480" s="778"/>
      <c r="V480" s="778"/>
    </row>
    <row r="481" spans="1:22" x14ac:dyDescent="0.25">
      <c r="A481" s="778"/>
      <c r="B481" s="778"/>
      <c r="C481" s="778"/>
      <c r="D481" s="778"/>
      <c r="E481" s="778"/>
      <c r="F481" s="778"/>
      <c r="G481" s="778"/>
      <c r="H481" s="778"/>
      <c r="I481" s="778"/>
      <c r="J481" s="778"/>
      <c r="K481" s="778"/>
      <c r="L481" s="778"/>
      <c r="M481" s="778"/>
      <c r="N481" s="778"/>
      <c r="O481" s="778"/>
      <c r="P481" s="778"/>
      <c r="Q481" s="778"/>
      <c r="R481" s="778"/>
      <c r="S481" s="778"/>
      <c r="T481" s="778"/>
      <c r="U481" s="778"/>
      <c r="V481" s="778"/>
    </row>
    <row r="482" spans="1:22" x14ac:dyDescent="0.25">
      <c r="A482" s="778"/>
      <c r="B482" s="778"/>
      <c r="C482" s="778"/>
      <c r="D482" s="778"/>
      <c r="E482" s="778"/>
      <c r="F482" s="778"/>
      <c r="G482" s="778"/>
      <c r="H482" s="778"/>
      <c r="I482" s="778"/>
      <c r="J482" s="778"/>
      <c r="K482" s="778"/>
      <c r="L482" s="778"/>
      <c r="M482" s="778"/>
      <c r="N482" s="778"/>
      <c r="O482" s="778"/>
      <c r="P482" s="778"/>
      <c r="Q482" s="778"/>
      <c r="R482" s="778"/>
      <c r="S482" s="778"/>
      <c r="T482" s="778"/>
      <c r="U482" s="778"/>
      <c r="V482" s="778"/>
    </row>
    <row r="483" spans="1:22" x14ac:dyDescent="0.25">
      <c r="A483" s="778"/>
      <c r="B483" s="778"/>
      <c r="C483" s="778"/>
      <c r="D483" s="778"/>
      <c r="E483" s="778"/>
      <c r="F483" s="778"/>
      <c r="G483" s="778"/>
      <c r="H483" s="778"/>
      <c r="I483" s="778"/>
      <c r="J483" s="778"/>
      <c r="K483" s="778"/>
      <c r="L483" s="778"/>
      <c r="M483" s="778"/>
      <c r="N483" s="778"/>
      <c r="O483" s="778"/>
      <c r="P483" s="778"/>
      <c r="Q483" s="778"/>
      <c r="R483" s="778"/>
      <c r="S483" s="778"/>
      <c r="T483" s="778"/>
      <c r="U483" s="778"/>
      <c r="V483" s="778"/>
    </row>
    <row r="484" spans="1:22" x14ac:dyDescent="0.25">
      <c r="A484" s="778"/>
      <c r="B484" s="778"/>
      <c r="C484" s="778"/>
      <c r="D484" s="778"/>
      <c r="E484" s="778"/>
      <c r="F484" s="778"/>
      <c r="G484" s="778"/>
      <c r="H484" s="778"/>
      <c r="I484" s="778"/>
      <c r="J484" s="778"/>
      <c r="K484" s="778"/>
      <c r="L484" s="778"/>
      <c r="M484" s="778"/>
      <c r="N484" s="778"/>
      <c r="O484" s="778"/>
      <c r="P484" s="778"/>
      <c r="Q484" s="778"/>
      <c r="R484" s="778"/>
      <c r="S484" s="778"/>
      <c r="T484" s="778"/>
      <c r="U484" s="778"/>
      <c r="V484" s="778"/>
    </row>
    <row r="485" spans="1:22" x14ac:dyDescent="0.25">
      <c r="A485" s="778"/>
      <c r="B485" s="778"/>
      <c r="C485" s="778"/>
      <c r="D485" s="778"/>
      <c r="E485" s="778"/>
      <c r="F485" s="778"/>
      <c r="G485" s="778"/>
      <c r="H485" s="778"/>
      <c r="I485" s="778"/>
      <c r="J485" s="778"/>
      <c r="K485" s="778"/>
      <c r="L485" s="778"/>
      <c r="M485" s="778"/>
      <c r="N485" s="778"/>
      <c r="O485" s="778"/>
      <c r="P485" s="778"/>
      <c r="Q485" s="778"/>
      <c r="R485" s="778"/>
      <c r="S485" s="778"/>
      <c r="T485" s="778"/>
      <c r="U485" s="778"/>
      <c r="V485" s="778"/>
    </row>
    <row r="486" spans="1:22" x14ac:dyDescent="0.25">
      <c r="A486" s="778"/>
      <c r="B486" s="778"/>
      <c r="C486" s="778"/>
      <c r="D486" s="778"/>
      <c r="E486" s="778"/>
      <c r="F486" s="778"/>
      <c r="G486" s="778"/>
      <c r="H486" s="778"/>
      <c r="I486" s="778"/>
      <c r="J486" s="778"/>
      <c r="K486" s="778"/>
      <c r="L486" s="778"/>
      <c r="M486" s="778"/>
      <c r="N486" s="778"/>
      <c r="O486" s="778"/>
      <c r="P486" s="778"/>
      <c r="Q486" s="778"/>
      <c r="R486" s="778"/>
      <c r="S486" s="778"/>
      <c r="T486" s="778"/>
      <c r="U486" s="778"/>
      <c r="V486" s="778"/>
    </row>
  </sheetData>
  <mergeCells count="4">
    <mergeCell ref="A1:G1"/>
    <mergeCell ref="A4:G4"/>
    <mergeCell ref="H4:J4"/>
    <mergeCell ref="K4:N4"/>
  </mergeCells>
  <conditionalFormatting sqref="A32:C32">
    <cfRule type="expression" dxfId="111" priority="16">
      <formula>#REF!="Ecolibrium"</formula>
    </cfRule>
  </conditionalFormatting>
  <conditionalFormatting sqref="D32:E32">
    <cfRule type="expression" dxfId="110" priority="9">
      <formula>#REF!="Ecolibrium"</formula>
    </cfRule>
  </conditionalFormatting>
  <conditionalFormatting sqref="A7:N8">
    <cfRule type="expression" dxfId="109" priority="3">
      <formula>$G$30="YES"</formula>
    </cfRule>
  </conditionalFormatting>
  <conditionalFormatting sqref="A9:N9">
    <cfRule type="expression" dxfId="108" priority="2">
      <formula>$G$31="NO"</formula>
    </cfRule>
  </conditionalFormatting>
  <conditionalFormatting sqref="A6:N6">
    <cfRule type="expression" dxfId="107"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936" customWidth="1"/>
    <col min="2" max="2" width="29.75" style="936" customWidth="1"/>
    <col min="3" max="3" width="13.875" style="936" bestFit="1" customWidth="1"/>
    <col min="4" max="4" width="8.375" style="936" customWidth="1"/>
    <col min="5" max="5" width="11.25" style="936" customWidth="1"/>
    <col min="6" max="6" width="13" style="936" customWidth="1"/>
    <col min="7" max="7" width="9.125" style="936" customWidth="1"/>
    <col min="8" max="16384" width="8.75" style="936"/>
  </cols>
  <sheetData>
    <row r="1" spans="1:7" ht="47.25" x14ac:dyDescent="0.6">
      <c r="A1" s="934"/>
      <c r="B1" s="935"/>
      <c r="C1" s="1286" t="s">
        <v>198</v>
      </c>
      <c r="D1" s="1286"/>
      <c r="E1" s="1286"/>
      <c r="F1" s="1286"/>
    </row>
    <row r="2" spans="1:7" ht="15" x14ac:dyDescent="0.25">
      <c r="A2" s="978"/>
      <c r="B2" s="979"/>
      <c r="C2" s="937"/>
      <c r="D2" s="937"/>
      <c r="E2" s="937"/>
      <c r="F2" s="937"/>
    </row>
    <row r="3" spans="1:7" ht="12.75" customHeight="1" x14ac:dyDescent="0.2">
      <c r="A3" s="1204" t="s">
        <v>304</v>
      </c>
      <c r="C3" s="938" t="s">
        <v>305</v>
      </c>
      <c r="D3" s="1287"/>
      <c r="E3" s="1287"/>
      <c r="F3" s="1287"/>
      <c r="G3" s="939" t="s">
        <v>306</v>
      </c>
    </row>
    <row r="4" spans="1:7" ht="12.75" customHeight="1" x14ac:dyDescent="0.2">
      <c r="A4" s="1204" t="s">
        <v>307</v>
      </c>
      <c r="C4" s="938" t="s">
        <v>308</v>
      </c>
      <c r="D4" s="1287">
        <f ca="1">TODAY()</f>
        <v>42654</v>
      </c>
      <c r="E4" s="1287"/>
      <c r="F4" s="1287"/>
    </row>
    <row r="5" spans="1:7" ht="12.75" customHeight="1" x14ac:dyDescent="0.2">
      <c r="A5" s="1204" t="s">
        <v>309</v>
      </c>
      <c r="C5" s="938" t="s">
        <v>310</v>
      </c>
      <c r="D5" s="1287">
        <f ca="1">D4+30</f>
        <v>42684</v>
      </c>
      <c r="E5" s="1287"/>
      <c r="F5" s="1287"/>
    </row>
    <row r="6" spans="1:7" x14ac:dyDescent="0.2">
      <c r="A6" s="1205" t="s">
        <v>311</v>
      </c>
      <c r="C6" s="938" t="s">
        <v>312</v>
      </c>
      <c r="D6" s="1297" t="str">
        <f>'1-Eng Inputs'!B6</f>
        <v>Borrego Solar</v>
      </c>
      <c r="E6" s="1297"/>
      <c r="F6" s="1297"/>
    </row>
    <row r="7" spans="1:7" ht="12.75" customHeight="1" x14ac:dyDescent="0.2">
      <c r="A7" s="940"/>
      <c r="B7" s="940"/>
      <c r="C7" s="940"/>
      <c r="D7" s="940"/>
      <c r="E7" s="940"/>
    </row>
    <row r="8" spans="1:7" ht="12.75" customHeight="1" x14ac:dyDescent="0.2">
      <c r="D8" s="940"/>
    </row>
    <row r="9" spans="1:7" x14ac:dyDescent="0.2">
      <c r="A9" s="941"/>
      <c r="B9" s="941"/>
      <c r="C9" s="941"/>
      <c r="D9" s="941"/>
      <c r="E9" s="941"/>
      <c r="F9" s="942"/>
    </row>
    <row r="10" spans="1:7" ht="12.75" customHeight="1" x14ac:dyDescent="0.2">
      <c r="A10" s="943" t="s">
        <v>313</v>
      </c>
      <c r="B10" s="1203"/>
      <c r="C10" s="980" t="s">
        <v>314</v>
      </c>
      <c r="D10" s="1289" t="s">
        <v>315</v>
      </c>
      <c r="E10" s="1290"/>
      <c r="F10" s="1291"/>
      <c r="G10" s="944"/>
    </row>
    <row r="11" spans="1:7" ht="15" customHeight="1" x14ac:dyDescent="0.2">
      <c r="A11" s="945" t="str">
        <f>'1-Eng Inputs'!B4</f>
        <v>Nate Randall</v>
      </c>
      <c r="B11" s="1202"/>
      <c r="C11" s="981" t="s">
        <v>316</v>
      </c>
      <c r="D11" s="1292" t="s">
        <v>317</v>
      </c>
      <c r="E11" s="1293"/>
      <c r="F11" s="1294"/>
      <c r="G11" s="944"/>
    </row>
    <row r="12" spans="1:7" x14ac:dyDescent="0.2">
      <c r="A12" s="946"/>
      <c r="B12" s="946"/>
      <c r="C12" s="946"/>
      <c r="D12" s="946"/>
      <c r="E12" s="946"/>
      <c r="F12" s="946"/>
    </row>
    <row r="13" spans="1:7" ht="15" customHeight="1" x14ac:dyDescent="0.2">
      <c r="A13" s="982" t="s">
        <v>202</v>
      </c>
      <c r="B13" s="1295"/>
      <c r="C13" s="1296"/>
      <c r="D13" s="947" t="s">
        <v>205</v>
      </c>
      <c r="E13" s="943" t="s">
        <v>318</v>
      </c>
      <c r="F13" s="943" t="s">
        <v>319</v>
      </c>
      <c r="G13" s="944"/>
    </row>
    <row r="14" spans="1:7" x14ac:dyDescent="0.2">
      <c r="A14" s="983" t="str">
        <f>IF('2-Quote Inputs'!F6=0,"",'2-Quote Inputs'!C6)</f>
        <v>ES11236</v>
      </c>
      <c r="B14" s="989" t="str">
        <f>IF('2-Quote Inputs'!F6=0,"",'2-Quote Inputs'!A6)</f>
        <v>ECOFOOT3 10° BASE ASSEMBLY</v>
      </c>
      <c r="C14" s="984"/>
      <c r="D14" s="948">
        <f>IF('2-Quote Inputs'!F6=0,"",'2-Quote Inputs'!F6)</f>
        <v>3497</v>
      </c>
      <c r="E14" s="990">
        <f>IF('2-Quote Inputs'!F6=0,"",'2-Quote Inputs'!E6)</f>
        <v>36.26</v>
      </c>
      <c r="F14" s="949">
        <f>IF(D14="","",D14*E14)</f>
        <v>126801.21999999999</v>
      </c>
      <c r="G14" s="944"/>
    </row>
    <row r="15" spans="1:7" ht="12.75" customHeight="1" x14ac:dyDescent="0.2">
      <c r="A15" s="983" t="str">
        <f>IF('2-Quote Inputs'!F7=0,"",'2-Quote Inputs'!C7)</f>
        <v/>
      </c>
      <c r="B15" s="989" t="str">
        <f>IF('2-Quote Inputs'!F7=0,"",'2-Quote Inputs'!A7)</f>
        <v/>
      </c>
      <c r="C15" s="984"/>
      <c r="D15" s="948" t="str">
        <f>IF('2-Quote Inputs'!F7=0,"",'2-Quote Inputs'!F7)</f>
        <v/>
      </c>
      <c r="E15" s="990" t="str">
        <f>IF('2-Quote Inputs'!F7=0,"",'2-Quote Inputs'!E7)</f>
        <v/>
      </c>
      <c r="F15" s="949" t="str">
        <f t="shared" ref="F15:F28" si="0">IF(D15="","",D15*E15)</f>
        <v/>
      </c>
      <c r="G15" s="944"/>
    </row>
    <row r="16" spans="1:7" ht="12.75" customHeight="1" x14ac:dyDescent="0.2">
      <c r="A16" s="983" t="str">
        <f>IF('2-Quote Inputs'!F8=0,"",'2-Quote Inputs'!C8)</f>
        <v/>
      </c>
      <c r="B16" s="989" t="str">
        <f>IF('2-Quote Inputs'!F8=0,"",'2-Quote Inputs'!A8)</f>
        <v/>
      </c>
      <c r="C16" s="984"/>
      <c r="D16" s="948" t="str">
        <f>IF('2-Quote Inputs'!F8=0,"",'2-Quote Inputs'!F8)</f>
        <v/>
      </c>
      <c r="E16" s="990" t="str">
        <f>IF('2-Quote Inputs'!F8=0,"",'2-Quote Inputs'!E8)</f>
        <v/>
      </c>
      <c r="F16" s="949" t="str">
        <f t="shared" si="0"/>
        <v/>
      </c>
      <c r="G16" s="944"/>
    </row>
    <row r="17" spans="1:7" ht="12.75" customHeight="1" x14ac:dyDescent="0.2">
      <c r="A17" s="983" t="str">
        <f>IF('2-Quote Inputs'!F9=0,"",'2-Quote Inputs'!C9)</f>
        <v>ES11232</v>
      </c>
      <c r="B17" s="989" t="str">
        <f>IF('2-Quote Inputs'!F9=0,"",'2-Quote Inputs'!A9)</f>
        <v>ECOFOOT3 BALLAST PAN</v>
      </c>
      <c r="C17" s="984"/>
      <c r="D17" s="948">
        <f>IF('2-Quote Inputs'!F9=0,"",'2-Quote Inputs'!F9)</f>
        <v>3497</v>
      </c>
      <c r="E17" s="990">
        <f>IF('2-Quote Inputs'!F9=0,"",'2-Quote Inputs'!E9)</f>
        <v>2.82</v>
      </c>
      <c r="F17" s="949">
        <f t="shared" si="0"/>
        <v>9861.5399999999991</v>
      </c>
      <c r="G17" s="944"/>
    </row>
    <row r="18" spans="1:7" x14ac:dyDescent="0.2">
      <c r="A18" s="983" t="str">
        <f>IF('2-Quote Inputs'!F10=0,"",'2-Quote Inputs'!C10)</f>
        <v/>
      </c>
      <c r="B18" s="989" t="str">
        <f>IF('2-Quote Inputs'!F10=0,"",'2-Quote Inputs'!A10)</f>
        <v/>
      </c>
      <c r="C18" s="984"/>
      <c r="D18" s="948" t="str">
        <f>IF('2-Quote Inputs'!F10=0,"",'2-Quote Inputs'!F10)</f>
        <v/>
      </c>
      <c r="E18" s="990" t="str">
        <f>IF('2-Quote Inputs'!F10=0,"",'2-Quote Inputs'!E10)</f>
        <v/>
      </c>
      <c r="F18" s="949" t="str">
        <f t="shared" si="0"/>
        <v/>
      </c>
      <c r="G18" s="944"/>
    </row>
    <row r="19" spans="1:7" x14ac:dyDescent="0.2">
      <c r="A19" s="983" t="str">
        <f>IF('2-Quote Inputs'!F11=0,"",'2-Quote Inputs'!C11)</f>
        <v/>
      </c>
      <c r="B19" s="989" t="str">
        <f>IF('2-Quote Inputs'!F11=0,"",'2-Quote Inputs'!A11)</f>
        <v/>
      </c>
      <c r="C19" s="984"/>
      <c r="D19" s="948" t="str">
        <f>IF('2-Quote Inputs'!F11=0,"",'2-Quote Inputs'!F11)</f>
        <v/>
      </c>
      <c r="E19" s="990" t="str">
        <f>IF('2-Quote Inputs'!F11=0,"",'2-Quote Inputs'!E11)</f>
        <v/>
      </c>
      <c r="F19" s="949" t="str">
        <f t="shared" si="0"/>
        <v/>
      </c>
      <c r="G19" s="944"/>
    </row>
    <row r="20" spans="1:7" ht="12.75" customHeight="1" x14ac:dyDescent="0.2">
      <c r="A20" s="983" t="str">
        <f>IF('2-Quote Inputs'!F12=0,"",'2-Quote Inputs'!C12)</f>
        <v/>
      </c>
      <c r="B20" s="989" t="str">
        <f>IF('2-Quote Inputs'!F12=0,"",'2-Quote Inputs'!A12)</f>
        <v/>
      </c>
      <c r="C20" s="984"/>
      <c r="D20" s="948" t="str">
        <f>IF('2-Quote Inputs'!F12=0,"",'2-Quote Inputs'!F12)</f>
        <v/>
      </c>
      <c r="E20" s="990" t="str">
        <f>IF('2-Quote Inputs'!F12=0,"",'2-Quote Inputs'!E12)</f>
        <v/>
      </c>
      <c r="F20" s="949" t="str">
        <f t="shared" si="0"/>
        <v/>
      </c>
      <c r="G20" s="944"/>
    </row>
    <row r="21" spans="1:7" ht="12.75" customHeight="1" x14ac:dyDescent="0.2">
      <c r="A21" s="983" t="str">
        <f>IF('2-Quote Inputs'!F13=0,"",'2-Quote Inputs'!C13)</f>
        <v/>
      </c>
      <c r="B21" s="989" t="str">
        <f>IF('2-Quote Inputs'!F13=0,"",'2-Quote Inputs'!A13)</f>
        <v/>
      </c>
      <c r="C21" s="984"/>
      <c r="D21" s="948" t="str">
        <f>IF('2-Quote Inputs'!F13=0,"",'2-Quote Inputs'!F13)</f>
        <v/>
      </c>
      <c r="E21" s="990" t="str">
        <f>IF('2-Quote Inputs'!F13=0,"",'2-Quote Inputs'!E13)</f>
        <v/>
      </c>
      <c r="F21" s="949" t="str">
        <f t="shared" si="0"/>
        <v/>
      </c>
      <c r="G21" s="944"/>
    </row>
    <row r="22" spans="1:7" ht="12.75" customHeight="1" x14ac:dyDescent="0.2">
      <c r="A22" s="983" t="str">
        <f>IF('2-Quote Inputs'!F14=0,"",'2-Quote Inputs'!C14)</f>
        <v/>
      </c>
      <c r="B22" s="989" t="str">
        <f>IF('2-Quote Inputs'!F14=0,"",'2-Quote Inputs'!A14)</f>
        <v/>
      </c>
      <c r="C22" s="984"/>
      <c r="D22" s="948" t="str">
        <f>IF('2-Quote Inputs'!F14=0,"",'2-Quote Inputs'!F14)</f>
        <v/>
      </c>
      <c r="E22" s="990" t="str">
        <f>IF('2-Quote Inputs'!F14=0,"",'2-Quote Inputs'!E14)</f>
        <v/>
      </c>
      <c r="F22" s="949" t="str">
        <f t="shared" si="0"/>
        <v/>
      </c>
      <c r="G22" s="944"/>
    </row>
    <row r="23" spans="1:7" ht="12.75" customHeight="1" x14ac:dyDescent="0.2">
      <c r="A23" s="983" t="str">
        <f>IF('2-Quote Inputs'!F15=0,"",'2-Quote Inputs'!C15)</f>
        <v/>
      </c>
      <c r="B23" s="989" t="str">
        <f>IF('2-Quote Inputs'!F15=0,"",'2-Quote Inputs'!A15)</f>
        <v/>
      </c>
      <c r="C23" s="984"/>
      <c r="D23" s="948" t="str">
        <f>IF('2-Quote Inputs'!F15=0,"",'2-Quote Inputs'!F15)</f>
        <v/>
      </c>
      <c r="E23" s="990" t="str">
        <f>IF('2-Quote Inputs'!F15=0,"",'2-Quote Inputs'!E15)</f>
        <v/>
      </c>
      <c r="F23" s="949" t="str">
        <f t="shared" si="0"/>
        <v/>
      </c>
      <c r="G23" s="944"/>
    </row>
    <row r="24" spans="1:7" ht="12.75" customHeight="1" x14ac:dyDescent="0.2">
      <c r="A24" s="983" t="str">
        <f>IF('2-Quote Inputs'!F16=0,"",'2-Quote Inputs'!C16)</f>
        <v/>
      </c>
      <c r="B24" s="989" t="str">
        <f>IF('2-Quote Inputs'!F16=0,"",'2-Quote Inputs'!A16)</f>
        <v/>
      </c>
      <c r="C24" s="984"/>
      <c r="D24" s="948" t="str">
        <f>IF('2-Quote Inputs'!F16=0,"",'2-Quote Inputs'!F16)</f>
        <v/>
      </c>
      <c r="E24" s="990" t="str">
        <f>IF('2-Quote Inputs'!F16=0,"",'2-Quote Inputs'!E16)</f>
        <v/>
      </c>
      <c r="F24" s="949" t="str">
        <f t="shared" si="0"/>
        <v/>
      </c>
      <c r="G24" s="944"/>
    </row>
    <row r="25" spans="1:7" ht="12.75" customHeight="1" x14ac:dyDescent="0.2">
      <c r="A25" s="983" t="str">
        <f>IF('2-Quote Inputs'!F17=0,"",'2-Quote Inputs'!C17)</f>
        <v/>
      </c>
      <c r="B25" s="989" t="str">
        <f>IF('2-Quote Inputs'!F17=0,"",'2-Quote Inputs'!A17)</f>
        <v/>
      </c>
      <c r="C25" s="984"/>
      <c r="D25" s="948" t="str">
        <f>IF('2-Quote Inputs'!F17=0,"",'2-Quote Inputs'!F17)</f>
        <v/>
      </c>
      <c r="E25" s="990" t="str">
        <f>IF('2-Quote Inputs'!F17=0,"",'2-Quote Inputs'!E17)</f>
        <v/>
      </c>
      <c r="F25" s="949" t="str">
        <f t="shared" si="0"/>
        <v/>
      </c>
      <c r="G25" s="944"/>
    </row>
    <row r="26" spans="1:7" ht="12.75" customHeight="1" x14ac:dyDescent="0.2">
      <c r="A26" s="983" t="s">
        <v>211</v>
      </c>
      <c r="B26" s="989"/>
      <c r="C26" s="984"/>
      <c r="D26" s="948">
        <f>IF('2-Quote Inputs'!F18=0,"",'2-Quote Inputs'!F18)</f>
        <v>1</v>
      </c>
      <c r="E26" s="990" t="e">
        <f>IF('2-Quote Inputs'!F18=0,"",'2-Quote Inputs'!E18)</f>
        <v>#REF!</v>
      </c>
      <c r="F26" s="949" t="e">
        <f t="shared" si="0"/>
        <v>#REF!</v>
      </c>
      <c r="G26" s="944"/>
    </row>
    <row r="27" spans="1:7" ht="12.75" customHeight="1" x14ac:dyDescent="0.2">
      <c r="A27" s="983" t="str">
        <f>IF('2-Quote Inputs'!F19=0,"",'2-Quote Inputs'!C19)</f>
        <v/>
      </c>
      <c r="B27" s="989" t="str">
        <f>IF('2-Quote Inputs'!F19=0,"",'2-Quote Inputs'!A19)</f>
        <v/>
      </c>
      <c r="C27" s="984"/>
      <c r="D27" s="948" t="str">
        <f>IF('2-Quote Inputs'!F19=0,"",'2-Quote Inputs'!F19)</f>
        <v/>
      </c>
      <c r="E27" s="990" t="str">
        <f>IF('2-Quote Inputs'!F19=0,"",'2-Quote Inputs'!E19)</f>
        <v/>
      </c>
      <c r="F27" s="949" t="str">
        <f t="shared" si="0"/>
        <v/>
      </c>
      <c r="G27" s="944"/>
    </row>
    <row r="28" spans="1:7" x14ac:dyDescent="0.2">
      <c r="A28" s="983" t="str">
        <f>IF('2-Quote Inputs'!F20=0,"",'2-Quote Inputs'!C20)</f>
        <v/>
      </c>
      <c r="B28" s="989" t="str">
        <f>IF('2-Quote Inputs'!F20=0,"",'2-Quote Inputs'!A20)</f>
        <v/>
      </c>
      <c r="C28" s="984"/>
      <c r="D28" s="948" t="str">
        <f>IF('2-Quote Inputs'!F20=0,"",'2-Quote Inputs'!F20)</f>
        <v/>
      </c>
      <c r="E28" s="990" t="str">
        <f>IF('2-Quote Inputs'!F20=0,"",'2-Quote Inputs'!E20)</f>
        <v/>
      </c>
      <c r="F28" s="949" t="str">
        <f t="shared" si="0"/>
        <v/>
      </c>
      <c r="G28" s="944"/>
    </row>
    <row r="29" spans="1:7" x14ac:dyDescent="0.2">
      <c r="A29" s="983"/>
      <c r="B29" s="989"/>
      <c r="C29" s="984"/>
      <c r="D29" s="948"/>
      <c r="E29" s="990"/>
      <c r="F29" s="949"/>
      <c r="G29" s="944"/>
    </row>
    <row r="30" spans="1:7" x14ac:dyDescent="0.2">
      <c r="A30" s="983" t="str">
        <f>IF('2-Quote Inputs'!G21=0,"",'2-Quote Inputs'!A21)</f>
        <v/>
      </c>
      <c r="B30" s="989"/>
      <c r="C30" s="985"/>
      <c r="D30" s="948"/>
      <c r="E30" s="990"/>
      <c r="F30" s="991" t="str">
        <f>IF('2-Quote Inputs'!G21=0,"",'2-Quote Inputs'!G21)</f>
        <v/>
      </c>
      <c r="G30" s="944"/>
    </row>
    <row r="31" spans="1:7" x14ac:dyDescent="0.2">
      <c r="A31" s="950" t="s">
        <v>320</v>
      </c>
      <c r="B31" s="950"/>
      <c r="C31" s="950"/>
      <c r="D31" s="950"/>
      <c r="E31" s="993" t="s">
        <v>321</v>
      </c>
      <c r="F31" s="951" t="e">
        <f>SUM(F14:F28)-ABS(F30)</f>
        <v>#REF!</v>
      </c>
      <c r="G31" s="944"/>
    </row>
    <row r="32" spans="1:7" x14ac:dyDescent="0.2">
      <c r="A32" s="986" t="s">
        <v>322</v>
      </c>
      <c r="B32" s="986"/>
      <c r="C32" s="986"/>
      <c r="E32" s="987" t="s">
        <v>219</v>
      </c>
      <c r="F32" s="952">
        <f>'2-Quote Inputs'!G24</f>
        <v>853.08500000000004</v>
      </c>
      <c r="G32" s="944"/>
    </row>
    <row r="33" spans="1:7" x14ac:dyDescent="0.2">
      <c r="A33" s="986" t="s">
        <v>323</v>
      </c>
      <c r="B33" s="986"/>
      <c r="C33" s="986"/>
      <c r="E33" s="987" t="s">
        <v>221</v>
      </c>
      <c r="F33" s="992" t="str">
        <f>IFERROR(F31/(F32*1000),"N/A")</f>
        <v>N/A</v>
      </c>
      <c r="G33" s="944"/>
    </row>
    <row r="34" spans="1:7" x14ac:dyDescent="0.2">
      <c r="A34" s="986" t="s">
        <v>324</v>
      </c>
      <c r="B34" s="986"/>
      <c r="C34" s="986"/>
      <c r="E34" s="987" t="s">
        <v>325</v>
      </c>
      <c r="F34" s="953">
        <v>48</v>
      </c>
      <c r="G34" s="944"/>
    </row>
    <row r="35" spans="1:7" x14ac:dyDescent="0.2">
      <c r="A35" s="986" t="s">
        <v>326</v>
      </c>
      <c r="B35" s="986"/>
      <c r="C35" s="986"/>
      <c r="E35" s="987" t="s">
        <v>327</v>
      </c>
      <c r="F35" s="953" t="str">
        <f>IF('2-Quote Inputs'!G26=0,"",'2-Quote Inputs'!G26)</f>
        <v/>
      </c>
    </row>
    <row r="39" spans="1:7" ht="12.75" customHeight="1" x14ac:dyDescent="0.25">
      <c r="A39" s="988" t="s">
        <v>328</v>
      </c>
      <c r="B39" s="988"/>
      <c r="C39" s="988"/>
      <c r="D39" s="988"/>
      <c r="E39" s="988"/>
      <c r="F39" s="988"/>
    </row>
    <row r="50" spans="1:6" ht="12.75" customHeight="1" x14ac:dyDescent="0.25"/>
    <row r="51" spans="1:6" ht="12.75" customHeight="1" x14ac:dyDescent="0.25"/>
    <row r="59" spans="1:6" ht="12.75" customHeight="1" x14ac:dyDescent="0.25">
      <c r="A59" s="968" t="s">
        <v>329</v>
      </c>
      <c r="B59" s="969"/>
      <c r="C59" s="969"/>
      <c r="D59" s="969"/>
      <c r="E59" s="969"/>
      <c r="F59" s="970"/>
    </row>
    <row r="60" spans="1:6" ht="12.75" customHeight="1" x14ac:dyDescent="0.25">
      <c r="A60" s="954" t="s">
        <v>108</v>
      </c>
      <c r="B60" s="955"/>
      <c r="C60" s="955"/>
      <c r="D60" s="955"/>
      <c r="E60" s="956">
        <f>'1-Eng Inputs'!D22</f>
        <v>0</v>
      </c>
      <c r="F60" s="957"/>
    </row>
    <row r="61" spans="1:6" ht="12.75" customHeight="1" x14ac:dyDescent="0.2">
      <c r="A61" s="958" t="s">
        <v>330</v>
      </c>
      <c r="D61" s="959"/>
      <c r="E61" s="960"/>
      <c r="F61" s="961"/>
    </row>
    <row r="62" spans="1:6" ht="12.75" customHeight="1" x14ac:dyDescent="0.2">
      <c r="A62" s="962" t="s">
        <v>331</v>
      </c>
      <c r="D62" s="963"/>
      <c r="E62" s="960"/>
      <c r="F62" s="961" t="s">
        <v>332</v>
      </c>
    </row>
    <row r="63" spans="1:6" ht="12.75" customHeight="1" x14ac:dyDescent="0.2">
      <c r="A63" s="962" t="s">
        <v>333</v>
      </c>
      <c r="D63" s="959"/>
      <c r="E63" s="960"/>
      <c r="F63" s="961"/>
    </row>
    <row r="64" spans="1:6" ht="12.75" customHeight="1" x14ac:dyDescent="0.2">
      <c r="A64" s="962" t="s">
        <v>334</v>
      </c>
      <c r="D64" s="959"/>
      <c r="E64" s="960"/>
      <c r="F64" s="961"/>
    </row>
    <row r="65" spans="1:7" ht="12.75" customHeight="1" x14ac:dyDescent="0.2">
      <c r="A65" s="962" t="s">
        <v>335</v>
      </c>
      <c r="D65" s="959"/>
      <c r="E65" s="960"/>
      <c r="F65" s="961" t="s">
        <v>336</v>
      </c>
    </row>
    <row r="66" spans="1:7" ht="12.75" customHeight="1" x14ac:dyDescent="0.2">
      <c r="A66" s="962" t="s">
        <v>337</v>
      </c>
      <c r="D66" s="959"/>
      <c r="E66" s="960">
        <f>'1-Eng Inputs'!D19</f>
        <v>0</v>
      </c>
      <c r="F66" s="961" t="s">
        <v>338</v>
      </c>
    </row>
    <row r="67" spans="1:7" ht="12.75" customHeight="1" x14ac:dyDescent="0.2">
      <c r="A67" s="962" t="s">
        <v>339</v>
      </c>
      <c r="D67" s="959"/>
      <c r="E67" s="960">
        <f>'1-Eng Inputs'!D17</f>
        <v>0</v>
      </c>
      <c r="F67" s="961" t="s">
        <v>340</v>
      </c>
    </row>
    <row r="68" spans="1:7" ht="12.75" customHeight="1" x14ac:dyDescent="0.2">
      <c r="A68" s="962" t="s">
        <v>341</v>
      </c>
      <c r="D68" s="959"/>
      <c r="E68" s="960">
        <f>'1-Eng Inputs'!D18</f>
        <v>0</v>
      </c>
      <c r="F68" s="961" t="s">
        <v>340</v>
      </c>
    </row>
    <row r="69" spans="1:7" ht="12.75" customHeight="1" x14ac:dyDescent="0.2">
      <c r="A69" s="962" t="s">
        <v>342</v>
      </c>
      <c r="D69" s="963"/>
      <c r="E69" s="964">
        <f>'1-Eng Inputs'!D30</f>
        <v>0</v>
      </c>
      <c r="F69" s="961" t="s">
        <v>343</v>
      </c>
    </row>
    <row r="70" spans="1:7" ht="12.75" customHeight="1" x14ac:dyDescent="0.2">
      <c r="A70" s="962" t="s">
        <v>351</v>
      </c>
      <c r="D70" s="963"/>
      <c r="E70" s="965"/>
      <c r="F70" s="961"/>
    </row>
    <row r="71" spans="1:7" ht="12.75" customHeight="1" x14ac:dyDescent="0.2">
      <c r="A71" s="962" t="s">
        <v>344</v>
      </c>
      <c r="D71" s="963"/>
      <c r="E71" s="966">
        <f>'1-Eng Inputs'!D44</f>
        <v>0</v>
      </c>
      <c r="F71" s="961" t="s">
        <v>345</v>
      </c>
    </row>
    <row r="72" spans="1:7" ht="12.75" customHeight="1" x14ac:dyDescent="0.2">
      <c r="A72" s="944" t="s">
        <v>346</v>
      </c>
      <c r="D72" s="963"/>
      <c r="E72" s="967">
        <f>'1-Eng Inputs'!D10</f>
        <v>0</v>
      </c>
      <c r="F72" s="961"/>
    </row>
    <row r="73" spans="1:7" ht="12.75" customHeight="1" x14ac:dyDescent="0.2">
      <c r="A73" s="962" t="s">
        <v>347</v>
      </c>
      <c r="D73" s="963"/>
      <c r="E73" s="965">
        <f>('Friction Data'!F34)</f>
        <v>0</v>
      </c>
      <c r="F73" s="961"/>
    </row>
    <row r="74" spans="1:7" ht="12.75" customHeight="1" x14ac:dyDescent="0.2">
      <c r="A74" s="968" t="s">
        <v>348</v>
      </c>
      <c r="B74" s="969"/>
      <c r="C74" s="969"/>
      <c r="D74" s="969"/>
      <c r="E74" s="969"/>
      <c r="F74" s="970"/>
      <c r="G74" s="971"/>
    </row>
    <row r="75" spans="1:7" ht="12.75" customHeight="1" x14ac:dyDescent="0.2">
      <c r="A75" s="972" t="s">
        <v>349</v>
      </c>
      <c r="B75" s="973"/>
      <c r="C75" s="973"/>
      <c r="D75" s="974"/>
      <c r="E75" s="975"/>
      <c r="F75" s="976" t="s">
        <v>338</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288" t="s">
        <v>350</v>
      </c>
      <c r="B107" s="1288"/>
      <c r="C107" s="1288"/>
      <c r="D107" s="1288"/>
      <c r="E107" s="1288"/>
      <c r="F107" s="1288"/>
    </row>
    <row r="108" spans="1:6" ht="12.75" customHeight="1" x14ac:dyDescent="0.25">
      <c r="A108" s="1288"/>
      <c r="B108" s="1288"/>
      <c r="C108" s="1288"/>
      <c r="D108" s="1288"/>
      <c r="E108" s="1288"/>
      <c r="F108" s="1288"/>
    </row>
    <row r="109" spans="1:6" ht="12.75" customHeight="1" x14ac:dyDescent="0.25">
      <c r="A109" s="1288"/>
      <c r="B109" s="1288"/>
      <c r="C109" s="1288"/>
      <c r="D109" s="1288"/>
      <c r="E109" s="1288"/>
      <c r="F109" s="1288"/>
    </row>
    <row r="110" spans="1:6" ht="12.75" customHeight="1" x14ac:dyDescent="0.25">
      <c r="A110" s="1288"/>
      <c r="B110" s="1288"/>
      <c r="C110" s="1288"/>
      <c r="D110" s="1288"/>
      <c r="E110" s="1288"/>
      <c r="F110" s="1288"/>
    </row>
    <row r="111" spans="1:6" ht="12.75" customHeight="1" x14ac:dyDescent="0.25">
      <c r="A111" s="1288"/>
      <c r="B111" s="1288"/>
      <c r="C111" s="1288"/>
      <c r="D111" s="1288"/>
      <c r="E111" s="1288"/>
      <c r="F111" s="1288"/>
    </row>
    <row r="112" spans="1:6" ht="12.75" customHeight="1" x14ac:dyDescent="0.25">
      <c r="A112" s="1288"/>
      <c r="B112" s="1288"/>
      <c r="C112" s="1288"/>
      <c r="D112" s="1288"/>
      <c r="E112" s="1288"/>
      <c r="F112" s="1288"/>
    </row>
    <row r="113" spans="1:6" ht="12.75" customHeight="1" x14ac:dyDescent="0.25">
      <c r="A113" s="1288"/>
      <c r="B113" s="1288"/>
      <c r="C113" s="1288"/>
      <c r="D113" s="1288"/>
      <c r="E113" s="1288"/>
      <c r="F113" s="1288"/>
    </row>
    <row r="114" spans="1:6" ht="12.75" customHeight="1" x14ac:dyDescent="0.25">
      <c r="A114" s="1288"/>
      <c r="B114" s="1288"/>
      <c r="C114" s="1288"/>
      <c r="D114" s="1288"/>
      <c r="E114" s="1288"/>
      <c r="F114" s="1288"/>
    </row>
    <row r="115" spans="1:6" ht="12.75" customHeight="1" x14ac:dyDescent="0.25">
      <c r="A115" s="1288"/>
      <c r="B115" s="1288"/>
      <c r="C115" s="1288"/>
      <c r="D115" s="1288"/>
      <c r="E115" s="1288"/>
      <c r="F115" s="1288"/>
    </row>
    <row r="116" spans="1:6" ht="12.75" customHeight="1" x14ac:dyDescent="0.25">
      <c r="A116" s="1288"/>
      <c r="B116" s="1288"/>
      <c r="C116" s="1288"/>
      <c r="D116" s="1288"/>
      <c r="E116" s="1288"/>
      <c r="F116" s="1288"/>
    </row>
    <row r="117" spans="1:6" ht="12.75" customHeight="1" x14ac:dyDescent="0.25">
      <c r="A117" s="1288"/>
      <c r="B117" s="1288"/>
      <c r="C117" s="1288"/>
      <c r="D117" s="1288"/>
      <c r="E117" s="1288"/>
      <c r="F117" s="1288"/>
    </row>
    <row r="118" spans="1:6" ht="12.75" customHeight="1" x14ac:dyDescent="0.25">
      <c r="A118" s="1288"/>
      <c r="B118" s="1288"/>
      <c r="C118" s="1288"/>
      <c r="D118" s="1288"/>
      <c r="E118" s="1288"/>
      <c r="F118" s="1288"/>
    </row>
    <row r="119" spans="1:6" ht="12.75" customHeight="1" x14ac:dyDescent="0.25">
      <c r="A119" s="1288"/>
      <c r="B119" s="1288"/>
      <c r="C119" s="1288"/>
      <c r="D119" s="1288"/>
      <c r="E119" s="1288"/>
      <c r="F119" s="1288"/>
    </row>
    <row r="120" spans="1:6" ht="12.75" customHeight="1" x14ac:dyDescent="0.25">
      <c r="A120" s="1288"/>
      <c r="B120" s="1288"/>
      <c r="C120" s="1288"/>
      <c r="D120" s="1288"/>
      <c r="E120" s="1288"/>
      <c r="F120" s="1288"/>
    </row>
    <row r="121" spans="1:6" ht="12.75" customHeight="1" x14ac:dyDescent="0.25">
      <c r="A121" s="1288"/>
      <c r="B121" s="1288"/>
      <c r="C121" s="1288"/>
      <c r="D121" s="1288"/>
      <c r="E121" s="1288"/>
      <c r="F121" s="1288"/>
    </row>
    <row r="122" spans="1:6" ht="12.75" customHeight="1" x14ac:dyDescent="0.25">
      <c r="A122" s="1288"/>
      <c r="B122" s="1288"/>
      <c r="C122" s="1288"/>
      <c r="D122" s="1288"/>
      <c r="E122" s="1288"/>
      <c r="F122" s="1288"/>
    </row>
    <row r="123" spans="1:6" ht="12.75" customHeight="1" x14ac:dyDescent="0.25">
      <c r="A123" s="1288"/>
      <c r="B123" s="1288"/>
      <c r="C123" s="1288"/>
      <c r="D123" s="1288"/>
      <c r="E123" s="1288"/>
      <c r="F123" s="1288"/>
    </row>
    <row r="124" spans="1:6" ht="12.75" customHeight="1" x14ac:dyDescent="0.25">
      <c r="A124" s="1288"/>
      <c r="B124" s="1288"/>
      <c r="C124" s="1288"/>
      <c r="D124" s="1288"/>
      <c r="E124" s="1288"/>
      <c r="F124" s="1288"/>
    </row>
    <row r="125" spans="1:6" ht="12.75" customHeight="1" x14ac:dyDescent="0.25">
      <c r="A125" s="1288"/>
      <c r="B125" s="1288"/>
      <c r="C125" s="1288"/>
      <c r="D125" s="1288"/>
      <c r="E125" s="1288"/>
      <c r="F125" s="1288"/>
    </row>
    <row r="126" spans="1:6" ht="12.75" customHeight="1" x14ac:dyDescent="0.25">
      <c r="A126" s="1288"/>
      <c r="B126" s="1288"/>
      <c r="C126" s="1288"/>
      <c r="D126" s="1288"/>
      <c r="E126" s="1288"/>
      <c r="F126" s="1288"/>
    </row>
    <row r="127" spans="1:6" ht="12.75" customHeight="1" x14ac:dyDescent="0.25">
      <c r="A127" s="1288"/>
      <c r="B127" s="1288"/>
      <c r="C127" s="1288"/>
      <c r="D127" s="1288"/>
      <c r="E127" s="1288"/>
      <c r="F127" s="1288"/>
    </row>
    <row r="128" spans="1:6" ht="12.75" customHeight="1" x14ac:dyDescent="0.25">
      <c r="A128" s="1288"/>
      <c r="B128" s="1288"/>
      <c r="C128" s="1288"/>
      <c r="D128" s="1288"/>
      <c r="E128" s="1288"/>
      <c r="F128" s="1288"/>
    </row>
    <row r="129" spans="1:6" ht="12.75" customHeight="1" x14ac:dyDescent="0.25">
      <c r="A129" s="1288"/>
      <c r="B129" s="1288"/>
      <c r="C129" s="1288"/>
      <c r="D129" s="1288"/>
      <c r="E129" s="1288"/>
      <c r="F129" s="1288"/>
    </row>
    <row r="130" spans="1:6" ht="12.75" customHeight="1" x14ac:dyDescent="0.25">
      <c r="A130" s="1288"/>
      <c r="B130" s="1288"/>
      <c r="C130" s="1288"/>
      <c r="D130" s="1288"/>
      <c r="E130" s="1288"/>
      <c r="F130" s="1288"/>
    </row>
    <row r="131" spans="1:6" ht="12.75" customHeight="1" x14ac:dyDescent="0.25">
      <c r="A131" s="1288"/>
      <c r="B131" s="1288"/>
      <c r="C131" s="1288"/>
      <c r="D131" s="1288"/>
      <c r="E131" s="1288"/>
      <c r="F131" s="1288"/>
    </row>
    <row r="132" spans="1:6" ht="12.75" customHeight="1" x14ac:dyDescent="0.25">
      <c r="A132" s="1288"/>
      <c r="B132" s="1288"/>
      <c r="C132" s="1288"/>
      <c r="D132" s="1288"/>
      <c r="E132" s="1288"/>
      <c r="F132" s="1288"/>
    </row>
    <row r="133" spans="1:6" ht="12.75" customHeight="1" x14ac:dyDescent="0.25">
      <c r="A133" s="1288"/>
      <c r="B133" s="1288"/>
      <c r="C133" s="1288"/>
      <c r="D133" s="1288"/>
      <c r="E133" s="1288"/>
      <c r="F133" s="1288"/>
    </row>
    <row r="134" spans="1:6" ht="12.75" customHeight="1" x14ac:dyDescent="0.25">
      <c r="A134" s="1288"/>
      <c r="B134" s="1288"/>
      <c r="C134" s="1288"/>
      <c r="D134" s="1288"/>
      <c r="E134" s="1288"/>
      <c r="F134" s="1288"/>
    </row>
    <row r="135" spans="1:6" ht="12.75" customHeight="1" x14ac:dyDescent="0.25">
      <c r="A135" s="1288"/>
      <c r="B135" s="1288"/>
      <c r="C135" s="1288"/>
      <c r="D135" s="1288"/>
      <c r="E135" s="1288"/>
      <c r="F135" s="1288"/>
    </row>
    <row r="136" spans="1:6" ht="12.75" customHeight="1" x14ac:dyDescent="0.25">
      <c r="A136" s="1288"/>
      <c r="B136" s="1288"/>
      <c r="C136" s="1288"/>
      <c r="D136" s="1288"/>
      <c r="E136" s="1288"/>
      <c r="F136" s="1288"/>
    </row>
    <row r="137" spans="1:6" ht="12.75" customHeight="1" x14ac:dyDescent="0.25">
      <c r="A137" s="1288"/>
      <c r="B137" s="1288"/>
      <c r="C137" s="1288"/>
      <c r="D137" s="1288"/>
      <c r="E137" s="1288"/>
      <c r="F137" s="1288"/>
    </row>
    <row r="138" spans="1:6" ht="12.75" customHeight="1" x14ac:dyDescent="0.25">
      <c r="A138" s="1288"/>
      <c r="B138" s="1288"/>
      <c r="C138" s="1288"/>
      <c r="D138" s="1288"/>
      <c r="E138" s="1288"/>
      <c r="F138" s="1288"/>
    </row>
    <row r="139" spans="1:6" ht="12.75" customHeight="1" x14ac:dyDescent="0.25">
      <c r="A139" s="1288"/>
      <c r="B139" s="1288"/>
      <c r="C139" s="1288"/>
      <c r="D139" s="1288"/>
      <c r="E139" s="1288"/>
      <c r="F139" s="1288"/>
    </row>
    <row r="140" spans="1:6" ht="12.75" customHeight="1" x14ac:dyDescent="0.25">
      <c r="A140" s="1288"/>
      <c r="B140" s="1288"/>
      <c r="C140" s="1288"/>
      <c r="D140" s="1288"/>
      <c r="E140" s="1288"/>
      <c r="F140" s="1288"/>
    </row>
    <row r="141" spans="1:6" ht="12.75" customHeight="1" x14ac:dyDescent="0.25">
      <c r="A141" s="1288"/>
      <c r="B141" s="1288"/>
      <c r="C141" s="1288"/>
      <c r="D141" s="1288"/>
      <c r="E141" s="1288"/>
      <c r="F141" s="1288"/>
    </row>
    <row r="142" spans="1:6" ht="12.75" customHeight="1" x14ac:dyDescent="0.25">
      <c r="A142" s="1288"/>
      <c r="B142" s="1288"/>
      <c r="C142" s="1288"/>
      <c r="D142" s="1288"/>
      <c r="E142" s="1288"/>
      <c r="F142" s="1288"/>
    </row>
    <row r="143" spans="1:6" ht="12.75" customHeight="1" x14ac:dyDescent="0.25">
      <c r="A143" s="1288"/>
      <c r="B143" s="1288"/>
      <c r="C143" s="1288"/>
      <c r="D143" s="1288"/>
      <c r="E143" s="1288"/>
      <c r="F143" s="1288"/>
    </row>
    <row r="144" spans="1:6" ht="12.75" customHeight="1" x14ac:dyDescent="0.25">
      <c r="A144" s="1288"/>
      <c r="B144" s="1288"/>
      <c r="C144" s="1288"/>
      <c r="D144" s="1288"/>
      <c r="E144" s="1288"/>
      <c r="F144" s="1288"/>
    </row>
    <row r="145" spans="1:6" ht="12.75" customHeight="1" x14ac:dyDescent="0.25">
      <c r="A145" s="1288"/>
      <c r="B145" s="1288"/>
      <c r="C145" s="1288"/>
      <c r="D145" s="1288"/>
      <c r="E145" s="1288"/>
      <c r="F145" s="1288"/>
    </row>
    <row r="146" spans="1:6" ht="12.75" customHeight="1" x14ac:dyDescent="0.25">
      <c r="A146" s="1288"/>
      <c r="B146" s="1288"/>
      <c r="C146" s="1288"/>
      <c r="D146" s="1288"/>
      <c r="E146" s="1288"/>
      <c r="F146" s="1288"/>
    </row>
    <row r="147" spans="1:6" ht="12.75" customHeight="1" x14ac:dyDescent="0.25">
      <c r="A147" s="1288"/>
      <c r="B147" s="1288"/>
      <c r="C147" s="1288"/>
      <c r="D147" s="1288"/>
      <c r="E147" s="1288"/>
      <c r="F147" s="1288"/>
    </row>
    <row r="148" spans="1:6" ht="12.75" customHeight="1" x14ac:dyDescent="0.25">
      <c r="A148" s="1288"/>
      <c r="B148" s="1288"/>
      <c r="C148" s="1288"/>
      <c r="D148" s="1288"/>
      <c r="E148" s="1288"/>
      <c r="F148" s="1288"/>
    </row>
    <row r="149" spans="1:6" ht="12.75" customHeight="1" x14ac:dyDescent="0.25">
      <c r="A149" s="1288"/>
      <c r="B149" s="1288"/>
      <c r="C149" s="1288"/>
      <c r="D149" s="1288"/>
      <c r="E149" s="1288"/>
      <c r="F149" s="1288"/>
    </row>
    <row r="150" spans="1:6" ht="12.75" customHeight="1" x14ac:dyDescent="0.25">
      <c r="A150" s="1288"/>
      <c r="B150" s="1288"/>
      <c r="C150" s="1288"/>
      <c r="D150" s="1288"/>
      <c r="E150" s="1288"/>
      <c r="F150" s="1288"/>
    </row>
    <row r="151" spans="1:6" ht="12.75" customHeight="1" x14ac:dyDescent="0.25">
      <c r="A151" s="1288"/>
      <c r="B151" s="1288"/>
      <c r="C151" s="1288"/>
      <c r="D151" s="1288"/>
      <c r="E151" s="1288"/>
      <c r="F151" s="1288"/>
    </row>
    <row r="152" spans="1:6" ht="12.75" customHeight="1" x14ac:dyDescent="0.25">
      <c r="A152" s="1288"/>
      <c r="B152" s="1288"/>
      <c r="C152" s="1288"/>
      <c r="D152" s="1288"/>
      <c r="E152" s="1288"/>
      <c r="F152" s="1288"/>
    </row>
    <row r="153" spans="1:6" ht="12.75" customHeight="1" x14ac:dyDescent="0.25">
      <c r="A153" s="1288"/>
      <c r="B153" s="1288"/>
      <c r="C153" s="1288"/>
      <c r="D153" s="1288"/>
      <c r="E153" s="1288"/>
      <c r="F153" s="1288"/>
    </row>
    <row r="154" spans="1:6" ht="12.75" customHeight="1" x14ac:dyDescent="0.25">
      <c r="A154" s="1288"/>
      <c r="B154" s="1288"/>
      <c r="C154" s="1288"/>
      <c r="D154" s="1288"/>
      <c r="E154" s="1288"/>
      <c r="F154" s="1288"/>
    </row>
    <row r="155" spans="1:6" ht="12.75" customHeight="1" x14ac:dyDescent="0.25">
      <c r="A155" s="977"/>
      <c r="B155" s="977"/>
      <c r="C155" s="977"/>
      <c r="D155" s="977"/>
      <c r="E155" s="977"/>
      <c r="F155" s="977"/>
    </row>
    <row r="156" spans="1:6" ht="12.75" customHeight="1" x14ac:dyDescent="0.25">
      <c r="A156" s="977"/>
      <c r="B156" s="977"/>
      <c r="C156" s="977"/>
      <c r="D156" s="977"/>
      <c r="E156" s="977"/>
      <c r="F156" s="977"/>
    </row>
    <row r="157" spans="1:6" ht="12.75" customHeight="1" x14ac:dyDescent="0.25">
      <c r="A157" s="977"/>
      <c r="B157" s="977"/>
      <c r="C157" s="977"/>
      <c r="D157" s="977"/>
      <c r="E157" s="977"/>
      <c r="F157" s="977"/>
    </row>
    <row r="158" spans="1:6" ht="12.75" customHeight="1" x14ac:dyDescent="0.25">
      <c r="A158" s="977"/>
      <c r="B158" s="977"/>
      <c r="C158" s="977"/>
      <c r="D158" s="977"/>
      <c r="E158" s="977"/>
      <c r="F158" s="977"/>
    </row>
    <row r="159" spans="1:6" ht="12.75" customHeight="1" x14ac:dyDescent="0.25">
      <c r="A159" s="977"/>
      <c r="B159" s="977"/>
      <c r="C159" s="977"/>
      <c r="D159" s="977"/>
      <c r="E159" s="977"/>
      <c r="F159" s="977"/>
    </row>
    <row r="160" spans="1:6" ht="12.75" customHeight="1" x14ac:dyDescent="0.25">
      <c r="A160" s="977"/>
      <c r="B160" s="977"/>
      <c r="C160" s="977"/>
      <c r="D160" s="977"/>
      <c r="E160" s="977"/>
      <c r="F160" s="977"/>
    </row>
    <row r="161" spans="1:6" ht="12.75" customHeight="1" x14ac:dyDescent="0.25">
      <c r="A161" s="977"/>
      <c r="B161" s="977"/>
      <c r="C161" s="977"/>
      <c r="D161" s="977"/>
      <c r="E161" s="977"/>
      <c r="F161" s="977"/>
    </row>
    <row r="162" spans="1:6" ht="12.75" customHeight="1" x14ac:dyDescent="0.25">
      <c r="A162" s="977"/>
      <c r="B162" s="977"/>
      <c r="C162" s="977"/>
      <c r="D162" s="977"/>
      <c r="E162" s="977"/>
      <c r="F162" s="97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388</v>
      </c>
      <c r="N2" s="218"/>
      <c r="O2" s="219"/>
      <c r="P2" s="219"/>
      <c r="Q2" s="219"/>
      <c r="R2" s="219"/>
      <c r="S2" s="221"/>
    </row>
    <row r="3" spans="2:19" ht="18" customHeight="1" x14ac:dyDescent="0.25">
      <c r="B3" s="222" t="s">
        <v>389</v>
      </c>
      <c r="C3" s="223"/>
      <c r="D3" s="224"/>
      <c r="E3" s="224"/>
      <c r="F3" s="224"/>
      <c r="G3" s="224"/>
      <c r="H3" s="224"/>
      <c r="I3" s="224"/>
      <c r="J3" s="224"/>
      <c r="K3" s="225"/>
      <c r="L3" s="225"/>
      <c r="M3" s="117" t="s">
        <v>390</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335" t="s">
        <v>391</v>
      </c>
      <c r="C5" s="1336"/>
      <c r="D5" s="1336"/>
      <c r="E5" s="1336"/>
      <c r="F5" s="1336"/>
      <c r="G5" s="1336"/>
      <c r="H5" s="1336"/>
      <c r="I5" s="1336"/>
      <c r="J5" s="1336"/>
      <c r="K5" s="1336"/>
      <c r="L5" s="1336"/>
      <c r="M5" s="1336"/>
      <c r="N5" s="1336"/>
      <c r="O5" s="1336"/>
      <c r="P5" s="1336"/>
      <c r="Q5" s="1336"/>
      <c r="R5" s="1336"/>
      <c r="S5" s="1337"/>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387</v>
      </c>
      <c r="C8" s="115"/>
      <c r="D8" s="115"/>
      <c r="E8" s="115"/>
      <c r="F8" s="115"/>
      <c r="G8" s="115"/>
      <c r="H8" s="115"/>
      <c r="I8" s="115"/>
      <c r="J8" s="115"/>
      <c r="K8" s="115"/>
      <c r="L8" s="115"/>
      <c r="M8" s="115"/>
      <c r="N8" s="115"/>
      <c r="O8" s="115"/>
      <c r="P8" s="115"/>
      <c r="Q8" s="113" t="s">
        <v>407</v>
      </c>
      <c r="R8" s="115"/>
      <c r="S8" s="115"/>
    </row>
    <row r="9" spans="2:19" ht="12.75" customHeight="1" thickBot="1" x14ac:dyDescent="0.3">
      <c r="B9" s="282" t="s">
        <v>383</v>
      </c>
      <c r="C9" s="1338" t="str">
        <f>'1-Eng Inputs'!B7</f>
        <v>10850 Via Frontera</v>
      </c>
      <c r="D9" s="1338"/>
      <c r="E9" s="1339" t="s">
        <v>392</v>
      </c>
      <c r="F9" s="1340"/>
      <c r="G9" s="1341"/>
      <c r="H9" s="1342" t="s">
        <v>7</v>
      </c>
      <c r="I9" s="1342"/>
      <c r="J9" s="1342"/>
      <c r="K9" s="1342"/>
      <c r="L9" s="1343"/>
      <c r="M9" s="1344"/>
      <c r="N9" s="115"/>
      <c r="O9" s="115"/>
      <c r="P9" s="115"/>
      <c r="Q9" s="283" t="s">
        <v>408</v>
      </c>
      <c r="R9" s="284" t="s">
        <v>409</v>
      </c>
      <c r="S9" s="115"/>
    </row>
    <row r="10" spans="2:19" ht="12.75" customHeight="1" x14ac:dyDescent="0.25">
      <c r="B10" s="285" t="s">
        <v>384</v>
      </c>
      <c r="C10" s="1301">
        <f>'1-Eng Inputs'!B9</f>
        <v>92127</v>
      </c>
      <c r="D10" s="1301"/>
      <c r="E10" s="1302" t="s">
        <v>393</v>
      </c>
      <c r="F10" s="1303"/>
      <c r="G10" s="1304"/>
      <c r="H10" s="1301" t="str">
        <f>'1-Eng Inputs'!B8</f>
        <v>10850 Via Frontera</v>
      </c>
      <c r="I10" s="1301"/>
      <c r="J10" s="1301"/>
      <c r="K10" s="1301"/>
      <c r="L10" s="1345"/>
      <c r="M10" s="1346"/>
      <c r="N10" s="115"/>
      <c r="O10" s="115"/>
      <c r="P10" s="115"/>
      <c r="Q10" s="286" t="s">
        <v>21</v>
      </c>
      <c r="R10" s="287" t="s">
        <v>18</v>
      </c>
      <c r="S10" s="115"/>
    </row>
    <row r="11" spans="2:19" ht="12.75" customHeight="1" x14ac:dyDescent="0.25">
      <c r="B11" s="285" t="s">
        <v>385</v>
      </c>
      <c r="C11" s="1301" t="str">
        <f>'1-Eng Inputs'!B4</f>
        <v>Nate Randall</v>
      </c>
      <c r="D11" s="1301"/>
      <c r="E11" s="1302" t="s">
        <v>394</v>
      </c>
      <c r="F11" s="1303"/>
      <c r="G11" s="1304"/>
      <c r="H11" s="1305" t="str">
        <f>IF('1-Eng Inputs'!B31=2010,"USA","USA II")</f>
        <v>USA</v>
      </c>
      <c r="I11" s="1305"/>
      <c r="J11" s="1305"/>
      <c r="K11" s="1305"/>
      <c r="L11" s="1306"/>
      <c r="M11" s="1307"/>
      <c r="N11" s="115"/>
      <c r="O11" s="115"/>
      <c r="P11" s="115"/>
      <c r="Q11" s="286" t="s">
        <v>26</v>
      </c>
      <c r="R11" s="287" t="s">
        <v>27</v>
      </c>
      <c r="S11" s="115"/>
    </row>
    <row r="12" spans="2:19" ht="12.75" customHeight="1" thickBot="1" x14ac:dyDescent="0.3">
      <c r="B12" s="288" t="s">
        <v>386</v>
      </c>
      <c r="C12" s="1308">
        <f ca="1">TODAY()</f>
        <v>42654</v>
      </c>
      <c r="D12" s="1308"/>
      <c r="E12" s="1309" t="s">
        <v>395</v>
      </c>
      <c r="F12" s="1310"/>
      <c r="G12" s="1311"/>
      <c r="H12" s="1312" t="str">
        <f>VLOOKUP(H11,Q10:R25,2,FALSE)</f>
        <v>ASCE/SEI 7-10</v>
      </c>
      <c r="I12" s="1312"/>
      <c r="J12" s="1312"/>
      <c r="K12" s="1312"/>
      <c r="L12" s="1313"/>
      <c r="M12" s="1314"/>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396</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397</v>
      </c>
      <c r="C16" s="715">
        <f>'1-Eng Inputs'!B22*0.3048</f>
        <v>9.1440000000000001</v>
      </c>
      <c r="D16" s="289" t="s">
        <v>404</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398</v>
      </c>
      <c r="C18" s="716">
        <f>'1-Eng Inputs'!B38*0.0254</f>
        <v>0.30479999999999996</v>
      </c>
      <c r="D18" s="94" t="s">
        <v>0</v>
      </c>
      <c r="E18" s="295"/>
      <c r="F18" s="295"/>
      <c r="G18" s="296"/>
      <c r="H18" s="94"/>
      <c r="I18" s="94"/>
      <c r="J18" s="94"/>
      <c r="K18" s="94"/>
      <c r="L18" s="94"/>
      <c r="M18" s="94"/>
      <c r="N18" s="43"/>
      <c r="O18" s="297"/>
      <c r="P18" s="115"/>
      <c r="Q18" s="286"/>
      <c r="R18" s="287"/>
      <c r="S18" s="115"/>
    </row>
    <row r="19" spans="2:19" ht="12.75" customHeight="1" x14ac:dyDescent="0.25">
      <c r="B19" s="293" t="s">
        <v>399</v>
      </c>
      <c r="C19" s="298">
        <v>1.2</v>
      </c>
      <c r="D19" s="94" t="s">
        <v>405</v>
      </c>
      <c r="E19" s="94"/>
      <c r="F19" s="94"/>
      <c r="G19" s="94"/>
      <c r="H19" s="94"/>
      <c r="I19" s="94"/>
      <c r="J19" s="94"/>
      <c r="K19" s="94"/>
      <c r="L19" s="94"/>
      <c r="M19" s="94"/>
      <c r="N19" s="43"/>
      <c r="O19" s="297"/>
      <c r="P19" s="115"/>
      <c r="Q19" s="286"/>
      <c r="R19" s="287"/>
      <c r="S19" s="115"/>
    </row>
    <row r="20" spans="2:19" ht="12.75" customHeight="1" x14ac:dyDescent="0.25">
      <c r="B20" s="293" t="s">
        <v>400</v>
      </c>
      <c r="C20" s="716">
        <f>'1-Eng Inputs'!B21*0.3048</f>
        <v>91.44</v>
      </c>
      <c r="D20" s="94" t="s">
        <v>0</v>
      </c>
      <c r="E20" s="299"/>
      <c r="F20" s="299"/>
      <c r="G20" s="299"/>
      <c r="H20" s="299"/>
      <c r="I20" s="299"/>
      <c r="J20" s="299"/>
      <c r="K20" s="299"/>
      <c r="L20" s="299"/>
      <c r="M20" s="299"/>
      <c r="N20" s="43"/>
      <c r="O20" s="300"/>
      <c r="P20" s="115"/>
      <c r="Q20" s="286"/>
      <c r="R20" s="287"/>
      <c r="S20" s="115"/>
    </row>
    <row r="21" spans="2:19" ht="12.75" customHeight="1" x14ac:dyDescent="0.25">
      <c r="B21" s="293" t="s">
        <v>401</v>
      </c>
      <c r="C21" s="716">
        <f>'1-Eng Inputs'!B20*0.3048</f>
        <v>91.44</v>
      </c>
      <c r="D21" s="94" t="s">
        <v>0</v>
      </c>
      <c r="E21" s="299"/>
      <c r="F21" s="299"/>
      <c r="G21" s="299"/>
      <c r="H21" s="299"/>
      <c r="I21" s="299"/>
      <c r="J21" s="299"/>
      <c r="K21" s="299"/>
      <c r="L21" s="299"/>
      <c r="M21" s="299"/>
      <c r="N21" s="43"/>
      <c r="O21" s="300"/>
      <c r="P21" s="115"/>
      <c r="Q21" s="286"/>
      <c r="R21" s="287"/>
      <c r="S21" s="115"/>
    </row>
    <row r="22" spans="2:19" ht="12.75" customHeight="1" x14ac:dyDescent="0.25">
      <c r="B22" s="293" t="s">
        <v>402</v>
      </c>
      <c r="C22" s="301">
        <f>C20*C21</f>
        <v>8361.2736000000004</v>
      </c>
      <c r="D22" s="94" t="s">
        <v>1</v>
      </c>
      <c r="E22" s="94"/>
      <c r="F22" s="94"/>
      <c r="G22" s="94"/>
      <c r="H22" s="94"/>
      <c r="I22" s="94"/>
      <c r="J22" s="94"/>
      <c r="K22" s="94"/>
      <c r="L22" s="94"/>
      <c r="M22" s="94"/>
      <c r="N22" s="43"/>
      <c r="O22" s="302"/>
      <c r="P22" s="115"/>
      <c r="Q22" s="286"/>
      <c r="R22" s="287"/>
      <c r="S22" s="115"/>
    </row>
    <row r="23" spans="2:19" ht="12.75" customHeight="1" x14ac:dyDescent="0.25">
      <c r="B23" s="293" t="s">
        <v>403</v>
      </c>
      <c r="C23" s="716">
        <f>'1-Eng Inputs'!B35</f>
        <v>1.1934894239820351</v>
      </c>
      <c r="D23" s="316" t="s">
        <v>406</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421</v>
      </c>
      <c r="J27" s="238"/>
      <c r="K27" s="155"/>
      <c r="L27" s="155"/>
      <c r="M27" s="155"/>
      <c r="N27" s="155"/>
      <c r="O27" s="155"/>
      <c r="P27" s="292"/>
      <c r="Q27" s="115"/>
      <c r="R27" s="115"/>
      <c r="S27" s="115"/>
    </row>
    <row r="28" spans="2:19" ht="12.75" customHeight="1" thickBot="1" x14ac:dyDescent="0.3">
      <c r="B28" s="311" t="s">
        <v>410</v>
      </c>
      <c r="C28" s="94"/>
      <c r="D28" s="94"/>
      <c r="E28" s="1319" t="s">
        <v>418</v>
      </c>
      <c r="F28" s="1320"/>
      <c r="G28" s="1320"/>
      <c r="H28" s="1320"/>
      <c r="I28" s="1320"/>
      <c r="J28" s="1320"/>
      <c r="K28" s="1320"/>
      <c r="L28" s="1320"/>
      <c r="M28" s="1321"/>
      <c r="N28" s="94"/>
      <c r="O28" s="325">
        <f>MAX(1.2,C19)</f>
        <v>1.2</v>
      </c>
      <c r="P28" s="297" t="s">
        <v>0</v>
      </c>
      <c r="Q28" s="115"/>
      <c r="R28" s="115"/>
      <c r="S28" s="115"/>
    </row>
    <row r="29" spans="2:19" ht="12.75" customHeight="1" x14ac:dyDescent="0.25">
      <c r="B29" s="1319" t="s">
        <v>411</v>
      </c>
      <c r="C29" s="1321"/>
      <c r="D29" s="94"/>
      <c r="E29" s="1064"/>
      <c r="F29" s="566"/>
      <c r="G29" s="567"/>
      <c r="H29" s="567"/>
      <c r="I29" s="567"/>
      <c r="J29" s="570"/>
      <c r="K29" s="548"/>
      <c r="L29" s="378"/>
      <c r="M29" s="1065"/>
      <c r="N29" s="94"/>
      <c r="O29" s="312"/>
      <c r="P29" s="297"/>
      <c r="Q29" s="115"/>
      <c r="R29" s="115"/>
      <c r="S29" s="115"/>
    </row>
    <row r="30" spans="2:19" ht="12.75" customHeight="1" x14ac:dyDescent="0.25">
      <c r="B30" s="1322"/>
      <c r="C30" s="1323"/>
      <c r="D30" s="94"/>
      <c r="E30" s="1064"/>
      <c r="F30" s="568"/>
      <c r="G30" s="569"/>
      <c r="H30" s="569"/>
      <c r="I30" s="569"/>
      <c r="J30" s="551"/>
      <c r="K30" s="549"/>
      <c r="L30" s="379"/>
      <c r="M30" s="1065"/>
      <c r="N30" s="94"/>
      <c r="O30" s="279"/>
      <c r="P30" s="297"/>
      <c r="Q30" s="313"/>
      <c r="R30" s="115"/>
      <c r="S30" s="115"/>
    </row>
    <row r="31" spans="2:19" ht="12.75" customHeight="1" x14ac:dyDescent="0.25">
      <c r="B31" s="1324"/>
      <c r="C31" s="1325"/>
      <c r="D31" s="43"/>
      <c r="E31" s="1064"/>
      <c r="F31" s="568"/>
      <c r="G31" s="569"/>
      <c r="H31" s="569"/>
      <c r="I31" s="569"/>
      <c r="J31" s="551"/>
      <c r="K31" s="549"/>
      <c r="L31" s="379"/>
      <c r="M31" s="1065"/>
      <c r="N31" s="94"/>
      <c r="O31" s="279"/>
      <c r="P31" s="297"/>
      <c r="Q31" s="313"/>
      <c r="R31" s="115"/>
      <c r="S31" s="115"/>
    </row>
    <row r="32" spans="2:19" ht="12.75" customHeight="1" x14ac:dyDescent="0.25">
      <c r="B32" s="1317" t="s">
        <v>412</v>
      </c>
      <c r="C32" s="1318"/>
      <c r="D32" s="314" t="s">
        <v>417</v>
      </c>
      <c r="E32" s="1064"/>
      <c r="F32" s="1330" t="s">
        <v>419</v>
      </c>
      <c r="G32" s="1328"/>
      <c r="H32" s="1328"/>
      <c r="I32" s="1328"/>
      <c r="J32" s="551"/>
      <c r="K32" s="549"/>
      <c r="L32" s="501"/>
      <c r="M32" s="1065"/>
      <c r="N32" s="94"/>
      <c r="O32" s="279"/>
      <c r="P32" s="297"/>
      <c r="Q32" s="313"/>
      <c r="R32" s="115"/>
      <c r="S32" s="115"/>
    </row>
    <row r="33" spans="1:38" ht="12.75" customHeight="1" x14ac:dyDescent="0.25">
      <c r="B33" s="1333" t="s">
        <v>413</v>
      </c>
      <c r="C33" s="1334"/>
      <c r="D33" s="43"/>
      <c r="E33" s="1064"/>
      <c r="F33" s="1330"/>
      <c r="G33" s="1328"/>
      <c r="H33" s="1328"/>
      <c r="I33" s="1328"/>
      <c r="J33" s="551"/>
      <c r="K33" s="549"/>
      <c r="L33" s="501"/>
      <c r="M33" s="1065"/>
      <c r="N33" s="94"/>
      <c r="O33" s="315"/>
      <c r="P33" s="297"/>
      <c r="Q33" s="115"/>
      <c r="R33" s="115"/>
      <c r="S33" s="94"/>
    </row>
    <row r="34" spans="1:38" ht="12.75" customHeight="1" x14ac:dyDescent="0.25">
      <c r="B34" s="1315" t="s">
        <v>414</v>
      </c>
      <c r="C34" s="1316"/>
      <c r="D34" s="94"/>
      <c r="E34" s="1064"/>
      <c r="F34" s="1330"/>
      <c r="G34" s="1328"/>
      <c r="H34" s="1328"/>
      <c r="I34" s="1328"/>
      <c r="J34" s="551"/>
      <c r="K34" s="549"/>
      <c r="L34" s="501"/>
      <c r="M34" s="1065"/>
      <c r="N34" s="94"/>
      <c r="O34" s="279"/>
      <c r="P34" s="297"/>
      <c r="Q34" s="115"/>
      <c r="R34" s="115"/>
      <c r="S34" s="115"/>
    </row>
    <row r="35" spans="1:38" ht="12.75" customHeight="1" thickBot="1" x14ac:dyDescent="0.3">
      <c r="B35" s="1331" t="s">
        <v>415</v>
      </c>
      <c r="C35" s="1332"/>
      <c r="D35" s="94"/>
      <c r="E35" s="1064"/>
      <c r="F35" s="513"/>
      <c r="G35" s="502"/>
      <c r="H35" s="502"/>
      <c r="I35" s="502"/>
      <c r="J35" s="552"/>
      <c r="K35" s="550"/>
      <c r="L35" s="553"/>
      <c r="M35" s="1065"/>
      <c r="N35" s="94"/>
      <c r="O35" s="279"/>
      <c r="P35" s="297"/>
      <c r="Q35" s="115"/>
      <c r="R35" s="115"/>
      <c r="S35" s="115"/>
    </row>
    <row r="36" spans="1:38" ht="12.75" customHeight="1" thickBot="1" x14ac:dyDescent="0.3">
      <c r="B36" s="1326" t="s">
        <v>416</v>
      </c>
      <c r="C36" s="1327"/>
      <c r="D36" s="94"/>
      <c r="E36" s="1298" t="s">
        <v>420</v>
      </c>
      <c r="F36" s="1299"/>
      <c r="G36" s="1299"/>
      <c r="H36" s="1299"/>
      <c r="I36" s="1299"/>
      <c r="J36" s="1299"/>
      <c r="K36" s="1299"/>
      <c r="L36" s="1299"/>
      <c r="M36" s="1300"/>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421</v>
      </c>
      <c r="J40" s="525"/>
      <c r="K40" s="94"/>
      <c r="L40" s="94"/>
      <c r="M40" s="94"/>
      <c r="N40" s="94"/>
      <c r="O40" s="94"/>
      <c r="P40" s="297"/>
    </row>
    <row r="41" spans="1:38" ht="12.75" customHeight="1" thickBot="1" x14ac:dyDescent="0.3">
      <c r="B41" s="317"/>
      <c r="C41" s="43"/>
      <c r="D41" s="94"/>
      <c r="E41" s="1319" t="s">
        <v>418</v>
      </c>
      <c r="F41" s="1320"/>
      <c r="G41" s="1320"/>
      <c r="H41" s="1320"/>
      <c r="I41" s="1320"/>
      <c r="J41" s="1320"/>
      <c r="K41" s="1320"/>
      <c r="L41" s="1320"/>
      <c r="M41" s="1321"/>
      <c r="N41" s="94"/>
      <c r="O41" s="325">
        <f>MAX(1.2,C19)</f>
        <v>1.2</v>
      </c>
      <c r="P41" s="297" t="s">
        <v>0</v>
      </c>
      <c r="Q41" s="321"/>
      <c r="R41" s="322"/>
    </row>
    <row r="42" spans="1:38" ht="12.75" customHeight="1" x14ac:dyDescent="0.25">
      <c r="B42" s="317"/>
      <c r="C42" s="43"/>
      <c r="D42" s="94"/>
      <c r="E42" s="1064"/>
      <c r="F42" s="376"/>
      <c r="G42" s="548"/>
      <c r="H42" s="570"/>
      <c r="I42" s="567"/>
      <c r="J42" s="567"/>
      <c r="K42" s="567"/>
      <c r="L42" s="571"/>
      <c r="M42" s="1065"/>
      <c r="N42" s="94"/>
      <c r="O42" s="312"/>
      <c r="P42" s="297"/>
      <c r="Q42" s="321"/>
      <c r="R42" s="322"/>
    </row>
    <row r="43" spans="1:38" ht="12.75" customHeight="1" x14ac:dyDescent="0.25">
      <c r="B43" s="317"/>
      <c r="C43" s="43"/>
      <c r="D43" s="94"/>
      <c r="E43" s="1064"/>
      <c r="F43" s="377"/>
      <c r="G43" s="549"/>
      <c r="H43" s="551"/>
      <c r="I43" s="569"/>
      <c r="J43" s="569"/>
      <c r="K43" s="569"/>
      <c r="L43" s="572"/>
      <c r="M43" s="1065"/>
      <c r="N43" s="94"/>
      <c r="O43" s="279"/>
      <c r="P43" s="297"/>
      <c r="Q43" s="321"/>
      <c r="R43" s="322"/>
    </row>
    <row r="44" spans="1:38" ht="12.75" customHeight="1" x14ac:dyDescent="0.25">
      <c r="B44" s="317"/>
      <c r="C44" s="46"/>
      <c r="D44" s="43"/>
      <c r="E44" s="1064"/>
      <c r="F44" s="377"/>
      <c r="G44" s="549"/>
      <c r="H44" s="551"/>
      <c r="I44" s="569"/>
      <c r="J44" s="569"/>
      <c r="K44" s="569"/>
      <c r="L44" s="572"/>
      <c r="M44" s="1065"/>
      <c r="N44" s="94"/>
      <c r="O44" s="279"/>
      <c r="P44" s="297"/>
      <c r="Q44" s="321"/>
      <c r="R44" s="322"/>
    </row>
    <row r="45" spans="1:38" ht="12.75" customHeight="1" x14ac:dyDescent="0.25">
      <c r="A45" s="97"/>
      <c r="B45" s="317"/>
      <c r="C45" s="46"/>
      <c r="D45" s="314" t="s">
        <v>417</v>
      </c>
      <c r="E45" s="1064"/>
      <c r="F45" s="500"/>
      <c r="G45" s="549"/>
      <c r="H45" s="551"/>
      <c r="I45" s="1328" t="s">
        <v>422</v>
      </c>
      <c r="J45" s="1328"/>
      <c r="K45" s="1328"/>
      <c r="L45" s="1329"/>
      <c r="M45" s="1065"/>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1064"/>
      <c r="F46" s="500"/>
      <c r="G46" s="549"/>
      <c r="H46" s="551"/>
      <c r="I46" s="1328"/>
      <c r="J46" s="1328"/>
      <c r="K46" s="1328"/>
      <c r="L46" s="1329"/>
      <c r="M46" s="1065"/>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1064"/>
      <c r="F47" s="500"/>
      <c r="G47" s="549"/>
      <c r="H47" s="551"/>
      <c r="I47" s="1328"/>
      <c r="J47" s="1328"/>
      <c r="K47" s="1328"/>
      <c r="L47" s="1329"/>
      <c r="M47" s="1065"/>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1064"/>
      <c r="F48" s="554"/>
      <c r="G48" s="550"/>
      <c r="H48" s="552"/>
      <c r="I48" s="502"/>
      <c r="J48" s="502"/>
      <c r="K48" s="502"/>
      <c r="L48" s="514"/>
      <c r="M48" s="1065"/>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298" t="s">
        <v>420</v>
      </c>
      <c r="F49" s="1299"/>
      <c r="G49" s="1299"/>
      <c r="H49" s="1299"/>
      <c r="I49" s="1299"/>
      <c r="J49" s="1299"/>
      <c r="K49" s="1299"/>
      <c r="L49" s="1299"/>
      <c r="M49" s="1300"/>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B33:C33"/>
    <mergeCell ref="E41:M41"/>
    <mergeCell ref="B5:S5"/>
    <mergeCell ref="C9:D9"/>
    <mergeCell ref="E9:G9"/>
    <mergeCell ref="H9:M9"/>
    <mergeCell ref="C10:D10"/>
    <mergeCell ref="E10:G10"/>
    <mergeCell ref="H10:M10"/>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388</v>
      </c>
      <c r="J2" s="3"/>
      <c r="K2" s="4"/>
      <c r="L2" s="4"/>
      <c r="M2" s="7"/>
      <c r="N2" s="10"/>
    </row>
    <row r="3" spans="2:14" ht="18" x14ac:dyDescent="0.2">
      <c r="B3" s="222" t="s">
        <v>389</v>
      </c>
      <c r="C3" s="9"/>
      <c r="D3" s="10"/>
      <c r="E3" s="10"/>
      <c r="F3" s="10"/>
      <c r="G3" s="10"/>
      <c r="H3" s="225"/>
      <c r="I3" s="117" t="s">
        <v>390</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347" t="s">
        <v>423</v>
      </c>
      <c r="C5" s="1348"/>
      <c r="D5" s="1348"/>
      <c r="E5" s="1348"/>
      <c r="F5" s="1348"/>
      <c r="G5" s="1348"/>
      <c r="H5" s="1348"/>
      <c r="I5" s="1348"/>
      <c r="J5" s="1348"/>
      <c r="K5" s="1348"/>
      <c r="L5" s="1348"/>
      <c r="M5" s="1349"/>
      <c r="N5" s="280"/>
    </row>
    <row r="6" spans="2:14" ht="15" x14ac:dyDescent="0.2">
      <c r="B6" s="245" t="s">
        <v>424</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425</v>
      </c>
      <c r="C9" s="1"/>
      <c r="D9" s="1"/>
      <c r="E9" s="1"/>
      <c r="F9" s="1"/>
      <c r="G9" s="1"/>
      <c r="H9" s="1"/>
      <c r="I9" s="1"/>
      <c r="J9" s="1"/>
      <c r="K9" s="1"/>
      <c r="L9" s="1"/>
      <c r="M9" s="1"/>
      <c r="N9" s="1"/>
    </row>
    <row r="10" spans="2:14" ht="13.5" thickBot="1" x14ac:dyDescent="0.25">
      <c r="B10" s="247" t="s">
        <v>383</v>
      </c>
      <c r="C10" s="1352" t="str">
        <f>'building data'!C9</f>
        <v>10850 Via Frontera</v>
      </c>
      <c r="D10" s="1353"/>
      <c r="E10" s="248" t="s">
        <v>392</v>
      </c>
      <c r="F10" s="249" t="s">
        <v>7</v>
      </c>
      <c r="G10" s="19"/>
      <c r="H10" s="1364" t="s">
        <v>427</v>
      </c>
      <c r="I10" s="1365"/>
      <c r="J10" s="1365"/>
      <c r="K10" s="1365"/>
      <c r="L10" s="1365"/>
      <c r="M10" s="1366"/>
      <c r="N10" s="1"/>
    </row>
    <row r="11" spans="2:14" ht="12.75" customHeight="1" x14ac:dyDescent="0.2">
      <c r="B11" s="250" t="s">
        <v>384</v>
      </c>
      <c r="C11" s="1354">
        <f>'building data'!C10</f>
        <v>92127</v>
      </c>
      <c r="D11" s="1354"/>
      <c r="E11" s="251" t="s">
        <v>393</v>
      </c>
      <c r="F11" s="228" t="str">
        <f>'building data'!H10</f>
        <v>10850 Via Frontera</v>
      </c>
      <c r="G11" s="19"/>
      <c r="H11" s="1367" t="s">
        <v>428</v>
      </c>
      <c r="I11" s="1368"/>
      <c r="J11" s="1371" t="s">
        <v>429</v>
      </c>
      <c r="K11" s="1371" t="s">
        <v>430</v>
      </c>
      <c r="L11" s="1371" t="s">
        <v>431</v>
      </c>
      <c r="M11" s="1373" t="s">
        <v>432</v>
      </c>
      <c r="N11" s="1"/>
    </row>
    <row r="12" spans="2:14" ht="13.5" thickBot="1" x14ac:dyDescent="0.25">
      <c r="B12" s="250" t="s">
        <v>385</v>
      </c>
      <c r="C12" s="1354" t="str">
        <f>'building data'!C11</f>
        <v>Nate Randall</v>
      </c>
      <c r="D12" s="1354"/>
      <c r="E12" s="251" t="s">
        <v>394</v>
      </c>
      <c r="F12" s="228" t="str">
        <f>'building data'!H11</f>
        <v>USA</v>
      </c>
      <c r="G12" s="19"/>
      <c r="H12" s="1369"/>
      <c r="I12" s="1370"/>
      <c r="J12" s="1372"/>
      <c r="K12" s="1372"/>
      <c r="L12" s="1372"/>
      <c r="M12" s="1374"/>
      <c r="N12" s="1"/>
    </row>
    <row r="13" spans="2:14" ht="13.5" thickBot="1" x14ac:dyDescent="0.25">
      <c r="B13" s="252" t="s">
        <v>426</v>
      </c>
      <c r="C13" s="1355">
        <f ca="1">'building data'!C12</f>
        <v>42654</v>
      </c>
      <c r="D13" s="1356"/>
      <c r="E13" s="253" t="s">
        <v>395</v>
      </c>
      <c r="F13" s="229" t="str">
        <f>'building data'!H12</f>
        <v>ASCE/SEI 7-10</v>
      </c>
      <c r="G13" s="19"/>
      <c r="H13" s="1376">
        <v>1.6</v>
      </c>
      <c r="I13" s="1377"/>
      <c r="J13" s="425">
        <v>1.6</v>
      </c>
      <c r="K13" s="426">
        <v>0.9</v>
      </c>
      <c r="L13" s="426">
        <v>0.9</v>
      </c>
      <c r="M13" s="1375"/>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433</v>
      </c>
      <c r="C16" s="1"/>
      <c r="D16" s="1"/>
      <c r="E16" s="1"/>
      <c r="F16" s="1"/>
      <c r="G16" s="1"/>
      <c r="H16" s="1"/>
      <c r="I16" s="1"/>
      <c r="J16" s="1"/>
      <c r="K16" s="1"/>
      <c r="L16" s="1"/>
      <c r="M16" s="1"/>
      <c r="N16" s="1"/>
    </row>
    <row r="17" spans="2:14" x14ac:dyDescent="0.2">
      <c r="B17" s="14" t="s">
        <v>434</v>
      </c>
      <c r="C17" s="1"/>
      <c r="D17" s="1"/>
      <c r="E17" s="1"/>
      <c r="F17" s="1"/>
      <c r="G17" s="1"/>
      <c r="H17" s="1"/>
      <c r="I17" s="1"/>
      <c r="J17" s="1"/>
      <c r="K17" s="1"/>
      <c r="L17" s="1"/>
      <c r="M17" s="1"/>
      <c r="N17" s="1"/>
    </row>
    <row r="18" spans="2:14" ht="13.5" thickBot="1" x14ac:dyDescent="0.3">
      <c r="B18" s="81"/>
    </row>
    <row r="19" spans="2:14" ht="17.25" customHeight="1" thickBot="1" x14ac:dyDescent="0.25">
      <c r="B19" s="254" t="s">
        <v>460</v>
      </c>
      <c r="C19" s="255">
        <f>VLOOKUP(C24,B38:M40,6,0)/1000</f>
        <v>1.4560013424210316</v>
      </c>
      <c r="D19" s="256" t="s">
        <v>2</v>
      </c>
      <c r="E19" s="257" t="s">
        <v>461</v>
      </c>
      <c r="F19" s="258">
        <f>(2/1.25*1000*C19)^0.5</f>
        <v>48.265952263201548</v>
      </c>
      <c r="G19" s="259" t="s">
        <v>8</v>
      </c>
      <c r="H19" s="1357" t="s">
        <v>462</v>
      </c>
      <c r="I19" s="1357"/>
      <c r="J19" s="258">
        <f>F19*3.6</f>
        <v>173.75742814752559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425</v>
      </c>
    </row>
    <row r="24" spans="2:14" ht="13.5" customHeight="1" x14ac:dyDescent="0.25">
      <c r="B24" s="82" t="s">
        <v>452</v>
      </c>
      <c r="C24" s="718" t="str">
        <f>IF('1-Eng Inputs'!B25="B","Exp. B",IF('1-Eng Inputs'!B25="C","Exp. C","Exp. D"))</f>
        <v>Exp. C</v>
      </c>
      <c r="D24" s="50"/>
      <c r="E24" s="1358" t="s">
        <v>444</v>
      </c>
      <c r="F24" s="1358"/>
      <c r="G24" s="1358"/>
      <c r="H24" s="1358"/>
      <c r="I24" s="1358"/>
      <c r="J24" s="1358"/>
      <c r="K24" s="1358"/>
      <c r="L24" s="1358"/>
      <c r="M24" s="1359"/>
    </row>
    <row r="25" spans="2:14" x14ac:dyDescent="0.25">
      <c r="B25" s="83" t="s">
        <v>440</v>
      </c>
      <c r="C25" s="1360" t="str">
        <f>VLOOKUP(C24,B38:N40,7,0)</f>
        <v>Open terrain with scattered obstructions having heights generally less than 30ft (9.1 m). This category includes flat open country and grasslands.</v>
      </c>
      <c r="D25" s="1360"/>
      <c r="E25" s="1360"/>
      <c r="F25" s="1360"/>
      <c r="G25" s="1360"/>
      <c r="H25" s="1360"/>
      <c r="I25" s="1360"/>
      <c r="J25" s="1360"/>
      <c r="K25" s="1360"/>
      <c r="L25" s="1360"/>
      <c r="M25" s="1361"/>
    </row>
    <row r="26" spans="2:14" ht="25.5" customHeight="1" x14ac:dyDescent="0.25">
      <c r="B26" s="84" t="s">
        <v>453</v>
      </c>
      <c r="C26" s="717">
        <f>'1-Eng Inputs'!B29*0.3048</f>
        <v>146.9136</v>
      </c>
      <c r="D26" s="244" t="s">
        <v>451</v>
      </c>
      <c r="E26" s="1362"/>
      <c r="F26" s="1362"/>
      <c r="G26" s="1362"/>
      <c r="H26" s="1362"/>
      <c r="I26" s="1362"/>
      <c r="J26" s="1362"/>
      <c r="K26" s="1362"/>
      <c r="L26" s="1362"/>
      <c r="M26" s="1363"/>
    </row>
    <row r="27" spans="2:14" ht="12.75" customHeight="1" x14ac:dyDescent="0.25">
      <c r="B27" s="85" t="s">
        <v>454</v>
      </c>
      <c r="C27" s="86">
        <f>'building data'!C16</f>
        <v>9.1440000000000001</v>
      </c>
      <c r="D27" s="87" t="s">
        <v>0</v>
      </c>
      <c r="E27" s="1362" t="s">
        <v>445</v>
      </c>
      <c r="F27" s="1362"/>
      <c r="G27" s="1362"/>
      <c r="H27" s="1362"/>
      <c r="I27" s="1362"/>
      <c r="J27" s="1362"/>
      <c r="K27" s="1362"/>
      <c r="L27" s="1362"/>
      <c r="M27" s="1363"/>
    </row>
    <row r="28" spans="2:14" ht="25.5" customHeight="1" x14ac:dyDescent="0.25">
      <c r="B28" s="88" t="s">
        <v>455</v>
      </c>
      <c r="C28" s="719">
        <f>'1-Eng Inputs'!B23*0.44704</f>
        <v>49.174399999999999</v>
      </c>
      <c r="D28" s="87" t="s">
        <v>8</v>
      </c>
      <c r="E28" s="1350" t="s">
        <v>446</v>
      </c>
      <c r="F28" s="1350"/>
      <c r="G28" s="1350"/>
      <c r="H28" s="1350"/>
      <c r="I28" s="1350"/>
      <c r="J28" s="1350"/>
      <c r="K28" s="1350"/>
      <c r="L28" s="1350"/>
      <c r="M28" s="1351"/>
    </row>
    <row r="29" spans="2:14" ht="42.75" customHeight="1" x14ac:dyDescent="0.25">
      <c r="B29" s="88" t="s">
        <v>456</v>
      </c>
      <c r="C29" s="89" t="s">
        <v>30</v>
      </c>
      <c r="D29" s="87" t="s">
        <v>4</v>
      </c>
      <c r="E29" s="1350" t="s">
        <v>447</v>
      </c>
      <c r="F29" s="1350"/>
      <c r="G29" s="1350"/>
      <c r="H29" s="1350"/>
      <c r="I29" s="1350"/>
      <c r="J29" s="1350"/>
      <c r="K29" s="1350"/>
      <c r="L29" s="1350"/>
      <c r="M29" s="1351"/>
    </row>
    <row r="30" spans="2:14" ht="26.25" customHeight="1" x14ac:dyDescent="0.25">
      <c r="B30" s="233" t="s">
        <v>457</v>
      </c>
      <c r="C30" s="86">
        <f>IF('1-Eng Inputs'!B24="I",0.87,IF('1-Eng Inputs'!B24="II",1,1.15))</f>
        <v>1</v>
      </c>
      <c r="D30" s="262"/>
      <c r="E30" s="1382" t="s">
        <v>448</v>
      </c>
      <c r="F30" s="1382"/>
      <c r="G30" s="1382"/>
      <c r="H30" s="1382"/>
      <c r="I30" s="1382"/>
      <c r="J30" s="1382"/>
      <c r="K30" s="1382"/>
      <c r="L30" s="1382"/>
      <c r="M30" s="1383"/>
    </row>
    <row r="31" spans="2:14" ht="12.75" customHeight="1" x14ac:dyDescent="0.25">
      <c r="B31" s="88" t="s">
        <v>458</v>
      </c>
      <c r="C31" s="720">
        <v>1</v>
      </c>
      <c r="D31" s="87"/>
      <c r="E31" s="1384" t="s">
        <v>449</v>
      </c>
      <c r="F31" s="1384"/>
      <c r="G31" s="1384"/>
      <c r="H31" s="1384"/>
      <c r="I31" s="1384"/>
      <c r="J31" s="1384"/>
      <c r="K31" s="1384"/>
      <c r="L31" s="1384"/>
      <c r="M31" s="1385"/>
    </row>
    <row r="32" spans="2:14" ht="25.5" customHeight="1" thickBot="1" x14ac:dyDescent="0.3">
      <c r="B32" s="90" t="s">
        <v>459</v>
      </c>
      <c r="C32" s="91">
        <v>1</v>
      </c>
      <c r="D32" s="92"/>
      <c r="E32" s="1386" t="s">
        <v>450</v>
      </c>
      <c r="F32" s="1386"/>
      <c r="G32" s="1386"/>
      <c r="H32" s="1386"/>
      <c r="I32" s="1386"/>
      <c r="J32" s="1386"/>
      <c r="K32" s="1386"/>
      <c r="L32" s="1386"/>
      <c r="M32" s="1387"/>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452</v>
      </c>
      <c r="K36" s="97"/>
      <c r="L36" s="97"/>
      <c r="M36" s="98"/>
      <c r="N36" s="97"/>
    </row>
    <row r="37" spans="1:15" ht="27" customHeight="1" thickBot="1" x14ac:dyDescent="0.3">
      <c r="B37" s="99" t="s">
        <v>439</v>
      </c>
      <c r="C37" s="100" t="s">
        <v>11</v>
      </c>
      <c r="D37" s="100" t="s">
        <v>12</v>
      </c>
      <c r="E37" s="100" t="s">
        <v>13</v>
      </c>
      <c r="F37" s="100" t="s">
        <v>14</v>
      </c>
      <c r="G37" s="100" t="s">
        <v>15</v>
      </c>
      <c r="H37" s="1388" t="s">
        <v>440</v>
      </c>
      <c r="I37" s="1379"/>
      <c r="J37" s="1379"/>
      <c r="K37" s="1379"/>
      <c r="L37" s="1379"/>
      <c r="M37" s="1380"/>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389" t="s">
        <v>441</v>
      </c>
      <c r="I38" s="1390"/>
      <c r="J38" s="1390"/>
      <c r="K38" s="1390"/>
      <c r="L38" s="1390"/>
      <c r="M38" s="1391"/>
    </row>
    <row r="39" spans="1:15" ht="25.5" customHeight="1" x14ac:dyDescent="0.25">
      <c r="B39" s="101" t="s">
        <v>16</v>
      </c>
      <c r="C39" s="102">
        <v>274.32</v>
      </c>
      <c r="D39" s="58">
        <v>4.57</v>
      </c>
      <c r="E39" s="73">
        <v>9.5</v>
      </c>
      <c r="F39" s="102">
        <f>IF($C$27&gt;C39,"Fehler",IF($C$27&gt;15*0.3048,2.01*($C$27/C39)^(2/E39),2.01*(15*0.3048/C39)^(2/E39)))</f>
        <v>0.98225254263640283</v>
      </c>
      <c r="G39" s="103">
        <f>0.613*F39*$C$31*$C$32*$C$30*$C$28^2</f>
        <v>1456.0013424210317</v>
      </c>
      <c r="H39" s="1392" t="s">
        <v>442</v>
      </c>
      <c r="I39" s="1393"/>
      <c r="J39" s="1393"/>
      <c r="K39" s="1393"/>
      <c r="L39" s="1393"/>
      <c r="M39" s="1394"/>
    </row>
    <row r="40" spans="1:15" ht="26.25" customHeight="1" thickBot="1" x14ac:dyDescent="0.3">
      <c r="B40" s="104" t="s">
        <v>17</v>
      </c>
      <c r="C40" s="105">
        <v>213.36</v>
      </c>
      <c r="D40" s="106">
        <v>2.13</v>
      </c>
      <c r="E40" s="107">
        <v>11.5</v>
      </c>
      <c r="F40" s="105">
        <f>IF($C$27&gt;C40,"Fehler",IF($C$27&gt;15*0.3048,2.01*($C$27/C40)^(2/E40),2.01*(15*0.3048/C40)^(2/E40)))</f>
        <v>1.1622165386761087</v>
      </c>
      <c r="G40" s="108">
        <f>0.613*F40*$C$31*$C$32*$C$30*$C$28^2</f>
        <v>1722.7635124816684</v>
      </c>
      <c r="H40" s="1395" t="s">
        <v>443</v>
      </c>
      <c r="I40" s="1396"/>
      <c r="J40" s="1396"/>
      <c r="K40" s="1396"/>
      <c r="L40" s="1396"/>
      <c r="M40" s="1397"/>
    </row>
    <row r="41" spans="1:15" ht="13.5" thickBot="1" x14ac:dyDescent="0.3">
      <c r="B41" s="109"/>
      <c r="C41" s="110"/>
      <c r="D41" s="110"/>
      <c r="F41" s="98"/>
      <c r="G41" s="97"/>
      <c r="H41" s="111"/>
    </row>
    <row r="42" spans="1:15" ht="12.75" customHeight="1" thickBot="1" x14ac:dyDescent="0.3">
      <c r="B42" s="1378" t="s">
        <v>435</v>
      </c>
      <c r="C42" s="1379"/>
      <c r="D42" s="1380"/>
      <c r="E42" s="242"/>
      <c r="F42" s="43"/>
      <c r="O42" s="43"/>
    </row>
    <row r="43" spans="1:15" ht="90.75" customHeight="1" thickBot="1" x14ac:dyDescent="0.3">
      <c r="B43" s="99" t="s">
        <v>436</v>
      </c>
      <c r="C43" s="264" t="s">
        <v>437</v>
      </c>
      <c r="D43" s="265" t="s">
        <v>438</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381"/>
      <c r="C48" s="1381"/>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M11:M13"/>
    <mergeCell ref="H13:I13"/>
    <mergeCell ref="B42:D42"/>
    <mergeCell ref="B48:C48"/>
    <mergeCell ref="E30:M30"/>
    <mergeCell ref="E31:M31"/>
    <mergeCell ref="E32:M32"/>
    <mergeCell ref="L11:L12"/>
    <mergeCell ref="H37:M37"/>
    <mergeCell ref="H38:M38"/>
    <mergeCell ref="H39:M39"/>
    <mergeCell ref="H40:M40"/>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388</v>
      </c>
      <c r="J2" s="218"/>
      <c r="K2" s="219"/>
      <c r="L2" s="219"/>
      <c r="M2" s="221"/>
      <c r="N2" s="224"/>
    </row>
    <row r="3" spans="2:14" ht="18" x14ac:dyDescent="0.25">
      <c r="B3" s="222" t="s">
        <v>389</v>
      </c>
      <c r="C3" s="223"/>
      <c r="D3" s="224"/>
      <c r="E3" s="224"/>
      <c r="F3" s="224"/>
      <c r="G3" s="224"/>
      <c r="H3" s="225"/>
      <c r="I3" s="117" t="s">
        <v>390</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335" t="s">
        <v>468</v>
      </c>
      <c r="C5" s="1336"/>
      <c r="D5" s="1336"/>
      <c r="E5" s="1336"/>
      <c r="F5" s="1336"/>
      <c r="G5" s="1336"/>
      <c r="H5" s="1336"/>
      <c r="I5" s="1336"/>
      <c r="J5" s="1336"/>
      <c r="K5" s="1336"/>
      <c r="L5" s="1336"/>
      <c r="M5" s="1337"/>
      <c r="N5" s="383"/>
    </row>
    <row r="6" spans="2:14" ht="15" x14ac:dyDescent="0.25">
      <c r="B6" s="384" t="s">
        <v>424</v>
      </c>
      <c r="C6" s="385" t="s">
        <v>32</v>
      </c>
    </row>
    <row r="7" spans="2:14" ht="15" customHeight="1" x14ac:dyDescent="0.25">
      <c r="B7" s="385"/>
      <c r="C7" s="385" t="s">
        <v>33</v>
      </c>
    </row>
    <row r="8" spans="2:14" ht="15" x14ac:dyDescent="0.25">
      <c r="C8" s="385"/>
    </row>
    <row r="9" spans="2:14" ht="13.5" thickBot="1" x14ac:dyDescent="0.3">
      <c r="B9" s="386" t="s">
        <v>425</v>
      </c>
    </row>
    <row r="10" spans="2:14" ht="15.75" customHeight="1" thickBot="1" x14ac:dyDescent="0.25">
      <c r="B10" s="387" t="s">
        <v>383</v>
      </c>
      <c r="C10" s="1352" t="str">
        <f>'building data'!C9</f>
        <v>10850 Via Frontera</v>
      </c>
      <c r="D10" s="1353"/>
      <c r="E10" s="388" t="s">
        <v>392</v>
      </c>
      <c r="F10" s="389" t="s">
        <v>7</v>
      </c>
      <c r="H10" s="1364" t="s">
        <v>427</v>
      </c>
      <c r="I10" s="1365"/>
      <c r="J10" s="1365"/>
      <c r="K10" s="1365"/>
      <c r="L10" s="1365"/>
      <c r="M10" s="1366"/>
    </row>
    <row r="11" spans="2:14" ht="15.75" customHeight="1" x14ac:dyDescent="0.25">
      <c r="B11" s="390" t="s">
        <v>384</v>
      </c>
      <c r="C11" s="1354">
        <f>'building data'!C10</f>
        <v>92127</v>
      </c>
      <c r="D11" s="1354"/>
      <c r="E11" s="391" t="s">
        <v>393</v>
      </c>
      <c r="F11" s="228" t="str">
        <f>'building data'!H10</f>
        <v>10850 Via Frontera</v>
      </c>
      <c r="H11" s="1367" t="s">
        <v>428</v>
      </c>
      <c r="I11" s="1368"/>
      <c r="J11" s="1371" t="s">
        <v>429</v>
      </c>
      <c r="K11" s="1371" t="s">
        <v>430</v>
      </c>
      <c r="L11" s="1371" t="s">
        <v>431</v>
      </c>
      <c r="M11" s="1373" t="s">
        <v>467</v>
      </c>
    </row>
    <row r="12" spans="2:14" ht="15.75" customHeight="1" thickBot="1" x14ac:dyDescent="0.3">
      <c r="B12" s="390" t="s">
        <v>385</v>
      </c>
      <c r="C12" s="1354" t="str">
        <f>'building data'!C11</f>
        <v>Nate Randall</v>
      </c>
      <c r="D12" s="1354"/>
      <c r="E12" s="391" t="s">
        <v>394</v>
      </c>
      <c r="F12" s="228" t="str">
        <f>'building data'!H11</f>
        <v>USA</v>
      </c>
      <c r="H12" s="1369"/>
      <c r="I12" s="1370"/>
      <c r="J12" s="1372"/>
      <c r="K12" s="1372"/>
      <c r="L12" s="1372"/>
      <c r="M12" s="1374"/>
    </row>
    <row r="13" spans="2:14" ht="15.75" customHeight="1" thickBot="1" x14ac:dyDescent="0.3">
      <c r="B13" s="392" t="s">
        <v>426</v>
      </c>
      <c r="C13" s="1355">
        <f ca="1">'building data'!C12</f>
        <v>42654</v>
      </c>
      <c r="D13" s="1402"/>
      <c r="E13" s="393" t="s">
        <v>395</v>
      </c>
      <c r="F13" s="229" t="str">
        <f>'building data'!H12</f>
        <v>ASCE/SEI 7-10</v>
      </c>
      <c r="H13" s="1376">
        <v>1</v>
      </c>
      <c r="I13" s="1377"/>
      <c r="J13" s="425">
        <v>1</v>
      </c>
      <c r="K13" s="426">
        <v>0.9</v>
      </c>
      <c r="L13" s="426">
        <v>0.9</v>
      </c>
      <c r="M13" s="1375"/>
    </row>
    <row r="14" spans="2:14" ht="12.75" customHeight="1" x14ac:dyDescent="0.25">
      <c r="C14" s="385"/>
    </row>
    <row r="16" spans="2:14" x14ac:dyDescent="0.25">
      <c r="B16" s="394" t="s">
        <v>469</v>
      </c>
    </row>
    <row r="17" spans="2:13" x14ac:dyDescent="0.25">
      <c r="B17" s="394" t="s">
        <v>470</v>
      </c>
    </row>
    <row r="18" spans="2:13" ht="13.5" thickBot="1" x14ac:dyDescent="0.3">
      <c r="B18" s="81"/>
    </row>
    <row r="19" spans="2:13" ht="17.25" customHeight="1" thickBot="1" x14ac:dyDescent="0.3">
      <c r="B19" s="395" t="s">
        <v>460</v>
      </c>
      <c r="C19" s="396">
        <f>VLOOKUP(C24,B37:M39,6,0)/1000</f>
        <v>1.4560013424210316</v>
      </c>
      <c r="D19" s="397" t="s">
        <v>2</v>
      </c>
      <c r="E19" s="382" t="s">
        <v>461</v>
      </c>
      <c r="F19" s="398">
        <f>(2/1.25*1000*C19)^0.5</f>
        <v>48.265952263201548</v>
      </c>
      <c r="G19" s="399" t="s">
        <v>8</v>
      </c>
      <c r="H19" s="1401" t="s">
        <v>462</v>
      </c>
      <c r="I19" s="1401"/>
      <c r="J19" s="398">
        <f>F19*3.6</f>
        <v>173.75742814752559</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425</v>
      </c>
    </row>
    <row r="24" spans="2:13" ht="13.5" customHeight="1" x14ac:dyDescent="0.25">
      <c r="B24" s="82" t="s">
        <v>452</v>
      </c>
      <c r="C24" s="718" t="str">
        <f>IF('1-Eng Inputs'!B25="B","Exp. B",IF('1-Eng Inputs'!B25="C","Exp. C","Exp. D"))</f>
        <v>Exp. C</v>
      </c>
      <c r="D24" s="50" t="s">
        <v>4</v>
      </c>
      <c r="E24" s="1358" t="s">
        <v>466</v>
      </c>
      <c r="F24" s="1358"/>
      <c r="G24" s="1358"/>
      <c r="H24" s="1358"/>
      <c r="I24" s="1358"/>
      <c r="J24" s="1358"/>
      <c r="K24" s="1358"/>
      <c r="L24" s="1358"/>
      <c r="M24" s="1359"/>
    </row>
    <row r="25" spans="2:13" x14ac:dyDescent="0.25">
      <c r="B25" s="83" t="s">
        <v>440</v>
      </c>
      <c r="C25" s="1360" t="str">
        <f>VLOOKUP(C24,B37:M39,7,0)</f>
        <v>Open terrain with scattered obstructions having heights generally less than 30ft (9.1 m). This category includes flat open country and grasslands.</v>
      </c>
      <c r="D25" s="1360"/>
      <c r="E25" s="1360"/>
      <c r="F25" s="1360"/>
      <c r="G25" s="1360"/>
      <c r="H25" s="1360"/>
      <c r="I25" s="1360"/>
      <c r="J25" s="1360"/>
      <c r="K25" s="1360"/>
      <c r="L25" s="1360"/>
      <c r="M25" s="1361"/>
    </row>
    <row r="26" spans="2:13" ht="25.5" customHeight="1" x14ac:dyDescent="0.25">
      <c r="B26" s="84" t="s">
        <v>453</v>
      </c>
      <c r="C26" s="717">
        <f>'1-Eng Inputs'!B29*0.3048</f>
        <v>146.9136</v>
      </c>
      <c r="D26" s="244" t="str">
        <f>IF($F$10="Deutsch","m über NHN",IF($F$10="English","m ASL","Fehler"))</f>
        <v>m ASL</v>
      </c>
      <c r="E26" s="1362"/>
      <c r="F26" s="1362"/>
      <c r="G26" s="1362"/>
      <c r="H26" s="1362"/>
      <c r="I26" s="1362"/>
      <c r="J26" s="1362"/>
      <c r="K26" s="1362"/>
      <c r="L26" s="1362"/>
      <c r="M26" s="1363"/>
    </row>
    <row r="27" spans="2:13" ht="12.75" customHeight="1" x14ac:dyDescent="0.25">
      <c r="B27" s="85" t="s">
        <v>454</v>
      </c>
      <c r="C27" s="86">
        <f>'building data'!C16</f>
        <v>9.1440000000000001</v>
      </c>
      <c r="D27" s="87" t="s">
        <v>0</v>
      </c>
      <c r="E27" s="1362" t="s">
        <v>445</v>
      </c>
      <c r="F27" s="1362"/>
      <c r="G27" s="1362"/>
      <c r="H27" s="1362"/>
      <c r="I27" s="1362"/>
      <c r="J27" s="1362"/>
      <c r="K27" s="1362"/>
      <c r="L27" s="1362"/>
      <c r="M27" s="1363"/>
    </row>
    <row r="28" spans="2:13" ht="25.5" customHeight="1" x14ac:dyDescent="0.25">
      <c r="B28" s="88" t="s">
        <v>455</v>
      </c>
      <c r="C28" s="719">
        <f>'1-Eng Inputs'!B23*0.44704</f>
        <v>49.174399999999999</v>
      </c>
      <c r="D28" s="87" t="s">
        <v>8</v>
      </c>
      <c r="E28" s="1350" t="s">
        <v>463</v>
      </c>
      <c r="F28" s="1350"/>
      <c r="G28" s="1350"/>
      <c r="H28" s="1350"/>
      <c r="I28" s="1350"/>
      <c r="J28" s="1350"/>
      <c r="K28" s="1350"/>
      <c r="L28" s="1350"/>
      <c r="M28" s="1351"/>
    </row>
    <row r="29" spans="2:13" ht="30.75" customHeight="1" x14ac:dyDescent="0.25">
      <c r="B29" s="88" t="s">
        <v>456</v>
      </c>
      <c r="C29" s="89" t="s">
        <v>34</v>
      </c>
      <c r="D29" s="87" t="s">
        <v>4</v>
      </c>
      <c r="E29" s="1350" t="s">
        <v>464</v>
      </c>
      <c r="F29" s="1350"/>
      <c r="G29" s="1350"/>
      <c r="H29" s="1350"/>
      <c r="I29" s="1350"/>
      <c r="J29" s="1350"/>
      <c r="K29" s="1350"/>
      <c r="L29" s="1350"/>
      <c r="M29" s="1351"/>
    </row>
    <row r="30" spans="2:13" ht="12.75" customHeight="1" x14ac:dyDescent="0.25">
      <c r="B30" s="88" t="s">
        <v>458</v>
      </c>
      <c r="C30" s="337">
        <v>1</v>
      </c>
      <c r="D30" s="87" t="s">
        <v>4</v>
      </c>
      <c r="E30" s="1384" t="s">
        <v>449</v>
      </c>
      <c r="F30" s="1384"/>
      <c r="G30" s="1384"/>
      <c r="H30" s="1384"/>
      <c r="I30" s="1384"/>
      <c r="J30" s="1384"/>
      <c r="K30" s="1384"/>
      <c r="L30" s="1384"/>
      <c r="M30" s="1385"/>
    </row>
    <row r="31" spans="2:13" ht="25.5" customHeight="1" thickBot="1" x14ac:dyDescent="0.3">
      <c r="B31" s="90" t="s">
        <v>459</v>
      </c>
      <c r="C31" s="402">
        <v>1</v>
      </c>
      <c r="D31" s="92" t="s">
        <v>4</v>
      </c>
      <c r="E31" s="1386" t="s">
        <v>465</v>
      </c>
      <c r="F31" s="1386"/>
      <c r="G31" s="1386"/>
      <c r="H31" s="1386"/>
      <c r="I31" s="1386"/>
      <c r="J31" s="1386"/>
      <c r="K31" s="1386"/>
      <c r="L31" s="1386"/>
      <c r="M31" s="1387"/>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452</v>
      </c>
      <c r="K35" s="97"/>
      <c r="L35" s="97"/>
      <c r="M35" s="98"/>
      <c r="N35" s="97"/>
      <c r="O35" s="97"/>
    </row>
    <row r="36" spans="1:15" ht="27" customHeight="1" thickBot="1" x14ac:dyDescent="0.3">
      <c r="B36" s="99" t="s">
        <v>439</v>
      </c>
      <c r="C36" s="100" t="s">
        <v>11</v>
      </c>
      <c r="D36" s="100" t="s">
        <v>12</v>
      </c>
      <c r="E36" s="100" t="s">
        <v>13</v>
      </c>
      <c r="F36" s="100" t="s">
        <v>14</v>
      </c>
      <c r="G36" s="100" t="s">
        <v>15</v>
      </c>
      <c r="H36" s="1398" t="s">
        <v>440</v>
      </c>
      <c r="I36" s="1399"/>
      <c r="J36" s="1399"/>
      <c r="K36" s="1399"/>
      <c r="L36" s="1399"/>
      <c r="M36" s="1400"/>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1038.4922145487722</v>
      </c>
      <c r="H37" s="1389" t="s">
        <v>441</v>
      </c>
      <c r="I37" s="1390"/>
      <c r="J37" s="1390"/>
      <c r="K37" s="1390"/>
      <c r="L37" s="1390"/>
      <c r="M37" s="1391"/>
    </row>
    <row r="38" spans="1:15" ht="25.5" customHeight="1" x14ac:dyDescent="0.25">
      <c r="B38" s="101" t="s">
        <v>16</v>
      </c>
      <c r="C38" s="102">
        <v>274.32</v>
      </c>
      <c r="D38" s="58">
        <v>4.57</v>
      </c>
      <c r="E38" s="73">
        <v>9.5</v>
      </c>
      <c r="F38" s="102">
        <f>IF($C$27&gt;C38,"Fehler",IF($C$27&gt;15*0.3048,2.01*($C$27/C38)^(2/E38),2.01*(15*0.3048/C38)^(2/E38)))</f>
        <v>0.98225254263640283</v>
      </c>
      <c r="G38" s="103">
        <f t="shared" ref="G38" si="0">0.613*F38*$C$30*$C$31*$C$28^2</f>
        <v>1456.0013424210317</v>
      </c>
      <c r="H38" s="1392" t="s">
        <v>442</v>
      </c>
      <c r="I38" s="1393"/>
      <c r="J38" s="1393"/>
      <c r="K38" s="1393"/>
      <c r="L38" s="1393"/>
      <c r="M38" s="1394"/>
    </row>
    <row r="39" spans="1:15" ht="27.75" customHeight="1" thickBot="1" x14ac:dyDescent="0.3">
      <c r="B39" s="104" t="s">
        <v>17</v>
      </c>
      <c r="C39" s="105">
        <v>213.36</v>
      </c>
      <c r="D39" s="106">
        <v>2.13</v>
      </c>
      <c r="E39" s="107">
        <v>11.5</v>
      </c>
      <c r="F39" s="105">
        <f>IF($C$27&gt;C39,"Fehler",IF($C$27&gt;15*0.3048,2.01*($C$27/C39)^(2/E39),2.01*(15*0.3048/C39)^(2/E39)))</f>
        <v>1.1622165386761087</v>
      </c>
      <c r="G39" s="108">
        <f>0.613*F39*$C$30*$C$31*$C$28^2</f>
        <v>1722.7635124816684</v>
      </c>
      <c r="H39" s="1395" t="s">
        <v>443</v>
      </c>
      <c r="I39" s="1396"/>
      <c r="J39" s="1396"/>
      <c r="K39" s="1396"/>
      <c r="L39" s="1396"/>
      <c r="M39" s="1397"/>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B5:M5"/>
    <mergeCell ref="C10:D10"/>
    <mergeCell ref="H10:M10"/>
    <mergeCell ref="C11:D11"/>
    <mergeCell ref="H11:I12"/>
    <mergeCell ref="J11:J12"/>
    <mergeCell ref="K11:K12"/>
    <mergeCell ref="M11:M13"/>
    <mergeCell ref="C12:D12"/>
    <mergeCell ref="C13:D13"/>
    <mergeCell ref="H13:I13"/>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403" t="s">
        <v>173</v>
      </c>
      <c r="C2" s="1404"/>
      <c r="D2" s="1404"/>
      <c r="E2" s="1405"/>
      <c r="F2" s="722"/>
    </row>
    <row r="3" spans="2:8" x14ac:dyDescent="0.25">
      <c r="B3" s="724" t="s">
        <v>174</v>
      </c>
      <c r="C3" s="725" t="s">
        <v>175</v>
      </c>
      <c r="D3" s="725"/>
      <c r="E3" s="744"/>
      <c r="F3" s="722"/>
    </row>
    <row r="4" spans="2:8" x14ac:dyDescent="0.25">
      <c r="B4" s="732" t="s">
        <v>176</v>
      </c>
      <c r="C4" s="726" t="s">
        <v>177</v>
      </c>
      <c r="D4" s="726" t="str">
        <f>B4&amp;C4</f>
        <v>tpoYes</v>
      </c>
      <c r="E4" s="727">
        <v>0.45</v>
      </c>
      <c r="F4" s="722"/>
      <c r="G4" s="728" t="s">
        <v>157</v>
      </c>
      <c r="H4" s="729" t="s">
        <v>178</v>
      </c>
    </row>
    <row r="5" spans="2:8" x14ac:dyDescent="0.25">
      <c r="B5" s="732" t="s">
        <v>176</v>
      </c>
      <c r="C5" s="726" t="s">
        <v>179</v>
      </c>
      <c r="D5" s="726" t="str">
        <f t="shared" ref="D5:D16" si="0">B5&amp;C5</f>
        <v>tpoNo</v>
      </c>
      <c r="E5" s="730">
        <v>0.44</v>
      </c>
      <c r="F5" s="722"/>
      <c r="G5" s="731" t="s">
        <v>181</v>
      </c>
      <c r="H5" s="729" t="s">
        <v>182</v>
      </c>
    </row>
    <row r="6" spans="2:8" x14ac:dyDescent="0.25">
      <c r="B6" s="732" t="s">
        <v>180</v>
      </c>
      <c r="C6" s="726" t="s">
        <v>177</v>
      </c>
      <c r="D6" s="726" t="str">
        <f t="shared" si="0"/>
        <v>epdmYes</v>
      </c>
      <c r="E6" s="730">
        <v>0.47</v>
      </c>
      <c r="F6" s="722"/>
    </row>
    <row r="7" spans="2:8" x14ac:dyDescent="0.25">
      <c r="B7" s="732" t="s">
        <v>180</v>
      </c>
      <c r="C7" s="726" t="s">
        <v>179</v>
      </c>
      <c r="D7" s="726" t="str">
        <f t="shared" si="0"/>
        <v>epdmNo</v>
      </c>
      <c r="E7" s="730">
        <v>0.49</v>
      </c>
      <c r="F7" s="722"/>
    </row>
    <row r="8" spans="2:8" x14ac:dyDescent="0.25">
      <c r="B8" s="732" t="s">
        <v>149</v>
      </c>
      <c r="C8" s="726" t="s">
        <v>177</v>
      </c>
      <c r="D8" s="726" t="str">
        <f t="shared" si="0"/>
        <v>PVCYes</v>
      </c>
      <c r="E8" s="730">
        <v>0.67</v>
      </c>
      <c r="F8" s="722"/>
    </row>
    <row r="9" spans="2:8" x14ac:dyDescent="0.25">
      <c r="B9" s="732" t="s">
        <v>149</v>
      </c>
      <c r="C9" s="726" t="s">
        <v>179</v>
      </c>
      <c r="D9" s="726" t="str">
        <f t="shared" si="0"/>
        <v>PVCNo</v>
      </c>
      <c r="E9" s="730">
        <v>0.66</v>
      </c>
      <c r="F9" s="722"/>
    </row>
    <row r="10" spans="2:8" x14ac:dyDescent="0.25">
      <c r="B10" s="732" t="s">
        <v>150</v>
      </c>
      <c r="C10" s="726" t="s">
        <v>177</v>
      </c>
      <c r="D10" s="726" t="str">
        <f t="shared" si="0"/>
        <v>Granule CoatedYes</v>
      </c>
      <c r="E10" s="735">
        <v>0.36</v>
      </c>
      <c r="F10" s="722"/>
      <c r="H10" s="729"/>
    </row>
    <row r="11" spans="2:8" x14ac:dyDescent="0.25">
      <c r="B11" s="732" t="s">
        <v>150</v>
      </c>
      <c r="C11" s="726" t="s">
        <v>179</v>
      </c>
      <c r="D11" s="726" t="str">
        <f t="shared" si="0"/>
        <v>Granule CoatedNo</v>
      </c>
      <c r="E11" s="730">
        <v>0.36</v>
      </c>
      <c r="F11" s="733"/>
      <c r="G11" s="734"/>
      <c r="H11" s="734"/>
    </row>
    <row r="12" spans="2:8" x14ac:dyDescent="0.25">
      <c r="B12" s="732" t="s">
        <v>183</v>
      </c>
      <c r="C12" s="726" t="s">
        <v>177</v>
      </c>
      <c r="D12" s="726" t="str">
        <f t="shared" si="0"/>
        <v>gravelYes</v>
      </c>
      <c r="E12" s="735">
        <v>0.2</v>
      </c>
      <c r="F12" s="733"/>
      <c r="G12" s="734"/>
      <c r="H12" s="734"/>
    </row>
    <row r="13" spans="2:8" x14ac:dyDescent="0.25">
      <c r="B13" s="732" t="s">
        <v>183</v>
      </c>
      <c r="C13" s="726" t="s">
        <v>179</v>
      </c>
      <c r="D13" s="726" t="str">
        <f t="shared" si="0"/>
        <v>gravelNo</v>
      </c>
      <c r="E13" s="736">
        <v>0.2</v>
      </c>
      <c r="F13" s="733"/>
      <c r="G13" s="734"/>
    </row>
    <row r="14" spans="2:8" x14ac:dyDescent="0.25">
      <c r="B14" s="732" t="s">
        <v>184</v>
      </c>
      <c r="C14" s="726" t="s">
        <v>177</v>
      </c>
      <c r="D14" s="726" t="str">
        <f t="shared" si="0"/>
        <v>otherYes</v>
      </c>
      <c r="E14" s="735">
        <v>0.2</v>
      </c>
      <c r="F14" s="722"/>
      <c r="H14" s="737"/>
    </row>
    <row r="15" spans="2:8" x14ac:dyDescent="0.25">
      <c r="B15" s="740" t="s">
        <v>184</v>
      </c>
      <c r="C15" s="741" t="s">
        <v>179</v>
      </c>
      <c r="D15" s="726" t="str">
        <f t="shared" si="0"/>
        <v>otherNo</v>
      </c>
      <c r="E15" s="738">
        <v>0.2</v>
      </c>
      <c r="F15" s="722"/>
      <c r="H15" s="737"/>
    </row>
    <row r="16" spans="2:8" x14ac:dyDescent="0.25">
      <c r="B16" s="742" t="str">
        <f>'1-Eng Inputs'!B10</f>
        <v>Granule Coated</v>
      </c>
      <c r="C16" s="743" t="str">
        <f>'1-Eng Inputs'!B37</f>
        <v>YES</v>
      </c>
      <c r="D16" s="743" t="str">
        <f t="shared" si="0"/>
        <v>Granule CoatedYES</v>
      </c>
      <c r="E16" s="745">
        <f>VLOOKUP(D16,D4:E15,2,0)</f>
        <v>0.36</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opLeftCell="Z1" zoomScale="70" zoomScaleNormal="70" zoomScaleSheetLayoutView="80" workbookViewId="0">
      <x:selection activeCell="CA86" sqref="CA86"/>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388</x:v>
      </x:c>
      <x:c r="I2" s="1099"/>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390</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471</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1116"/>
      <x:c r="C5" s="1117"/>
      <x:c r="D5" s="1117"/>
      <x:c r="E5" s="1117"/>
      <x:c r="F5" s="1117"/>
      <x:c r="G5" s="1117"/>
      <x:c r="H5" s="1117"/>
      <x:c r="I5" s="1066" t="s">
        <x:v>381</x:v>
      </x:c>
      <x:c r="J5" s="1117"/>
      <x:c r="K5" s="1117"/>
      <x:c r="L5" s="1117"/>
      <x:c r="M5" s="1117"/>
      <x:c r="N5" s="1117"/>
      <x:c r="O5" s="1117"/>
      <x:c r="P5" s="1117"/>
      <x:c r="Q5" s="1117"/>
      <x:c r="R5" s="1117"/>
      <x:c r="S5" s="1117"/>
      <x:c r="T5" s="1117"/>
      <x:c r="U5" s="1117"/>
      <x:c r="V5" s="1117"/>
      <x:c r="W5" s="1117"/>
      <x:c r="X5" s="1117"/>
      <x:c r="Y5" s="1117"/>
      <x:c r="Z5" s="1117"/>
      <x:c r="AA5" s="1117"/>
      <x:c r="AB5" s="1117"/>
      <x:c r="AC5" s="1117"/>
      <x:c r="AD5" s="1117"/>
      <x:c r="AE5" s="1117"/>
      <x:c r="AF5" s="1117"/>
      <x:c r="AG5" s="1117"/>
      <x:c r="AH5" s="1117"/>
      <x:c r="AI5" s="1117"/>
      <x:c r="AJ5" s="1117"/>
      <x:c r="AK5" s="1117"/>
      <x:c r="AL5" s="1117"/>
      <x:c r="AM5" s="1117"/>
      <x:c r="AN5" s="1117"/>
      <x:c r="AO5" s="1117"/>
      <x:c r="AP5" s="1117"/>
      <x:c r="AQ5" s="1117"/>
      <x:c r="AR5" s="1117"/>
      <x:c r="AS5" s="1117"/>
      <x:c r="AT5" s="1117"/>
      <x:c r="AU5" s="1117"/>
      <x:c r="AV5" s="1117"/>
      <x:c r="AW5" s="1117"/>
      <x:c r="AX5" s="1117"/>
      <x:c r="AY5" s="1117"/>
      <x:c r="AZ5" s="1117"/>
      <x:c r="BA5" s="1117"/>
      <x:c r="BB5" s="1117"/>
      <x:c r="BC5" s="1117"/>
      <x:c r="BD5" s="1117"/>
      <x:c r="BE5" s="1117"/>
      <x:c r="BF5" s="1117"/>
      <x:c r="BG5" s="1117"/>
      <x:c r="BH5" s="1117"/>
      <x:c r="BI5" s="1117"/>
      <x:c r="BJ5" s="1117"/>
      <x:c r="BK5" s="1117"/>
      <x:c r="BL5" s="1117"/>
      <x:c r="BM5" s="1117"/>
      <x:c r="BN5" s="1117"/>
      <x:c r="BO5" s="1117"/>
      <x:c r="BP5" s="1117"/>
      <x:c r="BQ5" s="1117"/>
      <x:c r="BR5" s="1117"/>
      <x:c r="BS5" s="1117"/>
      <x:c r="BT5" s="1117"/>
      <x:c r="BU5" s="1117"/>
      <x:c r="BV5" s="1117"/>
      <x:c r="BW5" s="1117"/>
      <x:c r="BX5" s="1117"/>
      <x:c r="BY5" s="1117"/>
      <x:c r="BZ5" s="1117"/>
      <x:c r="CA5" s="1117"/>
      <x:c r="CB5" s="1117"/>
      <x:c r="CC5" s="587"/>
      <x:c r="CD5" s="587"/>
      <x:c r="CE5" s="587"/>
      <x:c r="CF5" s="587"/>
      <x:c r="CG5" s="587"/>
      <x:c r="CH5" s="587"/>
      <x:c r="CI5" s="587"/>
      <x:c r="CJ5" s="587"/>
      <x:c r="CK5" s="587"/>
      <x:c r="CL5" s="587"/>
      <x:c r="CM5" s="587"/>
      <x:c r="CN5" s="587"/>
      <x:c r="CO5" s="587"/>
      <x:c r="CP5" s="587"/>
      <x:c r="CQ5" s="587"/>
      <x:c r="CR5" s="587"/>
      <x:c r="CS5" s="587"/>
      <x:c r="CT5" s="587"/>
      <x:c r="CU5" s="587"/>
      <x:c r="CV5" s="587"/>
      <x:c r="CW5" s="587"/>
      <x:c r="CX5" s="587"/>
      <x:c r="CY5" s="587"/>
      <x:c r="CZ5" s="587"/>
      <x:c r="DA5" s="587"/>
      <x:c r="DB5" s="587"/>
      <x:c r="DC5" s="587"/>
      <x:c r="DD5" s="587"/>
      <x:c r="DE5" s="587"/>
      <x:c r="DF5" s="587"/>
      <x:c r="DG5" s="587"/>
      <x:c r="DH5" s="587"/>
      <x:c r="DI5" s="587"/>
      <x:c r="DJ5" s="587"/>
      <x:c r="DK5" s="587"/>
      <x:c r="DL5" s="587"/>
      <x:c r="DM5" s="587"/>
      <x:c r="DN5" s="587"/>
      <x:c r="DO5" s="587"/>
      <x:c r="DP5" s="587"/>
      <x:c r="DQ5" s="587"/>
      <x:c r="DR5" s="587"/>
      <x:c r="DS5" s="587"/>
      <x:c r="DT5" s="587"/>
      <x:c r="DU5" s="587"/>
      <x:c r="DV5" s="587"/>
      <x:c r="DW5" s="587"/>
      <x:c r="DX5" s="587"/>
      <x:c r="DY5" s="587"/>
      <x:c r="DZ5" s="587"/>
      <x:c r="EA5" s="587"/>
      <x:c r="EB5" s="587"/>
      <x:c r="EC5" s="587"/>
      <x:c r="ED5" s="587"/>
      <x:c r="EE5" s="588"/>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387</x:v>
      </x:c>
      <x:c r="AG8" s="19"/>
      <x:c r="AH8" s="19"/>
      <x:c r="AI8" s="29"/>
      <x:c r="AJ8" s="19"/>
      <x:c r="AK8" s="150"/>
      <x:c r="AL8" s="19"/>
      <x:c r="AM8" s="19"/>
      <x:c r="AN8" s="19"/>
    </x:row>
    <x:row r="9" spans="2:135" ht="13.5" customHeight="1" x14ac:dyDescent="0.2">
      <x:c r="B9" s="15" t="s">
        <x:v>383</x:v>
      </x:c>
      <x:c r="C9" s="1600" t="str">
        <x:f>'building data'!C9</x:f>
        <x:v>10850 Via Frontera</x:v>
      </x:c>
      <x:c r="D9" s="1601"/>
      <x:c r="E9" s="30" t="s">
        <x:v>392</x:v>
      </x:c>
      <x:c r="F9" s="1579" t="str">
        <x:f>'building data'!H9</x:f>
        <x:v>English</x:v>
      </x:c>
      <x:c r="G9" s="1580"/>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384</x:v>
      </x:c>
      <x:c r="C10" s="31">
        <x:f>'building data'!C10</x:f>
        <x:v>92127</x:v>
      </x:c>
      <x:c r="D10" s="32"/>
      <x:c r="E10" s="33" t="s">
        <x:v>393</x:v>
      </x:c>
      <x:c r="F10" s="1581" t="str">
        <x:f>'building data'!H10</x:f>
        <x:v>10850 Via Frontera</x:v>
      </x:c>
      <x:c r="G10" s="1582"/>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385</x:v>
      </x:c>
      <x:c r="C11" s="31" t="str">
        <x:f>'building data'!C11</x:f>
        <x:v>Nate Randall</x:v>
      </x:c>
      <x:c r="D11" s="32"/>
      <x:c r="E11" s="33" t="s">
        <x:v>394</x:v>
      </x:c>
      <x:c r="F11" s="1581" t="str">
        <x:f>'building data'!H11</x:f>
        <x:v>USA</x:v>
      </x:c>
      <x:c r="G11" s="1582"/>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386</x:v>
      </x:c>
      <x:c r="C12" s="34">
        <x:f ca="1">'building data'!C12</x:f>
        <x:v>42654</x:v>
      </x:c>
      <x:c r="D12" s="35"/>
      <x:c r="E12" s="36" t="s">
        <x:v>395</x:v>
      </x:c>
      <x:c r="F12" s="1583" t="str">
        <x:f>'building data'!H12</x:f>
        <x:v>ASCE/SEI 7-10</x:v>
      </x:c>
      <x:c r="G12" s="1584"/>
      <x:c r="H12" s="21"/>
      <x:c r="I12" s="1087"/>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472</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524</x:v>
      </x:c>
    </x:row>
    <x:row r="16" spans="2:135" ht="13.5" customHeight="1" thickTop="1" thickBot="1" x14ac:dyDescent="0.25">
      <x:c r="B16" s="1591" t="s">
        <x:v>473</x:v>
      </x:c>
      <x:c r="C16" s="1592"/>
      <x:c r="D16" s="1592"/>
      <x:c r="E16" s="1592"/>
      <x:c r="F16" s="1592"/>
      <x:c r="G16" s="1592"/>
      <x:c r="H16" s="1592"/>
      <x:c r="I16" s="1592"/>
      <x:c r="J16" s="1593"/>
      <x:c r="K16" s="1090"/>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722" t="s">
        <x:v>525</x:v>
      </x:c>
      <x:c r="AM16" s="1722"/>
      <x:c r="AN16" s="1722"/>
      <x:c r="AO16" s="1722"/>
      <x:c r="AP16" s="1722"/>
      <x:c r="AQ16" s="1722"/>
      <x:c r="AR16" s="1722"/>
      <x:c r="AS16" s="1722"/>
      <x:c r="AT16" s="1722"/>
      <x:c r="AU16" s="1722"/>
      <x:c r="AV16" s="1722"/>
      <x:c r="AW16" s="1722"/>
      <x:c r="AX16" s="1722"/>
      <x:c r="AY16" s="1722"/>
      <x:c r="AZ16" s="1722"/>
      <x:c r="BA16" s="1722"/>
      <x:c r="BB16" s="1722"/>
      <x:c r="BC16" s="1722"/>
      <x:c r="BD16" s="1722"/>
      <x:c r="BE16" s="1722"/>
      <x:c r="BF16" s="1722"/>
      <x:c r="BG16" s="1722"/>
      <x:c r="BH16" s="1722"/>
      <x:c r="BI16" s="1722"/>
      <x:c r="BJ16" s="1722"/>
      <x:c r="BK16" s="1722"/>
      <x:c r="BL16" s="1722"/>
      <x:c r="BM16" s="1722"/>
      <x:c r="BN16" s="1722"/>
      <x:c r="BO16" s="1722"/>
      <x:c r="BP16" s="1722"/>
      <x:c r="BQ16" s="1722"/>
      <x:c r="BR16" s="1722"/>
      <x:c r="BS16" s="1722"/>
      <x:c r="BT16" s="1722"/>
      <x:c r="BU16" s="1722"/>
      <x:c r="BV16" s="18"/>
      <x:c r="BW16" s="18"/>
      <x:c r="BX16" s="18"/>
      <x:c r="BY16" s="18"/>
    </x:row>
    <x:row r="17" spans="2:135" ht="13.5" customHeight="1" x14ac:dyDescent="0.2">
      <x:c r="B17" s="1076"/>
      <x:c r="C17" s="327"/>
      <x:c r="D17" s="327"/>
      <x:c r="E17" s="327"/>
      <x:c r="F17" s="327"/>
      <x:c r="G17" s="327"/>
      <x:c r="H17" s="327"/>
      <x:c r="I17" s="327"/>
      <x:c r="J17" s="327"/>
      <x:c r="K17" s="1091"/>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722"/>
      <x:c r="AM17" s="1722"/>
      <x:c r="AN17" s="1722"/>
      <x:c r="AO17" s="1722"/>
      <x:c r="AP17" s="1722"/>
      <x:c r="AQ17" s="1722"/>
      <x:c r="AR17" s="1722"/>
      <x:c r="AS17" s="1722"/>
      <x:c r="AT17" s="1722"/>
      <x:c r="AU17" s="1722"/>
      <x:c r="AV17" s="1722"/>
      <x:c r="AW17" s="1722"/>
      <x:c r="AX17" s="1722"/>
      <x:c r="AY17" s="1722"/>
      <x:c r="AZ17" s="1722"/>
      <x:c r="BA17" s="1722"/>
      <x:c r="BB17" s="1722"/>
      <x:c r="BC17" s="1722"/>
      <x:c r="BD17" s="1722"/>
      <x:c r="BE17" s="1722"/>
      <x:c r="BF17" s="1722"/>
      <x:c r="BG17" s="1722"/>
      <x:c r="BH17" s="1722"/>
      <x:c r="BI17" s="1722"/>
      <x:c r="BJ17" s="1722"/>
      <x:c r="BK17" s="1722"/>
      <x:c r="BL17" s="1722"/>
      <x:c r="BM17" s="1722"/>
      <x:c r="BN17" s="1722"/>
      <x:c r="BO17" s="1722"/>
      <x:c r="BP17" s="1722"/>
      <x:c r="BQ17" s="1722"/>
      <x:c r="BR17" s="1722"/>
      <x:c r="BS17" s="1722"/>
      <x:c r="BT17" s="1722"/>
      <x:c r="BU17" s="1722"/>
      <x:c r="BV17" s="18"/>
      <x:c r="BW17" s="18"/>
      <x:c r="BX17" s="18"/>
      <x:c r="BY17" s="18"/>
    </x:row>
    <x:row r="18" spans="2:135" ht="13.5" customHeight="1" x14ac:dyDescent="0.2">
      <x:c r="B18" s="1078" t="s">
        <x:v>474</x:v>
      </x:c>
      <x:c r="C18" s="721">
        <x:f>C21/F21</x:f>
        <x:v>13.741448119300619</x:v>
      </x:c>
      <x:c r="D18" s="43" t="s">
        <x:v>3</x:v>
      </x:c>
      <x:c r="E18" s="541" t="s">
        <x:v>476</x:v>
      </x:c>
      <x:c r="F18" s="427">
        <x:v>10</x:v>
      </x:c>
      <x:c r="G18" s="43" t="s">
        <x:v>480</x:v>
      </x:c>
      <x:c r="H18" s="541" t="s">
        <x:v>481</x:v>
      </x:c>
      <x:c r="I18" s="427">
        <x:v>62.4</x:v>
      </x:c>
      <x:c r="J18" s="1088" t="s">
        <x:v>480</x:v>
      </x:c>
      <x:c r="K18" s="1091"/>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722"/>
      <x:c r="AM18" s="1722"/>
      <x:c r="AN18" s="1722"/>
      <x:c r="AO18" s="1722"/>
      <x:c r="AP18" s="1722"/>
      <x:c r="AQ18" s="1722"/>
      <x:c r="AR18" s="1722"/>
      <x:c r="AS18" s="1722"/>
      <x:c r="AT18" s="1722"/>
      <x:c r="AU18" s="1722"/>
      <x:c r="AV18" s="1722"/>
      <x:c r="AW18" s="1722"/>
      <x:c r="AX18" s="1722"/>
      <x:c r="AY18" s="1722"/>
      <x:c r="AZ18" s="1722"/>
      <x:c r="BA18" s="1722"/>
      <x:c r="BB18" s="1722"/>
      <x:c r="BC18" s="1722"/>
      <x:c r="BD18" s="1722"/>
      <x:c r="BE18" s="1722"/>
      <x:c r="BF18" s="1722"/>
      <x:c r="BG18" s="1722"/>
      <x:c r="BH18" s="1722"/>
      <x:c r="BI18" s="1722"/>
      <x:c r="BJ18" s="1722"/>
      <x:c r="BK18" s="1722"/>
      <x:c r="BL18" s="1722"/>
      <x:c r="BM18" s="1722"/>
      <x:c r="BN18" s="1722"/>
      <x:c r="BO18" s="1722"/>
      <x:c r="BP18" s="1722"/>
      <x:c r="BQ18" s="1722"/>
      <x:c r="BR18" s="1722"/>
      <x:c r="BS18" s="1722"/>
      <x:c r="BT18" s="1722"/>
      <x:c r="BU18" s="1722"/>
      <x:c r="BV18" s="18"/>
      <x:c r="BW18" s="18"/>
      <x:c r="BX18" s="18"/>
      <x:c r="BY18" s="18"/>
    </x:row>
    <x:row r="19" spans="2:135" ht="13.5" customHeight="1" x14ac:dyDescent="0.2">
      <x:c r="B19" s="1078" t="s">
        <x:v>379</x:v>
      </x:c>
      <x:c r="C19" s="721">
        <x:f>C22/F21</x:f>
        <x:v>2.8446309552376552</x:v>
      </x:c>
      <x:c r="D19" s="43" t="s">
        <x:v>3</x:v>
      </x:c>
      <x:c r="E19" s="44" t="s">
        <x:v>477</x:v>
      </x:c>
      <x:c r="F19" s="721">
        <x:f>'1-Eng Inputs'!B16*0.0254</x:f>
        <x:v>0.9900000000000001</x:v>
      </x:c>
      <x:c r="G19" s="19" t="s">
        <x:v>0</x:v>
      </x:c>
      <x:c r="H19" s="44" t="s">
        <x:v>482</x:v>
      </x:c>
      <x:c r="I19" s="413">
        <x:v>0.22489999999999999</x:v>
      </x:c>
      <x:c r="J19" s="43" t="s">
        <x:v>0</x:v>
      </x:c>
      <x:c r="K19" s="1091"/>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722"/>
      <x:c r="AM19" s="1722"/>
      <x:c r="AN19" s="1722"/>
      <x:c r="AO19" s="1722"/>
      <x:c r="AP19" s="1722"/>
      <x:c r="AQ19" s="1722"/>
      <x:c r="AR19" s="1722"/>
      <x:c r="AS19" s="1722"/>
      <x:c r="AT19" s="1722"/>
      <x:c r="AU19" s="1722"/>
      <x:c r="AV19" s="1722"/>
      <x:c r="AW19" s="1722"/>
      <x:c r="AX19" s="1722"/>
      <x:c r="AY19" s="1722"/>
      <x:c r="AZ19" s="1722"/>
      <x:c r="BA19" s="1722"/>
      <x:c r="BB19" s="1722"/>
      <x:c r="BC19" s="1722"/>
      <x:c r="BD19" s="1722"/>
      <x:c r="BE19" s="1722"/>
      <x:c r="BF19" s="1722"/>
      <x:c r="BG19" s="1722"/>
      <x:c r="BH19" s="1722"/>
      <x:c r="BI19" s="1722"/>
      <x:c r="BJ19" s="1722"/>
      <x:c r="BK19" s="1722"/>
      <x:c r="BL19" s="1722"/>
      <x:c r="BM19" s="1722"/>
      <x:c r="BN19" s="1722"/>
      <x:c r="BO19" s="1722"/>
      <x:c r="BP19" s="1722"/>
      <x:c r="BQ19" s="1722"/>
      <x:c r="BR19" s="1722"/>
      <x:c r="BS19" s="1722"/>
      <x:c r="BT19" s="1722"/>
      <x:c r="BU19" s="1722"/>
      <x:c r="BV19" s="18"/>
      <x:c r="BW19" s="18"/>
      <x:c r="BX19" s="18"/>
      <x:c r="BY19" s="18"/>
    </x:row>
    <x:row r="20" spans="2:135" ht="13.5" customHeight="1" x14ac:dyDescent="0.2">
      <x:c r="B20" s="1078" t="s">
        <x:v>475</x:v>
      </x:c>
      <x:c r="C20" s="414">
        <x:f>C18+C19</x:f>
        <x:v>16.586079074538276</x:v>
      </x:c>
      <x:c r="D20" s="43" t="s">
        <x:v>3</x:v>
      </x:c>
      <x:c r="E20" s="44" t="s">
        <x:v>478</x:v>
      </x:c>
      <x:c r="F20" s="721">
        <x:f>'1-Eng Inputs'!B15*0.0254</x:f>
        <x:v>1.97</x:v>
      </x:c>
      <x:c r="G20" s="19" t="s">
        <x:v>0</x:v>
      </x:c>
      <x:c r="H20" s="44" t="s">
        <x:v>483</x:v>
      </x:c>
      <x:c r="I20" s="721">
        <x:f>F20</x:f>
        <x:v>1.97</x:v>
      </x:c>
      <x:c r="J20" s="43" t="s">
        <x:v>0</x:v>
      </x:c>
      <x:c r="K20" s="1092"/>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722"/>
      <x:c r="AM20" s="1722"/>
      <x:c r="AN20" s="1722"/>
      <x:c r="AO20" s="1722"/>
      <x:c r="AP20" s="1722"/>
      <x:c r="AQ20" s="1722"/>
      <x:c r="AR20" s="1722"/>
      <x:c r="AS20" s="1722"/>
      <x:c r="AT20" s="1722"/>
      <x:c r="AU20" s="1722"/>
      <x:c r="AV20" s="1722"/>
      <x:c r="AW20" s="1722"/>
      <x:c r="AX20" s="1722"/>
      <x:c r="AY20" s="1722"/>
      <x:c r="AZ20" s="1722"/>
      <x:c r="BA20" s="1722"/>
      <x:c r="BB20" s="1722"/>
      <x:c r="BC20" s="1722"/>
      <x:c r="BD20" s="1722"/>
      <x:c r="BE20" s="1722"/>
      <x:c r="BF20" s="1722"/>
      <x:c r="BG20" s="1722"/>
      <x:c r="BH20" s="1722"/>
      <x:c r="BI20" s="1722"/>
      <x:c r="BJ20" s="1722"/>
      <x:c r="BK20" s="1722"/>
      <x:c r="BL20" s="1722"/>
      <x:c r="BM20" s="1722"/>
      <x:c r="BN20" s="1722"/>
      <x:c r="BO20" s="1722"/>
      <x:c r="BP20" s="1722"/>
      <x:c r="BQ20" s="1722"/>
      <x:c r="BR20" s="1722"/>
      <x:c r="BS20" s="1722"/>
      <x:c r="BT20" s="1722"/>
      <x:c r="BU20" s="1722"/>
      <x:c r="BV20" s="18"/>
      <x:c r="BW20" s="18"/>
      <x:c r="BX20" s="18"/>
      <x:c r="BY20" s="18"/>
    </x:row>
    <x:row r="21" spans="2:135" ht="13.5" customHeight="1" x14ac:dyDescent="0.2">
      <x:c r="B21" s="1081" t="s">
        <x:v>171</x:v>
      </x:c>
      <x:c r="C21" s="721">
        <x:f>'1-Eng Inputs'!B17*0.453592</x:f>
        <x:v>26.799946267071999</x:v>
      </x:c>
      <x:c r="D21" s="43" t="s">
        <x:v>172</x:v>
      </x:c>
      <x:c r="E21" s="44" t="s">
        <x:v>479</x:v>
      </x:c>
      <x:c r="F21" s="414">
        <x:f>F20*F19</x:f>
        <x:v>1.9503000000000001</x:v>
      </x:c>
      <x:c r="G21" s="19" t="s">
        <x:v>1</x:v>
      </x:c>
      <x:c r="H21" s="44" t="s">
        <x:v>484</x:v>
      </x:c>
      <x:c r="I21" s="414">
        <x:f>I20*I19</x:f>
        <x:v>0.44305299999999997</x:v>
      </x:c>
      <x:c r="J21" s="43" t="s">
        <x:v>1</x:v>
      </x:c>
      <x:c r="K21" s="1092"/>
      <x:c r="L21" s="47"/>
      <x:c r="M21" s="47"/>
      <x:c r="N21" s="47"/>
      <x:c r="O21" s="47"/>
      <x:c r="P21" s="47"/>
      <x:c r="Q21" s="47"/>
      <x:c r="R21" s="47"/>
      <x:c r="S21" s="47"/>
      <x:c r="T21" s="47"/>
      <x:c r="U21" s="47"/>
      <x:c r="V21" s="47"/>
      <x:c r="W21" s="47"/>
      <x:c r="X21" s="47"/>
      <x:c r="Y21" s="47"/>
      <x:c r="Z21" s="47"/>
      <x:c r="AA21" s="47"/>
      <x:c r="AC21" s="19"/>
      <x:c r="AD21" s="23"/>
      <x:c r="AE21" s="1689" t="str">
        <x:f>AC27</x:f>
        <x:v>setback a</x:v>
      </x:c>
      <x:c r="AF21" s="1690"/>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689" t="str">
        <x:f>AC27</x:f>
        <x:v>setback a</x:v>
      </x:c>
      <x:c r="CA21" s="1690"/>
      <x:c r="CE21" s="19"/>
      <x:c r="CF21" s="23"/>
      <x:c r="CG21" s="1689" t="str">
        <x:f>CE27</x:f>
        <x:v>setback a</x:v>
      </x:c>
      <x:c r="CH21" s="1690"/>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689" t="str">
        <x:f>CE27</x:f>
        <x:v>setback a</x:v>
      </x:c>
      <x:c r="EC21" s="1690"/>
    </x:row>
    <x:row r="22" spans="2:135" ht="13.5" customHeight="1" x14ac:dyDescent="0.2">
      <x:c r="B22" s="1081" t="s">
        <x:v>380</x:v>
      </x:c>
      <x:c r="C22" s="721">
        <x:f>((SUM('2-Quote Inputs'!K7:K8)*2)+IF('2-Quote Inputs'!G31="YES",'2-Quote Inputs'!K9,0)+IF('1-Eng Inputs'!B32="YES",'2-Quote Inputs'!K15,0))*0.453592</x:f>
        <x:v>5.5478837519999997</x:v>
      </x:c>
      <x:c r="D22" s="43" t="s">
        <x:v>172</x:v>
      </x:c>
      <x:c r="E22" s="19"/>
      <x:c r="F22" s="19"/>
      <x:c r="G22" s="19"/>
      <x:c r="H22" s="19"/>
      <x:c r="I22" s="19"/>
      <x:c r="J22" s="19"/>
      <x:c r="K22" s="1093"/>
      <x:c r="L22" s="152"/>
      <x:c r="M22" s="152"/>
      <x:c r="N22" s="152"/>
      <x:c r="O22" s="152"/>
      <x:c r="P22" s="152"/>
      <x:c r="Q22" s="152"/>
      <x:c r="R22" s="152"/>
      <x:c r="S22" s="152"/>
      <x:c r="T22" s="152"/>
      <x:c r="U22" s="152"/>
      <x:c r="V22" s="152"/>
      <x:c r="W22" s="152"/>
      <x:c r="X22" s="152"/>
      <x:c r="Y22" s="152"/>
      <x:c r="Z22" s="152"/>
      <x:c r="AA22" s="152"/>
      <x:c r="AC22" s="19"/>
      <x:c r="AD22" s="23"/>
      <x:c r="AE22" s="1689"/>
      <x:c r="AF22" s="1690"/>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689"/>
      <x:c r="CA22" s="1690"/>
      <x:c r="CE22" s="19"/>
      <x:c r="CF22" s="23"/>
      <x:c r="CG22" s="1689"/>
      <x:c r="CH22" s="1690"/>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689"/>
      <x:c r="EC22" s="1690"/>
    </x:row>
    <x:row r="23" spans="2:135" ht="13.5" customHeight="1" thickBot="1" x14ac:dyDescent="0.25">
      <x:c r="B23" s="1083"/>
      <x:c r="C23" s="1084"/>
      <x:c r="D23" s="1085"/>
      <x:c r="E23" s="1085"/>
      <x:c r="F23" s="1084"/>
      <x:c r="G23" s="1084"/>
      <x:c r="H23" s="1084"/>
      <x:c r="I23" s="1084"/>
      <x:c r="J23" s="1084"/>
      <x:c r="K23" s="1092"/>
      <x:c r="L23" s="47"/>
      <x:c r="M23" s="47"/>
      <x:c r="N23" s="47"/>
      <x:c r="O23" s="47"/>
      <x:c r="P23" s="47"/>
      <x:c r="Q23" s="47"/>
      <x:c r="R23" s="47"/>
      <x:c r="S23" s="47"/>
      <x:c r="T23" s="47"/>
      <x:c r="U23" s="47"/>
      <x:c r="V23" s="47"/>
      <x:c r="W23" s="47"/>
      <x:c r="X23" s="47"/>
      <x:c r="Y23" s="47"/>
      <x:c r="Z23" s="47"/>
      <x:c r="AA23" s="47"/>
      <x:c r="AD23" s="19"/>
      <x:c r="AE23" s="1689"/>
      <x:c r="AF23" s="1690"/>
      <x:c r="AG23" s="333"/>
      <x:c r="AH23" s="334"/>
      <x:c r="AI23" s="334"/>
      <x:c r="AJ23" s="334"/>
      <x:c r="AK23" s="335"/>
      <x:c r="AL23" s="335"/>
      <x:c r="AM23" s="335"/>
      <x:c r="AN23" s="335"/>
      <x:c r="AO23" s="335"/>
      <x:c r="AP23" s="335"/>
      <x:c r="AQ23" s="335"/>
      <x:c r="AR23" s="335"/>
      <x:c r="AS23" s="335"/>
      <x:c r="AT23" s="335"/>
      <x:c r="AU23" s="335"/>
      <x:c r="AV23" s="335"/>
      <x:c r="AW23" s="335"/>
      <x:c r="AX23" s="335"/>
      <x:c r="AY23" s="335"/>
      <x:c r="AZ23" s="335"/>
      <x:c r="BA23" s="335"/>
      <x:c r="BB23" s="335"/>
      <x:c r="BC23" s="335"/>
      <x:c r="BD23" s="335"/>
      <x:c r="BE23" s="335"/>
      <x:c r="BF23" s="335"/>
      <x:c r="BG23" s="335"/>
      <x:c r="BH23" s="335"/>
      <x:c r="BI23" s="335"/>
      <x:c r="BJ23" s="335"/>
      <x:c r="BK23" s="335"/>
      <x:c r="BL23" s="335"/>
      <x:c r="BM23" s="335"/>
      <x:c r="BN23" s="335"/>
      <x:c r="BO23" s="335"/>
      <x:c r="BP23" s="335"/>
      <x:c r="BQ23" s="335"/>
      <x:c r="BR23" s="335"/>
      <x:c r="BS23" s="335"/>
      <x:c r="BT23" s="335"/>
      <x:c r="BU23" s="335"/>
      <x:c r="BV23" s="335"/>
      <x:c r="BW23" s="335"/>
      <x:c r="BX23" s="335"/>
      <x:c r="BY23" s="336"/>
      <x:c r="BZ23" s="1689"/>
      <x:c r="CA23" s="1690"/>
      <x:c r="CB23" s="180"/>
      <x:c r="CE23" s="19"/>
      <x:c r="CF23" s="19"/>
      <x:c r="CG23" s="1689"/>
      <x:c r="CH23" s="1690"/>
      <x:c r="CI23" s="333"/>
      <x:c r="CJ23" s="334"/>
      <x:c r="CK23" s="334"/>
      <x:c r="CL23" s="334"/>
      <x:c r="CM23" s="335"/>
      <x:c r="CN23" s="335"/>
      <x:c r="CO23" s="335"/>
      <x:c r="CP23" s="335"/>
      <x:c r="CQ23" s="335"/>
      <x:c r="CR23" s="335"/>
      <x:c r="CS23" s="335"/>
      <x:c r="CT23" s="335"/>
      <x:c r="CU23" s="335"/>
      <x:c r="CV23" s="335"/>
      <x:c r="CW23" s="335"/>
      <x:c r="CX23" s="335"/>
      <x:c r="CY23" s="335"/>
      <x:c r="CZ23" s="335"/>
      <x:c r="DA23" s="335"/>
      <x:c r="DB23" s="335"/>
      <x:c r="DC23" s="335"/>
      <x:c r="DD23" s="335"/>
      <x:c r="DE23" s="335"/>
      <x:c r="DF23" s="335"/>
      <x:c r="DG23" s="335"/>
      <x:c r="DH23" s="335"/>
      <x:c r="DI23" s="335"/>
      <x:c r="DJ23" s="335"/>
      <x:c r="DK23" s="335"/>
      <x:c r="DL23" s="335"/>
      <x:c r="DM23" s="335"/>
      <x:c r="DN23" s="335"/>
      <x:c r="DO23" s="335"/>
      <x:c r="DP23" s="335"/>
      <x:c r="DQ23" s="335"/>
      <x:c r="DR23" s="335"/>
      <x:c r="DS23" s="335"/>
      <x:c r="DT23" s="335"/>
      <x:c r="DU23" s="335"/>
      <x:c r="DV23" s="335"/>
      <x:c r="DW23" s="335"/>
      <x:c r="DX23" s="335"/>
      <x:c r="DY23" s="335"/>
      <x:c r="DZ23" s="335"/>
      <x:c r="EA23" s="336"/>
      <x:c r="EB23" s="1689"/>
      <x:c r="EC23" s="1690"/>
      <x:c r="ED23" s="180"/>
    </x:row>
    <x:row r="24" spans="2:135" ht="13.5" customHeight="1" thickBot="1" x14ac:dyDescent="0.25">
      <x:c r="B24" s="1594" t="s">
        <x:v>485</x:v>
      </x:c>
      <x:c r="C24" s="1595"/>
      <x:c r="D24" s="1595"/>
      <x:c r="E24" s="1595"/>
      <x:c r="F24" s="1595"/>
      <x:c r="G24" s="1595"/>
      <x:c r="H24" s="1595"/>
      <x:c r="I24" s="1595"/>
      <x:c r="J24" s="1596"/>
      <x:c r="K24" s="1092"/>
      <x:c r="L24" s="47"/>
      <x:c r="M24" s="47"/>
      <x:c r="N24" s="47"/>
      <x:c r="O24" s="47"/>
      <x:c r="P24" s="47"/>
      <x:c r="Q24" s="47"/>
      <x:c r="R24" s="47"/>
      <x:c r="S24" s="47"/>
      <x:c r="T24" s="47"/>
      <x:c r="U24" s="47"/>
      <x:c r="V24" s="47"/>
      <x:c r="W24" s="47"/>
      <x:c r="X24" s="47"/>
      <x:c r="Y24" s="47"/>
      <x:c r="Z24" s="47"/>
      <x:c r="AA24" s="47"/>
      <x:c r="AC24" s="19"/>
      <x:c r="AD24" s="21"/>
      <x:c r="AE24" s="1689"/>
      <x:c r="AF24" s="1690"/>
      <x:c r="AG24" s="333"/>
      <x:c r="AH24" s="334"/>
      <x:c r="AI24" s="334"/>
      <x:c r="AJ24" s="334"/>
      <x:c r="AK24" s="335"/>
      <x:c r="AL24" s="1651" t="s">
        <x:v>419</x:v>
      </x:c>
      <x:c r="AM24" s="1651"/>
      <x:c r="AN24" s="1651"/>
      <x:c r="AO24" s="1651"/>
      <x:c r="AP24" s="1651"/>
      <x:c r="AQ24" s="1651"/>
      <x:c r="AR24" s="1651"/>
      <x:c r="AS24" s="1651"/>
      <x:c r="AT24" s="1651"/>
      <x:c r="AU24" s="1651"/>
      <x:c r="AV24" s="1651"/>
      <x:c r="AW24" s="1651"/>
      <x:c r="AX24" s="1651"/>
      <x:c r="AY24" s="1651"/>
      <x:c r="AZ24" s="1651"/>
      <x:c r="BA24" s="1651"/>
      <x:c r="BB24" s="1651"/>
      <x:c r="BC24" s="1651"/>
      <x:c r="BD24" s="1651"/>
      <x:c r="BE24" s="1651"/>
      <x:c r="BF24" s="1651"/>
      <x:c r="BG24" s="1651"/>
      <x:c r="BH24" s="1651"/>
      <x:c r="BI24" s="1651"/>
      <x:c r="BJ24" s="1651"/>
      <x:c r="BK24" s="1651"/>
      <x:c r="BL24" s="1651"/>
      <x:c r="BM24" s="1651"/>
      <x:c r="BN24" s="1651"/>
      <x:c r="BO24" s="1651"/>
      <x:c r="BP24" s="1651"/>
      <x:c r="BQ24" s="1651"/>
      <x:c r="BR24" s="1651"/>
      <x:c r="BS24" s="1651"/>
      <x:c r="BT24" s="1651"/>
      <x:c r="BU24" s="1651"/>
      <x:c r="BV24" s="335"/>
      <x:c r="BW24" s="335"/>
      <x:c r="BX24" s="335"/>
      <x:c r="BY24" s="336"/>
      <x:c r="BZ24" s="1689"/>
      <x:c r="CA24" s="1690"/>
      <x:c r="CB24" s="180"/>
      <x:c r="CE24" s="21"/>
      <x:c r="CF24" s="21"/>
      <x:c r="CG24" s="1689"/>
      <x:c r="CH24" s="1690"/>
      <x:c r="CI24" s="333"/>
      <x:c r="CJ24" s="334"/>
      <x:c r="CK24" s="334"/>
      <x:c r="CL24" s="334"/>
      <x:c r="CM24" s="335"/>
      <x:c r="CN24" s="1651" t="s">
        <x:v>422</x:v>
      </x:c>
      <x:c r="CO24" s="1651"/>
      <x:c r="CP24" s="1651"/>
      <x:c r="CQ24" s="1651"/>
      <x:c r="CR24" s="1651"/>
      <x:c r="CS24" s="1651"/>
      <x:c r="CT24" s="1651"/>
      <x:c r="CU24" s="1651"/>
      <x:c r="CV24" s="1651"/>
      <x:c r="CW24" s="1651"/>
      <x:c r="CX24" s="1651"/>
      <x:c r="CY24" s="1651"/>
      <x:c r="CZ24" s="1651"/>
      <x:c r="DA24" s="1651"/>
      <x:c r="DB24" s="1651"/>
      <x:c r="DC24" s="1651"/>
      <x:c r="DD24" s="1651"/>
      <x:c r="DE24" s="1651"/>
      <x:c r="DF24" s="1651"/>
      <x:c r="DG24" s="1651"/>
      <x:c r="DH24" s="1651"/>
      <x:c r="DI24" s="1651"/>
      <x:c r="DJ24" s="1651"/>
      <x:c r="DK24" s="1651"/>
      <x:c r="DL24" s="1651"/>
      <x:c r="DM24" s="1651"/>
      <x:c r="DN24" s="1651"/>
      <x:c r="DO24" s="1651"/>
      <x:c r="DP24" s="1651"/>
      <x:c r="DQ24" s="1651"/>
      <x:c r="DR24" s="1651"/>
      <x:c r="DS24" s="1651"/>
      <x:c r="DT24" s="1651"/>
      <x:c r="DU24" s="1651"/>
      <x:c r="DV24" s="1651"/>
      <x:c r="DW24" s="1651"/>
      <x:c r="DX24" s="335"/>
      <x:c r="DY24" s="335"/>
      <x:c r="DZ24" s="335"/>
      <x:c r="EA24" s="336"/>
      <x:c r="EB24" s="1689"/>
      <x:c r="EC24" s="1690"/>
      <x:c r="ED24" s="180"/>
    </x:row>
    <x:row r="25" spans="2:135" ht="13.5" customHeight="1" x14ac:dyDescent="0.2">
      <x:c r="B25" s="49" t="s">
        <x:v>486</x:v>
      </x:c>
      <x:c r="C25" s="415">
        <x:f>VLOOKUP($F$11,$C$196:$F$211,3,FALSE)</x:f>
        <x:v>1.4560013424210316</x:v>
      </x:c>
      <x:c r="D25" s="50" t="s">
        <x:v>2</x:v>
      </x:c>
      <x:c r="E25" s="50"/>
      <x:c r="F25" s="50"/>
      <x:c r="G25" s="50"/>
      <x:c r="H25" s="50"/>
      <x:c r="I25" s="50"/>
      <x:c r="J25" s="50"/>
      <x:c r="K25" s="1092"/>
      <x:c r="L25" s="47"/>
      <x:c r="M25" s="47"/>
      <x:c r="N25" s="47"/>
      <x:c r="O25" s="47"/>
      <x:c r="P25" s="47"/>
      <x:c r="Q25" s="47"/>
      <x:c r="R25" s="47"/>
      <x:c r="S25" s="47"/>
      <x:c r="T25" s="47"/>
      <x:c r="U25" s="47"/>
      <x:c r="V25" s="47"/>
      <x:c r="W25" s="47"/>
      <x:c r="X25" s="47"/>
      <x:c r="Y25" s="47"/>
      <x:c r="Z25" s="47"/>
      <x:c r="AA25" s="47"/>
      <x:c r="AC25" s="19"/>
      <x:c r="AD25" s="19"/>
      <x:c r="AE25" s="1689"/>
      <x:c r="AF25" s="1690"/>
      <x:c r="AG25" s="333"/>
      <x:c r="AH25" s="334"/>
      <x:c r="AI25" s="334"/>
      <x:c r="AJ25" s="334"/>
      <x:c r="AK25" s="335"/>
      <x:c r="AL25" s="335"/>
      <x:c r="AM25" s="335"/>
      <x:c r="AN25" s="335"/>
      <x:c r="AO25" s="335"/>
      <x:c r="AP25" s="335"/>
      <x:c r="AQ25" s="335"/>
      <x:c r="AR25" s="335"/>
      <x:c r="AS25" s="335"/>
      <x:c r="AT25" s="335"/>
      <x:c r="AU25" s="335"/>
      <x:c r="AV25" s="335"/>
      <x:c r="AW25" s="335"/>
      <x:c r="AX25" s="335"/>
      <x:c r="AY25" s="335"/>
      <x:c r="AZ25" s="335"/>
      <x:c r="BA25" s="335"/>
      <x:c r="BB25" s="335"/>
      <x:c r="BC25" s="335"/>
      <x:c r="BD25" s="335"/>
      <x:c r="BE25" s="335"/>
      <x:c r="BF25" s="335"/>
      <x:c r="BG25" s="335"/>
      <x:c r="BH25" s="335"/>
      <x:c r="BI25" s="335"/>
      <x:c r="BJ25" s="335"/>
      <x:c r="BK25" s="335"/>
      <x:c r="BL25" s="335"/>
      <x:c r="BM25" s="335"/>
      <x:c r="BN25" s="335"/>
      <x:c r="BO25" s="335"/>
      <x:c r="BP25" s="335"/>
      <x:c r="BQ25" s="335"/>
      <x:c r="BR25" s="335"/>
      <x:c r="BS25" s="335"/>
      <x:c r="BT25" s="335"/>
      <x:c r="BU25" s="335"/>
      <x:c r="BV25" s="335"/>
      <x:c r="BW25" s="335"/>
      <x:c r="BX25" s="335"/>
      <x:c r="BY25" s="336"/>
      <x:c r="BZ25" s="1689"/>
      <x:c r="CA25" s="1690"/>
      <x:c r="CB25" s="180"/>
      <x:c r="CE25" s="19"/>
      <x:c r="CF25" s="19"/>
      <x:c r="CG25" s="1689"/>
      <x:c r="CH25" s="1690"/>
      <x:c r="CI25" s="333"/>
      <x:c r="CJ25" s="334"/>
      <x:c r="CK25" s="334"/>
      <x:c r="CL25" s="334"/>
      <x:c r="CM25" s="335"/>
      <x:c r="CN25" s="335"/>
      <x:c r="CO25" s="335"/>
      <x:c r="CP25" s="335"/>
      <x:c r="CQ25" s="335"/>
      <x:c r="CR25" s="335"/>
      <x:c r="CS25" s="335"/>
      <x:c r="CT25" s="335"/>
      <x:c r="CU25" s="335"/>
      <x:c r="CV25" s="335"/>
      <x:c r="CW25" s="335"/>
      <x:c r="CX25" s="335"/>
      <x:c r="CY25" s="335"/>
      <x:c r="CZ25" s="335"/>
      <x:c r="DA25" s="335"/>
      <x:c r="DB25" s="335"/>
      <x:c r="DC25" s="335"/>
      <x:c r="DD25" s="335"/>
      <x:c r="DE25" s="335"/>
      <x:c r="DF25" s="335"/>
      <x:c r="DG25" s="335"/>
      <x:c r="DH25" s="335"/>
      <x:c r="DI25" s="335"/>
      <x:c r="DJ25" s="335"/>
      <x:c r="DK25" s="335"/>
      <x:c r="DL25" s="335"/>
      <x:c r="DM25" s="335"/>
      <x:c r="DN25" s="335"/>
      <x:c r="DO25" s="335"/>
      <x:c r="DP25" s="335"/>
      <x:c r="DQ25" s="335"/>
      <x:c r="DR25" s="335"/>
      <x:c r="DS25" s="335"/>
      <x:c r="DT25" s="335"/>
      <x:c r="DU25" s="335"/>
      <x:c r="DV25" s="335"/>
      <x:c r="DW25" s="335"/>
      <x:c r="DX25" s="335"/>
      <x:c r="DY25" s="335"/>
      <x:c r="DZ25" s="335"/>
      <x:c r="EA25" s="336"/>
      <x:c r="EB25" s="1689"/>
      <x:c r="EC25" s="1690"/>
      <x:c r="ED25" s="180"/>
    </x:row>
    <x:row r="26" spans="2:135" ht="13.5" customHeight="1" thickBot="1" x14ac:dyDescent="0.25">
      <x:c r="B26" s="42" t="s">
        <x:v>452</x:v>
      </x:c>
      <x:c r="C26" s="504" t="str">
        <x:f>VLOOKUP($F$11,$C$196:$F$211,4,FALSE)</x:f>
        <x:v>Exp. C</x:v>
      </x:c>
      <x:c r="D26" s="94" t="s">
        <x:v>4</x:v>
      </x:c>
      <x:c r="E26" s="94"/>
      <x:c r="F26" s="43"/>
      <x:c r="G26" s="43"/>
      <x:c r="H26" s="43"/>
      <x:c r="I26" s="43"/>
      <x:c r="J26" s="43"/>
      <x:c r="K26" s="1092"/>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6"/>
      <x:c r="D27" s="46"/>
      <x:c r="E27" s="46"/>
      <x:c r="F27" s="46"/>
      <x:c r="G27" s="46"/>
      <x:c r="H27" s="46"/>
      <x:c r="I27" s="46"/>
      <x:c r="J27" s="46"/>
      <x:c r="K27" s="1090"/>
      <x:c r="L27" s="19"/>
      <x:c r="M27" s="19"/>
      <x:c r="N27" s="19"/>
      <x:c r="O27" s="19"/>
      <x:c r="P27" s="19"/>
      <x:c r="Q27" s="19"/>
      <x:c r="R27" s="19"/>
      <x:c r="S27" s="19"/>
      <x:c r="T27" s="19"/>
      <x:c r="U27" s="19"/>
      <x:c r="V27" s="19"/>
      <x:c r="W27" s="19"/>
      <x:c r="X27" s="19"/>
      <x:c r="Y27" s="19"/>
      <x:c r="Z27" s="19"/>
      <x:c r="AA27" s="19"/>
      <x:c r="AC27" s="1480" t="s">
        <x:v>518</x:v>
      </x:c>
      <x:c r="AD27" s="52"/>
      <x:c r="AE27" s="363"/>
      <x:c r="AF27" s="364"/>
      <x:c r="AG27" s="1485" t="s">
        <x:v>520</x:v>
      </x:c>
      <x:c r="AH27" s="1486"/>
      <x:c r="AI27" s="1486"/>
      <x:c r="AJ27" s="1486"/>
      <x:c r="AK27" s="1486"/>
      <x:c r="AL27" s="1486"/>
      <x:c r="AM27" s="1486"/>
      <x:c r="AN27" s="1486"/>
      <x:c r="AO27" s="1486"/>
      <x:c r="AP27" s="1486"/>
      <x:c r="AQ27" s="1486"/>
      <x:c r="AR27" s="1486"/>
      <x:c r="AS27" s="1486"/>
      <x:c r="AT27" s="1486"/>
      <x:c r="AU27" s="1486"/>
      <x:c r="AV27" s="1486"/>
      <x:c r="AW27" s="1486"/>
      <x:c r="AX27" s="1486"/>
      <x:c r="AY27" s="1486"/>
      <x:c r="AZ27" s="1486"/>
      <x:c r="BA27" s="1486"/>
      <x:c r="BB27" s="1486"/>
      <x:c r="BC27" s="1486"/>
      <x:c r="BD27" s="1486"/>
      <x:c r="BE27" s="1486"/>
      <x:c r="BF27" s="1486"/>
      <x:c r="BG27" s="1486"/>
      <x:c r="BH27" s="1486"/>
      <x:c r="BI27" s="1486"/>
      <x:c r="BJ27" s="1486"/>
      <x:c r="BK27" s="1486"/>
      <x:c r="BL27" s="1486"/>
      <x:c r="BM27" s="1486"/>
      <x:c r="BN27" s="1486"/>
      <x:c r="BO27" s="1486"/>
      <x:c r="BP27" s="1486"/>
      <x:c r="BQ27" s="1486"/>
      <x:c r="BR27" s="1486"/>
      <x:c r="BS27" s="1486"/>
      <x:c r="BT27" s="1486"/>
      <x:c r="BU27" s="1486"/>
      <x:c r="BV27" s="1486"/>
      <x:c r="BW27" s="1486"/>
      <x:c r="BX27" s="1486"/>
      <x:c r="BY27" s="1487"/>
      <x:c r="BZ27" s="365"/>
      <x:c r="CA27" s="366"/>
      <x:c r="CB27" s="359"/>
      <x:c r="CC27" s="484"/>
      <x:c r="CE27" s="1480" t="s">
        <x:v>518</x:v>
      </x:c>
      <x:c r="CF27" s="52"/>
      <x:c r="CG27" s="363"/>
      <x:c r="CH27" s="364"/>
      <x:c r="CI27" s="1485" t="s">
        <x:v>520</x:v>
      </x:c>
      <x:c r="CJ27" s="1486"/>
      <x:c r="CK27" s="1486"/>
      <x:c r="CL27" s="1486"/>
      <x:c r="CM27" s="1486"/>
      <x:c r="CN27" s="1486"/>
      <x:c r="CO27" s="1486"/>
      <x:c r="CP27" s="1486"/>
      <x:c r="CQ27" s="1486"/>
      <x:c r="CR27" s="1486"/>
      <x:c r="CS27" s="1486"/>
      <x:c r="CT27" s="1486"/>
      <x:c r="CU27" s="1486"/>
      <x:c r="CV27" s="1486"/>
      <x:c r="CW27" s="1486"/>
      <x:c r="CX27" s="1486"/>
      <x:c r="CY27" s="1486"/>
      <x:c r="CZ27" s="1486"/>
      <x:c r="DA27" s="1486"/>
      <x:c r="DB27" s="1486"/>
      <x:c r="DC27" s="1486"/>
      <x:c r="DD27" s="1486"/>
      <x:c r="DE27" s="1486"/>
      <x:c r="DF27" s="1486"/>
      <x:c r="DG27" s="1486"/>
      <x:c r="DH27" s="1486"/>
      <x:c r="DI27" s="1486"/>
      <x:c r="DJ27" s="1486"/>
      <x:c r="DK27" s="1486"/>
      <x:c r="DL27" s="1486"/>
      <x:c r="DM27" s="1486"/>
      <x:c r="DN27" s="1486"/>
      <x:c r="DO27" s="1486"/>
      <x:c r="DP27" s="1486"/>
      <x:c r="DQ27" s="1486"/>
      <x:c r="DR27" s="1486"/>
      <x:c r="DS27" s="1486"/>
      <x:c r="DT27" s="1486"/>
      <x:c r="DU27" s="1486"/>
      <x:c r="DV27" s="1486"/>
      <x:c r="DW27" s="1486"/>
      <x:c r="DX27" s="1486"/>
      <x:c r="DY27" s="1486"/>
      <x:c r="DZ27" s="1486"/>
      <x:c r="EA27" s="1487"/>
      <x:c r="EB27" s="365"/>
      <x:c r="EC27" s="366"/>
      <x:c r="ED27" s="359"/>
      <x:c r="EE27" s="484"/>
    </x:row>
    <x:row r="28" spans="2:135" ht="13.5" customHeight="1" thickBot="1" x14ac:dyDescent="0.25">
      <x:c r="B28" s="1594" t="s">
        <x:v>487</x:v>
      </x:c>
      <x:c r="C28" s="1595"/>
      <x:c r="D28" s="1595"/>
      <x:c r="E28" s="1595"/>
      <x:c r="F28" s="1595"/>
      <x:c r="G28" s="1595"/>
      <x:c r="H28" s="1595"/>
      <x:c r="I28" s="1595"/>
      <x:c r="J28" s="1596"/>
      <x:c r="K28" s="1090"/>
      <x:c r="L28" s="19"/>
      <x:c r="M28" s="19"/>
      <x:c r="N28" s="19"/>
      <x:c r="O28" s="19"/>
      <x:c r="P28" s="19"/>
      <x:c r="Q28" s="19"/>
      <x:c r="R28" s="19"/>
      <x:c r="S28" s="19"/>
      <x:c r="T28" s="19"/>
      <x:c r="U28" s="19"/>
      <x:c r="V28" s="19"/>
      <x:c r="W28" s="19"/>
      <x:c r="X28" s="19"/>
      <x:c r="Y28" s="19"/>
      <x:c r="Z28" s="19"/>
      <x:c r="AA28" s="19"/>
      <x:c r="AC28" s="1481"/>
      <x:c r="AD28" s="52"/>
      <x:c r="AE28" s="367"/>
      <x:c r="AF28" s="154"/>
      <x:c r="AG28" s="1488"/>
      <x:c r="AH28" s="1489"/>
      <x:c r="AI28" s="1489"/>
      <x:c r="AJ28" s="1489"/>
      <x:c r="AK28" s="1489"/>
      <x:c r="AL28" s="1489"/>
      <x:c r="AM28" s="1489"/>
      <x:c r="AN28" s="1489"/>
      <x:c r="AO28" s="1489"/>
      <x:c r="AP28" s="1489"/>
      <x:c r="AQ28" s="1489"/>
      <x:c r="AR28" s="1489"/>
      <x:c r="AS28" s="1489"/>
      <x:c r="AT28" s="1489"/>
      <x:c r="AU28" s="1489"/>
      <x:c r="AV28" s="1489"/>
      <x:c r="AW28" s="1489"/>
      <x:c r="AX28" s="1489"/>
      <x:c r="AY28" s="1489"/>
      <x:c r="AZ28" s="1489"/>
      <x:c r="BA28" s="1489"/>
      <x:c r="BB28" s="1489"/>
      <x:c r="BC28" s="1489"/>
      <x:c r="BD28" s="1489"/>
      <x:c r="BE28" s="1489"/>
      <x:c r="BF28" s="1489"/>
      <x:c r="BG28" s="1489"/>
      <x:c r="BH28" s="1489"/>
      <x:c r="BI28" s="1489"/>
      <x:c r="BJ28" s="1489"/>
      <x:c r="BK28" s="1489"/>
      <x:c r="BL28" s="1489"/>
      <x:c r="BM28" s="1489"/>
      <x:c r="BN28" s="1489"/>
      <x:c r="BO28" s="1489"/>
      <x:c r="BP28" s="1489"/>
      <x:c r="BQ28" s="1489"/>
      <x:c r="BR28" s="1489"/>
      <x:c r="BS28" s="1489"/>
      <x:c r="BT28" s="1489"/>
      <x:c r="BU28" s="1489"/>
      <x:c r="BV28" s="1489"/>
      <x:c r="BW28" s="1489"/>
      <x:c r="BX28" s="1489"/>
      <x:c r="BY28" s="1490"/>
      <x:c r="BZ28" s="48"/>
      <x:c r="CA28" s="368"/>
      <x:c r="CB28" s="360"/>
      <x:c r="CC28" s="485"/>
      <x:c r="CE28" s="1481"/>
      <x:c r="CF28" s="52"/>
      <x:c r="CG28" s="367"/>
      <x:c r="CH28" s="154"/>
      <x:c r="CI28" s="1488"/>
      <x:c r="CJ28" s="1489"/>
      <x:c r="CK28" s="1489"/>
      <x:c r="CL28" s="1489"/>
      <x:c r="CM28" s="1489"/>
      <x:c r="CN28" s="1489"/>
      <x:c r="CO28" s="1489"/>
      <x:c r="CP28" s="1489"/>
      <x:c r="CQ28" s="1489"/>
      <x:c r="CR28" s="1489"/>
      <x:c r="CS28" s="1489"/>
      <x:c r="CT28" s="1489"/>
      <x:c r="CU28" s="1489"/>
      <x:c r="CV28" s="1489"/>
      <x:c r="CW28" s="1489"/>
      <x:c r="CX28" s="1489"/>
      <x:c r="CY28" s="1489"/>
      <x:c r="CZ28" s="1489"/>
      <x:c r="DA28" s="1489"/>
      <x:c r="DB28" s="1489"/>
      <x:c r="DC28" s="1489"/>
      <x:c r="DD28" s="1489"/>
      <x:c r="DE28" s="1489"/>
      <x:c r="DF28" s="1489"/>
      <x:c r="DG28" s="1489"/>
      <x:c r="DH28" s="1489"/>
      <x:c r="DI28" s="1489"/>
      <x:c r="DJ28" s="1489"/>
      <x:c r="DK28" s="1489"/>
      <x:c r="DL28" s="1489"/>
      <x:c r="DM28" s="1489"/>
      <x:c r="DN28" s="1489"/>
      <x:c r="DO28" s="1489"/>
      <x:c r="DP28" s="1489"/>
      <x:c r="DQ28" s="1489"/>
      <x:c r="DR28" s="1489"/>
      <x:c r="DS28" s="1489"/>
      <x:c r="DT28" s="1489"/>
      <x:c r="DU28" s="1489"/>
      <x:c r="DV28" s="1489"/>
      <x:c r="DW28" s="1489"/>
      <x:c r="DX28" s="1489"/>
      <x:c r="DY28" s="1489"/>
      <x:c r="DZ28" s="1489"/>
      <x:c r="EA28" s="1490"/>
      <x:c r="EB28" s="48"/>
      <x:c r="EC28" s="368"/>
      <x:c r="ED28" s="360"/>
      <x:c r="EE28" s="485"/>
    </x:row>
    <x:row r="29" spans="2:135" ht="13.5" customHeight="1" thickTop="1" x14ac:dyDescent="0.2">
      <x:c r="B29" s="326"/>
      <x:c r="C29" s="340"/>
      <x:c r="D29" s="327"/>
      <x:c r="E29" s="327"/>
      <x:c r="F29" s="327"/>
      <x:c r="G29" s="327"/>
      <x:c r="H29" s="327"/>
      <x:c r="I29" s="327"/>
      <x:c r="J29" s="327"/>
      <x:c r="K29" s="1090"/>
      <x:c r="L29" s="19"/>
      <x:c r="M29" s="19"/>
      <x:c r="N29" s="19"/>
      <x:c r="O29" s="19"/>
      <x:c r="P29" s="19"/>
      <x:c r="Q29" s="19"/>
      <x:c r="R29" s="19"/>
      <x:c r="S29" s="19"/>
      <x:c r="T29" s="19"/>
      <x:c r="U29" s="19"/>
      <x:c r="V29" s="19"/>
      <x:c r="W29" s="19"/>
      <x:c r="X29" s="19"/>
      <x:c r="Y29" s="19"/>
      <x:c r="Z29" s="19"/>
      <x:c r="AA29" s="19"/>
      <x:c r="AC29" s="490"/>
      <x:c r="AD29" s="52"/>
      <x:c r="AE29" s="1713" t="s">
        <x:v>519</x:v>
      </x:c>
      <x:c r="AF29" s="1714"/>
      <x:c r="AG29" s="1703" t="str">
        <x:f>AL29</x:f>
        <x:v>North row
Interior modules</x:v>
      </x:c>
      <x:c r="AH29" s="1701"/>
      <x:c r="AI29" s="1701"/>
      <x:c r="AJ29" s="1701"/>
      <x:c r="AK29" s="1702"/>
      <x:c r="AL29" s="1700" t="str">
        <x:f>CONCATENATE(B139,CHAR(10),E140)</x:f>
        <x:v>North row
Interior modules</x:v>
      </x:c>
      <x:c r="AM29" s="1701"/>
      <x:c r="AN29" s="1701"/>
      <x:c r="AO29" s="1701"/>
      <x:c r="AP29" s="1702"/>
      <x:c r="AQ29" s="1679" t="str">
        <x:f>CONCATENATE(B139,CHAR(10),E139)</x:f>
        <x:v>North row
1st-4th module</x:v>
      </x:c>
      <x:c r="AR29" s="1680"/>
      <x:c r="AS29" s="1680"/>
      <x:c r="AT29" s="1680"/>
      <x:c r="AU29" s="1681"/>
      <x:c r="AV29" s="1707" t="str">
        <x:f>CONCATENATE(B130,CHAR(10),E131)</x:f>
        <x:v>North row
Interior modules</x:v>
      </x:c>
      <x:c r="AW29" s="1708"/>
      <x:c r="AX29" s="1708"/>
      <x:c r="AY29" s="1708"/>
      <x:c r="AZ29" s="1709"/>
      <x:c r="BA29" s="1710" t="str">
        <x:f>CONCATENATE(B130,CHAR(10),E130)</x:f>
        <x:v>North row
1st-4th module</x:v>
      </x:c>
      <x:c r="BB29" s="1711"/>
      <x:c r="BC29" s="1711"/>
      <x:c r="BD29" s="1711"/>
      <x:c r="BE29" s="1712"/>
      <x:c r="BF29" s="1704" t="str">
        <x:f>CONCATENATE(B121,CHAR(10),E122)</x:f>
        <x:v>North row
Interior modules</x:v>
      </x:c>
      <x:c r="BG29" s="1705"/>
      <x:c r="BH29" s="1705"/>
      <x:c r="BI29" s="1705"/>
      <x:c r="BJ29" s="1706"/>
      <x:c r="BK29" s="1697" t="str">
        <x:f>CONCATENATE(B121,CHAR(10),E121)</x:f>
        <x:v>North row
1st-4th module</x:v>
      </x:c>
      <x:c r="BL29" s="1698"/>
      <x:c r="BM29" s="1698"/>
      <x:c r="BN29" s="1698"/>
      <x:c r="BO29" s="1699"/>
      <x:c r="BP29" s="1694" t="str">
        <x:f>CONCATENATE(B103,CHAR(10),E104)</x:f>
        <x:v>North row
Interior modules</x:v>
      </x:c>
      <x:c r="BQ29" s="1695"/>
      <x:c r="BR29" s="1695"/>
      <x:c r="BS29" s="1695"/>
      <x:c r="BT29" s="1696"/>
      <x:c r="BU29" s="1691" t="str">
        <x:f>CONCATENATE(B103,CHAR(10),E103)</x:f>
        <x:v>North row
1st-4th module</x:v>
      </x:c>
      <x:c r="BV29" s="1692"/>
      <x:c r="BW29" s="1692"/>
      <x:c r="BX29" s="1692"/>
      <x:c r="BY29" s="1693"/>
      <x:c r="BZ29" s="1713" t="s">
        <x:v>521</x:v>
      </x:c>
      <x:c r="CA29" s="1714"/>
      <x:c r="CB29" s="360"/>
      <x:c r="CC29" s="485"/>
      <x:c r="CE29" s="490"/>
      <x:c r="CF29" s="52"/>
      <x:c r="CG29" s="1713" t="s">
        <x:v>519</x:v>
      </x:c>
      <x:c r="CH29" s="1714"/>
      <x:c r="CI29" s="1795" t="str">
        <x:f>BU29</x:f>
        <x:v>North row
1st-4th module</x:v>
      </x:c>
      <x:c r="CJ29" s="1796"/>
      <x:c r="CK29" s="1796"/>
      <x:c r="CL29" s="1796"/>
      <x:c r="CM29" s="1797"/>
      <x:c r="CN29" s="1804" t="str">
        <x:f>BP29</x:f>
        <x:v>North row
Interior modules</x:v>
      </x:c>
      <x:c r="CO29" s="1805"/>
      <x:c r="CP29" s="1805"/>
      <x:c r="CQ29" s="1805"/>
      <x:c r="CR29" s="1806"/>
      <x:c r="CS29" s="1807" t="str">
        <x:f>BK29</x:f>
        <x:v>North row
1st-4th module</x:v>
      </x:c>
      <x:c r="CT29" s="1808"/>
      <x:c r="CU29" s="1808"/>
      <x:c r="CV29" s="1808"/>
      <x:c r="CW29" s="1809"/>
      <x:c r="CX29" s="1704" t="str">
        <x:f>BF29</x:f>
        <x:v>North row
Interior modules</x:v>
      </x:c>
      <x:c r="CY29" s="1705"/>
      <x:c r="CZ29" s="1705"/>
      <x:c r="DA29" s="1705"/>
      <x:c r="DB29" s="1706"/>
      <x:c r="DC29" s="1710" t="str">
        <x:f>BA29</x:f>
        <x:v>North row
1st-4th module</x:v>
      </x:c>
      <x:c r="DD29" s="1711"/>
      <x:c r="DE29" s="1711"/>
      <x:c r="DF29" s="1711"/>
      <x:c r="DG29" s="1712"/>
      <x:c r="DH29" s="1707" t="str">
        <x:f>AV29</x:f>
        <x:v>North row
Interior modules</x:v>
      </x:c>
      <x:c r="DI29" s="1708"/>
      <x:c r="DJ29" s="1708"/>
      <x:c r="DK29" s="1708"/>
      <x:c r="DL29" s="1709"/>
      <x:c r="DM29" s="1679" t="str">
        <x:f>AQ29</x:f>
        <x:v>North row
1st-4th module</x:v>
      </x:c>
      <x:c r="DN29" s="1680"/>
      <x:c r="DO29" s="1680"/>
      <x:c r="DP29" s="1680"/>
      <x:c r="DQ29" s="1681"/>
      <x:c r="DR29" s="1700" t="str">
        <x:f>AL29</x:f>
        <x:v>North row
Interior modules</x:v>
      </x:c>
      <x:c r="DS29" s="1701"/>
      <x:c r="DT29" s="1701"/>
      <x:c r="DU29" s="1701"/>
      <x:c r="DV29" s="1702"/>
      <x:c r="DW29" s="1700" t="str">
        <x:f>AG29</x:f>
        <x:v>North row
Interior modules</x:v>
      </x:c>
      <x:c r="DX29" s="1701"/>
      <x:c r="DY29" s="1701"/>
      <x:c r="DZ29" s="1701"/>
      <x:c r="EA29" s="1810"/>
      <x:c r="EB29" s="1713" t="s">
        <x:v>521</x:v>
      </x:c>
      <x:c r="EC29" s="1714"/>
      <x:c r="ED29" s="360"/>
      <x:c r="EE29" s="485"/>
    </x:row>
    <x:row r="30" spans="2:135" ht="13.5" customHeight="1" x14ac:dyDescent="0.2">
      <x:c r="B30" s="274" t="s">
        <x:v>488</x:v>
      </x:c>
      <x:c r="C30" s="746">
        <x:f>'Friction Data'!E16</x:f>
        <x:v>0.36</x:v>
      </x:c>
      <x:c r="D30" s="46" t="s">
        <x:v>4</x:v>
      </x:c>
      <x:c r="E30" s="46"/>
      <x:c r="F30" s="46"/>
      <x:c r="G30" s="43"/>
      <x:c r="H30" s="43"/>
      <x:c r="I30" s="43"/>
      <x:c r="J30" s="43"/>
      <x:c r="K30" s="1090"/>
      <x:c r="L30" s="19"/>
      <x:c r="M30" s="19"/>
      <x:c r="N30" s="19"/>
      <x:c r="O30" s="19"/>
      <x:c r="P30" s="19"/>
      <x:c r="Q30" s="19"/>
      <x:c r="R30" s="19"/>
      <x:c r="S30" s="19"/>
      <x:c r="T30" s="19"/>
      <x:c r="U30" s="19"/>
      <x:c r="V30" s="19"/>
      <x:c r="W30" s="19"/>
      <x:c r="X30" s="19"/>
      <x:c r="Y30" s="19"/>
      <x:c r="Z30" s="19"/>
      <x:c r="AA30" s="19"/>
      <x:c r="AC30" s="491"/>
      <x:c r="AD30" s="54"/>
      <x:c r="AE30" s="1715"/>
      <x:c r="AF30" s="1716"/>
      <x:c r="AG30" s="1470"/>
      <x:c r="AH30" s="1419"/>
      <x:c r="AI30" s="1419"/>
      <x:c r="AJ30" s="1419"/>
      <x:c r="AK30" s="1420"/>
      <x:c r="AL30" s="1418"/>
      <x:c r="AM30" s="1419"/>
      <x:c r="AN30" s="1419"/>
      <x:c r="AO30" s="1419"/>
      <x:c r="AP30" s="1420"/>
      <x:c r="AQ30" s="1409"/>
      <x:c r="AR30" s="1410"/>
      <x:c r="AS30" s="1410"/>
      <x:c r="AT30" s="1410"/>
      <x:c r="AU30" s="1411"/>
      <x:c r="AV30" s="1445"/>
      <x:c r="AW30" s="1446"/>
      <x:c r="AX30" s="1446"/>
      <x:c r="AY30" s="1446"/>
      <x:c r="AZ30" s="1447"/>
      <x:c r="BA30" s="1454"/>
      <x:c r="BB30" s="1455"/>
      <x:c r="BC30" s="1455"/>
      <x:c r="BD30" s="1455"/>
      <x:c r="BE30" s="1456"/>
      <x:c r="BF30" s="1463"/>
      <x:c r="BG30" s="1464"/>
      <x:c r="BH30" s="1464"/>
      <x:c r="BI30" s="1464"/>
      <x:c r="BJ30" s="1465"/>
      <x:c r="BK30" s="1655"/>
      <x:c r="BL30" s="1656"/>
      <x:c r="BM30" s="1656"/>
      <x:c r="BN30" s="1656"/>
      <x:c r="BO30" s="1657"/>
      <x:c r="BP30" s="1673"/>
      <x:c r="BQ30" s="1674"/>
      <x:c r="BR30" s="1674"/>
      <x:c r="BS30" s="1674"/>
      <x:c r="BT30" s="1675"/>
      <x:c r="BU30" s="1664"/>
      <x:c r="BV30" s="1665"/>
      <x:c r="BW30" s="1665"/>
      <x:c r="BX30" s="1665"/>
      <x:c r="BY30" s="1666"/>
      <x:c r="BZ30" s="1715"/>
      <x:c r="CA30" s="1716"/>
      <x:c r="CB30" s="360"/>
      <x:c r="CC30" s="485"/>
      <x:c r="CE30" s="491"/>
      <x:c r="CF30" s="54"/>
      <x:c r="CG30" s="1715"/>
      <x:c r="CH30" s="1716"/>
      <x:c r="CI30" s="1798"/>
      <x:c r="CJ30" s="1799"/>
      <x:c r="CK30" s="1799"/>
      <x:c r="CL30" s="1799"/>
      <x:c r="CM30" s="1800"/>
      <x:c r="CN30" s="1771"/>
      <x:c r="CO30" s="1772"/>
      <x:c r="CP30" s="1772"/>
      <x:c r="CQ30" s="1772"/>
      <x:c r="CR30" s="1773"/>
      <x:c r="CS30" s="1741"/>
      <x:c r="CT30" s="1742"/>
      <x:c r="CU30" s="1742"/>
      <x:c r="CV30" s="1742"/>
      <x:c r="CW30" s="1743"/>
      <x:c r="CX30" s="1463"/>
      <x:c r="CY30" s="1464"/>
      <x:c r="CZ30" s="1464"/>
      <x:c r="DA30" s="1464"/>
      <x:c r="DB30" s="1465"/>
      <x:c r="DC30" s="1454"/>
      <x:c r="DD30" s="1455"/>
      <x:c r="DE30" s="1455"/>
      <x:c r="DF30" s="1455"/>
      <x:c r="DG30" s="1456"/>
      <x:c r="DH30" s="1445"/>
      <x:c r="DI30" s="1446"/>
      <x:c r="DJ30" s="1446"/>
      <x:c r="DK30" s="1446"/>
      <x:c r="DL30" s="1447"/>
      <x:c r="DM30" s="1409"/>
      <x:c r="DN30" s="1410"/>
      <x:c r="DO30" s="1410"/>
      <x:c r="DP30" s="1410"/>
      <x:c r="DQ30" s="1411"/>
      <x:c r="DR30" s="1418"/>
      <x:c r="DS30" s="1419"/>
      <x:c r="DT30" s="1419"/>
      <x:c r="DU30" s="1419"/>
      <x:c r="DV30" s="1420"/>
      <x:c r="DW30" s="1418"/>
      <x:c r="DX30" s="1419"/>
      <x:c r="DY30" s="1419"/>
      <x:c r="DZ30" s="1419"/>
      <x:c r="EA30" s="1649"/>
      <x:c r="EB30" s="1715"/>
      <x:c r="EC30" s="1716"/>
      <x:c r="ED30" s="360"/>
      <x:c r="EE30" s="485"/>
    </x:row>
    <x:row r="31" spans="2:135" ht="13.5" customHeight="1" x14ac:dyDescent="0.2">
      <x:c r="B31" s="274" t="s">
        <x:v>489</x:v>
      </x:c>
      <x:c r="C31" s="414">
        <x:f>'building data'!C23</x:f>
        <x:v>1.1934894239820351</x:v>
      </x:c>
      <x:c r="D31" s="43" t="s">
        <x:v>5</x:v>
      </x:c>
      <x:c r="E31" s="43"/>
      <x:c r="F31" s="43"/>
      <x:c r="G31" s="43"/>
      <x:c r="H31" s="43"/>
      <x:c r="I31" s="43"/>
      <x:c r="J31" s="43"/>
      <x:c r="K31" s="1094"/>
      <x:c r="L31" s="156"/>
      <x:c r="M31" s="156"/>
      <x:c r="N31" s="156"/>
      <x:c r="O31" s="156"/>
      <x:c r="P31" s="156"/>
      <x:c r="Q31" s="156"/>
      <x:c r="R31" s="156"/>
      <x:c r="S31" s="156"/>
      <x:c r="T31" s="156"/>
      <x:c r="U31" s="156"/>
      <x:c r="V31" s="156"/>
      <x:c r="W31" s="156"/>
      <x:c r="X31" s="156"/>
      <x:c r="Y31" s="156"/>
      <x:c r="Z31" s="156"/>
      <x:c r="AA31" s="156"/>
      <x:c r="AC31" s="491"/>
      <x:c r="AD31" s="54"/>
      <x:c r="AE31" s="1715"/>
      <x:c r="AF31" s="1716"/>
      <x:c r="AG31" s="1471"/>
      <x:c r="AH31" s="1422"/>
      <x:c r="AI31" s="1422"/>
      <x:c r="AJ31" s="1422"/>
      <x:c r="AK31" s="1423"/>
      <x:c r="AL31" s="1421"/>
      <x:c r="AM31" s="1422"/>
      <x:c r="AN31" s="1422"/>
      <x:c r="AO31" s="1422"/>
      <x:c r="AP31" s="1423"/>
      <x:c r="AQ31" s="1412"/>
      <x:c r="AR31" s="1413"/>
      <x:c r="AS31" s="1413"/>
      <x:c r="AT31" s="1413"/>
      <x:c r="AU31" s="1414"/>
      <x:c r="AV31" s="1448"/>
      <x:c r="AW31" s="1449"/>
      <x:c r="AX31" s="1449"/>
      <x:c r="AY31" s="1449"/>
      <x:c r="AZ31" s="1450"/>
      <x:c r="BA31" s="1457"/>
      <x:c r="BB31" s="1458"/>
      <x:c r="BC31" s="1458"/>
      <x:c r="BD31" s="1458"/>
      <x:c r="BE31" s="1459"/>
      <x:c r="BF31" s="1466"/>
      <x:c r="BG31" s="1467"/>
      <x:c r="BH31" s="1467"/>
      <x:c r="BI31" s="1467"/>
      <x:c r="BJ31" s="1468"/>
      <x:c r="BK31" s="1658"/>
      <x:c r="BL31" s="1659"/>
      <x:c r="BM31" s="1659"/>
      <x:c r="BN31" s="1659"/>
      <x:c r="BO31" s="1660"/>
      <x:c r="BP31" s="1676"/>
      <x:c r="BQ31" s="1677"/>
      <x:c r="BR31" s="1677"/>
      <x:c r="BS31" s="1677"/>
      <x:c r="BT31" s="1678"/>
      <x:c r="BU31" s="1667"/>
      <x:c r="BV31" s="1668"/>
      <x:c r="BW31" s="1668"/>
      <x:c r="BX31" s="1668"/>
      <x:c r="BY31" s="1669"/>
      <x:c r="BZ31" s="1715"/>
      <x:c r="CA31" s="1716"/>
      <x:c r="CB31" s="360"/>
      <x:c r="CC31" s="485"/>
      <x:c r="CE31" s="491"/>
      <x:c r="CF31" s="54"/>
      <x:c r="CG31" s="1715"/>
      <x:c r="CH31" s="1716"/>
      <x:c r="CI31" s="1801"/>
      <x:c r="CJ31" s="1802"/>
      <x:c r="CK31" s="1802"/>
      <x:c r="CL31" s="1802"/>
      <x:c r="CM31" s="1803"/>
      <x:c r="CN31" s="1774"/>
      <x:c r="CO31" s="1775"/>
      <x:c r="CP31" s="1775"/>
      <x:c r="CQ31" s="1775"/>
      <x:c r="CR31" s="1776"/>
      <x:c r="CS31" s="1765"/>
      <x:c r="CT31" s="1766"/>
      <x:c r="CU31" s="1766"/>
      <x:c r="CV31" s="1766"/>
      <x:c r="CW31" s="1767"/>
      <x:c r="CX31" s="1466"/>
      <x:c r="CY31" s="1467"/>
      <x:c r="CZ31" s="1467"/>
      <x:c r="DA31" s="1467"/>
      <x:c r="DB31" s="1468"/>
      <x:c r="DC31" s="1457"/>
      <x:c r="DD31" s="1458"/>
      <x:c r="DE31" s="1458"/>
      <x:c r="DF31" s="1458"/>
      <x:c r="DG31" s="1459"/>
      <x:c r="DH31" s="1448"/>
      <x:c r="DI31" s="1449"/>
      <x:c r="DJ31" s="1449"/>
      <x:c r="DK31" s="1449"/>
      <x:c r="DL31" s="1450"/>
      <x:c r="DM31" s="1412"/>
      <x:c r="DN31" s="1413"/>
      <x:c r="DO31" s="1413"/>
      <x:c r="DP31" s="1413"/>
      <x:c r="DQ31" s="1414"/>
      <x:c r="DR31" s="1421"/>
      <x:c r="DS31" s="1422"/>
      <x:c r="DT31" s="1422"/>
      <x:c r="DU31" s="1422"/>
      <x:c r="DV31" s="1423"/>
      <x:c r="DW31" s="1421"/>
      <x:c r="DX31" s="1422"/>
      <x:c r="DY31" s="1422"/>
      <x:c r="DZ31" s="1422"/>
      <x:c r="EA31" s="1650"/>
      <x:c r="EB31" s="1715"/>
      <x:c r="EC31" s="1716"/>
      <x:c r="ED31" s="360"/>
      <x:c r="EE31" s="485"/>
    </x:row>
    <x:row r="32" spans="2:135" ht="20.25" customHeight="1" x14ac:dyDescent="0.2">
      <x:c r="B32" s="1585" t="s">
        <x:v>490</x:v>
      </x:c>
      <x:c r="C32" s="1586"/>
      <x:c r="D32" s="1586"/>
      <x:c r="E32" s="1586"/>
      <x:c r="F32" s="1586"/>
      <x:c r="G32" s="1586"/>
      <x:c r="H32" s="1586"/>
      <x:c r="I32" s="1587"/>
      <x:c r="J32" s="1597" t="s">
        <x:v>19</x:v>
      </x:c>
      <x:c r="K32" s="1095"/>
      <x:c r="L32" s="150"/>
      <x:c r="M32" s="150"/>
      <x:c r="N32" s="150"/>
      <x:c r="O32" s="150"/>
      <x:c r="P32" s="150"/>
      <x:c r="Q32" s="150"/>
      <x:c r="R32" s="150"/>
      <x:c r="S32" s="150"/>
      <x:c r="T32" s="150"/>
      <x:c r="U32" s="150"/>
      <x:c r="V32" s="150"/>
      <x:c r="W32" s="150"/>
      <x:c r="X32" s="150"/>
      <x:c r="Y32" s="150"/>
      <x:c r="Z32" s="150"/>
      <x:c r="AA32" s="150"/>
      <x:c r="AD32" s="54"/>
      <x:c r="AE32" s="1715"/>
      <x:c r="AF32" s="1716"/>
      <x:c r="AG32" s="1469" t="str">
        <x:f>AL32</x:f>
        <x:v>Inner row
Interior modules</x:v>
      </x:c>
      <x:c r="AH32" s="1416"/>
      <x:c r="AI32" s="1416"/>
      <x:c r="AJ32" s="1416"/>
      <x:c r="AK32" s="1417"/>
      <x:c r="AL32" s="1415" t="str">
        <x:f>CONCATENATE(B200,CHAR(10),E142)</x:f>
        <x:v>Inner row
Interior modules</x:v>
      </x:c>
      <x:c r="AM32" s="1416"/>
      <x:c r="AN32" s="1416"/>
      <x:c r="AO32" s="1416"/>
      <x:c r="AP32" s="1417"/>
      <x:c r="AQ32" s="1406" t="str">
        <x:f>CONCATENATE(B200,CHAR(10),E141)</x:f>
        <x:v>Inner row
1st-4th module</x:v>
      </x:c>
      <x:c r="AR32" s="1407"/>
      <x:c r="AS32" s="1407"/>
      <x:c r="AT32" s="1407"/>
      <x:c r="AU32" s="1408"/>
      <x:c r="AV32" s="1442" t="str">
        <x:f>CONCATENATE(B200,CHAR(10),E133)</x:f>
        <x:v>Inner row
Interior modules</x:v>
      </x:c>
      <x:c r="AW32" s="1443"/>
      <x:c r="AX32" s="1443"/>
      <x:c r="AY32" s="1443"/>
      <x:c r="AZ32" s="1444"/>
      <x:c r="BA32" s="1451" t="str">
        <x:f>CONCATENATE(B200,CHAR(10),E132)</x:f>
        <x:v>Inner row
1st-4th module</x:v>
      </x:c>
      <x:c r="BB32" s="1452"/>
      <x:c r="BC32" s="1452"/>
      <x:c r="BD32" s="1452"/>
      <x:c r="BE32" s="1453"/>
      <x:c r="BF32" s="1460" t="str">
        <x:f>CONCATENATE(B200,CHAR(10),E124)</x:f>
        <x:v>Inner row
Interior modules</x:v>
      </x:c>
      <x:c r="BG32" s="1461"/>
      <x:c r="BH32" s="1461"/>
      <x:c r="BI32" s="1461"/>
      <x:c r="BJ32" s="1462"/>
      <x:c r="BK32" s="1652" t="str">
        <x:f>CONCATENATE(B200,CHAR(10),E123)</x:f>
        <x:v>Inner row
1st-4th module</x:v>
      </x:c>
      <x:c r="BL32" s="1653"/>
      <x:c r="BM32" s="1653"/>
      <x:c r="BN32" s="1653"/>
      <x:c r="BO32" s="1654"/>
      <x:c r="BP32" s="1670" t="str">
        <x:f>CONCATENATE(B200,CHAR(10),E106)</x:f>
        <x:v>Inner row
Interior modules</x:v>
      </x:c>
      <x:c r="BQ32" s="1671"/>
      <x:c r="BR32" s="1671"/>
      <x:c r="BS32" s="1671"/>
      <x:c r="BT32" s="1672"/>
      <x:c r="BU32" s="1661" t="str">
        <x:f>CONCATENATE(B200,CHAR(10),E105)</x:f>
        <x:v>Inner row
1st-4th module</x:v>
      </x:c>
      <x:c r="BV32" s="1662"/>
      <x:c r="BW32" s="1662"/>
      <x:c r="BX32" s="1662"/>
      <x:c r="BY32" s="1663"/>
      <x:c r="BZ32" s="1715"/>
      <x:c r="CA32" s="1716"/>
      <x:c r="CB32" s="360"/>
      <x:c r="CC32" s="603">
        <x:f>IF(20&lt;'building data'!$C$21,20,'building data'!$C$21)</x:f>
        <x:v>20</x:v>
      </x:c>
      <x:c r="CE32" s="491"/>
      <x:c r="CF32" s="54"/>
      <x:c r="CG32" s="1715"/>
      <x:c r="CH32" s="1716"/>
      <x:c r="CI32" s="1818" t="str">
        <x:f>BU32</x:f>
        <x:v>Inner row
1st-4th module</x:v>
      </x:c>
      <x:c r="CJ32" s="1819"/>
      <x:c r="CK32" s="1819"/>
      <x:c r="CL32" s="1819"/>
      <x:c r="CM32" s="1820"/>
      <x:c r="CN32" s="1768" t="str">
        <x:f>BP32</x:f>
        <x:v>Inner row
Interior modules</x:v>
      </x:c>
      <x:c r="CO32" s="1769"/>
      <x:c r="CP32" s="1769"/>
      <x:c r="CQ32" s="1769"/>
      <x:c r="CR32" s="1770"/>
      <x:c r="CS32" s="1738" t="str">
        <x:f>BK32</x:f>
        <x:v>Inner row
1st-4th module</x:v>
      </x:c>
      <x:c r="CT32" s="1739"/>
      <x:c r="CU32" s="1739"/>
      <x:c r="CV32" s="1739"/>
      <x:c r="CW32" s="1740"/>
      <x:c r="CX32" s="1460" t="str">
        <x:f>BF32</x:f>
        <x:v>Inner row
Interior modules</x:v>
      </x:c>
      <x:c r="CY32" s="1461"/>
      <x:c r="CZ32" s="1461"/>
      <x:c r="DA32" s="1461"/>
      <x:c r="DB32" s="1462"/>
      <x:c r="DC32" s="1451" t="str">
        <x:f>BA32</x:f>
        <x:v>Inner row
1st-4th module</x:v>
      </x:c>
      <x:c r="DD32" s="1452"/>
      <x:c r="DE32" s="1452"/>
      <x:c r="DF32" s="1452"/>
      <x:c r="DG32" s="1453"/>
      <x:c r="DH32" s="1442" t="str">
        <x:f>AV32</x:f>
        <x:v>Inner row
Interior modules</x:v>
      </x:c>
      <x:c r="DI32" s="1443"/>
      <x:c r="DJ32" s="1443"/>
      <x:c r="DK32" s="1443"/>
      <x:c r="DL32" s="1444"/>
      <x:c r="DM32" s="1406" t="str">
        <x:f>AQ32</x:f>
        <x:v>Inner row
1st-4th module</x:v>
      </x:c>
      <x:c r="DN32" s="1407"/>
      <x:c r="DO32" s="1407"/>
      <x:c r="DP32" s="1407"/>
      <x:c r="DQ32" s="1408"/>
      <x:c r="DR32" s="1415" t="str">
        <x:f>AL32</x:f>
        <x:v>Inner row
Interior modules</x:v>
      </x:c>
      <x:c r="DS32" s="1416"/>
      <x:c r="DT32" s="1416"/>
      <x:c r="DU32" s="1416"/>
      <x:c r="DV32" s="1417"/>
      <x:c r="DW32" s="1415" t="str">
        <x:f>AG32</x:f>
        <x:v>Inner row
Interior modules</x:v>
      </x:c>
      <x:c r="DX32" s="1416"/>
      <x:c r="DY32" s="1416"/>
      <x:c r="DZ32" s="1416"/>
      <x:c r="EA32" s="1648"/>
      <x:c r="EB32" s="1715"/>
      <x:c r="EC32" s="1716"/>
      <x:c r="ED32" s="360"/>
      <x:c r="EE32" s="603">
        <x:f>IF(20&lt;'building data'!$C$21,20,'building data'!$C$21)</x:f>
        <x:v>20</x:v>
      </x:c>
    </x:row>
    <x:row r="33" spans="1:135" ht="20.25" customHeight="1" x14ac:dyDescent="0.2">
      <x:c r="B33" s="1585"/>
      <x:c r="C33" s="1586"/>
      <x:c r="D33" s="1586"/>
      <x:c r="E33" s="1586"/>
      <x:c r="F33" s="1586"/>
      <x:c r="G33" s="1586"/>
      <x:c r="H33" s="1586"/>
      <x:c r="I33" s="1587"/>
      <x:c r="J33" s="1598"/>
      <x:c r="K33" s="1096"/>
      <x:c r="L33" s="1063"/>
      <x:c r="M33" s="1211"/>
      <x:c r="N33" s="1063"/>
      <x:c r="O33" s="1063"/>
      <x:c r="P33" s="1063"/>
      <x:c r="Q33" s="1063"/>
      <x:c r="R33" s="1063"/>
      <x:c r="S33" s="1063"/>
      <x:c r="T33" s="1063"/>
      <x:c r="U33" s="1063"/>
      <x:c r="V33" s="1063"/>
      <x:c r="W33" s="1063"/>
      <x:c r="X33" s="1063"/>
      <x:c r="Y33" s="1063"/>
      <x:c r="Z33" s="1063"/>
      <x:c r="AA33" s="1063"/>
      <x:c r="AD33" s="54"/>
      <x:c r="AE33" s="1715"/>
      <x:c r="AF33" s="1716"/>
      <x:c r="AG33" s="1471"/>
      <x:c r="AH33" s="1422"/>
      <x:c r="AI33" s="1422"/>
      <x:c r="AJ33" s="1422"/>
      <x:c r="AK33" s="1423"/>
      <x:c r="AL33" s="1421"/>
      <x:c r="AM33" s="1422"/>
      <x:c r="AN33" s="1422"/>
      <x:c r="AO33" s="1422"/>
      <x:c r="AP33" s="1423"/>
      <x:c r="AQ33" s="1412"/>
      <x:c r="AR33" s="1413"/>
      <x:c r="AS33" s="1413"/>
      <x:c r="AT33" s="1413"/>
      <x:c r="AU33" s="1414"/>
      <x:c r="AV33" s="1448"/>
      <x:c r="AW33" s="1449"/>
      <x:c r="AX33" s="1449"/>
      <x:c r="AY33" s="1449"/>
      <x:c r="AZ33" s="1450"/>
      <x:c r="BA33" s="1457"/>
      <x:c r="BB33" s="1458"/>
      <x:c r="BC33" s="1458"/>
      <x:c r="BD33" s="1458"/>
      <x:c r="BE33" s="1459"/>
      <x:c r="BF33" s="1466"/>
      <x:c r="BG33" s="1467"/>
      <x:c r="BH33" s="1467"/>
      <x:c r="BI33" s="1467"/>
      <x:c r="BJ33" s="1468"/>
      <x:c r="BK33" s="1658"/>
      <x:c r="BL33" s="1659"/>
      <x:c r="BM33" s="1659"/>
      <x:c r="BN33" s="1659"/>
      <x:c r="BO33" s="1660"/>
      <x:c r="BP33" s="1676"/>
      <x:c r="BQ33" s="1677"/>
      <x:c r="BR33" s="1677"/>
      <x:c r="BS33" s="1677"/>
      <x:c r="BT33" s="1678"/>
      <x:c r="BU33" s="1667"/>
      <x:c r="BV33" s="1668"/>
      <x:c r="BW33" s="1668"/>
      <x:c r="BX33" s="1668"/>
      <x:c r="BY33" s="1669"/>
      <x:c r="BZ33" s="1715"/>
      <x:c r="CA33" s="1716"/>
      <x:c r="CB33" s="360"/>
      <x:c r="CC33" s="602" t="s">
        <x:v>0</x:v>
      </x:c>
      <x:c r="CE33" s="491"/>
      <x:c r="CF33" s="54"/>
      <x:c r="CG33" s="1715"/>
      <x:c r="CH33" s="1716"/>
      <x:c r="CI33" s="1801"/>
      <x:c r="CJ33" s="1802"/>
      <x:c r="CK33" s="1802"/>
      <x:c r="CL33" s="1802"/>
      <x:c r="CM33" s="1803"/>
      <x:c r="CN33" s="1774"/>
      <x:c r="CO33" s="1775"/>
      <x:c r="CP33" s="1775"/>
      <x:c r="CQ33" s="1775"/>
      <x:c r="CR33" s="1776"/>
      <x:c r="CS33" s="1765"/>
      <x:c r="CT33" s="1766"/>
      <x:c r="CU33" s="1766"/>
      <x:c r="CV33" s="1766"/>
      <x:c r="CW33" s="1767"/>
      <x:c r="CX33" s="1466"/>
      <x:c r="CY33" s="1467"/>
      <x:c r="CZ33" s="1467"/>
      <x:c r="DA33" s="1467"/>
      <x:c r="DB33" s="1468"/>
      <x:c r="DC33" s="1457"/>
      <x:c r="DD33" s="1458"/>
      <x:c r="DE33" s="1458"/>
      <x:c r="DF33" s="1458"/>
      <x:c r="DG33" s="1459"/>
      <x:c r="DH33" s="1448"/>
      <x:c r="DI33" s="1449"/>
      <x:c r="DJ33" s="1449"/>
      <x:c r="DK33" s="1449"/>
      <x:c r="DL33" s="1450"/>
      <x:c r="DM33" s="1412"/>
      <x:c r="DN33" s="1413"/>
      <x:c r="DO33" s="1413"/>
      <x:c r="DP33" s="1413"/>
      <x:c r="DQ33" s="1414"/>
      <x:c r="DR33" s="1421"/>
      <x:c r="DS33" s="1422"/>
      <x:c r="DT33" s="1422"/>
      <x:c r="DU33" s="1422"/>
      <x:c r="DV33" s="1423"/>
      <x:c r="DW33" s="1421"/>
      <x:c r="DX33" s="1422"/>
      <x:c r="DY33" s="1422"/>
      <x:c r="DZ33" s="1422"/>
      <x:c r="EA33" s="1650"/>
      <x:c r="EB33" s="1715"/>
      <x:c r="EC33" s="1716"/>
      <x:c r="ED33" s="360"/>
      <x:c r="EE33" s="602" t="s">
        <x:v>0</x:v>
      </x:c>
    </x:row>
    <x:row r="34" spans="1:135" ht="13.5" customHeight="1" thickBot="1" x14ac:dyDescent="0.25">
      <x:c r="B34" s="1588"/>
      <x:c r="C34" s="1589"/>
      <x:c r="D34" s="1589"/>
      <x:c r="E34" s="1589"/>
      <x:c r="F34" s="1589"/>
      <x:c r="G34" s="1589"/>
      <x:c r="H34" s="1589"/>
      <x:c r="I34" s="1590"/>
      <x:c r="J34" s="1599"/>
      <x:c r="K34" s="1097"/>
      <x:c r="L34" s="316"/>
      <x:c r="M34" s="316"/>
      <x:c r="N34" s="316"/>
      <x:c r="O34" s="316"/>
      <x:c r="P34" s="316"/>
      <x:c r="Q34" s="316"/>
      <x:c r="R34" s="316"/>
      <x:c r="S34" s="316"/>
      <x:c r="T34" s="316"/>
      <x:c r="U34" s="316"/>
      <x:c r="V34" s="316"/>
      <x:c r="W34" s="316"/>
      <x:c r="X34" s="316"/>
      <x:c r="Y34" s="316"/>
      <x:c r="Z34" s="316"/>
      <x:c r="AA34" s="316"/>
      <x:c r="AD34" s="54"/>
      <x:c r="AE34" s="1715"/>
      <x:c r="AF34" s="1716"/>
      <x:c r="AG34" s="1469" t="str">
        <x:f>AL34</x:f>
        <x:v>Inner row
Interior modules</x:v>
      </x:c>
      <x:c r="AH34" s="1416"/>
      <x:c r="AI34" s="1416"/>
      <x:c r="AJ34" s="1416"/>
      <x:c r="AK34" s="1417"/>
      <x:c r="AL34" s="1415" t="str">
        <x:f>AL32</x:f>
        <x:v>Inner row
Interior modules</x:v>
      </x:c>
      <x:c r="AM34" s="1416"/>
      <x:c r="AN34" s="1416"/>
      <x:c r="AO34" s="1416"/>
      <x:c r="AP34" s="1417"/>
      <x:c r="AQ34" s="1406" t="str">
        <x:f>AQ32</x:f>
        <x:v>Inner row
1st-4th module</x:v>
      </x:c>
      <x:c r="AR34" s="1407"/>
      <x:c r="AS34" s="1407"/>
      <x:c r="AT34" s="1407"/>
      <x:c r="AU34" s="1408"/>
      <x:c r="AV34" s="1442" t="str">
        <x:f>AV32</x:f>
        <x:v>Inner row
Interior modules</x:v>
      </x:c>
      <x:c r="AW34" s="1443"/>
      <x:c r="AX34" s="1443"/>
      <x:c r="AY34" s="1443"/>
      <x:c r="AZ34" s="1444"/>
      <x:c r="BA34" s="1451" t="str">
        <x:f>BA32</x:f>
        <x:v>Inner row
1st-4th module</x:v>
      </x:c>
      <x:c r="BB34" s="1452"/>
      <x:c r="BC34" s="1452"/>
      <x:c r="BD34" s="1452"/>
      <x:c r="BE34" s="1453"/>
      <x:c r="BF34" s="1460" t="str">
        <x:f>BF32</x:f>
        <x:v>Inner row
Interior modules</x:v>
      </x:c>
      <x:c r="BG34" s="1461"/>
      <x:c r="BH34" s="1461"/>
      <x:c r="BI34" s="1461"/>
      <x:c r="BJ34" s="1462"/>
      <x:c r="BK34" s="1652" t="str">
        <x:f>BK32</x:f>
        <x:v>Inner row
1st-4th module</x:v>
      </x:c>
      <x:c r="BL34" s="1653"/>
      <x:c r="BM34" s="1653"/>
      <x:c r="BN34" s="1653"/>
      <x:c r="BO34" s="1654"/>
      <x:c r="BP34" s="1670" t="str">
        <x:f>BP32</x:f>
        <x:v>Inner row
Interior modules</x:v>
      </x:c>
      <x:c r="BQ34" s="1671"/>
      <x:c r="BR34" s="1671"/>
      <x:c r="BS34" s="1671"/>
      <x:c r="BT34" s="1672"/>
      <x:c r="BU34" s="1661" t="str">
        <x:f>BU32</x:f>
        <x:v>Inner row
1st-4th module</x:v>
      </x:c>
      <x:c r="BV34" s="1662"/>
      <x:c r="BW34" s="1662"/>
      <x:c r="BX34" s="1662"/>
      <x:c r="BY34" s="1663"/>
      <x:c r="BZ34" s="1715"/>
      <x:c r="CA34" s="1716"/>
      <x:c r="CB34" s="360"/>
      <x:c r="CC34" s="1602" t="s">
        <x:v>78</x:v>
      </x:c>
      <x:c r="CE34" s="491"/>
      <x:c r="CF34" s="54"/>
      <x:c r="CG34" s="1715"/>
      <x:c r="CH34" s="1716"/>
      <x:c r="CI34" s="1818" t="str">
        <x:f>BU34</x:f>
        <x:v>Inner row
1st-4th module</x:v>
      </x:c>
      <x:c r="CJ34" s="1819"/>
      <x:c r="CK34" s="1819"/>
      <x:c r="CL34" s="1819"/>
      <x:c r="CM34" s="1820"/>
      <x:c r="CN34" s="1768" t="str">
        <x:f>BP34</x:f>
        <x:v>Inner row
Interior modules</x:v>
      </x:c>
      <x:c r="CO34" s="1769"/>
      <x:c r="CP34" s="1769"/>
      <x:c r="CQ34" s="1769"/>
      <x:c r="CR34" s="1770"/>
      <x:c r="CS34" s="1738" t="str">
        <x:f>BF34</x:f>
        <x:v>Inner row
Interior modules</x:v>
      </x:c>
      <x:c r="CT34" s="1739"/>
      <x:c r="CU34" s="1739"/>
      <x:c r="CV34" s="1739"/>
      <x:c r="CW34" s="1740"/>
      <x:c r="CX34" s="1460" t="str">
        <x:f>BF34</x:f>
        <x:v>Inner row
Interior modules</x:v>
      </x:c>
      <x:c r="CY34" s="1461"/>
      <x:c r="CZ34" s="1461"/>
      <x:c r="DA34" s="1461"/>
      <x:c r="DB34" s="1462"/>
      <x:c r="DC34" s="1451" t="str">
        <x:f>BA34</x:f>
        <x:v>Inner row
1st-4th module</x:v>
      </x:c>
      <x:c r="DD34" s="1452"/>
      <x:c r="DE34" s="1452"/>
      <x:c r="DF34" s="1452"/>
      <x:c r="DG34" s="1453"/>
      <x:c r="DH34" s="1442" t="str">
        <x:f>AV34</x:f>
        <x:v>Inner row
Interior modules</x:v>
      </x:c>
      <x:c r="DI34" s="1443"/>
      <x:c r="DJ34" s="1443"/>
      <x:c r="DK34" s="1443"/>
      <x:c r="DL34" s="1444"/>
      <x:c r="DM34" s="1406" t="str">
        <x:f>AQ34</x:f>
        <x:v>Inner row
1st-4th module</x:v>
      </x:c>
      <x:c r="DN34" s="1407"/>
      <x:c r="DO34" s="1407"/>
      <x:c r="DP34" s="1407"/>
      <x:c r="DQ34" s="1408"/>
      <x:c r="DR34" s="1415" t="str">
        <x:f>AL34</x:f>
        <x:v>Inner row
Interior modules</x:v>
      </x:c>
      <x:c r="DS34" s="1416"/>
      <x:c r="DT34" s="1416"/>
      <x:c r="DU34" s="1416"/>
      <x:c r="DV34" s="1417"/>
      <x:c r="DW34" s="1415" t="str">
        <x:f>AG34</x:f>
        <x:v>Inner row
Interior modules</x:v>
      </x:c>
      <x:c r="DX34" s="1416"/>
      <x:c r="DY34" s="1416"/>
      <x:c r="DZ34" s="1416"/>
      <x:c r="EA34" s="1648"/>
      <x:c r="EB34" s="1715"/>
      <x:c r="EC34" s="1716"/>
      <x:c r="ED34" s="360"/>
      <x:c r="EE34" s="1602" t="s">
        <x:v>78</x:v>
      </x:c>
    </x:row>
    <x:row r="35" spans="1:135" ht="13.5" customHeight="1" thickBot="1" x14ac:dyDescent="0.25">
      <x:c r="B35" s="417"/>
      <x:c r="C35" s="43"/>
      <x:c r="D35" s="46"/>
      <x:c r="E35" s="46"/>
      <x:c r="F35" s="120"/>
      <x:c r="G35" s="46"/>
      <x:c r="H35" s="46"/>
      <x:c r="I35" s="46"/>
      <x:c r="J35" s="46"/>
      <x:c r="K35" s="1097"/>
      <x:c r="L35" s="316"/>
      <x:c r="M35" s="316"/>
      <x:c r="N35" s="316"/>
      <x:c r="O35" s="316"/>
      <x:c r="P35" s="316"/>
      <x:c r="Q35" s="316"/>
      <x:c r="R35" s="316"/>
      <x:c r="S35" s="316"/>
      <x:c r="T35" s="316"/>
      <x:c r="U35" s="316"/>
      <x:c r="V35" s="316"/>
      <x:c r="W35" s="316"/>
      <x:c r="X35" s="316"/>
      <x:c r="Y35" s="316"/>
      <x:c r="Z35" s="316"/>
      <x:c r="AA35" s="316"/>
      <x:c r="AC35" s="491"/>
      <x:c r="AD35" s="54"/>
      <x:c r="AE35" s="1715"/>
      <x:c r="AF35" s="1716"/>
      <x:c r="AG35" s="1470"/>
      <x:c r="AH35" s="1419"/>
      <x:c r="AI35" s="1419"/>
      <x:c r="AJ35" s="1419"/>
      <x:c r="AK35" s="1420"/>
      <x:c r="AL35" s="1418"/>
      <x:c r="AM35" s="1419"/>
      <x:c r="AN35" s="1419"/>
      <x:c r="AO35" s="1419"/>
      <x:c r="AP35" s="1420"/>
      <x:c r="AQ35" s="1409"/>
      <x:c r="AR35" s="1410"/>
      <x:c r="AS35" s="1410"/>
      <x:c r="AT35" s="1410"/>
      <x:c r="AU35" s="1411"/>
      <x:c r="AV35" s="1445"/>
      <x:c r="AW35" s="1446"/>
      <x:c r="AX35" s="1446"/>
      <x:c r="AY35" s="1446"/>
      <x:c r="AZ35" s="1447"/>
      <x:c r="BA35" s="1454"/>
      <x:c r="BB35" s="1455"/>
      <x:c r="BC35" s="1455"/>
      <x:c r="BD35" s="1455"/>
      <x:c r="BE35" s="1456"/>
      <x:c r="BF35" s="1463"/>
      <x:c r="BG35" s="1464"/>
      <x:c r="BH35" s="1464"/>
      <x:c r="BI35" s="1464"/>
      <x:c r="BJ35" s="1465"/>
      <x:c r="BK35" s="1655"/>
      <x:c r="BL35" s="1656"/>
      <x:c r="BM35" s="1656"/>
      <x:c r="BN35" s="1656"/>
      <x:c r="BO35" s="1657"/>
      <x:c r="BP35" s="1673"/>
      <x:c r="BQ35" s="1674"/>
      <x:c r="BR35" s="1674"/>
      <x:c r="BS35" s="1674"/>
      <x:c r="BT35" s="1675"/>
      <x:c r="BU35" s="1664"/>
      <x:c r="BV35" s="1665"/>
      <x:c r="BW35" s="1665"/>
      <x:c r="BX35" s="1665"/>
      <x:c r="BY35" s="1666"/>
      <x:c r="BZ35" s="1715"/>
      <x:c r="CA35" s="1716"/>
      <x:c r="CB35" s="360"/>
      <x:c r="CC35" s="1602"/>
      <x:c r="CE35" s="491"/>
      <x:c r="CF35" s="54"/>
      <x:c r="CG35" s="1715"/>
      <x:c r="CH35" s="1716"/>
      <x:c r="CI35" s="1798"/>
      <x:c r="CJ35" s="1799"/>
      <x:c r="CK35" s="1799"/>
      <x:c r="CL35" s="1799"/>
      <x:c r="CM35" s="1800"/>
      <x:c r="CN35" s="1771"/>
      <x:c r="CO35" s="1772"/>
      <x:c r="CP35" s="1772"/>
      <x:c r="CQ35" s="1772"/>
      <x:c r="CR35" s="1773"/>
      <x:c r="CS35" s="1741"/>
      <x:c r="CT35" s="1742"/>
      <x:c r="CU35" s="1742"/>
      <x:c r="CV35" s="1742"/>
      <x:c r="CW35" s="1743"/>
      <x:c r="CX35" s="1463"/>
      <x:c r="CY35" s="1464"/>
      <x:c r="CZ35" s="1464"/>
      <x:c r="DA35" s="1464"/>
      <x:c r="DB35" s="1465"/>
      <x:c r="DC35" s="1454"/>
      <x:c r="DD35" s="1455"/>
      <x:c r="DE35" s="1455"/>
      <x:c r="DF35" s="1455"/>
      <x:c r="DG35" s="1456"/>
      <x:c r="DH35" s="1445"/>
      <x:c r="DI35" s="1446"/>
      <x:c r="DJ35" s="1446"/>
      <x:c r="DK35" s="1446"/>
      <x:c r="DL35" s="1447"/>
      <x:c r="DM35" s="1409"/>
      <x:c r="DN35" s="1410"/>
      <x:c r="DO35" s="1410"/>
      <x:c r="DP35" s="1410"/>
      <x:c r="DQ35" s="1411"/>
      <x:c r="DR35" s="1418"/>
      <x:c r="DS35" s="1419"/>
      <x:c r="DT35" s="1419"/>
      <x:c r="DU35" s="1419"/>
      <x:c r="DV35" s="1420"/>
      <x:c r="DW35" s="1418"/>
      <x:c r="DX35" s="1419"/>
      <x:c r="DY35" s="1419"/>
      <x:c r="DZ35" s="1419"/>
      <x:c r="EA35" s="1649"/>
      <x:c r="EB35" s="1715"/>
      <x:c r="EC35" s="1716"/>
      <x:c r="ED35" s="360"/>
      <x:c r="EE35" s="1602"/>
    </x:row>
    <x:row r="36" spans="1:135" ht="13.5" customHeight="1" thickBot="1" x14ac:dyDescent="0.25">
      <x:c r="B36" s="1594" t="s">
        <x:v>491</x:v>
      </x:c>
      <x:c r="C36" s="1595"/>
      <x:c r="D36" s="1595"/>
      <x:c r="E36" s="1595"/>
      <x:c r="F36" s="1595"/>
      <x:c r="G36" s="1595"/>
      <x:c r="H36" s="1595"/>
      <x:c r="I36" s="1595"/>
      <x:c r="J36" s="1596"/>
      <x:c r="K36" s="1097"/>
      <x:c r="L36" s="316"/>
      <x:c r="M36" s="316"/>
      <x:c r="N36" s="316"/>
      <x:c r="O36" s="316"/>
      <x:c r="P36" s="316"/>
      <x:c r="Q36" s="316"/>
      <x:c r="R36" s="316"/>
      <x:c r="S36" s="316"/>
      <x:c r="T36" s="316"/>
      <x:c r="U36" s="316"/>
      <x:c r="V36" s="316"/>
      <x:c r="W36" s="316"/>
      <x:c r="X36" s="316"/>
      <x:c r="Y36" s="316"/>
      <x:c r="Z36" s="316"/>
      <x:c r="AA36" s="316"/>
      <x:c r="AC36" s="491"/>
      <x:c r="AD36" s="54"/>
      <x:c r="AE36" s="1715"/>
      <x:c r="AF36" s="1716"/>
      <x:c r="AG36" s="1471"/>
      <x:c r="AH36" s="1422"/>
      <x:c r="AI36" s="1422"/>
      <x:c r="AJ36" s="1422"/>
      <x:c r="AK36" s="1423"/>
      <x:c r="AL36" s="1421"/>
      <x:c r="AM36" s="1422"/>
      <x:c r="AN36" s="1422"/>
      <x:c r="AO36" s="1422"/>
      <x:c r="AP36" s="1423"/>
      <x:c r="AQ36" s="1412"/>
      <x:c r="AR36" s="1413"/>
      <x:c r="AS36" s="1413"/>
      <x:c r="AT36" s="1413"/>
      <x:c r="AU36" s="1414"/>
      <x:c r="AV36" s="1448"/>
      <x:c r="AW36" s="1449"/>
      <x:c r="AX36" s="1449"/>
      <x:c r="AY36" s="1449"/>
      <x:c r="AZ36" s="1450"/>
      <x:c r="BA36" s="1457"/>
      <x:c r="BB36" s="1458"/>
      <x:c r="BC36" s="1458"/>
      <x:c r="BD36" s="1458"/>
      <x:c r="BE36" s="1459"/>
      <x:c r="BF36" s="1466"/>
      <x:c r="BG36" s="1467"/>
      <x:c r="BH36" s="1467"/>
      <x:c r="BI36" s="1467"/>
      <x:c r="BJ36" s="1468"/>
      <x:c r="BK36" s="1658"/>
      <x:c r="BL36" s="1659"/>
      <x:c r="BM36" s="1659"/>
      <x:c r="BN36" s="1659"/>
      <x:c r="BO36" s="1660"/>
      <x:c r="BP36" s="1676"/>
      <x:c r="BQ36" s="1677"/>
      <x:c r="BR36" s="1677"/>
      <x:c r="BS36" s="1677"/>
      <x:c r="BT36" s="1678"/>
      <x:c r="BU36" s="1667"/>
      <x:c r="BV36" s="1668"/>
      <x:c r="BW36" s="1668"/>
      <x:c r="BX36" s="1668"/>
      <x:c r="BY36" s="1669"/>
      <x:c r="BZ36" s="1715"/>
      <x:c r="CA36" s="1716"/>
      <x:c r="CB36" s="360"/>
      <x:c r="CC36" s="485"/>
      <x:c r="CE36" s="491"/>
      <x:c r="CF36" s="54"/>
      <x:c r="CG36" s="1715"/>
      <x:c r="CH36" s="1716"/>
      <x:c r="CI36" s="1801"/>
      <x:c r="CJ36" s="1802"/>
      <x:c r="CK36" s="1802"/>
      <x:c r="CL36" s="1802"/>
      <x:c r="CM36" s="1803"/>
      <x:c r="CN36" s="1774"/>
      <x:c r="CO36" s="1775"/>
      <x:c r="CP36" s="1775"/>
      <x:c r="CQ36" s="1775"/>
      <x:c r="CR36" s="1776"/>
      <x:c r="CS36" s="1765"/>
      <x:c r="CT36" s="1766"/>
      <x:c r="CU36" s="1766"/>
      <x:c r="CV36" s="1766"/>
      <x:c r="CW36" s="1767"/>
      <x:c r="CX36" s="1466"/>
      <x:c r="CY36" s="1467"/>
      <x:c r="CZ36" s="1467"/>
      <x:c r="DA36" s="1467"/>
      <x:c r="DB36" s="1468"/>
      <x:c r="DC36" s="1457"/>
      <x:c r="DD36" s="1458"/>
      <x:c r="DE36" s="1458"/>
      <x:c r="DF36" s="1458"/>
      <x:c r="DG36" s="1459"/>
      <x:c r="DH36" s="1448"/>
      <x:c r="DI36" s="1449"/>
      <x:c r="DJ36" s="1449"/>
      <x:c r="DK36" s="1449"/>
      <x:c r="DL36" s="1450"/>
      <x:c r="DM36" s="1412"/>
      <x:c r="DN36" s="1413"/>
      <x:c r="DO36" s="1413"/>
      <x:c r="DP36" s="1413"/>
      <x:c r="DQ36" s="1414"/>
      <x:c r="DR36" s="1421"/>
      <x:c r="DS36" s="1422"/>
      <x:c r="DT36" s="1422"/>
      <x:c r="DU36" s="1422"/>
      <x:c r="DV36" s="1423"/>
      <x:c r="DW36" s="1421"/>
      <x:c r="DX36" s="1422"/>
      <x:c r="DY36" s="1422"/>
      <x:c r="DZ36" s="1422"/>
      <x:c r="EA36" s="1650"/>
      <x:c r="EB36" s="1715"/>
      <x:c r="EC36" s="1716"/>
      <x:c r="ED36" s="360"/>
      <x:c r="EE36" s="485"/>
    </x:row>
    <x:row r="37" spans="1:135" ht="13.5" customHeight="1" x14ac:dyDescent="0.2">
      <x:c r="B37" s="1569" t="s">
        <x:v>492</x:v>
      </x:c>
      <x:c r="C37" s="1570"/>
      <x:c r="D37" s="1570"/>
      <x:c r="E37" s="1570"/>
      <x:c r="F37" s="1570"/>
      <x:c r="G37" s="1570"/>
      <x:c r="H37" s="1570"/>
      <x:c r="I37" s="1570"/>
      <x:c r="J37" s="1571"/>
      <x:c r="K37" s="1089"/>
      <x:c r="L37" s="1125"/>
      <x:c r="M37" s="1125"/>
      <x:c r="N37" s="1125"/>
      <x:c r="O37" s="1125"/>
      <x:c r="P37" s="1125"/>
      <x:c r="Q37" s="1125"/>
      <x:c r="R37" s="1125"/>
      <x:c r="S37" s="1125"/>
      <x:c r="T37" s="1125"/>
      <x:c r="U37" s="1125"/>
      <x:c r="V37" s="1125"/>
      <x:c r="W37" s="1125"/>
      <x:c r="X37" s="1125"/>
      <x:c r="Y37" s="1125"/>
      <x:c r="Z37" s="1125"/>
      <x:c r="AA37" s="1125"/>
      <x:c r="AC37" s="493"/>
      <x:c r="AD37" s="54"/>
      <x:c r="AE37" s="1715"/>
      <x:c r="AF37" s="1716"/>
      <x:c r="AG37" s="1469" t="str">
        <x:f>AL37</x:f>
        <x:v>Inner row
Interior modules</x:v>
      </x:c>
      <x:c r="AH37" s="1416"/>
      <x:c r="AI37" s="1416"/>
      <x:c r="AJ37" s="1416"/>
      <x:c r="AK37" s="1417"/>
      <x:c r="AL37" s="1415" t="str">
        <x:f>AL32</x:f>
        <x:v>Inner row
Interior modules</x:v>
      </x:c>
      <x:c r="AM37" s="1416"/>
      <x:c r="AN37" s="1416"/>
      <x:c r="AO37" s="1416"/>
      <x:c r="AP37" s="1417"/>
      <x:c r="AQ37" s="1406" t="str">
        <x:f>AQ32</x:f>
        <x:v>Inner row
1st-4th module</x:v>
      </x:c>
      <x:c r="AR37" s="1407"/>
      <x:c r="AS37" s="1407"/>
      <x:c r="AT37" s="1407"/>
      <x:c r="AU37" s="1408"/>
      <x:c r="AV37" s="1442" t="str">
        <x:f>AV32</x:f>
        <x:v>Inner row
Interior modules</x:v>
      </x:c>
      <x:c r="AW37" s="1443"/>
      <x:c r="AX37" s="1443"/>
      <x:c r="AY37" s="1443"/>
      <x:c r="AZ37" s="1444"/>
      <x:c r="BA37" s="1451" t="str">
        <x:f>BA32</x:f>
        <x:v>Inner row
1st-4th module</x:v>
      </x:c>
      <x:c r="BB37" s="1452"/>
      <x:c r="BC37" s="1452"/>
      <x:c r="BD37" s="1452"/>
      <x:c r="BE37" s="1453"/>
      <x:c r="BF37" s="1460" t="str">
        <x:f>BF32</x:f>
        <x:v>Inner row
Interior modules</x:v>
      </x:c>
      <x:c r="BG37" s="1461"/>
      <x:c r="BH37" s="1461"/>
      <x:c r="BI37" s="1461"/>
      <x:c r="BJ37" s="1462"/>
      <x:c r="BK37" s="1652" t="str">
        <x:f>BK32</x:f>
        <x:v>Inner row
1st-4th module</x:v>
      </x:c>
      <x:c r="BL37" s="1653"/>
      <x:c r="BM37" s="1653"/>
      <x:c r="BN37" s="1653"/>
      <x:c r="BO37" s="1654"/>
      <x:c r="BP37" s="1621" t="s">
        <x:v>527</x:v>
      </x:c>
      <x:c r="BQ37" s="1622"/>
      <x:c r="BR37" s="1622"/>
      <x:c r="BS37" s="1622"/>
      <x:c r="BT37" s="1623"/>
      <x:c r="BU37" s="1639" t="s">
        <x:v>528</x:v>
      </x:c>
      <x:c r="BV37" s="1640"/>
      <x:c r="BW37" s="1640"/>
      <x:c r="BX37" s="1640"/>
      <x:c r="BY37" s="1641"/>
      <x:c r="BZ37" s="1715"/>
      <x:c r="CA37" s="1716"/>
      <x:c r="CB37" s="360"/>
      <x:c r="CC37" s="485"/>
      <x:c r="CE37" s="493"/>
      <x:c r="CF37" s="54"/>
      <x:c r="CG37" s="1715"/>
      <x:c r="CH37" s="1716"/>
      <x:c r="CI37" s="1747" t="str">
        <x:f>BU37</x:f>
        <x:v>South row (only if array interrupted)
1st-4th module</x:v>
      </x:c>
      <x:c r="CJ37" s="1748"/>
      <x:c r="CK37" s="1748"/>
      <x:c r="CL37" s="1748"/>
      <x:c r="CM37" s="1749"/>
      <x:c r="CN37" s="1756" t="str">
        <x:f>BP37</x:f>
        <x:v>South row (only if array interrupted)
Interior modules</x:v>
      </x:c>
      <x:c r="CO37" s="1757"/>
      <x:c r="CP37" s="1757"/>
      <x:c r="CQ37" s="1757"/>
      <x:c r="CR37" s="1758"/>
      <x:c r="CS37" s="1738" t="str">
        <x:f>BF37</x:f>
        <x:v>Inner row
Interior modules</x:v>
      </x:c>
      <x:c r="CT37" s="1739"/>
      <x:c r="CU37" s="1739"/>
      <x:c r="CV37" s="1739"/>
      <x:c r="CW37" s="1740"/>
      <x:c r="CX37" s="1460" t="str">
        <x:f>BF37</x:f>
        <x:v>Inner row
Interior modules</x:v>
      </x:c>
      <x:c r="CY37" s="1461"/>
      <x:c r="CZ37" s="1461"/>
      <x:c r="DA37" s="1461"/>
      <x:c r="DB37" s="1462"/>
      <x:c r="DC37" s="1451" t="str">
        <x:f>BA37</x:f>
        <x:v>Inner row
1st-4th module</x:v>
      </x:c>
      <x:c r="DD37" s="1452"/>
      <x:c r="DE37" s="1452"/>
      <x:c r="DF37" s="1452"/>
      <x:c r="DG37" s="1453"/>
      <x:c r="DH37" s="1442" t="str">
        <x:f>AV37</x:f>
        <x:v>Inner row
Interior modules</x:v>
      </x:c>
      <x:c r="DI37" s="1443"/>
      <x:c r="DJ37" s="1443"/>
      <x:c r="DK37" s="1443"/>
      <x:c r="DL37" s="1444"/>
      <x:c r="DM37" s="1406" t="str">
        <x:f>AQ37</x:f>
        <x:v>Inner row
1st-4th module</x:v>
      </x:c>
      <x:c r="DN37" s="1407"/>
      <x:c r="DO37" s="1407"/>
      <x:c r="DP37" s="1407"/>
      <x:c r="DQ37" s="1408"/>
      <x:c r="DR37" s="1415" t="str">
        <x:f>AL37</x:f>
        <x:v>Inner row
Interior modules</x:v>
      </x:c>
      <x:c r="DS37" s="1416"/>
      <x:c r="DT37" s="1416"/>
      <x:c r="DU37" s="1416"/>
      <x:c r="DV37" s="1417"/>
      <x:c r="DW37" s="1415" t="str">
        <x:f>AG37</x:f>
        <x:v>Inner row
Interior modules</x:v>
      </x:c>
      <x:c r="DX37" s="1416"/>
      <x:c r="DY37" s="1416"/>
      <x:c r="DZ37" s="1416"/>
      <x:c r="EA37" s="1648"/>
      <x:c r="EB37" s="1715"/>
      <x:c r="EC37" s="1716"/>
      <x:c r="ED37" s="360"/>
      <x:c r="EE37" s="485"/>
    </x:row>
    <x:row r="38" spans="1:135" ht="13.5" customHeight="1" x14ac:dyDescent="0.2">
      <x:c r="B38" s="412" t="s">
        <x:v>493</x:v>
      </x:c>
      <x:c r="C38" s="43"/>
      <x:c r="D38" s="43"/>
      <x:c r="E38" s="43"/>
      <x:c r="F38" s="57" t="s">
        <x:v>494</x:v>
      </x:c>
      <x:c r="G38" s="43"/>
      <x:c r="H38" s="43"/>
      <x:c r="I38" s="43"/>
      <x:c r="J38" s="43"/>
      <x:c r="K38" s="1089"/>
      <x:c r="L38" s="1125"/>
      <x:c r="M38" s="1241" t="s">
        <x:v>599</x:v>
      </x:c>
      <x:c r="N38" s="1125"/>
      <x:c r="O38" s="1125"/>
      <x:c r="P38" s="1125"/>
      <x:c r="Q38" s="1125"/>
      <x:c r="R38" s="1125"/>
      <x:c r="S38" s="1125"/>
      <x:c r="T38" s="1125"/>
      <x:c r="U38" s="1125"/>
      <x:c r="V38" s="1125"/>
      <x:c r="W38" s="1125"/>
      <x:c r="X38" s="1125"/>
      <x:c r="Y38" s="1125"/>
      <x:c r="Z38" s="1125"/>
      <x:c r="AA38" s="1125"/>
      <x:c r="AC38" s="153"/>
      <x:c r="AD38" s="54"/>
      <x:c r="AE38" s="1715"/>
      <x:c r="AF38" s="1716"/>
      <x:c r="AG38" s="1470"/>
      <x:c r="AH38" s="1419"/>
      <x:c r="AI38" s="1419"/>
      <x:c r="AJ38" s="1419"/>
      <x:c r="AK38" s="1420"/>
      <x:c r="AL38" s="1418"/>
      <x:c r="AM38" s="1419"/>
      <x:c r="AN38" s="1419"/>
      <x:c r="AO38" s="1419"/>
      <x:c r="AP38" s="1420"/>
      <x:c r="AQ38" s="1409"/>
      <x:c r="AR38" s="1410"/>
      <x:c r="AS38" s="1410"/>
      <x:c r="AT38" s="1410"/>
      <x:c r="AU38" s="1411"/>
      <x:c r="AV38" s="1445"/>
      <x:c r="AW38" s="1446"/>
      <x:c r="AX38" s="1446"/>
      <x:c r="AY38" s="1446"/>
      <x:c r="AZ38" s="1447"/>
      <x:c r="BA38" s="1454"/>
      <x:c r="BB38" s="1455"/>
      <x:c r="BC38" s="1455"/>
      <x:c r="BD38" s="1455"/>
      <x:c r="BE38" s="1456"/>
      <x:c r="BF38" s="1463"/>
      <x:c r="BG38" s="1464"/>
      <x:c r="BH38" s="1464"/>
      <x:c r="BI38" s="1464"/>
      <x:c r="BJ38" s="1465"/>
      <x:c r="BK38" s="1655"/>
      <x:c r="BL38" s="1656"/>
      <x:c r="BM38" s="1656"/>
      <x:c r="BN38" s="1656"/>
      <x:c r="BO38" s="1657"/>
      <x:c r="BP38" s="1624"/>
      <x:c r="BQ38" s="1625"/>
      <x:c r="BR38" s="1625"/>
      <x:c r="BS38" s="1625"/>
      <x:c r="BT38" s="1626"/>
      <x:c r="BU38" s="1642"/>
      <x:c r="BV38" s="1643"/>
      <x:c r="BW38" s="1643"/>
      <x:c r="BX38" s="1643"/>
      <x:c r="BY38" s="1644"/>
      <x:c r="BZ38" s="1715"/>
      <x:c r="CA38" s="1716"/>
      <x:c r="CB38" s="360"/>
      <x:c r="CC38" s="485"/>
      <x:c r="CE38" s="153"/>
      <x:c r="CF38" s="54"/>
      <x:c r="CG38" s="1715"/>
      <x:c r="CH38" s="1716"/>
      <x:c r="CI38" s="1750"/>
      <x:c r="CJ38" s="1751"/>
      <x:c r="CK38" s="1751"/>
      <x:c r="CL38" s="1751"/>
      <x:c r="CM38" s="1752"/>
      <x:c r="CN38" s="1759"/>
      <x:c r="CO38" s="1760"/>
      <x:c r="CP38" s="1760"/>
      <x:c r="CQ38" s="1760"/>
      <x:c r="CR38" s="1761"/>
      <x:c r="CS38" s="1741"/>
      <x:c r="CT38" s="1742"/>
      <x:c r="CU38" s="1742"/>
      <x:c r="CV38" s="1742"/>
      <x:c r="CW38" s="1743"/>
      <x:c r="CX38" s="1463"/>
      <x:c r="CY38" s="1464"/>
      <x:c r="CZ38" s="1464"/>
      <x:c r="DA38" s="1464"/>
      <x:c r="DB38" s="1465"/>
      <x:c r="DC38" s="1454"/>
      <x:c r="DD38" s="1455"/>
      <x:c r="DE38" s="1455"/>
      <x:c r="DF38" s="1455"/>
      <x:c r="DG38" s="1456"/>
      <x:c r="DH38" s="1445"/>
      <x:c r="DI38" s="1446"/>
      <x:c r="DJ38" s="1446"/>
      <x:c r="DK38" s="1446"/>
      <x:c r="DL38" s="1447"/>
      <x:c r="DM38" s="1409"/>
      <x:c r="DN38" s="1410"/>
      <x:c r="DO38" s="1410"/>
      <x:c r="DP38" s="1410"/>
      <x:c r="DQ38" s="1411"/>
      <x:c r="DR38" s="1418"/>
      <x:c r="DS38" s="1419"/>
      <x:c r="DT38" s="1419"/>
      <x:c r="DU38" s="1419"/>
      <x:c r="DV38" s="1420"/>
      <x:c r="DW38" s="1418"/>
      <x:c r="DX38" s="1419"/>
      <x:c r="DY38" s="1419"/>
      <x:c r="DZ38" s="1419"/>
      <x:c r="EA38" s="1649"/>
      <x:c r="EB38" s="1715"/>
      <x:c r="EC38" s="1716"/>
      <x:c r="ED38" s="360"/>
      <x:c r="EE38" s="485"/>
    </x:row>
    <x:row r="39" spans="1:135" ht="13.5" customHeight="1" x14ac:dyDescent="0.2">
      <x:c r="B39" s="42" t="s">
        <x:v>495</x:v>
      </x:c>
      <x:c r="C39" s="200" t="s">
        <x:v>613</x:v>
      </x:c>
      <x:c r="D39" s="43"/>
      <x:c r="E39" s="43"/>
      <x:c r="F39" s="42" t="s">
        <x:v>495</x:v>
      </x:c>
      <x:c r="G39" s="200" t="s">
        <x:v>614</x:v>
      </x:c>
      <x:c r="H39" s="338"/>
      <x:c r="I39" s="338"/>
      <x:c r="J39" s="338"/>
      <x:c r="K39" s="1089"/>
      <x:c r="L39" s="1125"/>
      <x:c r="M39" s="1240" t="s">
        <x:v>600</x:v>
      </x:c>
      <x:c r="N39" s="1125"/>
      <x:c r="O39" s="1125"/>
      <x:c r="P39" s="1125"/>
      <x:c r="Q39" s="1125"/>
      <x:c r="R39" s="1125"/>
      <x:c r="S39" s="1125"/>
      <x:c r="T39" s="1125"/>
      <x:c r="U39" s="1125"/>
      <x:c r="V39" s="1125"/>
      <x:c r="W39" s="1125"/>
      <x:c r="X39" s="1125"/>
      <x:c r="Y39" s="1125"/>
      <x:c r="Z39" s="1125"/>
      <x:c r="AA39" s="1125"/>
      <x:c r="AC39" s="153"/>
      <x:c r="AD39" s="54"/>
      <x:c r="AE39" s="1715"/>
      <x:c r="AF39" s="1716"/>
      <x:c r="AG39" s="1471"/>
      <x:c r="AH39" s="1422"/>
      <x:c r="AI39" s="1422"/>
      <x:c r="AJ39" s="1422"/>
      <x:c r="AK39" s="1423"/>
      <x:c r="AL39" s="1421"/>
      <x:c r="AM39" s="1422"/>
      <x:c r="AN39" s="1422"/>
      <x:c r="AO39" s="1422"/>
      <x:c r="AP39" s="1423"/>
      <x:c r="AQ39" s="1412"/>
      <x:c r="AR39" s="1413"/>
      <x:c r="AS39" s="1413"/>
      <x:c r="AT39" s="1413"/>
      <x:c r="AU39" s="1414"/>
      <x:c r="AV39" s="1448"/>
      <x:c r="AW39" s="1449"/>
      <x:c r="AX39" s="1449"/>
      <x:c r="AY39" s="1449"/>
      <x:c r="AZ39" s="1450"/>
      <x:c r="BA39" s="1457"/>
      <x:c r="BB39" s="1458"/>
      <x:c r="BC39" s="1458"/>
      <x:c r="BD39" s="1458"/>
      <x:c r="BE39" s="1459"/>
      <x:c r="BF39" s="1466"/>
      <x:c r="BG39" s="1467"/>
      <x:c r="BH39" s="1467"/>
      <x:c r="BI39" s="1467"/>
      <x:c r="BJ39" s="1468"/>
      <x:c r="BK39" s="1658"/>
      <x:c r="BL39" s="1659"/>
      <x:c r="BM39" s="1659"/>
      <x:c r="BN39" s="1659"/>
      <x:c r="BO39" s="1660"/>
      <x:c r="BP39" s="1627"/>
      <x:c r="BQ39" s="1628"/>
      <x:c r="BR39" s="1628"/>
      <x:c r="BS39" s="1628"/>
      <x:c r="BT39" s="1629"/>
      <x:c r="BU39" s="1645"/>
      <x:c r="BV39" s="1646"/>
      <x:c r="BW39" s="1646"/>
      <x:c r="BX39" s="1646"/>
      <x:c r="BY39" s="1647"/>
      <x:c r="BZ39" s="1715"/>
      <x:c r="CA39" s="1716"/>
      <x:c r="CB39" s="488"/>
      <x:c r="CC39" s="555"/>
      <x:c r="CE39" s="153"/>
      <x:c r="CF39" s="54"/>
      <x:c r="CG39" s="1715"/>
      <x:c r="CH39" s="1716"/>
      <x:c r="CI39" s="1753"/>
      <x:c r="CJ39" s="1754"/>
      <x:c r="CK39" s="1754"/>
      <x:c r="CL39" s="1754"/>
      <x:c r="CM39" s="1755"/>
      <x:c r="CN39" s="1762"/>
      <x:c r="CO39" s="1763"/>
      <x:c r="CP39" s="1763"/>
      <x:c r="CQ39" s="1763"/>
      <x:c r="CR39" s="1764"/>
      <x:c r="CS39" s="1765"/>
      <x:c r="CT39" s="1766"/>
      <x:c r="CU39" s="1766"/>
      <x:c r="CV39" s="1766"/>
      <x:c r="CW39" s="1767"/>
      <x:c r="CX39" s="1466"/>
      <x:c r="CY39" s="1467"/>
      <x:c r="CZ39" s="1467"/>
      <x:c r="DA39" s="1467"/>
      <x:c r="DB39" s="1468"/>
      <x:c r="DC39" s="1457"/>
      <x:c r="DD39" s="1458"/>
      <x:c r="DE39" s="1458"/>
      <x:c r="DF39" s="1458"/>
      <x:c r="DG39" s="1459"/>
      <x:c r="DH39" s="1448"/>
      <x:c r="DI39" s="1449"/>
      <x:c r="DJ39" s="1449"/>
      <x:c r="DK39" s="1449"/>
      <x:c r="DL39" s="1450"/>
      <x:c r="DM39" s="1412"/>
      <x:c r="DN39" s="1413"/>
      <x:c r="DO39" s="1413"/>
      <x:c r="DP39" s="1413"/>
      <x:c r="DQ39" s="1414"/>
      <x:c r="DR39" s="1421"/>
      <x:c r="DS39" s="1422"/>
      <x:c r="DT39" s="1422"/>
      <x:c r="DU39" s="1422"/>
      <x:c r="DV39" s="1423"/>
      <x:c r="DW39" s="1421"/>
      <x:c r="DX39" s="1422"/>
      <x:c r="DY39" s="1422"/>
      <x:c r="DZ39" s="1422"/>
      <x:c r="EA39" s="1650"/>
      <x:c r="EB39" s="1715"/>
      <x:c r="EC39" s="1716"/>
      <x:c r="ED39" s="488"/>
      <x:c r="EE39" s="555"/>
    </x:row>
    <x:row r="40" spans="1:135" ht="13.5" customHeight="1" x14ac:dyDescent="0.2">
      <x:c r="B40" s="42" t="s">
        <x:v>496</x:v>
      </x:c>
      <x:c r="C40" s="411" t="str">
        <x:f>C39</x:f>
        <x:v>9</x:v>
      </x:c>
      <x:c r="D40" s="46"/>
      <x:c r="E40" s="43"/>
      <x:c r="F40" s="42" t="s">
        <x:v>496</x:v>
      </x:c>
      <x:c r="G40" s="411" t="str">
        <x:f>G39</x:f>
        <x:v>21</x:v>
      </x:c>
      <x:c r="H40" s="338"/>
      <x:c r="I40" s="338"/>
      <x:c r="J40" s="338"/>
      <x:c r="K40" s="1098"/>
      <x:c r="L40" s="299"/>
      <x:c r="M40" s="1242" t="s">
        <x:v>600</x:v>
      </x:c>
      <x:c r="N40" s="299"/>
      <x:c r="O40" s="299"/>
      <x:c r="P40" s="299"/>
      <x:c r="Q40" s="299"/>
      <x:c r="R40" s="299"/>
      <x:c r="S40" s="299"/>
      <x:c r="T40" s="299"/>
      <x:c r="U40" s="299"/>
      <x:c r="V40" s="299"/>
      <x:c r="W40" s="299"/>
      <x:c r="X40" s="299"/>
      <x:c r="Y40" s="299"/>
      <x:c r="Z40" s="299"/>
      <x:c r="AA40" s="299"/>
      <x:c r="AD40" s="54"/>
      <x:c r="AE40" s="1715"/>
      <x:c r="AF40" s="1716"/>
      <x:c r="AG40" s="1469" t="str">
        <x:f>AL40</x:f>
        <x:v>Inner row
Interior modules</x:v>
      </x:c>
      <x:c r="AH40" s="1416"/>
      <x:c r="AI40" s="1416"/>
      <x:c r="AJ40" s="1416"/>
      <x:c r="AK40" s="1417"/>
      <x:c r="AL40" s="1415" t="str">
        <x:f>AL32</x:f>
        <x:v>Inner row
Interior modules</x:v>
      </x:c>
      <x:c r="AM40" s="1416"/>
      <x:c r="AN40" s="1416"/>
      <x:c r="AO40" s="1416"/>
      <x:c r="AP40" s="1417"/>
      <x:c r="AQ40" s="1406" t="str">
        <x:f>AQ32</x:f>
        <x:v>Inner row
1st-4th module</x:v>
      </x:c>
      <x:c r="AR40" s="1407"/>
      <x:c r="AS40" s="1407"/>
      <x:c r="AT40" s="1407"/>
      <x:c r="AU40" s="1408"/>
      <x:c r="AV40" s="1442" t="str">
        <x:f>AV32</x:f>
        <x:v>Inner row
Interior modules</x:v>
      </x:c>
      <x:c r="AW40" s="1443"/>
      <x:c r="AX40" s="1443"/>
      <x:c r="AY40" s="1443"/>
      <x:c r="AZ40" s="1444"/>
      <x:c r="BA40" s="1451" t="str">
        <x:f>BA32</x:f>
        <x:v>Inner row
1st-4th module</x:v>
      </x:c>
      <x:c r="BB40" s="1452"/>
      <x:c r="BC40" s="1452"/>
      <x:c r="BD40" s="1452"/>
      <x:c r="BE40" s="1453"/>
      <x:c r="BF40" s="1460" t="str">
        <x:f>BF32</x:f>
        <x:v>Inner row
Interior modules</x:v>
      </x:c>
      <x:c r="BG40" s="1461"/>
      <x:c r="BH40" s="1461"/>
      <x:c r="BI40" s="1461"/>
      <x:c r="BJ40" s="1462"/>
      <x:c r="BK40" s="1652" t="str">
        <x:f>BK32</x:f>
        <x:v>Inner row
1st-4th module</x:v>
      </x:c>
      <x:c r="BL40" s="1653"/>
      <x:c r="BM40" s="1653"/>
      <x:c r="BN40" s="1653"/>
      <x:c r="BO40" s="1654"/>
      <x:c r="BP40" s="1630" t="s">
        <x:v>529</x:v>
      </x:c>
      <x:c r="BQ40" s="1631"/>
      <x:c r="BR40" s="1631"/>
      <x:c r="BS40" s="1631"/>
      <x:c r="BT40" s="1632"/>
      <x:c r="BU40" s="1783" t="s">
        <x:v>530</x:v>
      </x:c>
      <x:c r="BV40" s="1784"/>
      <x:c r="BW40" s="1784"/>
      <x:c r="BX40" s="1784"/>
      <x:c r="BY40" s="1785"/>
      <x:c r="BZ40" s="1715"/>
      <x:c r="CA40" s="1716"/>
      <x:c r="CB40" s="360"/>
      <x:c r="CC40" s="484"/>
      <x:c r="CE40" s="491"/>
      <x:c r="CF40" s="54"/>
      <x:c r="CG40" s="1715"/>
      <x:c r="CH40" s="1716"/>
      <x:c r="CI40" s="1832" t="str">
        <x:f>BU40</x:f>
        <x:v>North row (only if array interrupted)
1st-4th module</x:v>
      </x:c>
      <x:c r="CJ40" s="1833"/>
      <x:c r="CK40" s="1833"/>
      <x:c r="CL40" s="1833"/>
      <x:c r="CM40" s="1834"/>
      <x:c r="CN40" s="1841" t="str">
        <x:f t="shared" ref="CN40" si="0">BP40</x:f>
        <x:v>North row (only if array interrupted)
Interior modules</x:v>
      </x:c>
      <x:c r="CO40" s="1842"/>
      <x:c r="CP40" s="1842"/>
      <x:c r="CQ40" s="1842"/>
      <x:c r="CR40" s="1843"/>
      <x:c r="CS40" s="1738" t="str">
        <x:f t="shared" ref="CS40" si="1">BK40</x:f>
        <x:v>Inner row
1st-4th module</x:v>
      </x:c>
      <x:c r="CT40" s="1739"/>
      <x:c r="CU40" s="1739"/>
      <x:c r="CV40" s="1739"/>
      <x:c r="CW40" s="1740"/>
      <x:c r="CX40" s="1460" t="str">
        <x:f t="shared" ref="CX40" si="2">BF40</x:f>
        <x:v>Inner row
Interior modules</x:v>
      </x:c>
      <x:c r="CY40" s="1461"/>
      <x:c r="CZ40" s="1461"/>
      <x:c r="DA40" s="1461"/>
      <x:c r="DB40" s="1462"/>
      <x:c r="DC40" s="1451" t="str">
        <x:f t="shared" ref="DC40" si="3">BA40</x:f>
        <x:v>Inner row
1st-4th module</x:v>
      </x:c>
      <x:c r="DD40" s="1452"/>
      <x:c r="DE40" s="1452"/>
      <x:c r="DF40" s="1452"/>
      <x:c r="DG40" s="1453"/>
      <x:c r="DH40" s="1442" t="str">
        <x:f t="shared" ref="DH40" si="4">AV40</x:f>
        <x:v>Inner row
Interior modules</x:v>
      </x:c>
      <x:c r="DI40" s="1443"/>
      <x:c r="DJ40" s="1443"/>
      <x:c r="DK40" s="1443"/>
      <x:c r="DL40" s="1444"/>
      <x:c r="DM40" s="1406" t="str">
        <x:f t="shared" ref="DM40" si="5">AQ40</x:f>
        <x:v>Inner row
1st-4th module</x:v>
      </x:c>
      <x:c r="DN40" s="1407"/>
      <x:c r="DO40" s="1407"/>
      <x:c r="DP40" s="1407"/>
      <x:c r="DQ40" s="1408"/>
      <x:c r="DR40" s="1415" t="str">
        <x:f t="shared" ref="DR40" si="6">AL40</x:f>
        <x:v>Inner row
Interior modules</x:v>
      </x:c>
      <x:c r="DS40" s="1416"/>
      <x:c r="DT40" s="1416"/>
      <x:c r="DU40" s="1416"/>
      <x:c r="DV40" s="1417"/>
      <x:c r="DW40" s="1415" t="str">
        <x:f t="shared" ref="DW40" si="7">AG40</x:f>
        <x:v>Inner row
Interior modules</x:v>
      </x:c>
      <x:c r="DX40" s="1416"/>
      <x:c r="DY40" s="1416"/>
      <x:c r="DZ40" s="1416"/>
      <x:c r="EA40" s="1648"/>
      <x:c r="EB40" s="1715"/>
      <x:c r="EC40" s="1716"/>
      <x:c r="ED40" s="360"/>
      <x:c r="EE40" s="484"/>
    </x:row>
    <x:row r="41" spans="1:135" ht="13.5" customHeight="1" thickBot="1" x14ac:dyDescent="0.25">
      <x:c r="B41" s="419"/>
      <x:c r="C41" s="356"/>
      <x:c r="D41" s="420"/>
      <x:c r="E41" s="421"/>
      <x:c r="F41" s="422"/>
      <x:c r="G41" s="422"/>
      <x:c r="H41" s="615"/>
      <x:c r="I41" s="422"/>
      <x:c r="J41" s="615"/>
      <x:c r="K41" s="1098"/>
      <x:c r="L41" s="299"/>
      <x:c r="M41" s="1242" t="s">
        <x:v>600</x:v>
      </x:c>
      <x:c r="N41" s="299"/>
      <x:c r="O41" s="299"/>
      <x:c r="P41" s="299"/>
      <x:c r="Q41" s="299"/>
      <x:c r="R41" s="299"/>
      <x:c r="S41" s="299"/>
      <x:c r="T41" s="299"/>
      <x:c r="U41" s="299"/>
      <x:c r="V41" s="299"/>
      <x:c r="W41" s="299"/>
      <x:c r="X41" s="299"/>
      <x:c r="Y41" s="299"/>
      <x:c r="Z41" s="299"/>
      <x:c r="AA41" s="299"/>
      <x:c r="AC41" s="491"/>
      <x:c r="AD41" s="54"/>
      <x:c r="AE41" s="1715"/>
      <x:c r="AF41" s="1716"/>
      <x:c r="AG41" s="1470"/>
      <x:c r="AH41" s="1419"/>
      <x:c r="AI41" s="1419"/>
      <x:c r="AJ41" s="1419"/>
      <x:c r="AK41" s="1420"/>
      <x:c r="AL41" s="1418"/>
      <x:c r="AM41" s="1419"/>
      <x:c r="AN41" s="1419"/>
      <x:c r="AO41" s="1419"/>
      <x:c r="AP41" s="1420"/>
      <x:c r="AQ41" s="1409"/>
      <x:c r="AR41" s="1410"/>
      <x:c r="AS41" s="1410"/>
      <x:c r="AT41" s="1410"/>
      <x:c r="AU41" s="1411"/>
      <x:c r="AV41" s="1445"/>
      <x:c r="AW41" s="1446"/>
      <x:c r="AX41" s="1446"/>
      <x:c r="AY41" s="1446"/>
      <x:c r="AZ41" s="1447"/>
      <x:c r="BA41" s="1454"/>
      <x:c r="BB41" s="1455"/>
      <x:c r="BC41" s="1455"/>
      <x:c r="BD41" s="1455"/>
      <x:c r="BE41" s="1456"/>
      <x:c r="BF41" s="1463"/>
      <x:c r="BG41" s="1464"/>
      <x:c r="BH41" s="1464"/>
      <x:c r="BI41" s="1464"/>
      <x:c r="BJ41" s="1465"/>
      <x:c r="BK41" s="1655"/>
      <x:c r="BL41" s="1656"/>
      <x:c r="BM41" s="1656"/>
      <x:c r="BN41" s="1656"/>
      <x:c r="BO41" s="1657"/>
      <x:c r="BP41" s="1633"/>
      <x:c r="BQ41" s="1634"/>
      <x:c r="BR41" s="1634"/>
      <x:c r="BS41" s="1634"/>
      <x:c r="BT41" s="1635"/>
      <x:c r="BU41" s="1786"/>
      <x:c r="BV41" s="1787"/>
      <x:c r="BW41" s="1787"/>
      <x:c r="BX41" s="1787"/>
      <x:c r="BY41" s="1788"/>
      <x:c r="BZ41" s="1715"/>
      <x:c r="CA41" s="1716"/>
      <x:c r="CB41" s="360"/>
      <x:c r="CC41" s="485"/>
      <x:c r="CE41" s="491"/>
      <x:c r="CF41" s="54"/>
      <x:c r="CG41" s="1715"/>
      <x:c r="CH41" s="1716"/>
      <x:c r="CI41" s="1835"/>
      <x:c r="CJ41" s="1836"/>
      <x:c r="CK41" s="1836"/>
      <x:c r="CL41" s="1836"/>
      <x:c r="CM41" s="1837"/>
      <x:c r="CN41" s="1844"/>
      <x:c r="CO41" s="1845"/>
      <x:c r="CP41" s="1845"/>
      <x:c r="CQ41" s="1845"/>
      <x:c r="CR41" s="1846"/>
      <x:c r="CS41" s="1741"/>
      <x:c r="CT41" s="1742"/>
      <x:c r="CU41" s="1742"/>
      <x:c r="CV41" s="1742"/>
      <x:c r="CW41" s="1743"/>
      <x:c r="CX41" s="1463"/>
      <x:c r="CY41" s="1464"/>
      <x:c r="CZ41" s="1464"/>
      <x:c r="DA41" s="1464"/>
      <x:c r="DB41" s="1465"/>
      <x:c r="DC41" s="1454"/>
      <x:c r="DD41" s="1455"/>
      <x:c r="DE41" s="1455"/>
      <x:c r="DF41" s="1455"/>
      <x:c r="DG41" s="1456"/>
      <x:c r="DH41" s="1445"/>
      <x:c r="DI41" s="1446"/>
      <x:c r="DJ41" s="1446"/>
      <x:c r="DK41" s="1446"/>
      <x:c r="DL41" s="1447"/>
      <x:c r="DM41" s="1409"/>
      <x:c r="DN41" s="1410"/>
      <x:c r="DO41" s="1410"/>
      <x:c r="DP41" s="1410"/>
      <x:c r="DQ41" s="1411"/>
      <x:c r="DR41" s="1418"/>
      <x:c r="DS41" s="1419"/>
      <x:c r="DT41" s="1419"/>
      <x:c r="DU41" s="1419"/>
      <x:c r="DV41" s="1420"/>
      <x:c r="DW41" s="1418"/>
      <x:c r="DX41" s="1419"/>
      <x:c r="DY41" s="1419"/>
      <x:c r="DZ41" s="1419"/>
      <x:c r="EA41" s="1649"/>
      <x:c r="EB41" s="1715"/>
      <x:c r="EC41" s="1716"/>
      <x:c r="ED41" s="360"/>
      <x:c r="EE41" s="485"/>
    </x:row>
    <x:row r="42" spans="1:135" ht="13.5" customHeight="1" thickTop="1" x14ac:dyDescent="0.2">
      <x:c r="D42" s="18"/>
      <x:c r="E42" s="18"/>
      <x:c r="F42" s="159"/>
      <x:c r="G42" s="22"/>
      <x:c r="H42" s="22"/>
      <x:c r="I42" s="22"/>
      <x:c r="J42" s="22"/>
      <x:c r="K42" s="22"/>
      <x:c r="L42" s="22"/>
      <x:c r="M42" s="20" t="s">
        <x:v>601</x:v>
      </x:c>
      <x:c r="N42" s="22"/>
      <x:c r="O42" s="22"/>
      <x:c r="P42" s="22"/>
      <x:c r="Q42" s="22"/>
      <x:c r="R42" s="22"/>
      <x:c r="S42" s="22"/>
      <x:c r="T42" s="22"/>
      <x:c r="U42" s="22"/>
      <x:c r="V42" s="22"/>
      <x:c r="W42" s="22"/>
      <x:c r="X42" s="22"/>
      <x:c r="Y42" s="22"/>
      <x:c r="Z42" s="22"/>
      <x:c r="AA42" s="22"/>
      <x:c r="AB42" s="299"/>
      <x:c r="AC42" s="491"/>
      <x:c r="AD42" s="54"/>
      <x:c r="AE42" s="1715"/>
      <x:c r="AF42" s="1716"/>
      <x:c r="AG42" s="1471"/>
      <x:c r="AH42" s="1422"/>
      <x:c r="AI42" s="1422"/>
      <x:c r="AJ42" s="1422"/>
      <x:c r="AK42" s="1423"/>
      <x:c r="AL42" s="1421"/>
      <x:c r="AM42" s="1422"/>
      <x:c r="AN42" s="1422"/>
      <x:c r="AO42" s="1422"/>
      <x:c r="AP42" s="1423"/>
      <x:c r="AQ42" s="1412"/>
      <x:c r="AR42" s="1413"/>
      <x:c r="AS42" s="1413"/>
      <x:c r="AT42" s="1413"/>
      <x:c r="AU42" s="1414"/>
      <x:c r="AV42" s="1448"/>
      <x:c r="AW42" s="1449"/>
      <x:c r="AX42" s="1449"/>
      <x:c r="AY42" s="1449"/>
      <x:c r="AZ42" s="1450"/>
      <x:c r="BA42" s="1457"/>
      <x:c r="BB42" s="1458"/>
      <x:c r="BC42" s="1458"/>
      <x:c r="BD42" s="1458"/>
      <x:c r="BE42" s="1459"/>
      <x:c r="BF42" s="1466"/>
      <x:c r="BG42" s="1467"/>
      <x:c r="BH42" s="1467"/>
      <x:c r="BI42" s="1467"/>
      <x:c r="BJ42" s="1468"/>
      <x:c r="BK42" s="1658"/>
      <x:c r="BL42" s="1659"/>
      <x:c r="BM42" s="1659"/>
      <x:c r="BN42" s="1659"/>
      <x:c r="BO42" s="1660"/>
      <x:c r="BP42" s="1636"/>
      <x:c r="BQ42" s="1637"/>
      <x:c r="BR42" s="1637"/>
      <x:c r="BS42" s="1637"/>
      <x:c r="BT42" s="1638"/>
      <x:c r="BU42" s="1789"/>
      <x:c r="BV42" s="1790"/>
      <x:c r="BW42" s="1790"/>
      <x:c r="BX42" s="1790"/>
      <x:c r="BY42" s="1791"/>
      <x:c r="BZ42" s="1715"/>
      <x:c r="CA42" s="1716"/>
      <x:c r="CB42" s="360"/>
      <x:c r="CC42" s="485"/>
      <x:c r="CE42" s="491"/>
      <x:c r="CF42" s="54"/>
      <x:c r="CG42" s="1715"/>
      <x:c r="CH42" s="1716"/>
      <x:c r="CI42" s="1838"/>
      <x:c r="CJ42" s="1839"/>
      <x:c r="CK42" s="1839"/>
      <x:c r="CL42" s="1839"/>
      <x:c r="CM42" s="1840"/>
      <x:c r="CN42" s="1847"/>
      <x:c r="CO42" s="1848"/>
      <x:c r="CP42" s="1848"/>
      <x:c r="CQ42" s="1848"/>
      <x:c r="CR42" s="1849"/>
      <x:c r="CS42" s="1765"/>
      <x:c r="CT42" s="1766"/>
      <x:c r="CU42" s="1766"/>
      <x:c r="CV42" s="1766"/>
      <x:c r="CW42" s="1767"/>
      <x:c r="CX42" s="1466"/>
      <x:c r="CY42" s="1467"/>
      <x:c r="CZ42" s="1467"/>
      <x:c r="DA42" s="1467"/>
      <x:c r="DB42" s="1468"/>
      <x:c r="DC42" s="1457"/>
      <x:c r="DD42" s="1458"/>
      <x:c r="DE42" s="1458"/>
      <x:c r="DF42" s="1458"/>
      <x:c r="DG42" s="1459"/>
      <x:c r="DH42" s="1448"/>
      <x:c r="DI42" s="1449"/>
      <x:c r="DJ42" s="1449"/>
      <x:c r="DK42" s="1449"/>
      <x:c r="DL42" s="1450"/>
      <x:c r="DM42" s="1412"/>
      <x:c r="DN42" s="1413"/>
      <x:c r="DO42" s="1413"/>
      <x:c r="DP42" s="1413"/>
      <x:c r="DQ42" s="1414"/>
      <x:c r="DR42" s="1421"/>
      <x:c r="DS42" s="1422"/>
      <x:c r="DT42" s="1422"/>
      <x:c r="DU42" s="1422"/>
      <x:c r="DV42" s="1423"/>
      <x:c r="DW42" s="1421"/>
      <x:c r="DX42" s="1422"/>
      <x:c r="DY42" s="1422"/>
      <x:c r="DZ42" s="1422"/>
      <x:c r="EA42" s="1650"/>
      <x:c r="EB42" s="1715"/>
      <x:c r="EC42" s="1716"/>
      <x:c r="ED42" s="360"/>
      <x:c r="EE42" s="485"/>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9"/>
      <x:c r="AC43" s="491"/>
      <x:c r="AD43" s="54"/>
      <x:c r="AE43" s="1715"/>
      <x:c r="AF43" s="1716"/>
      <x:c r="AG43" s="1469" t="str">
        <x:f>AL43</x:f>
        <x:v>Inner row
Interior modules</x:v>
      </x:c>
      <x:c r="AH43" s="1416"/>
      <x:c r="AI43" s="1416"/>
      <x:c r="AJ43" s="1416"/>
      <x:c r="AK43" s="1417"/>
      <x:c r="AL43" s="1415" t="str">
        <x:f>AL32</x:f>
        <x:v>Inner row
Interior modules</x:v>
      </x:c>
      <x:c r="AM43" s="1416"/>
      <x:c r="AN43" s="1416"/>
      <x:c r="AO43" s="1416"/>
      <x:c r="AP43" s="1417"/>
      <x:c r="AQ43" s="1406" t="str">
        <x:f>AQ32</x:f>
        <x:v>Inner row
1st-4th module</x:v>
      </x:c>
      <x:c r="AR43" s="1407"/>
      <x:c r="AS43" s="1407"/>
      <x:c r="AT43" s="1407"/>
      <x:c r="AU43" s="1408"/>
      <x:c r="AV43" s="1442" t="str">
        <x:f>AV32</x:f>
        <x:v>Inner row
Interior modules</x:v>
      </x:c>
      <x:c r="AW43" s="1443"/>
      <x:c r="AX43" s="1443"/>
      <x:c r="AY43" s="1443"/>
      <x:c r="AZ43" s="1444"/>
      <x:c r="BA43" s="1451" t="str">
        <x:f>BA32</x:f>
        <x:v>Inner row
1st-4th module</x:v>
      </x:c>
      <x:c r="BB43" s="1452"/>
      <x:c r="BC43" s="1452"/>
      <x:c r="BD43" s="1452"/>
      <x:c r="BE43" s="1453"/>
      <x:c r="BF43" s="1460" t="str">
        <x:f>BF32</x:f>
        <x:v>Inner row
Interior modules</x:v>
      </x:c>
      <x:c r="BG43" s="1461"/>
      <x:c r="BH43" s="1461"/>
      <x:c r="BI43" s="1461"/>
      <x:c r="BJ43" s="1462"/>
      <x:c r="BK43" s="1729" t="str">
        <x:f>BK32</x:f>
        <x:v>Inner row
1st-4th module</x:v>
      </x:c>
      <x:c r="BL43" s="1730"/>
      <x:c r="BM43" s="1730"/>
      <x:c r="BN43" s="1730"/>
      <x:c r="BO43" s="1731"/>
      <x:c r="BP43" s="1603" t="str">
        <x:f>CONCATENATE(B200,CHAR(10),E115)</x:f>
        <x:v>Inner row
Interior modules</x:v>
      </x:c>
      <x:c r="BQ43" s="1604"/>
      <x:c r="BR43" s="1604"/>
      <x:c r="BS43" s="1604"/>
      <x:c r="BT43" s="1605"/>
      <x:c r="BU43" s="1612" t="str">
        <x:f>CONCATENATE(B200,CHAR(10),E114)</x:f>
        <x:v>Inner row
1st-4th module</x:v>
      </x:c>
      <x:c r="BV43" s="1613"/>
      <x:c r="BW43" s="1613"/>
      <x:c r="BX43" s="1613"/>
      <x:c r="BY43" s="1614"/>
      <x:c r="BZ43" s="1715"/>
      <x:c r="CA43" s="1716"/>
      <x:c r="CB43" s="360"/>
      <x:c r="CC43" s="556"/>
      <x:c r="CE43" s="491"/>
      <x:c r="CF43" s="54"/>
      <x:c r="CG43" s="1715"/>
      <x:c r="CH43" s="1716"/>
      <x:c r="CI43" s="1850" t="str">
        <x:f>BU43</x:f>
        <x:v>Inner row
1st-4th module</x:v>
      </x:c>
      <x:c r="CJ43" s="1851"/>
      <x:c r="CK43" s="1851"/>
      <x:c r="CL43" s="1851"/>
      <x:c r="CM43" s="1852"/>
      <x:c r="CN43" s="1821" t="str">
        <x:f>BP43</x:f>
        <x:v>Inner row
Interior modules</x:v>
      </x:c>
      <x:c r="CO43" s="1822"/>
      <x:c r="CP43" s="1822"/>
      <x:c r="CQ43" s="1822"/>
      <x:c r="CR43" s="1823"/>
      <x:c r="CS43" s="1729" t="str">
        <x:f t="shared" ref="CS43" si="8">BK43</x:f>
        <x:v>Inner row
1st-4th module</x:v>
      </x:c>
      <x:c r="CT43" s="1730"/>
      <x:c r="CU43" s="1730"/>
      <x:c r="CV43" s="1730"/>
      <x:c r="CW43" s="1731"/>
      <x:c r="CX43" s="1460" t="str">
        <x:f t="shared" ref="CX43" si="9">BF43</x:f>
        <x:v>Inner row
Interior modules</x:v>
      </x:c>
      <x:c r="CY43" s="1461"/>
      <x:c r="CZ43" s="1461"/>
      <x:c r="DA43" s="1461"/>
      <x:c r="DB43" s="1462"/>
      <x:c r="DC43" s="1451" t="str">
        <x:f t="shared" ref="DC43" si="10">BA43</x:f>
        <x:v>Inner row
1st-4th module</x:v>
      </x:c>
      <x:c r="DD43" s="1452"/>
      <x:c r="DE43" s="1452"/>
      <x:c r="DF43" s="1452"/>
      <x:c r="DG43" s="1453"/>
      <x:c r="DH43" s="1442" t="str">
        <x:f t="shared" ref="DH43" si="11">AV43</x:f>
        <x:v>Inner row
Interior modules</x:v>
      </x:c>
      <x:c r="DI43" s="1443"/>
      <x:c r="DJ43" s="1443"/>
      <x:c r="DK43" s="1443"/>
      <x:c r="DL43" s="1444"/>
      <x:c r="DM43" s="1406" t="str">
        <x:f t="shared" ref="DM43" si="12">AQ43</x:f>
        <x:v>Inner row
1st-4th module</x:v>
      </x:c>
      <x:c r="DN43" s="1407"/>
      <x:c r="DO43" s="1407"/>
      <x:c r="DP43" s="1407"/>
      <x:c r="DQ43" s="1408"/>
      <x:c r="DR43" s="1415" t="str">
        <x:f t="shared" ref="DR43" si="13">AL43</x:f>
        <x:v>Inner row
Interior modules</x:v>
      </x:c>
      <x:c r="DS43" s="1416"/>
      <x:c r="DT43" s="1416"/>
      <x:c r="DU43" s="1416"/>
      <x:c r="DV43" s="1417"/>
      <x:c r="DW43" s="1415" t="str">
        <x:f t="shared" ref="DW43" si="14">AG43</x:f>
        <x:v>Inner row
Interior modules</x:v>
      </x:c>
      <x:c r="DX43" s="1416"/>
      <x:c r="DY43" s="1416"/>
      <x:c r="DZ43" s="1416"/>
      <x:c r="EA43" s="1648"/>
      <x:c r="EB43" s="1715"/>
      <x:c r="EC43" s="1716"/>
      <x:c r="ED43" s="360"/>
      <x:c r="EE43" s="556"/>
    </x:row>
    <x:row r="44" spans="1:135" ht="13.5" customHeight="1" thickTop="1" thickBot="1" x14ac:dyDescent="0.3">
      <x:c r="A44" s="24"/>
      <x:c r="B44" s="1555" t="s">
        <x:v>498</x:v>
      </x:c>
      <x:c r="C44" s="1556"/>
      <x:c r="D44" s="1557"/>
      <x:c r="E44" s="1572" t="s">
        <x:v>427</x:v>
      </x:c>
      <x:c r="F44" s="1573"/>
      <x:c r="G44" s="1573"/>
      <x:c r="H44" s="1573"/>
      <x:c r="I44" s="1573"/>
      <x:c r="J44" s="1573"/>
      <x:c r="K44" s="1573"/>
      <x:c r="L44" s="1574"/>
      <x:c r="M44" s="1217"/>
      <x:c r="N44" s="1522" t="s">
        <x:v>561</x:v>
      </x:c>
      <x:c r="O44" s="1477"/>
      <x:c r="P44" s="1522" t="s">
        <x:v>562</x:v>
      </x:c>
      <x:c r="Q44" s="1477"/>
      <x:c r="R44" s="1476" t="s">
        <x:v>563</x:v>
      </x:c>
      <x:c r="S44" s="1477"/>
      <x:c r="T44" s="1476" t="s">
        <x:v>564</x:v>
      </x:c>
      <x:c r="U44" s="1477"/>
      <x:c r="V44" s="1476" t="s">
        <x:v>565</x:v>
      </x:c>
      <x:c r="W44" s="1477"/>
      <x:c r="X44" s="1476" t="s">
        <x:v>566</x:v>
      </x:c>
      <x:c r="Y44" s="1477"/>
      <x:c r="Z44" s="1476" t="str">
        <x:f>C39&amp;"-Module Load-Sharing Area"</x:f>
        <x:v>9-Module Load-Sharing Area</x:v>
      </x:c>
      <x:c r="AA44" s="1495"/>
      <x:c r="AB44" s="299"/>
      <x:c r="AC44" s="491"/>
      <x:c r="AD44" s="54"/>
      <x:c r="AE44" s="1715"/>
      <x:c r="AF44" s="1716"/>
      <x:c r="AG44" s="1470"/>
      <x:c r="AH44" s="1419"/>
      <x:c r="AI44" s="1419"/>
      <x:c r="AJ44" s="1419"/>
      <x:c r="AK44" s="1420"/>
      <x:c r="AL44" s="1418"/>
      <x:c r="AM44" s="1419"/>
      <x:c r="AN44" s="1419"/>
      <x:c r="AO44" s="1419"/>
      <x:c r="AP44" s="1420"/>
      <x:c r="AQ44" s="1409"/>
      <x:c r="AR44" s="1410"/>
      <x:c r="AS44" s="1410"/>
      <x:c r="AT44" s="1410"/>
      <x:c r="AU44" s="1411"/>
      <x:c r="AV44" s="1445"/>
      <x:c r="AW44" s="1446"/>
      <x:c r="AX44" s="1446"/>
      <x:c r="AY44" s="1446"/>
      <x:c r="AZ44" s="1447"/>
      <x:c r="BA44" s="1454"/>
      <x:c r="BB44" s="1455"/>
      <x:c r="BC44" s="1455"/>
      <x:c r="BD44" s="1455"/>
      <x:c r="BE44" s="1456"/>
      <x:c r="BF44" s="1463"/>
      <x:c r="BG44" s="1464"/>
      <x:c r="BH44" s="1464"/>
      <x:c r="BI44" s="1464"/>
      <x:c r="BJ44" s="1465"/>
      <x:c r="BK44" s="1732"/>
      <x:c r="BL44" s="1733"/>
      <x:c r="BM44" s="1733"/>
      <x:c r="BN44" s="1733"/>
      <x:c r="BO44" s="1734"/>
      <x:c r="BP44" s="1606"/>
      <x:c r="BQ44" s="1607"/>
      <x:c r="BR44" s="1607"/>
      <x:c r="BS44" s="1607"/>
      <x:c r="BT44" s="1608"/>
      <x:c r="BU44" s="1615"/>
      <x:c r="BV44" s="1616"/>
      <x:c r="BW44" s="1616"/>
      <x:c r="BX44" s="1616"/>
      <x:c r="BY44" s="1617"/>
      <x:c r="BZ44" s="1715"/>
      <x:c r="CA44" s="1716"/>
      <x:c r="CB44" s="360"/>
      <x:c r="CC44" s="375"/>
      <x:c r="CE44" s="491"/>
      <x:c r="CF44" s="54"/>
      <x:c r="CG44" s="1715"/>
      <x:c r="CH44" s="1716"/>
      <x:c r="CI44" s="1853"/>
      <x:c r="CJ44" s="1854"/>
      <x:c r="CK44" s="1854"/>
      <x:c r="CL44" s="1854"/>
      <x:c r="CM44" s="1855"/>
      <x:c r="CN44" s="1824"/>
      <x:c r="CO44" s="1825"/>
      <x:c r="CP44" s="1825"/>
      <x:c r="CQ44" s="1825"/>
      <x:c r="CR44" s="1826"/>
      <x:c r="CS44" s="1732"/>
      <x:c r="CT44" s="1733"/>
      <x:c r="CU44" s="1733"/>
      <x:c r="CV44" s="1733"/>
      <x:c r="CW44" s="1734"/>
      <x:c r="CX44" s="1463"/>
      <x:c r="CY44" s="1464"/>
      <x:c r="CZ44" s="1464"/>
      <x:c r="DA44" s="1464"/>
      <x:c r="DB44" s="1465"/>
      <x:c r="DC44" s="1454"/>
      <x:c r="DD44" s="1455"/>
      <x:c r="DE44" s="1455"/>
      <x:c r="DF44" s="1455"/>
      <x:c r="DG44" s="1456"/>
      <x:c r="DH44" s="1445"/>
      <x:c r="DI44" s="1446"/>
      <x:c r="DJ44" s="1446"/>
      <x:c r="DK44" s="1446"/>
      <x:c r="DL44" s="1447"/>
      <x:c r="DM44" s="1409"/>
      <x:c r="DN44" s="1410"/>
      <x:c r="DO44" s="1410"/>
      <x:c r="DP44" s="1410"/>
      <x:c r="DQ44" s="1411"/>
      <x:c r="DR44" s="1418"/>
      <x:c r="DS44" s="1419"/>
      <x:c r="DT44" s="1419"/>
      <x:c r="DU44" s="1419"/>
      <x:c r="DV44" s="1420"/>
      <x:c r="DW44" s="1418"/>
      <x:c r="DX44" s="1419"/>
      <x:c r="DY44" s="1419"/>
      <x:c r="DZ44" s="1419"/>
      <x:c r="EA44" s="1649"/>
      <x:c r="EB44" s="1715"/>
      <x:c r="EC44" s="1716"/>
      <x:c r="ED44" s="360"/>
      <x:c r="EE44" s="375"/>
    </x:row>
    <x:row r="45" spans="1:135" ht="13.5" customHeight="1" x14ac:dyDescent="0.2">
      <x:c r="A45" s="24"/>
      <x:c r="B45" s="1558"/>
      <x:c r="C45" s="1559"/>
      <x:c r="D45" s="1560"/>
      <x:c r="E45" s="1373" t="s">
        <x:v>497</x:v>
      </x:c>
      <x:c r="F45" s="1371" t="s">
        <x:v>555</x:v>
      </x:c>
      <x:c r="G45" s="1371" t="s">
        <x:v>556</x:v>
      </x:c>
      <x:c r="H45" s="1371" t="s">
        <x:v>557</x:v>
      </x:c>
      <x:c r="I45" s="1371" t="s">
        <x:v>558</x:v>
      </x:c>
      <x:c r="J45" s="1371" t="s">
        <x:v>560</x:v>
      </x:c>
      <x:c r="K45" s="1371" t="s">
        <x:v>559</x:v>
      </x:c>
      <x:c r="L45" s="1532" t="str">
        <x:f>C39&amp;"-Module
Load-Sharing Area"</x:f>
        <x:v>9-Module
Load-Sharing Area</x:v>
      </x:c>
      <x:c r="M45" s="1231" t="s">
        <x:v>596</x:v>
      </x:c>
      <x:c r="N45" s="1474" t="s">
        <x:v>430</x:v>
      </x:c>
      <x:c r="O45" s="1472" t="s">
        <x:v>431</x:v>
      </x:c>
      <x:c r="P45" s="1474" t="s">
        <x:v>430</x:v>
      </x:c>
      <x:c r="Q45" s="1472" t="s">
        <x:v>431</x:v>
      </x:c>
      <x:c r="R45" s="1474" t="s">
        <x:v>430</x:v>
      </x:c>
      <x:c r="S45" s="1472" t="s">
        <x:v>431</x:v>
      </x:c>
      <x:c r="T45" s="1474" t="s">
        <x:v>430</x:v>
      </x:c>
      <x:c r="U45" s="1472" t="s">
        <x:v>431</x:v>
      </x:c>
      <x:c r="V45" s="1474" t="s">
        <x:v>430</x:v>
      </x:c>
      <x:c r="W45" s="1472" t="s">
        <x:v>431</x:v>
      </x:c>
      <x:c r="X45" s="1474" t="s">
        <x:v>430</x:v>
      </x:c>
      <x:c r="Y45" s="1472" t="s">
        <x:v>431</x:v>
      </x:c>
      <x:c r="Z45" s="1474" t="s">
        <x:v>430</x:v>
      </x:c>
      <x:c r="AA45" s="1472" t="s">
        <x:v>431</x:v>
      </x:c>
      <x:c r="AB45" s="299"/>
      <x:c r="AC45" s="491"/>
      <x:c r="AD45" s="54"/>
      <x:c r="AE45" s="1715"/>
      <x:c r="AF45" s="1716"/>
      <x:c r="AG45" s="1471"/>
      <x:c r="AH45" s="1422"/>
      <x:c r="AI45" s="1422"/>
      <x:c r="AJ45" s="1422"/>
      <x:c r="AK45" s="1423"/>
      <x:c r="AL45" s="1421"/>
      <x:c r="AM45" s="1422"/>
      <x:c r="AN45" s="1422"/>
      <x:c r="AO45" s="1422"/>
      <x:c r="AP45" s="1423"/>
      <x:c r="AQ45" s="1412"/>
      <x:c r="AR45" s="1413"/>
      <x:c r="AS45" s="1413"/>
      <x:c r="AT45" s="1413"/>
      <x:c r="AU45" s="1414"/>
      <x:c r="AV45" s="1448"/>
      <x:c r="AW45" s="1449"/>
      <x:c r="AX45" s="1449"/>
      <x:c r="AY45" s="1449"/>
      <x:c r="AZ45" s="1450"/>
      <x:c r="BA45" s="1457"/>
      <x:c r="BB45" s="1458"/>
      <x:c r="BC45" s="1458"/>
      <x:c r="BD45" s="1458"/>
      <x:c r="BE45" s="1459"/>
      <x:c r="BF45" s="1466"/>
      <x:c r="BG45" s="1467"/>
      <x:c r="BH45" s="1467"/>
      <x:c r="BI45" s="1467"/>
      <x:c r="BJ45" s="1468"/>
      <x:c r="BK45" s="1735"/>
      <x:c r="BL45" s="1736"/>
      <x:c r="BM45" s="1736"/>
      <x:c r="BN45" s="1736"/>
      <x:c r="BO45" s="1737"/>
      <x:c r="BP45" s="1609"/>
      <x:c r="BQ45" s="1610"/>
      <x:c r="BR45" s="1610"/>
      <x:c r="BS45" s="1610"/>
      <x:c r="BT45" s="1611"/>
      <x:c r="BU45" s="1618"/>
      <x:c r="BV45" s="1619"/>
      <x:c r="BW45" s="1619"/>
      <x:c r="BX45" s="1619"/>
      <x:c r="BY45" s="1620"/>
      <x:c r="BZ45" s="1715"/>
      <x:c r="CA45" s="1716"/>
      <x:c r="CB45" s="360"/>
      <x:c r="CC45" s="1602"/>
      <x:c r="CE45" s="491"/>
      <x:c r="CF45" s="54"/>
      <x:c r="CG45" s="1715"/>
      <x:c r="CH45" s="1716"/>
      <x:c r="CI45" s="1856"/>
      <x:c r="CJ45" s="1857"/>
      <x:c r="CK45" s="1857"/>
      <x:c r="CL45" s="1857"/>
      <x:c r="CM45" s="1858"/>
      <x:c r="CN45" s="1827"/>
      <x:c r="CO45" s="1828"/>
      <x:c r="CP45" s="1828"/>
      <x:c r="CQ45" s="1828"/>
      <x:c r="CR45" s="1829"/>
      <x:c r="CS45" s="1735"/>
      <x:c r="CT45" s="1736"/>
      <x:c r="CU45" s="1736"/>
      <x:c r="CV45" s="1736"/>
      <x:c r="CW45" s="1737"/>
      <x:c r="CX45" s="1466"/>
      <x:c r="CY45" s="1467"/>
      <x:c r="CZ45" s="1467"/>
      <x:c r="DA45" s="1467"/>
      <x:c r="DB45" s="1468"/>
      <x:c r="DC45" s="1457"/>
      <x:c r="DD45" s="1458"/>
      <x:c r="DE45" s="1458"/>
      <x:c r="DF45" s="1458"/>
      <x:c r="DG45" s="1459"/>
      <x:c r="DH45" s="1448"/>
      <x:c r="DI45" s="1449"/>
      <x:c r="DJ45" s="1449"/>
      <x:c r="DK45" s="1449"/>
      <x:c r="DL45" s="1450"/>
      <x:c r="DM45" s="1412"/>
      <x:c r="DN45" s="1413"/>
      <x:c r="DO45" s="1413"/>
      <x:c r="DP45" s="1413"/>
      <x:c r="DQ45" s="1414"/>
      <x:c r="DR45" s="1421"/>
      <x:c r="DS45" s="1422"/>
      <x:c r="DT45" s="1422"/>
      <x:c r="DU45" s="1422"/>
      <x:c r="DV45" s="1423"/>
      <x:c r="DW45" s="1421"/>
      <x:c r="DX45" s="1422"/>
      <x:c r="DY45" s="1422"/>
      <x:c r="DZ45" s="1422"/>
      <x:c r="EA45" s="1650"/>
      <x:c r="EB45" s="1715"/>
      <x:c r="EC45" s="1716"/>
      <x:c r="ED45" s="360"/>
      <x:c r="EE45" s="1602"/>
    </x:row>
    <x:row r="46" spans="1:135" ht="13.5" customHeight="1" thickBot="1" x14ac:dyDescent="0.25">
      <x:c r="A46" s="24"/>
      <x:c r="B46" s="1558"/>
      <x:c r="C46" s="1559"/>
      <x:c r="D46" s="1560"/>
      <x:c r="E46" s="1374"/>
      <x:c r="F46" s="1577"/>
      <x:c r="G46" s="1577"/>
      <x:c r="H46" s="1577"/>
      <x:c r="I46" s="1577"/>
      <x:c r="J46" s="1577"/>
      <x:c r="K46" s="1577"/>
      <x:c r="L46" s="1533"/>
      <x:c r="M46" s="1232" t="s">
        <x:v>598</x:v>
      </x:c>
      <x:c r="N46" s="1475"/>
      <x:c r="O46" s="1473"/>
      <x:c r="P46" s="1475"/>
      <x:c r="Q46" s="1473"/>
      <x:c r="R46" s="1475"/>
      <x:c r="S46" s="1473"/>
      <x:c r="T46" s="1475"/>
      <x:c r="U46" s="1473"/>
      <x:c r="V46" s="1475"/>
      <x:c r="W46" s="1473"/>
      <x:c r="X46" s="1475"/>
      <x:c r="Y46" s="1473"/>
      <x:c r="Z46" s="1475"/>
      <x:c r="AA46" s="1473"/>
      <x:c r="AB46" s="192"/>
      <x:c r="AC46" s="491"/>
      <x:c r="AD46" s="54"/>
      <x:c r="AE46" s="1715"/>
      <x:c r="AF46" s="1716"/>
      <x:c r="AG46" s="1469" t="str">
        <x:f>AL46</x:f>
        <x:v>Inner row
Interior modules</x:v>
      </x:c>
      <x:c r="AH46" s="1416"/>
      <x:c r="AI46" s="1416"/>
      <x:c r="AJ46" s="1416"/>
      <x:c r="AK46" s="1417"/>
      <x:c r="AL46" s="1415" t="str">
        <x:f>AL32</x:f>
        <x:v>Inner row
Interior modules</x:v>
      </x:c>
      <x:c r="AM46" s="1416"/>
      <x:c r="AN46" s="1416"/>
      <x:c r="AO46" s="1416"/>
      <x:c r="AP46" s="1417"/>
      <x:c r="AQ46" s="1406" t="str">
        <x:f>AQ32</x:f>
        <x:v>Inner row
1st-4th module</x:v>
      </x:c>
      <x:c r="AR46" s="1407"/>
      <x:c r="AS46" s="1407"/>
      <x:c r="AT46" s="1407"/>
      <x:c r="AU46" s="1408"/>
      <x:c r="AV46" s="1442" t="str">
        <x:f>AV32</x:f>
        <x:v>Inner row
Interior modules</x:v>
      </x:c>
      <x:c r="AW46" s="1443"/>
      <x:c r="AX46" s="1443"/>
      <x:c r="AY46" s="1443"/>
      <x:c r="AZ46" s="1444"/>
      <x:c r="BA46" s="1451" t="str">
        <x:f>BA32</x:f>
        <x:v>Inner row
1st-4th module</x:v>
      </x:c>
      <x:c r="BB46" s="1452"/>
      <x:c r="BC46" s="1452"/>
      <x:c r="BD46" s="1452"/>
      <x:c r="BE46" s="1453"/>
      <x:c r="BF46" s="1460" t="str">
        <x:f>BF32</x:f>
        <x:v>Inner row
Interior modules</x:v>
      </x:c>
      <x:c r="BG46" s="1461"/>
      <x:c r="BH46" s="1461"/>
      <x:c r="BI46" s="1461"/>
      <x:c r="BJ46" s="1462"/>
      <x:c r="BK46" s="1729" t="str">
        <x:f>BK32</x:f>
        <x:v>Inner row
1st-4th module</x:v>
      </x:c>
      <x:c r="BL46" s="1730"/>
      <x:c r="BM46" s="1730"/>
      <x:c r="BN46" s="1730"/>
      <x:c r="BO46" s="1731"/>
      <x:c r="BP46" s="1603" t="str">
        <x:f>BP43</x:f>
        <x:v>Inner row
Interior modules</x:v>
      </x:c>
      <x:c r="BQ46" s="1604"/>
      <x:c r="BR46" s="1604"/>
      <x:c r="BS46" s="1604"/>
      <x:c r="BT46" s="1605"/>
      <x:c r="BU46" s="1612" t="str">
        <x:f>BU43</x:f>
        <x:v>Inner row
1st-4th module</x:v>
      </x:c>
      <x:c r="BV46" s="1613"/>
      <x:c r="BW46" s="1613"/>
      <x:c r="BX46" s="1613"/>
      <x:c r="BY46" s="1614"/>
      <x:c r="BZ46" s="1715"/>
      <x:c r="CA46" s="1716"/>
      <x:c r="CB46" s="360"/>
      <x:c r="CC46" s="1602"/>
      <x:c r="CE46" s="491"/>
      <x:c r="CF46" s="54"/>
      <x:c r="CG46" s="1715"/>
      <x:c r="CH46" s="1716"/>
      <x:c r="CI46" s="1850" t="str">
        <x:f>BU46</x:f>
        <x:v>Inner row
1st-4th module</x:v>
      </x:c>
      <x:c r="CJ46" s="1851"/>
      <x:c r="CK46" s="1851"/>
      <x:c r="CL46" s="1851"/>
      <x:c r="CM46" s="1852"/>
      <x:c r="CN46" s="1821" t="str">
        <x:f>BP46</x:f>
        <x:v>Inner row
Interior modules</x:v>
      </x:c>
      <x:c r="CO46" s="1822"/>
      <x:c r="CP46" s="1822"/>
      <x:c r="CQ46" s="1822"/>
      <x:c r="CR46" s="1823"/>
      <x:c r="CS46" s="1729" t="str">
        <x:f>BF46</x:f>
        <x:v>Inner row
Interior modules</x:v>
      </x:c>
      <x:c r="CT46" s="1730"/>
      <x:c r="CU46" s="1730"/>
      <x:c r="CV46" s="1730"/>
      <x:c r="CW46" s="1731"/>
      <x:c r="CX46" s="1460" t="str">
        <x:f>BF46</x:f>
        <x:v>Inner row
Interior modules</x:v>
      </x:c>
      <x:c r="CY46" s="1461"/>
      <x:c r="CZ46" s="1461"/>
      <x:c r="DA46" s="1461"/>
      <x:c r="DB46" s="1462"/>
      <x:c r="DC46" s="1451" t="str">
        <x:f>BA46</x:f>
        <x:v>Inner row
1st-4th module</x:v>
      </x:c>
      <x:c r="DD46" s="1452"/>
      <x:c r="DE46" s="1452"/>
      <x:c r="DF46" s="1452"/>
      <x:c r="DG46" s="1453"/>
      <x:c r="DH46" s="1442" t="str">
        <x:f>AV46</x:f>
        <x:v>Inner row
Interior modules</x:v>
      </x:c>
      <x:c r="DI46" s="1443"/>
      <x:c r="DJ46" s="1443"/>
      <x:c r="DK46" s="1443"/>
      <x:c r="DL46" s="1444"/>
      <x:c r="DM46" s="1406" t="str">
        <x:f>AQ46</x:f>
        <x:v>Inner row
1st-4th module</x:v>
      </x:c>
      <x:c r="DN46" s="1407"/>
      <x:c r="DO46" s="1407"/>
      <x:c r="DP46" s="1407"/>
      <x:c r="DQ46" s="1408"/>
      <x:c r="DR46" s="1415" t="str">
        <x:f>AL46</x:f>
        <x:v>Inner row
Interior modules</x:v>
      </x:c>
      <x:c r="DS46" s="1416"/>
      <x:c r="DT46" s="1416"/>
      <x:c r="DU46" s="1416"/>
      <x:c r="DV46" s="1417"/>
      <x:c r="DW46" s="1415" t="str">
        <x:f>AG46</x:f>
        <x:v>Inner row
Interior modules</x:v>
      </x:c>
      <x:c r="DX46" s="1416"/>
      <x:c r="DY46" s="1416"/>
      <x:c r="DZ46" s="1416"/>
      <x:c r="EA46" s="1648"/>
      <x:c r="EB46" s="1715"/>
      <x:c r="EC46" s="1716"/>
      <x:c r="ED46" s="360"/>
      <x:c r="EE46" s="1602"/>
    </x:row>
    <x:row r="47" spans="1:135" ht="13.5" customHeight="1" thickBot="1" x14ac:dyDescent="0.25">
      <x:c r="A47" s="24"/>
      <x:c r="B47" s="1561"/>
      <x:c r="C47" s="1562"/>
      <x:c r="D47" s="1563"/>
      <x:c r="E47" s="1545"/>
      <x:c r="F47" s="1578"/>
      <x:c r="G47" s="1578"/>
      <x:c r="H47" s="1578"/>
      <x:c r="I47" s="1578"/>
      <x:c r="J47" s="1578"/>
      <x:c r="K47" s="1578"/>
      <x:c r="L47" s="1534"/>
      <x:c r="M47" s="1232" t="s">
        <x:v>597</x:v>
      </x:c>
      <x:c r="N47" s="1150">
        <x:f>VLOOKUP(F11,C196:J211,7,FALSE)</x:f>
        <x:v>0.9</x:v>
      </x:c>
      <x:c r="O47" s="404">
        <x:f>VLOOKUP(F11,C196:J211,8,FALSE)</x:f>
        <x:v>0.9</x:v>
      </x:c>
      <x:c r="P47" s="1150">
        <x:f>VLOOKUP(F11,C196:J211,7,FALSE)</x:f>
        <x:v>0.9</x:v>
      </x:c>
      <x:c r="Q47" s="404">
        <x:f>VLOOKUP(F11,C196:J211,8,FALSE)</x:f>
        <x:v>0.9</x:v>
      </x:c>
      <x:c r="R47" s="1150">
        <x:f>VLOOKUP(F11,C196:J211,7,FALSE)</x:f>
        <x:v>0.9</x:v>
      </x:c>
      <x:c r="S47" s="404">
        <x:f>VLOOKUP(F11,C196:J211,8,FALSE)</x:f>
        <x:v>0.9</x:v>
      </x:c>
      <x:c r="T47" s="1150">
        <x:f>VLOOKUP(F11,C196:J211,7,FALSE)</x:f>
        <x:v>0.9</x:v>
      </x:c>
      <x:c r="U47" s="404">
        <x:f>VLOOKUP(F11,C196:J211,8,FALSE)</x:f>
        <x:v>0.9</x:v>
      </x:c>
      <x:c r="V47" s="1150">
        <x:f>VLOOKUP(F11,C196:J211,7,FALSE)</x:f>
        <x:v>0.9</x:v>
      </x:c>
      <x:c r="W47" s="404">
        <x:f>VLOOKUP(F11,C196:J211,8,FALSE)</x:f>
        <x:v>0.9</x:v>
      </x:c>
      <x:c r="X47" s="1150">
        <x:f>VLOOKUP(F11,C196:J211,7,FALSE)</x:f>
        <x:v>0.9</x:v>
      </x:c>
      <x:c r="Y47" s="404">
        <x:f>VLOOKUP(F11,C196:J211,8,FALSE)</x:f>
        <x:v>0.9</x:v>
      </x:c>
      <x:c r="Z47" s="1150">
        <x:f>VLOOKUP(F11,C196:J211,7,FALSE)</x:f>
        <x:v>0.9</x:v>
      </x:c>
      <x:c r="AA47" s="404">
        <x:f>VLOOKUP(F11,C196:J211,8,FALSE)</x:f>
        <x:v>0.9</x:v>
      </x:c>
      <x:c r="AB47" s="192"/>
      <x:c r="AC47" s="491"/>
      <x:c r="AD47" s="54"/>
      <x:c r="AE47" s="1715"/>
      <x:c r="AF47" s="1716"/>
      <x:c r="AG47" s="1470"/>
      <x:c r="AH47" s="1419"/>
      <x:c r="AI47" s="1419"/>
      <x:c r="AJ47" s="1419"/>
      <x:c r="AK47" s="1420"/>
      <x:c r="AL47" s="1418"/>
      <x:c r="AM47" s="1419"/>
      <x:c r="AN47" s="1419"/>
      <x:c r="AO47" s="1419"/>
      <x:c r="AP47" s="1420"/>
      <x:c r="AQ47" s="1409"/>
      <x:c r="AR47" s="1410"/>
      <x:c r="AS47" s="1410"/>
      <x:c r="AT47" s="1410"/>
      <x:c r="AU47" s="1411"/>
      <x:c r="AV47" s="1445"/>
      <x:c r="AW47" s="1446"/>
      <x:c r="AX47" s="1446"/>
      <x:c r="AY47" s="1446"/>
      <x:c r="AZ47" s="1447"/>
      <x:c r="BA47" s="1454"/>
      <x:c r="BB47" s="1455"/>
      <x:c r="BC47" s="1455"/>
      <x:c r="BD47" s="1455"/>
      <x:c r="BE47" s="1456"/>
      <x:c r="BF47" s="1463"/>
      <x:c r="BG47" s="1464"/>
      <x:c r="BH47" s="1464"/>
      <x:c r="BI47" s="1464"/>
      <x:c r="BJ47" s="1465"/>
      <x:c r="BK47" s="1732"/>
      <x:c r="BL47" s="1733"/>
      <x:c r="BM47" s="1733"/>
      <x:c r="BN47" s="1733"/>
      <x:c r="BO47" s="1734"/>
      <x:c r="BP47" s="1606"/>
      <x:c r="BQ47" s="1607"/>
      <x:c r="BR47" s="1607"/>
      <x:c r="BS47" s="1607"/>
      <x:c r="BT47" s="1608"/>
      <x:c r="BU47" s="1615"/>
      <x:c r="BV47" s="1616"/>
      <x:c r="BW47" s="1616"/>
      <x:c r="BX47" s="1616"/>
      <x:c r="BY47" s="1617"/>
      <x:c r="BZ47" s="1715"/>
      <x:c r="CA47" s="1716"/>
      <x:c r="CB47" s="360"/>
      <x:c r="CC47" s="485"/>
      <x:c r="CE47" s="491"/>
      <x:c r="CF47" s="54"/>
      <x:c r="CG47" s="1715"/>
      <x:c r="CH47" s="1716"/>
      <x:c r="CI47" s="1853"/>
      <x:c r="CJ47" s="1854"/>
      <x:c r="CK47" s="1854"/>
      <x:c r="CL47" s="1854"/>
      <x:c r="CM47" s="1855"/>
      <x:c r="CN47" s="1824"/>
      <x:c r="CO47" s="1825"/>
      <x:c r="CP47" s="1825"/>
      <x:c r="CQ47" s="1825"/>
      <x:c r="CR47" s="1826"/>
      <x:c r="CS47" s="1732"/>
      <x:c r="CT47" s="1733"/>
      <x:c r="CU47" s="1733"/>
      <x:c r="CV47" s="1733"/>
      <x:c r="CW47" s="1734"/>
      <x:c r="CX47" s="1463"/>
      <x:c r="CY47" s="1464"/>
      <x:c r="CZ47" s="1464"/>
      <x:c r="DA47" s="1464"/>
      <x:c r="DB47" s="1465"/>
      <x:c r="DC47" s="1454"/>
      <x:c r="DD47" s="1455"/>
      <x:c r="DE47" s="1455"/>
      <x:c r="DF47" s="1455"/>
      <x:c r="DG47" s="1456"/>
      <x:c r="DH47" s="1445"/>
      <x:c r="DI47" s="1446"/>
      <x:c r="DJ47" s="1446"/>
      <x:c r="DK47" s="1446"/>
      <x:c r="DL47" s="1447"/>
      <x:c r="DM47" s="1409"/>
      <x:c r="DN47" s="1410"/>
      <x:c r="DO47" s="1410"/>
      <x:c r="DP47" s="1410"/>
      <x:c r="DQ47" s="1411"/>
      <x:c r="DR47" s="1418"/>
      <x:c r="DS47" s="1419"/>
      <x:c r="DT47" s="1419"/>
      <x:c r="DU47" s="1419"/>
      <x:c r="DV47" s="1420"/>
      <x:c r="DW47" s="1418"/>
      <x:c r="DX47" s="1419"/>
      <x:c r="DY47" s="1419"/>
      <x:c r="DZ47" s="1419"/>
      <x:c r="EA47" s="1649"/>
      <x:c r="EB47" s="1715"/>
      <x:c r="EC47" s="1716"/>
      <x:c r="ED47" s="360"/>
      <x:c r="EE47" s="485"/>
    </x:row>
    <x:row r="48" spans="1:135" ht="13.5" customHeight="1" thickTop="1" thickBot="1" x14ac:dyDescent="0.25">
      <x:c r="A48" s="24"/>
      <x:c r="B48" s="1552" t="s">
        <x:v>499</x:v>
      </x:c>
      <x:c r="C48" s="1553"/>
      <x:c r="D48" s="1553"/>
      <x:c r="E48" s="1554"/>
      <x:c r="F48" s="1526" t="s">
        <x:v>378</x:v>
      </x:c>
      <x:c r="G48" s="1526" t="s">
        <x:v>378</x:v>
      </x:c>
      <x:c r="H48" s="1526" t="s">
        <x:v>378</x:v>
      </x:c>
      <x:c r="I48" s="1526" t="s">
        <x:v>378</x:v>
      </x:c>
      <x:c r="J48" s="1526" t="s">
        <x:v>378</x:v>
      </x:c>
      <x:c r="K48" s="1526" t="s">
        <x:v>378</x:v>
      </x:c>
      <x:c r="L48" s="1526" t="s">
        <x:v>378</x:v>
      </x:c>
      <x:c r="M48" s="1520" t="s">
        <x:v>378</x:v>
      </x:c>
      <x:c r="N48" s="1478" t="s">
        <x:v>501</x:v>
      </x:c>
      <x:c r="O48" s="1479"/>
      <x:c r="P48" s="1478" t="s">
        <x:v>501</x:v>
      </x:c>
      <x:c r="Q48" s="1479"/>
      <x:c r="R48" s="1478" t="s">
        <x:v>501</x:v>
      </x:c>
      <x:c r="S48" s="1479"/>
      <x:c r="T48" s="1478" t="s">
        <x:v>501</x:v>
      </x:c>
      <x:c r="U48" s="1479"/>
      <x:c r="V48" s="1478" t="s">
        <x:v>501</x:v>
      </x:c>
      <x:c r="W48" s="1479"/>
      <x:c r="X48" s="1478" t="s">
        <x:v>501</x:v>
      </x:c>
      <x:c r="Y48" s="1479"/>
      <x:c r="Z48" s="1478" t="s">
        <x:v>501</x:v>
      </x:c>
      <x:c r="AA48" s="1479"/>
      <x:c r="AB48" s="192"/>
      <x:c r="AC48" s="491"/>
      <x:c r="AD48" s="54"/>
      <x:c r="AE48" s="1715"/>
      <x:c r="AF48" s="1716"/>
      <x:c r="AG48" s="1471"/>
      <x:c r="AH48" s="1422"/>
      <x:c r="AI48" s="1422"/>
      <x:c r="AJ48" s="1422"/>
      <x:c r="AK48" s="1423"/>
      <x:c r="AL48" s="1421"/>
      <x:c r="AM48" s="1422"/>
      <x:c r="AN48" s="1422"/>
      <x:c r="AO48" s="1422"/>
      <x:c r="AP48" s="1423"/>
      <x:c r="AQ48" s="1412"/>
      <x:c r="AR48" s="1413"/>
      <x:c r="AS48" s="1413"/>
      <x:c r="AT48" s="1413"/>
      <x:c r="AU48" s="1414"/>
      <x:c r="AV48" s="1448"/>
      <x:c r="AW48" s="1449"/>
      <x:c r="AX48" s="1449"/>
      <x:c r="AY48" s="1449"/>
      <x:c r="AZ48" s="1450"/>
      <x:c r="BA48" s="1457"/>
      <x:c r="BB48" s="1458"/>
      <x:c r="BC48" s="1458"/>
      <x:c r="BD48" s="1458"/>
      <x:c r="BE48" s="1459"/>
      <x:c r="BF48" s="1466"/>
      <x:c r="BG48" s="1467"/>
      <x:c r="BH48" s="1467"/>
      <x:c r="BI48" s="1467"/>
      <x:c r="BJ48" s="1468"/>
      <x:c r="BK48" s="1735"/>
      <x:c r="BL48" s="1736"/>
      <x:c r="BM48" s="1736"/>
      <x:c r="BN48" s="1736"/>
      <x:c r="BO48" s="1737"/>
      <x:c r="BP48" s="1609"/>
      <x:c r="BQ48" s="1610"/>
      <x:c r="BR48" s="1610"/>
      <x:c r="BS48" s="1610"/>
      <x:c r="BT48" s="1611"/>
      <x:c r="BU48" s="1618"/>
      <x:c r="BV48" s="1619"/>
      <x:c r="BW48" s="1619"/>
      <x:c r="BX48" s="1619"/>
      <x:c r="BY48" s="1620"/>
      <x:c r="BZ48" s="1715"/>
      <x:c r="CA48" s="1716"/>
      <x:c r="CB48" s="360"/>
      <x:c r="CC48" s="485"/>
      <x:c r="CE48" s="491"/>
      <x:c r="CF48" s="54"/>
      <x:c r="CG48" s="1715"/>
      <x:c r="CH48" s="1716"/>
      <x:c r="CI48" s="1856"/>
      <x:c r="CJ48" s="1857"/>
      <x:c r="CK48" s="1857"/>
      <x:c r="CL48" s="1857"/>
      <x:c r="CM48" s="1858"/>
      <x:c r="CN48" s="1827"/>
      <x:c r="CO48" s="1828"/>
      <x:c r="CP48" s="1828"/>
      <x:c r="CQ48" s="1828"/>
      <x:c r="CR48" s="1829"/>
      <x:c r="CS48" s="1735"/>
      <x:c r="CT48" s="1736"/>
      <x:c r="CU48" s="1736"/>
      <x:c r="CV48" s="1736"/>
      <x:c r="CW48" s="1737"/>
      <x:c r="CX48" s="1466"/>
      <x:c r="CY48" s="1467"/>
      <x:c r="CZ48" s="1467"/>
      <x:c r="DA48" s="1467"/>
      <x:c r="DB48" s="1468"/>
      <x:c r="DC48" s="1457"/>
      <x:c r="DD48" s="1458"/>
      <x:c r="DE48" s="1458"/>
      <x:c r="DF48" s="1458"/>
      <x:c r="DG48" s="1459"/>
      <x:c r="DH48" s="1448"/>
      <x:c r="DI48" s="1449"/>
      <x:c r="DJ48" s="1449"/>
      <x:c r="DK48" s="1449"/>
      <x:c r="DL48" s="1450"/>
      <x:c r="DM48" s="1412"/>
      <x:c r="DN48" s="1413"/>
      <x:c r="DO48" s="1413"/>
      <x:c r="DP48" s="1413"/>
      <x:c r="DQ48" s="1414"/>
      <x:c r="DR48" s="1421"/>
      <x:c r="DS48" s="1422"/>
      <x:c r="DT48" s="1422"/>
      <x:c r="DU48" s="1422"/>
      <x:c r="DV48" s="1423"/>
      <x:c r="DW48" s="1421"/>
      <x:c r="DX48" s="1422"/>
      <x:c r="DY48" s="1422"/>
      <x:c r="DZ48" s="1422"/>
      <x:c r="EA48" s="1650"/>
      <x:c r="EB48" s="1715"/>
      <x:c r="EC48" s="1716"/>
      <x:c r="ED48" s="360"/>
      <x:c r="EE48" s="485"/>
    </x:row>
    <x:row r="49" spans="1:136" ht="27" customHeight="1" thickBot="1" x14ac:dyDescent="0.25">
      <x:c r="A49" s="24"/>
      <x:c r="B49" s="1535" t="s">
        <x:v>502</x:v>
      </x:c>
      <x:c r="C49" s="1536"/>
      <x:c r="D49" s="1537"/>
      <x:c r="E49" s="349" t="s">
        <x:v>503</x:v>
      </x:c>
      <x:c r="F49" s="1527"/>
      <x:c r="G49" s="1527"/>
      <x:c r="H49" s="1527"/>
      <x:c r="I49" s="1527"/>
      <x:c r="J49" s="1527"/>
      <x:c r="K49" s="1527"/>
      <x:c r="L49" s="1527"/>
      <x:c r="M49" s="1521"/>
      <x:c r="N49" s="1134" t="s">
        <x:v>504</x:v>
      </x:c>
      <x:c r="O49" s="1102" t="s">
        <x:v>505</x:v>
      </x:c>
      <x:c r="P49" s="1134" t="s">
        <x:v>504</x:v>
      </x:c>
      <x:c r="Q49" s="1102" t="s">
        <x:v>505</x:v>
      </x:c>
      <x:c r="R49" s="1134" t="s">
        <x:v>504</x:v>
      </x:c>
      <x:c r="S49" s="1102" t="s">
        <x:v>505</x:v>
      </x:c>
      <x:c r="T49" s="1134" t="s">
        <x:v>504</x:v>
      </x:c>
      <x:c r="U49" s="1102" t="s">
        <x:v>505</x:v>
      </x:c>
      <x:c r="V49" s="1134" t="s">
        <x:v>504</x:v>
      </x:c>
      <x:c r="W49" s="1102" t="s">
        <x:v>505</x:v>
      </x:c>
      <x:c r="X49" s="1134" t="s">
        <x:v>504</x:v>
      </x:c>
      <x:c r="Y49" s="1102" t="s">
        <x:v>505</x:v>
      </x:c>
      <x:c r="Z49" s="1134" t="s">
        <x:v>504</x:v>
      </x:c>
      <x:c r="AA49" s="601" t="s">
        <x:v>505</x:v>
      </x:c>
      <x:c r="AB49" s="160"/>
      <x:c r="AC49" s="491"/>
      <x:c r="AD49" s="54"/>
      <x:c r="AE49" s="1715"/>
      <x:c r="AF49" s="1716"/>
      <x:c r="AG49" s="1469" t="str">
        <x:f>AL49</x:f>
        <x:v>Inner row
Interior modules</x:v>
      </x:c>
      <x:c r="AH49" s="1416"/>
      <x:c r="AI49" s="1416"/>
      <x:c r="AJ49" s="1416"/>
      <x:c r="AK49" s="1417"/>
      <x:c r="AL49" s="1415" t="str">
        <x:f>AL32</x:f>
        <x:v>Inner row
Interior modules</x:v>
      </x:c>
      <x:c r="AM49" s="1416"/>
      <x:c r="AN49" s="1416"/>
      <x:c r="AO49" s="1416"/>
      <x:c r="AP49" s="1417"/>
      <x:c r="AQ49" s="1406" t="str">
        <x:f>AQ32</x:f>
        <x:v>Inner row
1st-4th module</x:v>
      </x:c>
      <x:c r="AR49" s="1407"/>
      <x:c r="AS49" s="1407"/>
      <x:c r="AT49" s="1407"/>
      <x:c r="AU49" s="1408"/>
      <x:c r="AV49" s="1442" t="str">
        <x:f>AV32</x:f>
        <x:v>Inner row
Interior modules</x:v>
      </x:c>
      <x:c r="AW49" s="1443"/>
      <x:c r="AX49" s="1443"/>
      <x:c r="AY49" s="1443"/>
      <x:c r="AZ49" s="1444"/>
      <x:c r="BA49" s="1451" t="str">
        <x:f>BA32</x:f>
        <x:v>Inner row
1st-4th module</x:v>
      </x:c>
      <x:c r="BB49" s="1452"/>
      <x:c r="BC49" s="1452"/>
      <x:c r="BD49" s="1452"/>
      <x:c r="BE49" s="1453"/>
      <x:c r="BF49" s="1460" t="str">
        <x:f>BF32</x:f>
        <x:v>Inner row
Interior modules</x:v>
      </x:c>
      <x:c r="BG49" s="1461"/>
      <x:c r="BH49" s="1461"/>
      <x:c r="BI49" s="1461"/>
      <x:c r="BJ49" s="1462"/>
      <x:c r="BK49" s="1729" t="str">
        <x:f>BK32</x:f>
        <x:v>Inner row
1st-4th module</x:v>
      </x:c>
      <x:c r="BL49" s="1730"/>
      <x:c r="BM49" s="1730"/>
      <x:c r="BN49" s="1730"/>
      <x:c r="BO49" s="1731"/>
      <x:c r="BP49" s="1433" t="str">
        <x:f>BP43</x:f>
        <x:v>Inner row
Interior modules</x:v>
      </x:c>
      <x:c r="BQ49" s="1434"/>
      <x:c r="BR49" s="1434"/>
      <x:c r="BS49" s="1434"/>
      <x:c r="BT49" s="1435"/>
      <x:c r="BU49" s="1424" t="str">
        <x:f>BU43</x:f>
        <x:v>Inner row
1st-4th module</x:v>
      </x:c>
      <x:c r="BV49" s="1425"/>
      <x:c r="BW49" s="1425"/>
      <x:c r="BX49" s="1425"/>
      <x:c r="BY49" s="1426"/>
      <x:c r="BZ49" s="1715"/>
      <x:c r="CA49" s="1716"/>
      <x:c r="CB49" s="360"/>
      <x:c r="CC49" s="485"/>
      <x:c r="CE49" s="491"/>
      <x:c r="CF49" s="54"/>
      <x:c r="CG49" s="1715"/>
      <x:c r="CH49" s="1716"/>
      <x:c r="CI49" s="1811" t="str">
        <x:f>BU49</x:f>
        <x:v>Inner row
1st-4th module</x:v>
      </x:c>
      <x:c r="CJ49" s="1425"/>
      <x:c r="CK49" s="1425"/>
      <x:c r="CL49" s="1425"/>
      <x:c r="CM49" s="1812"/>
      <x:c r="CN49" s="1433" t="str">
        <x:f t="shared" ref="CN49" si="15">BP49</x:f>
        <x:v>Inner row
Interior modules</x:v>
      </x:c>
      <x:c r="CO49" s="1434"/>
      <x:c r="CP49" s="1434"/>
      <x:c r="CQ49" s="1434"/>
      <x:c r="CR49" s="1435"/>
      <x:c r="CS49" s="1729" t="str">
        <x:f t="shared" ref="CS49" si="16">BK49</x:f>
        <x:v>Inner row
1st-4th module</x:v>
      </x:c>
      <x:c r="CT49" s="1730"/>
      <x:c r="CU49" s="1730"/>
      <x:c r="CV49" s="1730"/>
      <x:c r="CW49" s="1731"/>
      <x:c r="CX49" s="1460" t="str">
        <x:f t="shared" ref="CX49" si="17">BF49</x:f>
        <x:v>Inner row
Interior modules</x:v>
      </x:c>
      <x:c r="CY49" s="1461"/>
      <x:c r="CZ49" s="1461"/>
      <x:c r="DA49" s="1461"/>
      <x:c r="DB49" s="1462"/>
      <x:c r="DC49" s="1451" t="str">
        <x:f t="shared" ref="DC49" si="18">BA49</x:f>
        <x:v>Inner row
1st-4th module</x:v>
      </x:c>
      <x:c r="DD49" s="1452"/>
      <x:c r="DE49" s="1452"/>
      <x:c r="DF49" s="1452"/>
      <x:c r="DG49" s="1453"/>
      <x:c r="DH49" s="1442" t="str">
        <x:f t="shared" ref="DH49" si="19">AV49</x:f>
        <x:v>Inner row
Interior modules</x:v>
      </x:c>
      <x:c r="DI49" s="1443"/>
      <x:c r="DJ49" s="1443"/>
      <x:c r="DK49" s="1443"/>
      <x:c r="DL49" s="1444"/>
      <x:c r="DM49" s="1406" t="str">
        <x:f t="shared" ref="DM49" si="20">AQ49</x:f>
        <x:v>Inner row
1st-4th module</x:v>
      </x:c>
      <x:c r="DN49" s="1407"/>
      <x:c r="DO49" s="1407"/>
      <x:c r="DP49" s="1407"/>
      <x:c r="DQ49" s="1408"/>
      <x:c r="DR49" s="1415" t="str">
        <x:f t="shared" ref="DR49" si="21">AL49</x:f>
        <x:v>Inner row
Interior modules</x:v>
      </x:c>
      <x:c r="DS49" s="1416"/>
      <x:c r="DT49" s="1416"/>
      <x:c r="DU49" s="1416"/>
      <x:c r="DV49" s="1417"/>
      <x:c r="DW49" s="1415" t="str">
        <x:f t="shared" ref="DW49" si="22">AG49</x:f>
        <x:v>Inner row
Interior modules</x:v>
      </x:c>
      <x:c r="DX49" s="1416"/>
      <x:c r="DY49" s="1416"/>
      <x:c r="DZ49" s="1416"/>
      <x:c r="EA49" s="1648"/>
      <x:c r="EB49" s="1715"/>
      <x:c r="EC49" s="1716"/>
      <x:c r="ED49" s="360"/>
      <x:c r="EE49" s="485"/>
    </x:row>
    <x:row r="50" spans="1:136" ht="13.5" customHeight="1" thickTop="1" thickBot="1" x14ac:dyDescent="0.25">
      <x:c r="A50" s="24"/>
      <x:c r="B50" s="1549" t="s">
        <x:v>412</x:v>
      </x:c>
      <x:c r="C50" s="1550"/>
      <x:c r="D50" s="1550"/>
      <x:c r="E50" s="1550"/>
      <x:c r="F50" s="1550"/>
      <x:c r="G50" s="1550"/>
      <x:c r="H50" s="1550"/>
      <x:c r="I50" s="1550"/>
      <x:c r="J50" s="1550"/>
      <x:c r="K50" s="1550"/>
      <x:c r="L50" s="1551"/>
      <x:c r="M50" s="1215"/>
      <x:c r="N50" s="1121"/>
      <x:c r="O50" s="1122"/>
      <x:c r="P50" s="1122"/>
      <x:c r="Q50" s="1122"/>
      <x:c r="R50" s="1122"/>
      <x:c r="S50" s="1122"/>
      <x:c r="T50" s="1122"/>
      <x:c r="U50" s="1122"/>
      <x:c r="V50" s="1122"/>
      <x:c r="W50" s="1122"/>
      <x:c r="X50" s="1122"/>
      <x:c r="Y50" s="1122"/>
      <x:c r="Z50" s="1122"/>
      <x:c r="AA50" s="1126"/>
      <x:c r="AB50" s="18"/>
      <x:c r="AC50" s="491"/>
      <x:c r="AD50" s="54"/>
      <x:c r="AE50" s="1715"/>
      <x:c r="AF50" s="1716"/>
      <x:c r="AG50" s="1471"/>
      <x:c r="AH50" s="1422"/>
      <x:c r="AI50" s="1422"/>
      <x:c r="AJ50" s="1422"/>
      <x:c r="AK50" s="1423"/>
      <x:c r="AL50" s="1421"/>
      <x:c r="AM50" s="1422"/>
      <x:c r="AN50" s="1422"/>
      <x:c r="AO50" s="1422"/>
      <x:c r="AP50" s="1423"/>
      <x:c r="AQ50" s="1412"/>
      <x:c r="AR50" s="1413"/>
      <x:c r="AS50" s="1413"/>
      <x:c r="AT50" s="1413"/>
      <x:c r="AU50" s="1414"/>
      <x:c r="AV50" s="1448"/>
      <x:c r="AW50" s="1449"/>
      <x:c r="AX50" s="1449"/>
      <x:c r="AY50" s="1449"/>
      <x:c r="AZ50" s="1450"/>
      <x:c r="BA50" s="1457"/>
      <x:c r="BB50" s="1458"/>
      <x:c r="BC50" s="1458"/>
      <x:c r="BD50" s="1458"/>
      <x:c r="BE50" s="1459"/>
      <x:c r="BF50" s="1466"/>
      <x:c r="BG50" s="1467"/>
      <x:c r="BH50" s="1467"/>
      <x:c r="BI50" s="1467"/>
      <x:c r="BJ50" s="1468"/>
      <x:c r="BK50" s="1735"/>
      <x:c r="BL50" s="1736"/>
      <x:c r="BM50" s="1736"/>
      <x:c r="BN50" s="1736"/>
      <x:c r="BO50" s="1737"/>
      <x:c r="BP50" s="1439"/>
      <x:c r="BQ50" s="1440"/>
      <x:c r="BR50" s="1440"/>
      <x:c r="BS50" s="1440"/>
      <x:c r="BT50" s="1441"/>
      <x:c r="BU50" s="1430"/>
      <x:c r="BV50" s="1431"/>
      <x:c r="BW50" s="1431"/>
      <x:c r="BX50" s="1431"/>
      <x:c r="BY50" s="1432"/>
      <x:c r="BZ50" s="1715"/>
      <x:c r="CA50" s="1716"/>
      <x:c r="CB50" s="360"/>
      <x:c r="CC50" s="485"/>
      <x:c r="CE50" s="491"/>
      <x:c r="CF50" s="54"/>
      <x:c r="CG50" s="1715"/>
      <x:c r="CH50" s="1716"/>
      <x:c r="CI50" s="1815"/>
      <x:c r="CJ50" s="1431"/>
      <x:c r="CK50" s="1431"/>
      <x:c r="CL50" s="1431"/>
      <x:c r="CM50" s="1816"/>
      <x:c r="CN50" s="1439"/>
      <x:c r="CO50" s="1440"/>
      <x:c r="CP50" s="1440"/>
      <x:c r="CQ50" s="1440"/>
      <x:c r="CR50" s="1441"/>
      <x:c r="CS50" s="1735"/>
      <x:c r="CT50" s="1736"/>
      <x:c r="CU50" s="1736"/>
      <x:c r="CV50" s="1736"/>
      <x:c r="CW50" s="1737"/>
      <x:c r="CX50" s="1466"/>
      <x:c r="CY50" s="1467"/>
      <x:c r="CZ50" s="1467"/>
      <x:c r="DA50" s="1467"/>
      <x:c r="DB50" s="1468"/>
      <x:c r="DC50" s="1457"/>
      <x:c r="DD50" s="1458"/>
      <x:c r="DE50" s="1458"/>
      <x:c r="DF50" s="1458"/>
      <x:c r="DG50" s="1459"/>
      <x:c r="DH50" s="1448"/>
      <x:c r="DI50" s="1449"/>
      <x:c r="DJ50" s="1449"/>
      <x:c r="DK50" s="1449"/>
      <x:c r="DL50" s="1450"/>
      <x:c r="DM50" s="1412"/>
      <x:c r="DN50" s="1413"/>
      <x:c r="DO50" s="1413"/>
      <x:c r="DP50" s="1413"/>
      <x:c r="DQ50" s="1414"/>
      <x:c r="DR50" s="1421"/>
      <x:c r="DS50" s="1422"/>
      <x:c r="DT50" s="1422"/>
      <x:c r="DU50" s="1422"/>
      <x:c r="DV50" s="1423"/>
      <x:c r="DW50" s="1421"/>
      <x:c r="DX50" s="1422"/>
      <x:c r="DY50" s="1422"/>
      <x:c r="DZ50" s="1422"/>
      <x:c r="EA50" s="1650"/>
      <x:c r="EB50" s="1715"/>
      <x:c r="EC50" s="1716"/>
      <x:c r="ED50" s="360"/>
      <x:c r="EE50" s="485"/>
    </x:row>
    <x:row r="51" spans="1:136" ht="13.5" customHeight="1" x14ac:dyDescent="0.2">
      <x:c r="A51" s="24"/>
      <x:c r="B51" s="1511" t="s">
        <x:v>533</x:v>
      </x:c>
      <x:c r="C51" s="1512"/>
      <x:c r="D51" s="1513"/>
      <x:c r="E51" s="342" t="s">
        <x:v>534</x:v>
      </x:c>
      <x:c r="F51" s="1219" t="e">
        <x:f t="shared" ref="F51:F58" si="23">MAX(N51,O51)</x:f>
        <x:v>#REF!</x:v>
      </x:c>
      <x:c r="G51" s="1219" t="e">
        <x:f>MAX(P51,Q51)</x:f>
        <x:v>#REF!</x:v>
      </x:c>
      <x:c r="H51" s="1219" t="e">
        <x:f>MAX(R51,S51)</x:f>
        <x:v>#REF!</x:v>
      </x:c>
      <x:c r="I51" s="1227" t="e">
        <x:f>MAX(T51,U51)</x:f>
        <x:v>#REF!</x:v>
      </x:c>
      <x:c r="J51" s="1219" t="e">
        <x:f>MAX(V51,W51)</x:f>
        <x:v>#REF!</x:v>
      </x:c>
      <x:c r="K51" s="1228" t="e">
        <x:f>MAX(X51,Y51)</x:f>
        <x:v>#REF!</x:v>
      </x:c>
      <x:c r="L51" s="1111">
        <x:f ca="1">MAX(Z51,AA51)</x:f>
        <x:v>63.908299147200218</x:v>
      </x:c>
      <x:c r="M51" s="1060">
        <x:f ca="1">L51*2.20462</x:f>
        <x:v>140.89351446590052</x:v>
      </x:c>
      <x:c r="N51" s="1151" t="e">
        <x:f>(-#REF!*COS($F$18*PI()/180)*$F$21-#REF!*COS($I$18*PI()/180)*$I$21)*$N$99*$C$25*1000/9.81/$O$47*$D$193*#REF!-$N$47/$O$47*$C$20*$F$21</x:f>
        <x:v>#REF!</x:v>
      </x:c>
      <x:c r="O51" s="1051" t="e">
        <x:f>(SQRT(((-#REF!*SIN($F$18*PI()/180)*$F$21+#REF!*SIN($I$18*PI()/180)*$I$21)*$C$25*1000)^2+(0.001*$C$25*1000*$F$21)^2)/$C$30+(-#REF!*COS($F$18*PI()/180)*$F$21-#REF!*COS($I$18*PI()/180)*$I$21)*$C$25*1000)/9.81*$O$99/$O$47*$F$193*#REF!-$N$47/$O$47*$C$20*$F$21</x:f>
        <x:v>#REF!</x:v>
      </x:c>
      <x:c r="P51" s="405" t="e">
        <x:f>(-#REF!*COS($F$18*PI()/180)*$F$21-#REF!*COS($I$18*PI()/180)*$I$21)*$N$99*$C$25*1000/9.81/$Q$47*$D$193*#REF!-$P$47/$Q$47*$C$20*$F$21</x:f>
        <x:v>#REF!</x:v>
      </x:c>
      <x:c r="Q51" s="406" t="e">
        <x:f>(SQRT(((-#REF!*SIN($F$18*PI()/180)*$F$21+#REF!*SIN($I$18*PI()/180)*$I$21)*$C$25*1000)^2+(0.001*$C$25*1000*$F$21)^2)/$C$30+(-#REF!*COS($F$18*PI()/180)*$F$21-#REF!*COS($I$18*PI()/180)*$I$21)*$C$25*1000)/9.81*$O$99/$Q$47*$F$193*#REF!-$P$47/$Q$47*$C$20*$F$21</x:f>
        <x:v>#REF!</x:v>
      </x:c>
      <x:c r="R51" s="405" t="e">
        <x:f>(-#REF!*COS($F$18*PI()/180)*$F$21-#REF!*COS($I$18*PI()/180)*$I$21)*$N$99*$C$25*1000/9.81/$S$47*$D$193*#REF!-$R$47/$S$47*$C$20*$F$21</x:f>
        <x:v>#REF!</x:v>
      </x:c>
      <x:c r="S51" s="406" t="e">
        <x:f>(SQRT(((-#REF!*SIN($F$18*PI()/180)*$F$21+#REF!*SIN($I$18*PI()/180)*$I$21)*$C$25*1000)^2+(0.001*$C$25*1000*$F$21)^2)/$C$30+(-#REF!*COS($F$18*PI()/180)*$F$21-#REF!*COS($I$18*PI()/180)*$I$21)*$C$25*1000)/9.81*$O$99/$S$47*$F$193*#REF!-$R$47/$S$47*$C$20*$F$21</x:f>
        <x:v>#REF!</x:v>
      </x:c>
      <x:c r="T51" s="405" t="e">
        <x:f>(-#REF!*COS($F$18*PI()/180)*$F$21-#REF!*COS($I$18*PI()/180)*$I$21)*$N$99*$C$25*1000/9.81/$U$47*$D$193*#REF!-$T$47/$U$47*$C$20*$F$21</x:f>
        <x:v>#REF!</x:v>
      </x:c>
      <x:c r="U51" s="406" t="e">
        <x:f>(SQRT(((-#REF!*SIN($F$18*PI()/180)*$F$21+#REF!*SIN($I$18*PI()/180)*$I$21)*$C$25*1000)^2+(0.001*$C$25*1000*$F$21)^2)/$C$30+(-#REF!*COS($F$18*PI()/180)*$F$21-#REF!*COS($I$18*PI()/180)*$I$21)*$C$25*1000)/9.81*$O$99/$U$47*$F$193*#REF!-$T$47/$U$47*$C$20*$F$21</x:f>
        <x:v>#REF!</x:v>
      </x:c>
      <x:c r="V51" s="405" t="e">
        <x:f>(-#REF!*COS($F$18*PI()/180)*$F$21-#REF!*COS($I$18*PI()/180)*$I$21)*$N$99*$C$25*1000/9.81/$W$47*$D$193*#REF!-$V$47/$W$47*$C$20*$F$21</x:f>
        <x:v>#REF!</x:v>
      </x:c>
      <x:c r="W51" s="406" t="e">
        <x:f>(SQRT(((-#REF!*SIN($F$18*PI()/180)*$F$21+#REF!*SIN($I$18*PI()/180)*$I$21)*$C$25*1000)^2+(0.001*$C$25*1000*$F$21)^2)/$C$30+(-#REF!*COS($F$18*PI()/180)*$F$21-#REF!*COS($I$18*PI()/180)*$I$21)*$C$25*1000)/9.81*$O$99/$W$47*$F$193*#REF!-$V$47/$W$47*$C$20*$F$21</x:f>
        <x:v>#REF!</x:v>
      </x:c>
      <x:c r="X51" s="405" t="e">
        <x:f>(-#REF!*COS($F$18*PI()/180)*$F$21-#REF!*COS($I$18*PI()/180)*$I$21)*$N$99*$C$25*1000/9.81/$Y$47*$D$193*#REF!-$X$47/$Y$47*$C$20*$F$21</x:f>
        <x:v>#REF!</x:v>
      </x:c>
      <x:c r="Y51" s="406" t="e">
        <x:f>(SQRT(((-#REF!*SIN($F$18*PI()/180)*$F$21+#REF!*SIN($I$18*PI()/180)*$I$21)*$C$25*1000)^2+(0.001*$C$25*1000*$F$21)^2)/$C$30+(-#REF!*COS($F$18*PI()/180)*$F$21-#REF!*COS($I$18*PI()/180)*$I$21)*$C$25*1000)/9.81*$O$99/$Y$47*$F$193*#REF!-$X$47/$Y$47*$C$20*$F$21</x:f>
        <x:v>#REF!</x:v>
      </x:c>
      <x:c r="Z51" s="405">
        <x:f ca="1">(-'int. presets cp_10d+wd'!I26*COS($F$18*PI()/180)*$F$21-'int. presets cp_10d+wd'!I35*COS($I$18*PI()/180)*$I$21)*$N$99*$C$25*1000/9.81/$AA$47*$D$193*'int. presets cp_10d+wd'!$I$246-$Z$47/$AA$47*$C$20*$F$21</x:f>
        <x:v>40.922882056932316</x:v>
      </x:c>
      <x:c r="AA51" s="1137">
        <x:f ca="1">(SQRT(((-'int. presets cp_10d+wd'!D26*SIN($F$18*PI()/180)*$F$21+'int. presets cp_10d+wd'!D35*SIN($I$18*PI()/180)*$I$21)*$C$25*1000)^2+(0.001*$C$25*1000*$F$21)^2)/$C$30+(-'int. presets cp_10d+wd'!D26*COS($F$18*PI()/180)*$F$21-'int. presets cp_10d+wd'!D35*COS($I$18*PI()/180)*$I$21)*$C$25*1000)/9.81*$O$99/$AA$47*$F$193*'int. presets cp_10d+wd'!$D$246-$Z$47/$AA$47*$C$20*$F$21</x:f>
        <x:v>63.908299147200218</x:v>
      </x:c>
      <x:c r="AB51" s="18"/>
      <x:c r="AC51" s="491"/>
      <x:c r="AD51" s="54"/>
      <x:c r="AE51" s="1715"/>
      <x:c r="AF51" s="1716"/>
      <x:c r="AG51" s="1469" t="str">
        <x:f>AL51</x:f>
        <x:v>Inner row
Interior modules</x:v>
      </x:c>
      <x:c r="AH51" s="1416"/>
      <x:c r="AI51" s="1416"/>
      <x:c r="AJ51" s="1416"/>
      <x:c r="AK51" s="1417"/>
      <x:c r="AL51" s="1415" t="str">
        <x:f>AL32</x:f>
        <x:v>Inner row
Interior modules</x:v>
      </x:c>
      <x:c r="AM51" s="1416"/>
      <x:c r="AN51" s="1416"/>
      <x:c r="AO51" s="1416"/>
      <x:c r="AP51" s="1417"/>
      <x:c r="AQ51" s="1406" t="str">
        <x:f>AQ32</x:f>
        <x:v>Inner row
1st-4th module</x:v>
      </x:c>
      <x:c r="AR51" s="1407"/>
      <x:c r="AS51" s="1407"/>
      <x:c r="AT51" s="1407"/>
      <x:c r="AU51" s="1408"/>
      <x:c r="AV51" s="1442" t="str">
        <x:f>AV32</x:f>
        <x:v>Inner row
Interior modules</x:v>
      </x:c>
      <x:c r="AW51" s="1443"/>
      <x:c r="AX51" s="1443"/>
      <x:c r="AY51" s="1443"/>
      <x:c r="AZ51" s="1444"/>
      <x:c r="BA51" s="1451" t="str">
        <x:f>BA32</x:f>
        <x:v>Inner row
1st-4th module</x:v>
      </x:c>
      <x:c r="BB51" s="1452"/>
      <x:c r="BC51" s="1452"/>
      <x:c r="BD51" s="1452"/>
      <x:c r="BE51" s="1453"/>
      <x:c r="BF51" s="1460" t="str">
        <x:f>BF32</x:f>
        <x:v>Inner row
Interior modules</x:v>
      </x:c>
      <x:c r="BG51" s="1461"/>
      <x:c r="BH51" s="1461"/>
      <x:c r="BI51" s="1461"/>
      <x:c r="BJ51" s="1462"/>
      <x:c r="BK51" s="1729" t="str">
        <x:f>BK32</x:f>
        <x:v>Inner row
1st-4th module</x:v>
      </x:c>
      <x:c r="BL51" s="1730"/>
      <x:c r="BM51" s="1730"/>
      <x:c r="BN51" s="1730"/>
      <x:c r="BO51" s="1731"/>
      <x:c r="BP51" s="1433" t="str">
        <x:f>BP43</x:f>
        <x:v>Inner row
Interior modules</x:v>
      </x:c>
      <x:c r="BQ51" s="1434"/>
      <x:c r="BR51" s="1434"/>
      <x:c r="BS51" s="1434"/>
      <x:c r="BT51" s="1435"/>
      <x:c r="BU51" s="1424" t="str">
        <x:f>BU43</x:f>
        <x:v>Inner row
1st-4th module</x:v>
      </x:c>
      <x:c r="BV51" s="1425"/>
      <x:c r="BW51" s="1425"/>
      <x:c r="BX51" s="1425"/>
      <x:c r="BY51" s="1426"/>
      <x:c r="BZ51" s="1715"/>
      <x:c r="CA51" s="1716"/>
      <x:c r="CB51" s="488"/>
      <x:c r="CC51" s="485"/>
      <x:c r="CE51" s="491"/>
      <x:c r="CF51" s="54"/>
      <x:c r="CG51" s="1715"/>
      <x:c r="CH51" s="1716"/>
      <x:c r="CI51" s="1811" t="str">
        <x:f>BU51</x:f>
        <x:v>Inner row
1st-4th module</x:v>
      </x:c>
      <x:c r="CJ51" s="1425"/>
      <x:c r="CK51" s="1425"/>
      <x:c r="CL51" s="1425"/>
      <x:c r="CM51" s="1812"/>
      <x:c r="CN51" s="1433" t="str">
        <x:f>BP51</x:f>
        <x:v>Inner row
Interior modules</x:v>
      </x:c>
      <x:c r="CO51" s="1434"/>
      <x:c r="CP51" s="1434"/>
      <x:c r="CQ51" s="1434"/>
      <x:c r="CR51" s="1435"/>
      <x:c r="CS51" s="1729" t="str">
        <x:f>BK51</x:f>
        <x:v>Inner row
1st-4th module</x:v>
      </x:c>
      <x:c r="CT51" s="1730"/>
      <x:c r="CU51" s="1730"/>
      <x:c r="CV51" s="1730"/>
      <x:c r="CW51" s="1731"/>
      <x:c r="CX51" s="1460" t="str">
        <x:f>BF51</x:f>
        <x:v>Inner row
Interior modules</x:v>
      </x:c>
      <x:c r="CY51" s="1461"/>
      <x:c r="CZ51" s="1461"/>
      <x:c r="DA51" s="1461"/>
      <x:c r="DB51" s="1462"/>
      <x:c r="DC51" s="1451" t="str">
        <x:f>BA51</x:f>
        <x:v>Inner row
1st-4th module</x:v>
      </x:c>
      <x:c r="DD51" s="1452"/>
      <x:c r="DE51" s="1452"/>
      <x:c r="DF51" s="1452"/>
      <x:c r="DG51" s="1453"/>
      <x:c r="DH51" s="1442" t="str">
        <x:f>AV51</x:f>
        <x:v>Inner row
Interior modules</x:v>
      </x:c>
      <x:c r="DI51" s="1443"/>
      <x:c r="DJ51" s="1443"/>
      <x:c r="DK51" s="1443"/>
      <x:c r="DL51" s="1444"/>
      <x:c r="DM51" s="1406" t="str">
        <x:f>AQ51</x:f>
        <x:v>Inner row
1st-4th module</x:v>
      </x:c>
      <x:c r="DN51" s="1407"/>
      <x:c r="DO51" s="1407"/>
      <x:c r="DP51" s="1407"/>
      <x:c r="DQ51" s="1408"/>
      <x:c r="DR51" s="1415" t="str">
        <x:f>AL51</x:f>
        <x:v>Inner row
Interior modules</x:v>
      </x:c>
      <x:c r="DS51" s="1416"/>
      <x:c r="DT51" s="1416"/>
      <x:c r="DU51" s="1416"/>
      <x:c r="DV51" s="1417"/>
      <x:c r="DW51" s="1415" t="str">
        <x:f>AG51</x:f>
        <x:v>Inner row
Interior modules</x:v>
      </x:c>
      <x:c r="DX51" s="1416"/>
      <x:c r="DY51" s="1416"/>
      <x:c r="DZ51" s="1416"/>
      <x:c r="EA51" s="1648"/>
      <x:c r="EB51" s="1715"/>
      <x:c r="EC51" s="1716"/>
      <x:c r="ED51" s="488"/>
      <x:c r="EE51" s="485"/>
    </x:row>
    <x:row r="52" spans="1:136" ht="13.5" customHeight="1" thickBot="1" x14ac:dyDescent="0.25">
      <x:c r="A52" s="24"/>
      <x:c r="B52" s="1514"/>
      <x:c r="C52" s="1515"/>
      <x:c r="D52" s="1516"/>
      <x:c r="E52" s="343" t="s">
        <x:v>535</x:v>
      </x:c>
      <x:c r="F52" s="1221" t="e">
        <x:f t="shared" si="23"/>
        <x:v>#REF!</x:v>
      </x:c>
      <x:c r="G52" s="1221" t="e">
        <x:f t="shared" ref="G52:G94" si="24">MAX(P52,Q52)</x:f>
        <x:v>#REF!</x:v>
      </x:c>
      <x:c r="H52" s="1221" t="e">
        <x:f t="shared" ref="H52:H94" si="25">MAX(R52,S52)</x:f>
        <x:v>#REF!</x:v>
      </x:c>
      <x:c r="I52" s="1222" t="e">
        <x:f t="shared" ref="I52:I94" si="26">MAX(T52,U52)</x:f>
        <x:v>#REF!</x:v>
      </x:c>
      <x:c r="J52" s="1221" t="e">
        <x:f t="shared" ref="J52:J94" si="27">MAX(V52,W52)</x:f>
        <x:v>#REF!</x:v>
      </x:c>
      <x:c r="K52" s="1229" t="e">
        <x:f t="shared" ref="K52:K94" si="28">MAX(X52,Y52)</x:f>
        <x:v>#REF!</x:v>
      </x:c>
      <x:c r="L52" s="1112">
        <x:f t="shared" ref="L52:L94" ca="1" si="29">MAX(Z52,AA52)</x:f>
        <x:v>23.632311830569421</x:v>
      </x:c>
      <x:c r="M52" s="1056">
        <x:f t="shared" ref="M52:M94" ca="1" si="30">L52*2.20462</x:f>
        <x:v>52.100267307909952</x:v>
      </x:c>
      <x:c r="N52" s="1138" t="e">
        <x:f>(-#REF!*COS($F$18*PI()/180)*$F$21-#REF!*COS($I$18*PI()/180)*$I$21)*$N$99*$C$25*1000/9.81/$O$47*$D$193*#REF!-$N$47/$O$47*$C$20*$F$21</x:f>
        <x:v>#REF!</x:v>
      </x:c>
      <x:c r="O52" s="1052" t="e">
        <x:f>(SQRT(((-#REF!*SIN($F$18*PI()/180)*$F$21+#REF!*SIN($I$18*PI()/180)*$I$21)*$C$25*1000)^2+(0.001*$C$25*1000*$F$21)^2)/$C$30+(-#REF!*COS($F$18*PI()/180)*$F$21-#REF!*COS($I$18*PI()/180)*$I$21)*$C$25*1000)/9.81*$O$99/$O$47*$F$193*#REF!-$N$47/$O$47*$C$20*$F$21</x:f>
        <x:v>#REF!</x:v>
      </x:c>
      <x:c r="P52" s="407" t="e">
        <x:f>(-#REF!*COS($F$18*PI()/180)*$F$21-#REF!*COS($I$18*PI()/180)*$I$21)*$N$99*$C$25*1000/9.81/$Q$47*$D$193*#REF!-$P$47/$Q$47*$C$20*$F$21</x:f>
        <x:v>#REF!</x:v>
      </x:c>
      <x:c r="Q52" s="408" t="e">
        <x:f>(SQRT(((-#REF!*SIN($F$18*PI()/180)*$F$21+#REF!*SIN($I$18*PI()/180)*$I$21)*$C$25*1000)^2+(0.001*$C$25*1000*$F$21)^2)/$C$30+(-#REF!*COS($F$18*PI()/180)*$F$21-#REF!*COS($I$18*PI()/180)*$I$21)*$C$25*1000)/9.81*$O$99/$Q$47*$F$193*#REF!-$P$47/$Q$47*$C$20*$F$21</x:f>
        <x:v>#REF!</x:v>
      </x:c>
      <x:c r="R52" s="407" t="e">
        <x:f>(-#REF!*COS($F$18*PI()/180)*$F$21-#REF!*COS($I$18*PI()/180)*$I$21)*$N$99*$C$25*1000/9.81/$S$47*$D$193*#REF!-$R$47/$S$47*$C$20*$F$21</x:f>
        <x:v>#REF!</x:v>
      </x:c>
      <x:c r="S52" s="408" t="e">
        <x:f>(SQRT(((-#REF!*SIN($F$18*PI()/180)*$F$21+#REF!*SIN($I$18*PI()/180)*$I$21)*$C$25*1000)^2+(0.001*$C$25*1000*$F$21)^2)/$C$30+(-#REF!*COS($F$18*PI()/180)*$F$21-#REF!*COS($I$18*PI()/180)*$I$21)*$C$25*1000)/9.81*$O$99/$S$47*$F$193*#REF!-$R$47/$S$47*$C$20*$F$21</x:f>
        <x:v>#REF!</x:v>
      </x:c>
      <x:c r="T52" s="407" t="e">
        <x:f>(-#REF!*COS($F$18*PI()/180)*$F$21-#REF!*COS($I$18*PI()/180)*$I$21)*$N$99*$C$25*1000/9.81/$U$47*$D$193*#REF!-$T$47/$U$47*$C$20*$F$21</x:f>
        <x:v>#REF!</x:v>
      </x:c>
      <x:c r="U52" s="408" t="e">
        <x:f>(SQRT(((-#REF!*SIN($F$18*PI()/180)*$F$21+#REF!*SIN($I$18*PI()/180)*$I$21)*$C$25*1000)^2+(0.001*$C$25*1000*$F$21)^2)/$C$30+(-#REF!*COS($F$18*PI()/180)*$F$21-#REF!*COS($I$18*PI()/180)*$I$21)*$C$25*1000)/9.81*$O$99/$U$47*$F$193*#REF!-$T$47/$U$47*$C$20*$F$21</x:f>
        <x:v>#REF!</x:v>
      </x:c>
      <x:c r="V52" s="407" t="e">
        <x:f>(-#REF!*COS($F$18*PI()/180)*$F$21-#REF!*COS($I$18*PI()/180)*$I$21)*$N$99*$C$25*1000/9.81/$W$47*$D$193*#REF!-$V$47/$W$47*$C$20*$F$21</x:f>
        <x:v>#REF!</x:v>
      </x:c>
      <x:c r="W52" s="408" t="e">
        <x:f>(SQRT(((-#REF!*SIN($F$18*PI()/180)*$F$21+#REF!*SIN($I$18*PI()/180)*$I$21)*$C$25*1000)^2+(0.001*$C$25*1000*$F$21)^2)/$C$30+(-#REF!*COS($F$18*PI()/180)*$F$21-#REF!*COS($I$18*PI()/180)*$I$21)*$C$25*1000)/9.81*$O$99/$W$47*$F$193*#REF!-$V$47/$W$47*$C$20*$F$21</x:f>
        <x:v>#REF!</x:v>
      </x:c>
      <x:c r="X52" s="407" t="e">
        <x:f>(-#REF!*COS($F$18*PI()/180)*$F$21-#REF!*COS($I$18*PI()/180)*$I$21)*$N$99*$C$25*1000/9.81/$Y$47*$D$193*#REF!-$X$47/$Y$47*$C$20*$F$21</x:f>
        <x:v>#REF!</x:v>
      </x:c>
      <x:c r="Y52" s="408" t="e">
        <x:f>(SQRT(((-#REF!*SIN($F$18*PI()/180)*$F$21+#REF!*SIN($I$18*PI()/180)*$I$21)*$C$25*1000)^2+(0.001*$C$25*1000*$F$21)^2)/$C$30+(-#REF!*COS($F$18*PI()/180)*$F$21-#REF!*COS($I$18*PI()/180)*$I$21)*$C$25*1000)/9.81*$O$99/$Y$47*$F$193*#REF!-$X$47/$Y$47*$C$20*$F$21</x:f>
        <x:v>#REF!</x:v>
      </x:c>
      <x:c r="Z52" s="407">
        <x:f ca="1">(-'int. presets cp_10d+wd'!I27*COS($F$18*PI()/180)*$F$21-'int. presets cp_10d+wd'!I36*COS($I$18*PI()/180)*$I$21)*$N$99*$C$25*1000/9.81/$AA$47*$D$193*'int. presets cp_10d+wd'!$I$246-$Z$47/$AA$47*$C$20*$F$21</x:f>
        <x:v>5.3770289138950602</x:v>
      </x:c>
      <x:c r="AA52" s="1139">
        <x:f ca="1">(SQRT(((-'int. presets cp_10d+wd'!D27*SIN($F$18*PI()/180)*$F$21+'int. presets cp_10d+wd'!D36*SIN($I$18*PI()/180)*$I$21)*$C$25*1000)^2+(0.001*$C$25*1000*$F$21)^2)/$C$30+(-'int. presets cp_10d+wd'!D27*COS($F$18*PI()/180)*$F$21-'int. presets cp_10d+wd'!D36*COS($I$18*PI()/180)*$I$21)*$C$25*1000)/9.81*$O$99/$AA$47*$F$193*'int. presets cp_10d+wd'!$D$246-$Z$47/$AA$47*$C$20*$F$21</x:f>
        <x:v>23.632311830569421</x:v>
      </x:c>
      <x:c r="AB52" s="18"/>
      <x:c r="AC52" s="491"/>
      <x:c r="AD52" s="54"/>
      <x:c r="AE52" s="1715"/>
      <x:c r="AF52" s="1716"/>
      <x:c r="AG52" s="1470"/>
      <x:c r="AH52" s="1419"/>
      <x:c r="AI52" s="1419"/>
      <x:c r="AJ52" s="1419"/>
      <x:c r="AK52" s="1420"/>
      <x:c r="AL52" s="1418"/>
      <x:c r="AM52" s="1419"/>
      <x:c r="AN52" s="1419"/>
      <x:c r="AO52" s="1419"/>
      <x:c r="AP52" s="1420"/>
      <x:c r="AQ52" s="1409"/>
      <x:c r="AR52" s="1410"/>
      <x:c r="AS52" s="1410"/>
      <x:c r="AT52" s="1410"/>
      <x:c r="AU52" s="1411"/>
      <x:c r="AV52" s="1445"/>
      <x:c r="AW52" s="1446"/>
      <x:c r="AX52" s="1446"/>
      <x:c r="AY52" s="1446"/>
      <x:c r="AZ52" s="1447"/>
      <x:c r="BA52" s="1454"/>
      <x:c r="BB52" s="1455"/>
      <x:c r="BC52" s="1455"/>
      <x:c r="BD52" s="1455"/>
      <x:c r="BE52" s="1456"/>
      <x:c r="BF52" s="1463"/>
      <x:c r="BG52" s="1464"/>
      <x:c r="BH52" s="1464"/>
      <x:c r="BI52" s="1464"/>
      <x:c r="BJ52" s="1465"/>
      <x:c r="BK52" s="1732"/>
      <x:c r="BL52" s="1733"/>
      <x:c r="BM52" s="1733"/>
      <x:c r="BN52" s="1733"/>
      <x:c r="BO52" s="1734"/>
      <x:c r="BP52" s="1436"/>
      <x:c r="BQ52" s="1437"/>
      <x:c r="BR52" s="1437"/>
      <x:c r="BS52" s="1437"/>
      <x:c r="BT52" s="1438"/>
      <x:c r="BU52" s="1427"/>
      <x:c r="BV52" s="1428"/>
      <x:c r="BW52" s="1428"/>
      <x:c r="BX52" s="1428"/>
      <x:c r="BY52" s="1429"/>
      <x:c r="BZ52" s="1715"/>
      <x:c r="CA52" s="1716"/>
      <x:c r="CB52" s="360"/>
      <x:c r="CC52" s="604">
        <x:f>IF(20&lt;'building data'!$C$21,MAX(0,'building data'!$C$21-20),0)</x:f>
        <x:v>71.44</x:v>
      </x:c>
      <x:c r="CE52" s="491"/>
      <x:c r="CF52" s="54"/>
      <x:c r="CG52" s="1715"/>
      <x:c r="CH52" s="1716"/>
      <x:c r="CI52" s="1813"/>
      <x:c r="CJ52" s="1428"/>
      <x:c r="CK52" s="1428"/>
      <x:c r="CL52" s="1428"/>
      <x:c r="CM52" s="1814"/>
      <x:c r="CN52" s="1436"/>
      <x:c r="CO52" s="1437"/>
      <x:c r="CP52" s="1437"/>
      <x:c r="CQ52" s="1437"/>
      <x:c r="CR52" s="1438"/>
      <x:c r="CS52" s="1732"/>
      <x:c r="CT52" s="1733"/>
      <x:c r="CU52" s="1733"/>
      <x:c r="CV52" s="1733"/>
      <x:c r="CW52" s="1734"/>
      <x:c r="CX52" s="1463"/>
      <x:c r="CY52" s="1464"/>
      <x:c r="CZ52" s="1464"/>
      <x:c r="DA52" s="1464"/>
      <x:c r="DB52" s="1465"/>
      <x:c r="DC52" s="1454"/>
      <x:c r="DD52" s="1455"/>
      <x:c r="DE52" s="1455"/>
      <x:c r="DF52" s="1455"/>
      <x:c r="DG52" s="1456"/>
      <x:c r="DH52" s="1445"/>
      <x:c r="DI52" s="1446"/>
      <x:c r="DJ52" s="1446"/>
      <x:c r="DK52" s="1446"/>
      <x:c r="DL52" s="1447"/>
      <x:c r="DM52" s="1409"/>
      <x:c r="DN52" s="1410"/>
      <x:c r="DO52" s="1410"/>
      <x:c r="DP52" s="1410"/>
      <x:c r="DQ52" s="1411"/>
      <x:c r="DR52" s="1418"/>
      <x:c r="DS52" s="1419"/>
      <x:c r="DT52" s="1419"/>
      <x:c r="DU52" s="1419"/>
      <x:c r="DV52" s="1420"/>
      <x:c r="DW52" s="1418"/>
      <x:c r="DX52" s="1419"/>
      <x:c r="DY52" s="1419"/>
      <x:c r="DZ52" s="1419"/>
      <x:c r="EA52" s="1649"/>
      <x:c r="EB52" s="1715"/>
      <x:c r="EC52" s="1716"/>
      <x:c r="ED52" s="360"/>
      <x:c r="EE52" s="604">
        <x:f>IF(20&lt;'building data'!$C$21,MAX(0,'building data'!$C$21-20),0)</x:f>
        <x:v>71.44</x:v>
      </x:c>
    </x:row>
    <x:row r="53" spans="1:136" ht="13.5" customHeight="1" x14ac:dyDescent="0.2">
      <x:c r="A53" s="24"/>
      <x:c r="B53" s="1511" t="s">
        <x:v>536</x:v>
      </x:c>
      <x:c r="C53" s="1512">
        <x:v>0</x:v>
      </x:c>
      <x:c r="D53" s="1513" t="s">
        <x:v>536</x:v>
      </x:c>
      <x:c r="E53" s="342" t="s">
        <x:v>534</x:v>
      </x:c>
      <x:c r="F53" s="1223" t="e">
        <x:f t="shared" si="23"/>
        <x:v>#REF!</x:v>
      </x:c>
      <x:c r="G53" s="1223" t="e">
        <x:f t="shared" si="24"/>
        <x:v>#REF!</x:v>
      </x:c>
      <x:c r="H53" s="1223" t="e">
        <x:f t="shared" si="25"/>
        <x:v>#REF!</x:v>
      </x:c>
      <x:c r="I53" s="1220" t="e">
        <x:f t="shared" si="26"/>
        <x:v>#REF!</x:v>
      </x:c>
      <x:c r="J53" s="1223" t="e">
        <x:f t="shared" si="27"/>
        <x:v>#REF!</x:v>
      </x:c>
      <x:c r="K53" s="1230" t="e">
        <x:f t="shared" si="28"/>
        <x:v>#REF!</x:v>
      </x:c>
      <x:c r="L53" s="1113">
        <x:f t="shared" ca="1" si="29"/>
        <x:v>77.289959915782106</x:v>
      </x:c>
      <x:c r="M53" s="1055">
        <x:f t="shared" ca="1" si="30"/>
        <x:v>170.39499142953153</x:v>
      </x:c>
      <x:c r="N53" s="1136" t="e">
        <x:f>(-#REF!*COS($F$18*PI()/180)*$F$21-#REF!*COS($I$18*PI()/180)*$I$21)*$N$99*$C$25*1000/9.81/$O$47*$D$193*#REF!-$N$47/$O$47*$C$20*$F$21</x:f>
        <x:v>#REF!</x:v>
      </x:c>
      <x:c r="O53" s="1051" t="e">
        <x:f>(SQRT(((-#REF!*SIN($F$18*PI()/180)*$F$21+#REF!*SIN($I$18*PI()/180)*$I$21)*$C$25*1000)^2+(0.001*$C$25*1000*$F$21)^2)/$C$30+(-#REF!*COS($F$18*PI()/180)*$F$21-#REF!*COS($I$18*PI()/180)*$I$21)*$C$25*1000)/9.81*$O$99/$O$47*$F$193*#REF!-$N$47/$O$47*$C$20*$F$21</x:f>
        <x:v>#REF!</x:v>
      </x:c>
      <x:c r="P53" s="409" t="e">
        <x:f>(-#REF!*COS($F$18*PI()/180)*$F$21-#REF!*COS($I$18*PI()/180)*$I$21)*$N$99*$C$25*1000/9.81/$Q$47*$D$193*#REF!-$P$47/$Q$47*$C$20*$F$21</x:f>
        <x:v>#REF!</x:v>
      </x:c>
      <x:c r="Q53" s="410" t="e">
        <x:f>(SQRT(((-#REF!*SIN($F$18*PI()/180)*$F$21+#REF!*SIN($I$18*PI()/180)*$I$21)*$C$25*1000)^2+(0.001*$C$25*1000*$F$21)^2)/$C$30+(-#REF!*COS($F$18*PI()/180)*$F$21-#REF!*COS($I$18*PI()/180)*$I$21)*$C$25*1000)/9.81*$O$99/$Q$47*$F$193*#REF!-$P$47/$Q$47*$C$20*$F$21</x:f>
        <x:v>#REF!</x:v>
      </x:c>
      <x:c r="R53" s="409" t="e">
        <x:f>(-#REF!*COS($F$18*PI()/180)*$F$21-#REF!*COS($I$18*PI()/180)*$I$21)*$N$99*$C$25*1000/9.81/$S$47*$D$193*#REF!-$R$47/$S$47*$C$20*$F$21</x:f>
        <x:v>#REF!</x:v>
      </x:c>
      <x:c r="S53" s="410" t="e">
        <x:f>(SQRT(((-#REF!*SIN($F$18*PI()/180)*$F$21+#REF!*SIN($I$18*PI()/180)*$I$21)*$C$25*1000)^2+(0.001*$C$25*1000*$F$21)^2)/$C$30+(-#REF!*COS($F$18*PI()/180)*$F$21-#REF!*COS($I$18*PI()/180)*$I$21)*$C$25*1000)/9.81*$O$99/$S$47*$F$193*#REF!-$R$47/$S$47*$C$20*$F$21</x:f>
        <x:v>#REF!</x:v>
      </x:c>
      <x:c r="T53" s="409" t="e">
        <x:f>(-#REF!*COS($F$18*PI()/180)*$F$21-#REF!*COS($I$18*PI()/180)*$I$21)*$N$99*$C$25*1000/9.81/$U$47*$D$193*#REF!-$T$47/$U$47*$C$20*$F$21</x:f>
        <x:v>#REF!</x:v>
      </x:c>
      <x:c r="U53" s="410" t="e">
        <x:f>(SQRT(((-#REF!*SIN($F$18*PI()/180)*$F$21+#REF!*SIN($I$18*PI()/180)*$I$21)*$C$25*1000)^2+(0.001*$C$25*1000*$F$21)^2)/$C$30+(-#REF!*COS($F$18*PI()/180)*$F$21-#REF!*COS($I$18*PI()/180)*$I$21)*$C$25*1000)/9.81*$O$99/$U$47*$F$193*#REF!-$T$47/$U$47*$C$20*$F$21</x:f>
        <x:v>#REF!</x:v>
      </x:c>
      <x:c r="V53" s="409" t="e">
        <x:f>(-#REF!*COS($F$18*PI()/180)*$F$21-#REF!*COS($I$18*PI()/180)*$I$21)*$N$99*$C$25*1000/9.81/$W$47*$D$193*#REF!-$V$47/$W$47*$C$20*$F$21</x:f>
        <x:v>#REF!</x:v>
      </x:c>
      <x:c r="W53" s="410" t="e">
        <x:f>(SQRT(((-#REF!*SIN($F$18*PI()/180)*$F$21+#REF!*SIN($I$18*PI()/180)*$I$21)*$C$25*1000)^2+(0.001*$C$25*1000*$F$21)^2)/$C$30+(-#REF!*COS($F$18*PI()/180)*$F$21-#REF!*COS($I$18*PI()/180)*$I$21)*$C$25*1000)/9.81*$O$99/$W$47*$F$193*#REF!-$V$47/$W$47*$C$20*$F$21</x:f>
        <x:v>#REF!</x:v>
      </x:c>
      <x:c r="X53" s="409" t="e">
        <x:f>(-#REF!*COS($F$18*PI()/180)*$F$21-#REF!*COS($I$18*PI()/180)*$I$21)*$N$99*$C$25*1000/9.81/$Y$47*$D$193*#REF!-$X$47/$Y$47*$C$20*$F$21</x:f>
        <x:v>#REF!</x:v>
      </x:c>
      <x:c r="Y53" s="410" t="e">
        <x:f>(SQRT(((-#REF!*SIN($F$18*PI()/180)*$F$21+#REF!*SIN($I$18*PI()/180)*$I$21)*$C$25*1000)^2+(0.001*$C$25*1000*$F$21)^2)/$C$30+(-#REF!*COS($F$18*PI()/180)*$F$21-#REF!*COS($I$18*PI()/180)*$I$21)*$C$25*1000)/9.81*$O$99/$Y$47*$F$193*#REF!-$X$47/$Y$47*$C$20*$F$21</x:f>
        <x:v>#REF!</x:v>
      </x:c>
      <x:c r="Z53" s="409">
        <x:f ca="1">(-'int. presets cp_10d+wd'!I28*COS($F$18*PI()/180)*$F$21-'int. presets cp_10d+wd'!I37*COS($I$18*PI()/180)*$I$21)*$N$99*$C$25*1000/9.81/$AA$47*$D$193*'int. presets cp_10d+wd'!$I$246-$Z$47/$AA$47*$C$20*$F$21</x:f>
        <x:v>45.833328038986998</x:v>
      </x:c>
      <x:c r="AA53" s="1141">
        <x:f ca="1">(SQRT(((-'int. presets cp_10d+wd'!D28*SIN($F$18*PI()/180)*$F$21+'int. presets cp_10d+wd'!D37*SIN($I$18*PI()/180)*$I$21)*$C$25*1000)^2+(0.001*$C$25*1000*$F$21)^2)/$C$30+(-'int. presets cp_10d+wd'!D28*COS($F$18*PI()/180)*$F$21-'int. presets cp_10d+wd'!D37*COS($I$18*PI()/180)*$I$21)*$C$25*1000)/9.81*$O$99/$AA$47*$F$193*'int. presets cp_10d+wd'!$D$246-$Z$47/$AA$47*$C$20*$F$21</x:f>
        <x:v>77.289959915782106</x:v>
      </x:c>
      <x:c r="AB53" s="18"/>
      <x:c r="AC53" s="491"/>
      <x:c r="AD53" s="54"/>
      <x:c r="AE53" s="1715"/>
      <x:c r="AF53" s="1716"/>
      <x:c r="AG53" s="1471"/>
      <x:c r="AH53" s="1422"/>
      <x:c r="AI53" s="1422"/>
      <x:c r="AJ53" s="1422"/>
      <x:c r="AK53" s="1423"/>
      <x:c r="AL53" s="1421"/>
      <x:c r="AM53" s="1422"/>
      <x:c r="AN53" s="1422"/>
      <x:c r="AO53" s="1422"/>
      <x:c r="AP53" s="1423"/>
      <x:c r="AQ53" s="1412"/>
      <x:c r="AR53" s="1413"/>
      <x:c r="AS53" s="1413"/>
      <x:c r="AT53" s="1413"/>
      <x:c r="AU53" s="1414"/>
      <x:c r="AV53" s="1448"/>
      <x:c r="AW53" s="1449"/>
      <x:c r="AX53" s="1449"/>
      <x:c r="AY53" s="1449"/>
      <x:c r="AZ53" s="1450"/>
      <x:c r="BA53" s="1457"/>
      <x:c r="BB53" s="1458"/>
      <x:c r="BC53" s="1458"/>
      <x:c r="BD53" s="1458"/>
      <x:c r="BE53" s="1459"/>
      <x:c r="BF53" s="1466"/>
      <x:c r="BG53" s="1467"/>
      <x:c r="BH53" s="1467"/>
      <x:c r="BI53" s="1467"/>
      <x:c r="BJ53" s="1468"/>
      <x:c r="BK53" s="1735"/>
      <x:c r="BL53" s="1736"/>
      <x:c r="BM53" s="1736"/>
      <x:c r="BN53" s="1736"/>
      <x:c r="BO53" s="1737"/>
      <x:c r="BP53" s="1439"/>
      <x:c r="BQ53" s="1440"/>
      <x:c r="BR53" s="1440"/>
      <x:c r="BS53" s="1440"/>
      <x:c r="BT53" s="1441"/>
      <x:c r="BU53" s="1430"/>
      <x:c r="BV53" s="1431"/>
      <x:c r="BW53" s="1431"/>
      <x:c r="BX53" s="1431"/>
      <x:c r="BY53" s="1432"/>
      <x:c r="BZ53" s="1715"/>
      <x:c r="CA53" s="1716"/>
      <x:c r="CB53" s="360"/>
      <x:c r="CC53" s="602" t="s">
        <x:v>0</x:v>
      </x:c>
      <x:c r="CE53" s="491"/>
      <x:c r="CF53" s="54"/>
      <x:c r="CG53" s="1715"/>
      <x:c r="CH53" s="1716"/>
      <x:c r="CI53" s="1815"/>
      <x:c r="CJ53" s="1431"/>
      <x:c r="CK53" s="1431"/>
      <x:c r="CL53" s="1431"/>
      <x:c r="CM53" s="1816"/>
      <x:c r="CN53" s="1439"/>
      <x:c r="CO53" s="1440"/>
      <x:c r="CP53" s="1440"/>
      <x:c r="CQ53" s="1440"/>
      <x:c r="CR53" s="1441"/>
      <x:c r="CS53" s="1735"/>
      <x:c r="CT53" s="1736"/>
      <x:c r="CU53" s="1736"/>
      <x:c r="CV53" s="1736"/>
      <x:c r="CW53" s="1737"/>
      <x:c r="CX53" s="1466"/>
      <x:c r="CY53" s="1467"/>
      <x:c r="CZ53" s="1467"/>
      <x:c r="DA53" s="1467"/>
      <x:c r="DB53" s="1468"/>
      <x:c r="DC53" s="1457"/>
      <x:c r="DD53" s="1458"/>
      <x:c r="DE53" s="1458"/>
      <x:c r="DF53" s="1458"/>
      <x:c r="DG53" s="1459"/>
      <x:c r="DH53" s="1448"/>
      <x:c r="DI53" s="1449"/>
      <x:c r="DJ53" s="1449"/>
      <x:c r="DK53" s="1449"/>
      <x:c r="DL53" s="1450"/>
      <x:c r="DM53" s="1412"/>
      <x:c r="DN53" s="1413"/>
      <x:c r="DO53" s="1413"/>
      <x:c r="DP53" s="1413"/>
      <x:c r="DQ53" s="1414"/>
      <x:c r="DR53" s="1421"/>
      <x:c r="DS53" s="1422"/>
      <x:c r="DT53" s="1422"/>
      <x:c r="DU53" s="1422"/>
      <x:c r="DV53" s="1423"/>
      <x:c r="DW53" s="1421"/>
      <x:c r="DX53" s="1422"/>
      <x:c r="DY53" s="1422"/>
      <x:c r="DZ53" s="1422"/>
      <x:c r="EA53" s="1650"/>
      <x:c r="EB53" s="1715"/>
      <x:c r="EC53" s="1716"/>
      <x:c r="ED53" s="360"/>
      <x:c r="EE53" s="602" t="s">
        <x:v>0</x:v>
      </x:c>
    </x:row>
    <x:row r="54" spans="1:136" ht="13.5" customHeight="1" thickBot="1" x14ac:dyDescent="0.25">
      <x:c r="A54" s="24"/>
      <x:c r="B54" s="1514" t="e">
        <x:v>#REF!</x:v>
      </x:c>
      <x:c r="C54" s="1515">
        <x:v>0</x:v>
      </x:c>
      <x:c r="D54" s="1516">
        <x:v>0</x:v>
      </x:c>
      <x:c r="E54" s="343" t="s">
        <x:v>535</x:v>
      </x:c>
      <x:c r="F54" s="1221" t="e">
        <x:f t="shared" si="23"/>
        <x:v>#REF!</x:v>
      </x:c>
      <x:c r="G54" s="1221" t="e">
        <x:f t="shared" si="24"/>
        <x:v>#REF!</x:v>
      </x:c>
      <x:c r="H54" s="1221" t="e">
        <x:f t="shared" si="25"/>
        <x:v>#REF!</x:v>
      </x:c>
      <x:c r="I54" s="1222" t="e">
        <x:f t="shared" si="26"/>
        <x:v>#REF!</x:v>
      </x:c>
      <x:c r="J54" s="1221" t="e">
        <x:f t="shared" si="27"/>
        <x:v>#REF!</x:v>
      </x:c>
      <x:c r="K54" s="1229" t="e">
        <x:f t="shared" si="28"/>
        <x:v>#REF!</x:v>
      </x:c>
      <x:c r="L54" s="1112">
        <x:f t="shared" ca="1" si="29"/>
        <x:v>23.632311830569421</x:v>
      </x:c>
      <x:c r="M54" s="1056">
        <x:f t="shared" ca="1" si="30"/>
        <x:v>52.100267307909952</x:v>
      </x:c>
      <x:c r="N54" s="1138" t="e">
        <x:f>(-#REF!*COS($F$18*PI()/180)*$F$21-#REF!*COS($I$18*PI()/180)*$I$21)*$N$99*$C$25*1000/9.81/$O$47*$D$193*#REF!-$N$47/$O$47*$C$20*$F$21</x:f>
        <x:v>#REF!</x:v>
      </x:c>
      <x:c r="O54" s="1052" t="e">
        <x:f>(SQRT(((-#REF!*SIN($F$18*PI()/180)*$F$21+#REF!*SIN($I$18*PI()/180)*$I$21)*$C$25*1000)^2+(0.001*$C$25*1000*$F$21)^2)/$C$30+(-#REF!*COS($F$18*PI()/180)*$F$21-#REF!*COS($I$18*PI()/180)*$I$21)*$C$25*1000)/9.81*$O$99/$O$47*$F$193*#REF!-$N$47/$O$47*$C$20*$F$21</x:f>
        <x:v>#REF!</x:v>
      </x:c>
      <x:c r="P54" s="407" t="e">
        <x:f>(-#REF!*COS($F$18*PI()/180)*$F$21-#REF!*COS($I$18*PI()/180)*$I$21)*$N$99*$C$25*1000/9.81/$Q$47*$D$193*#REF!-$P$47/$Q$47*$C$20*$F$21</x:f>
        <x:v>#REF!</x:v>
      </x:c>
      <x:c r="Q54" s="408" t="e">
        <x:f>(SQRT(((-#REF!*SIN($F$18*PI()/180)*$F$21+#REF!*SIN($I$18*PI()/180)*$I$21)*$C$25*1000)^2+(0.001*$C$25*1000*$F$21)^2)/$C$30+(-#REF!*COS($F$18*PI()/180)*$F$21-#REF!*COS($I$18*PI()/180)*$I$21)*$C$25*1000)/9.81*$O$99/$Q$47*$F$193*#REF!-$P$47/$Q$47*$C$20*$F$21</x:f>
        <x:v>#REF!</x:v>
      </x:c>
      <x:c r="R54" s="407" t="e">
        <x:f>(-#REF!*COS($F$18*PI()/180)*$F$21-#REF!*COS($I$18*PI()/180)*$I$21)*$N$99*$C$25*1000/9.81/$S$47*$D$193*#REF!-$R$47/$S$47*$C$20*$F$21</x:f>
        <x:v>#REF!</x:v>
      </x:c>
      <x:c r="S54" s="408" t="e">
        <x:f>(SQRT(((-#REF!*SIN($F$18*PI()/180)*$F$21+#REF!*SIN($I$18*PI()/180)*$I$21)*$C$25*1000)^2+(0.001*$C$25*1000*$F$21)^2)/$C$30+(-#REF!*COS($F$18*PI()/180)*$F$21-#REF!*COS($I$18*PI()/180)*$I$21)*$C$25*1000)/9.81*$O$99/$S$47*$F$193*#REF!-$R$47/$S$47*$C$20*$F$21</x:f>
        <x:v>#REF!</x:v>
      </x:c>
      <x:c r="T54" s="407" t="e">
        <x:f>(-#REF!*COS($F$18*PI()/180)*$F$21-#REF!*COS($I$18*PI()/180)*$I$21)*$N$99*$C$25*1000/9.81/$U$47*$D$193*#REF!-$T$47/$U$47*$C$20*$F$21</x:f>
        <x:v>#REF!</x:v>
      </x:c>
      <x:c r="U54" s="408" t="e">
        <x:f>(SQRT(((-#REF!*SIN($F$18*PI()/180)*$F$21+#REF!*SIN($I$18*PI()/180)*$I$21)*$C$25*1000)^2+(0.001*$C$25*1000*$F$21)^2)/$C$30+(-#REF!*COS($F$18*PI()/180)*$F$21-#REF!*COS($I$18*PI()/180)*$I$21)*$C$25*1000)/9.81*$O$99/$U$47*$F$193*#REF!-$T$47/$U$47*$C$20*$F$21</x:f>
        <x:v>#REF!</x:v>
      </x:c>
      <x:c r="V54" s="407" t="e">
        <x:f>(-#REF!*COS($F$18*PI()/180)*$F$21-#REF!*COS($I$18*PI()/180)*$I$21)*$N$99*$C$25*1000/9.81/$W$47*$D$193*#REF!-$V$47/$W$47*$C$20*$F$21</x:f>
        <x:v>#REF!</x:v>
      </x:c>
      <x:c r="W54" s="408" t="e">
        <x:f>(SQRT(((-#REF!*SIN($F$18*PI()/180)*$F$21+#REF!*SIN($I$18*PI()/180)*$I$21)*$C$25*1000)^2+(0.001*$C$25*1000*$F$21)^2)/$C$30+(-#REF!*COS($F$18*PI()/180)*$F$21-#REF!*COS($I$18*PI()/180)*$I$21)*$C$25*1000)/9.81*$O$99/$W$47*$F$193*#REF!-$V$47/$W$47*$C$20*$F$21</x:f>
        <x:v>#REF!</x:v>
      </x:c>
      <x:c r="X54" s="407" t="e">
        <x:f>(-#REF!*COS($F$18*PI()/180)*$F$21-#REF!*COS($I$18*PI()/180)*$I$21)*$N$99*$C$25*1000/9.81/$Y$47*$D$193*#REF!-$X$47/$Y$47*$C$20*$F$21</x:f>
        <x:v>#REF!</x:v>
      </x:c>
      <x:c r="Y54" s="408" t="e">
        <x:f>(SQRT(((-#REF!*SIN($F$18*PI()/180)*$F$21+#REF!*SIN($I$18*PI()/180)*$I$21)*$C$25*1000)^2+(0.001*$C$25*1000*$F$21)^2)/$C$30+(-#REF!*COS($F$18*PI()/180)*$F$21-#REF!*COS($I$18*PI()/180)*$I$21)*$C$25*1000)/9.81*$O$99/$Y$47*$F$193*#REF!-$X$47/$Y$47*$C$20*$F$21</x:f>
        <x:v>#REF!</x:v>
      </x:c>
      <x:c r="Z54" s="407">
        <x:f ca="1">(-'int. presets cp_10d+wd'!I29*COS($F$18*PI()/180)*$F$21-'int. presets cp_10d+wd'!I38*COS($I$18*PI()/180)*$I$21)*$N$99*$C$25*1000/9.81/$AA$47*$D$193*'int. presets cp_10d+wd'!$I$246-$Z$47/$AA$47*$C$20*$F$21</x:f>
        <x:v>18.918246224930428</x:v>
      </x:c>
      <x:c r="AA54" s="1139">
        <x:f ca="1">(SQRT(((-'int. presets cp_10d+wd'!D29*SIN($F$18*PI()/180)*$F$21+'int. presets cp_10d+wd'!D38*SIN($I$18*PI()/180)*$I$21)*$C$25*1000)^2+(0.001*$C$25*1000*$F$21)^2)/$C$30+(-'int. presets cp_10d+wd'!D29*COS($F$18*PI()/180)*$F$21-'int. presets cp_10d+wd'!D38*COS($I$18*PI()/180)*$I$21)*$C$25*1000)/9.81*$O$99/$AA$47*$F$193*'int. presets cp_10d+wd'!$D$246-$Z$47/$AA$47*$C$20*$F$21</x:f>
        <x:v>23.632311830569421</x:v>
      </x:c>
      <x:c r="AB54" s="18"/>
      <x:c r="AC54" s="491"/>
      <x:c r="AD54" s="54"/>
      <x:c r="AE54" s="1715"/>
      <x:c r="AF54" s="1716"/>
      <x:c r="AG54" s="1469" t="str">
        <x:f>AL51</x:f>
        <x:v>Inner row
Interior modules</x:v>
      </x:c>
      <x:c r="AH54" s="1416"/>
      <x:c r="AI54" s="1416"/>
      <x:c r="AJ54" s="1416"/>
      <x:c r="AK54" s="1417"/>
      <x:c r="AL54" s="1415" t="str">
        <x:f>AL32</x:f>
        <x:v>Inner row
Interior modules</x:v>
      </x:c>
      <x:c r="AM54" s="1416"/>
      <x:c r="AN54" s="1416"/>
      <x:c r="AO54" s="1416"/>
      <x:c r="AP54" s="1417"/>
      <x:c r="AQ54" s="1406" t="str">
        <x:f>AQ32</x:f>
        <x:v>Inner row
1st-4th module</x:v>
      </x:c>
      <x:c r="AR54" s="1407"/>
      <x:c r="AS54" s="1407"/>
      <x:c r="AT54" s="1407"/>
      <x:c r="AU54" s="1408"/>
      <x:c r="AV54" s="1442" t="str">
        <x:f>AV32</x:f>
        <x:v>Inner row
Interior modules</x:v>
      </x:c>
      <x:c r="AW54" s="1443"/>
      <x:c r="AX54" s="1443"/>
      <x:c r="AY54" s="1443"/>
      <x:c r="AZ54" s="1444"/>
      <x:c r="BA54" s="1451" t="str">
        <x:f>BA32</x:f>
        <x:v>Inner row
1st-4th module</x:v>
      </x:c>
      <x:c r="BB54" s="1452"/>
      <x:c r="BC54" s="1452"/>
      <x:c r="BD54" s="1452"/>
      <x:c r="BE54" s="1453"/>
      <x:c r="BF54" s="1460" t="str">
        <x:f>BF32</x:f>
        <x:v>Inner row
Interior modules</x:v>
      </x:c>
      <x:c r="BG54" s="1461"/>
      <x:c r="BH54" s="1461"/>
      <x:c r="BI54" s="1461"/>
      <x:c r="BJ54" s="1462"/>
      <x:c r="BK54" s="1652" t="str">
        <x:f>BK32</x:f>
        <x:v>Inner row
1st-4th module</x:v>
      </x:c>
      <x:c r="BL54" s="1653"/>
      <x:c r="BM54" s="1653"/>
      <x:c r="BN54" s="1653"/>
      <x:c r="BO54" s="1654"/>
      <x:c r="BP54" s="1433" t="str">
        <x:f>BP43</x:f>
        <x:v>Inner row
Interior modules</x:v>
      </x:c>
      <x:c r="BQ54" s="1434"/>
      <x:c r="BR54" s="1434"/>
      <x:c r="BS54" s="1434"/>
      <x:c r="BT54" s="1435"/>
      <x:c r="BU54" s="1424" t="str">
        <x:f>BU43</x:f>
        <x:v>Inner row
1st-4th module</x:v>
      </x:c>
      <x:c r="BV54" s="1425"/>
      <x:c r="BW54" s="1425"/>
      <x:c r="BX54" s="1425"/>
      <x:c r="BY54" s="1426"/>
      <x:c r="BZ54" s="1715"/>
      <x:c r="CA54" s="1716"/>
      <x:c r="CB54" s="361"/>
      <x:c r="CC54" s="1602" t="s">
        <x:v>76</x:v>
      </x:c>
      <x:c r="CE54" s="491"/>
      <x:c r="CF54" s="54"/>
      <x:c r="CG54" s="1715"/>
      <x:c r="CH54" s="1716"/>
      <x:c r="CI54" s="1811" t="str">
        <x:f>BU54</x:f>
        <x:v>Inner row
1st-4th module</x:v>
      </x:c>
      <x:c r="CJ54" s="1425"/>
      <x:c r="CK54" s="1425"/>
      <x:c r="CL54" s="1425"/>
      <x:c r="CM54" s="1812"/>
      <x:c r="CN54" s="1433" t="str">
        <x:f>BP54</x:f>
        <x:v>Inner row
Interior modules</x:v>
      </x:c>
      <x:c r="CO54" s="1434"/>
      <x:c r="CP54" s="1434"/>
      <x:c r="CQ54" s="1434"/>
      <x:c r="CR54" s="1435"/>
      <x:c r="CS54" s="1738" t="str">
        <x:f>BK54</x:f>
        <x:v>Inner row
1st-4th module</x:v>
      </x:c>
      <x:c r="CT54" s="1739"/>
      <x:c r="CU54" s="1739"/>
      <x:c r="CV54" s="1739"/>
      <x:c r="CW54" s="1740"/>
      <x:c r="CX54" s="1460" t="str">
        <x:f>BF54</x:f>
        <x:v>Inner row
Interior modules</x:v>
      </x:c>
      <x:c r="CY54" s="1461"/>
      <x:c r="CZ54" s="1461"/>
      <x:c r="DA54" s="1461"/>
      <x:c r="DB54" s="1462"/>
      <x:c r="DC54" s="1451" t="str">
        <x:f>BA54</x:f>
        <x:v>Inner row
1st-4th module</x:v>
      </x:c>
      <x:c r="DD54" s="1452"/>
      <x:c r="DE54" s="1452"/>
      <x:c r="DF54" s="1452"/>
      <x:c r="DG54" s="1453"/>
      <x:c r="DH54" s="1442" t="str">
        <x:f>AV54</x:f>
        <x:v>Inner row
Interior modules</x:v>
      </x:c>
      <x:c r="DI54" s="1443"/>
      <x:c r="DJ54" s="1443"/>
      <x:c r="DK54" s="1443"/>
      <x:c r="DL54" s="1444"/>
      <x:c r="DM54" s="1406" t="str">
        <x:f>AQ54</x:f>
        <x:v>Inner row
1st-4th module</x:v>
      </x:c>
      <x:c r="DN54" s="1407"/>
      <x:c r="DO54" s="1407"/>
      <x:c r="DP54" s="1407"/>
      <x:c r="DQ54" s="1408"/>
      <x:c r="DR54" s="1415" t="str">
        <x:f>AL54</x:f>
        <x:v>Inner row
Interior modules</x:v>
      </x:c>
      <x:c r="DS54" s="1416"/>
      <x:c r="DT54" s="1416"/>
      <x:c r="DU54" s="1416"/>
      <x:c r="DV54" s="1417"/>
      <x:c r="DW54" s="1415" t="str">
        <x:f>AG54</x:f>
        <x:v>Inner row
Interior modules</x:v>
      </x:c>
      <x:c r="DX54" s="1416"/>
      <x:c r="DY54" s="1416"/>
      <x:c r="DZ54" s="1416"/>
      <x:c r="EA54" s="1648"/>
      <x:c r="EB54" s="1715"/>
      <x:c r="EC54" s="1716"/>
      <x:c r="ED54" s="361"/>
      <x:c r="EE54" s="1602" t="s">
        <x:v>76</x:v>
      </x:c>
    </x:row>
    <x:row r="55" spans="1:136" ht="13.5" customHeight="1" x14ac:dyDescent="0.2">
      <x:c r="A55" s="24"/>
      <x:c r="B55" s="1511" t="s">
        <x:v>537</x:v>
      </x:c>
      <x:c r="C55" s="1512">
        <x:v>0</x:v>
      </x:c>
      <x:c r="D55" s="1513" t="s">
        <x:v>537</x:v>
      </x:c>
      <x:c r="E55" s="342" t="s">
        <x:v>534</x:v>
      </x:c>
      <x:c r="F55" s="1223" t="e">
        <x:f t="shared" si="23"/>
        <x:v>#REF!</x:v>
      </x:c>
      <x:c r="G55" s="1223" t="e">
        <x:f t="shared" si="24"/>
        <x:v>#REF!</x:v>
      </x:c>
      <x:c r="H55" s="1223" t="e">
        <x:f t="shared" si="25"/>
        <x:v>#REF!</x:v>
      </x:c>
      <x:c r="I55" s="1220" t="e">
        <x:f t="shared" si="26"/>
        <x:v>#REF!</x:v>
      </x:c>
      <x:c r="J55" s="1223" t="e">
        <x:f t="shared" si="27"/>
        <x:v>#REF!</x:v>
      </x:c>
      <x:c r="K55" s="1230" t="e">
        <x:f t="shared" si="28"/>
        <x:v>#REF!</x:v>
      </x:c>
      <x:c r="L55" s="1113">
        <x:f t="shared" ca="1" si="29"/>
        <x:v>68.551448179484566</x:v>
      </x:c>
      <x:c r="M55" s="1055">
        <x:f t="shared" ca="1" si="30"/>
        <x:v>151.12989368545524</x:v>
      </x:c>
      <x:c r="N55" s="1136" t="e">
        <x:f>(-#REF!*COS($F$18*PI()/180)*$F$21-#REF!*COS($I$18*PI()/180)*$I$21)*$N$99*$C$25*1000/9.81/$O$47*$D$193*#REF!-$N$47/$O$47*$C$20*$F$21</x:f>
        <x:v>#REF!</x:v>
      </x:c>
      <x:c r="O55" s="1051" t="e">
        <x:f>(SQRT(((-#REF!*SIN($F$18*PI()/180)*$F$21+#REF!*SIN($I$18*PI()/180)*$I$21)*$C$25*1000)^2+(0.001*$C$25*1000*$F$21)^2)/$C$30+(-#REF!*COS($F$18*PI()/180)*$F$21-#REF!*COS($I$18*PI()/180)*$I$21)*$C$25*1000)/9.81*$O$99/$O$47*$F$193*#REF!-$N$47/$O$47*$C$20*$F$21</x:f>
        <x:v>#REF!</x:v>
      </x:c>
      <x:c r="P55" s="409" t="e">
        <x:f>(-#REF!*COS($F$18*PI()/180)*$F$21-#REF!*COS($I$18*PI()/180)*$I$21)*$N$99*$C$25*1000/9.81/$Q$47*$D$193*#REF!-$P$47/$Q$47*$C$20*$F$21</x:f>
        <x:v>#REF!</x:v>
      </x:c>
      <x:c r="Q55" s="410" t="e">
        <x:f>(SQRT(((-#REF!*SIN($F$18*PI()/180)*$F$21+#REF!*SIN($I$18*PI()/180)*$I$21)*$C$25*1000)^2+(0.001*$C$25*1000*$F$21)^2)/$C$30+(-#REF!*COS($F$18*PI()/180)*$F$21-#REF!*COS($I$18*PI()/180)*$I$21)*$C$25*1000)/9.81*$O$99/$Q$47*$F$193*#REF!-$P$47/$Q$47*$C$20*$F$21</x:f>
        <x:v>#REF!</x:v>
      </x:c>
      <x:c r="R55" s="409" t="e">
        <x:f>(-#REF!*COS($F$18*PI()/180)*$F$21-#REF!*COS($I$18*PI()/180)*$I$21)*$N$99*$C$25*1000/9.81/$S$47*$D$193*#REF!-$R$47/$S$47*$C$20*$F$21</x:f>
        <x:v>#REF!</x:v>
      </x:c>
      <x:c r="S55" s="410" t="e">
        <x:f>(SQRT(((-#REF!*SIN($F$18*PI()/180)*$F$21+#REF!*SIN($I$18*PI()/180)*$I$21)*$C$25*1000)^2+(0.001*$C$25*1000*$F$21)^2)/$C$30+(-#REF!*COS($F$18*PI()/180)*$F$21-#REF!*COS($I$18*PI()/180)*$I$21)*$C$25*1000)/9.81*$O$99/$S$47*$F$193*#REF!-$R$47/$S$47*$C$20*$F$21</x:f>
        <x:v>#REF!</x:v>
      </x:c>
      <x:c r="T55" s="409" t="e">
        <x:f>(-#REF!*COS($F$18*PI()/180)*$F$21-#REF!*COS($I$18*PI()/180)*$I$21)*$N$99*$C$25*1000/9.81/$U$47*$D$193*#REF!-$T$47/$U$47*$C$20*$F$21</x:f>
        <x:v>#REF!</x:v>
      </x:c>
      <x:c r="U55" s="410" t="e">
        <x:f>(SQRT(((-#REF!*SIN($F$18*PI()/180)*$F$21+#REF!*SIN($I$18*PI()/180)*$I$21)*$C$25*1000)^2+(0.001*$C$25*1000*$F$21)^2)/$C$30+(-#REF!*COS($F$18*PI()/180)*$F$21-#REF!*COS($I$18*PI()/180)*$I$21)*$C$25*1000)/9.81*$O$99/$U$47*$F$193*#REF!-$T$47/$U$47*$C$20*$F$21</x:f>
        <x:v>#REF!</x:v>
      </x:c>
      <x:c r="V55" s="409" t="e">
        <x:f>(-#REF!*COS($F$18*PI()/180)*$F$21-#REF!*COS($I$18*PI()/180)*$I$21)*$N$99*$C$25*1000/9.81/$W$47*$D$193*#REF!-$V$47/$W$47*$C$20*$F$21</x:f>
        <x:v>#REF!</x:v>
      </x:c>
      <x:c r="W55" s="410" t="e">
        <x:f>(SQRT(((-#REF!*SIN($F$18*PI()/180)*$F$21+#REF!*SIN($I$18*PI()/180)*$I$21)*$C$25*1000)^2+(0.001*$C$25*1000*$F$21)^2)/$C$30+(-#REF!*COS($F$18*PI()/180)*$F$21-#REF!*COS($I$18*PI()/180)*$I$21)*$C$25*1000)/9.81*$O$99/$W$47*$F$193*#REF!-$V$47/$W$47*$C$20*$F$21</x:f>
        <x:v>#REF!</x:v>
      </x:c>
      <x:c r="X55" s="409" t="e">
        <x:f>(-#REF!*COS($F$18*PI()/180)*$F$21-#REF!*COS($I$18*PI()/180)*$I$21)*$N$99*$C$25*1000/9.81/$Y$47*$D$193*#REF!-$X$47/$Y$47*$C$20*$F$21</x:f>
        <x:v>#REF!</x:v>
      </x:c>
      <x:c r="Y55" s="410" t="e">
        <x:f>(SQRT(((-#REF!*SIN($F$18*PI()/180)*$F$21+#REF!*SIN($I$18*PI()/180)*$I$21)*$C$25*1000)^2+(0.001*$C$25*1000*$F$21)^2)/$C$30+(-#REF!*COS($F$18*PI()/180)*$F$21-#REF!*COS($I$18*PI()/180)*$I$21)*$C$25*1000)/9.81*$O$99/$Y$47*$F$193*#REF!-$X$47/$Y$47*$C$20*$F$21</x:f>
        <x:v>#REF!</x:v>
      </x:c>
      <x:c r="Z55" s="409">
        <x:f ca="1">(-'int. presets cp_10d+wd'!I30*COS($F$18*PI()/180)*$F$21-'int. presets cp_10d+wd'!I39*COS($I$18*PI()/180)*$I$21)*$N$99*$C$25*1000/9.81/$AA$47*$D$193*'int. presets cp_10d+wd'!$I$246-$Z$47/$AA$47*$C$20*$F$21</x:f>
        <x:v>45.726446397557872</x:v>
      </x:c>
      <x:c r="AA55" s="1141">
        <x:f ca="1">(SQRT(((-'int. presets cp_10d+wd'!D30*SIN($F$18*PI()/180)*$F$21+'int. presets cp_10d+wd'!D39*SIN($I$18*PI()/180)*$I$21)*$C$25*1000)^2+(0.001*$C$25*1000*$F$21)^2)/$C$30+(-'int. presets cp_10d+wd'!D30*COS($F$18*PI()/180)*$F$21-'int. presets cp_10d+wd'!D39*COS($I$18*PI()/180)*$I$21)*$C$25*1000)/9.81*$O$99/$AA$47*$F$193*'int. presets cp_10d+wd'!$D$246-$Z$47/$AA$47*$C$20*$F$21</x:f>
        <x:v>68.551448179484566</x:v>
      </x:c>
      <x:c r="AB55" s="18"/>
      <x:c r="AC55" s="493"/>
      <x:c r="AD55" s="54"/>
      <x:c r="AE55" s="1715"/>
      <x:c r="AF55" s="1716"/>
      <x:c r="AG55" s="1470"/>
      <x:c r="AH55" s="1419"/>
      <x:c r="AI55" s="1419"/>
      <x:c r="AJ55" s="1419"/>
      <x:c r="AK55" s="1420"/>
      <x:c r="AL55" s="1418"/>
      <x:c r="AM55" s="1419"/>
      <x:c r="AN55" s="1419"/>
      <x:c r="AO55" s="1419"/>
      <x:c r="AP55" s="1420"/>
      <x:c r="AQ55" s="1409"/>
      <x:c r="AR55" s="1410"/>
      <x:c r="AS55" s="1410"/>
      <x:c r="AT55" s="1410"/>
      <x:c r="AU55" s="1411"/>
      <x:c r="AV55" s="1445"/>
      <x:c r="AW55" s="1446"/>
      <x:c r="AX55" s="1446"/>
      <x:c r="AY55" s="1446"/>
      <x:c r="AZ55" s="1447"/>
      <x:c r="BA55" s="1454"/>
      <x:c r="BB55" s="1455"/>
      <x:c r="BC55" s="1455"/>
      <x:c r="BD55" s="1455"/>
      <x:c r="BE55" s="1456"/>
      <x:c r="BF55" s="1463"/>
      <x:c r="BG55" s="1464"/>
      <x:c r="BH55" s="1464"/>
      <x:c r="BI55" s="1464"/>
      <x:c r="BJ55" s="1465"/>
      <x:c r="BK55" s="1655"/>
      <x:c r="BL55" s="1656"/>
      <x:c r="BM55" s="1656"/>
      <x:c r="BN55" s="1656"/>
      <x:c r="BO55" s="1657"/>
      <x:c r="BP55" s="1436"/>
      <x:c r="BQ55" s="1437"/>
      <x:c r="BR55" s="1437"/>
      <x:c r="BS55" s="1437"/>
      <x:c r="BT55" s="1438"/>
      <x:c r="BU55" s="1427"/>
      <x:c r="BV55" s="1428"/>
      <x:c r="BW55" s="1428"/>
      <x:c r="BX55" s="1428"/>
      <x:c r="BY55" s="1429"/>
      <x:c r="BZ55" s="1715"/>
      <x:c r="CA55" s="1716"/>
      <x:c r="CB55" s="361"/>
      <x:c r="CC55" s="1602"/>
      <x:c r="CE55" s="493"/>
      <x:c r="CF55" s="54"/>
      <x:c r="CG55" s="1715"/>
      <x:c r="CH55" s="1716"/>
      <x:c r="CI55" s="1813"/>
      <x:c r="CJ55" s="1428"/>
      <x:c r="CK55" s="1428"/>
      <x:c r="CL55" s="1428"/>
      <x:c r="CM55" s="1814"/>
      <x:c r="CN55" s="1436"/>
      <x:c r="CO55" s="1437"/>
      <x:c r="CP55" s="1437"/>
      <x:c r="CQ55" s="1437"/>
      <x:c r="CR55" s="1438"/>
      <x:c r="CS55" s="1741"/>
      <x:c r="CT55" s="1742"/>
      <x:c r="CU55" s="1742"/>
      <x:c r="CV55" s="1742"/>
      <x:c r="CW55" s="1743"/>
      <x:c r="CX55" s="1463"/>
      <x:c r="CY55" s="1464"/>
      <x:c r="CZ55" s="1464"/>
      <x:c r="DA55" s="1464"/>
      <x:c r="DB55" s="1465"/>
      <x:c r="DC55" s="1454"/>
      <x:c r="DD55" s="1455"/>
      <x:c r="DE55" s="1455"/>
      <x:c r="DF55" s="1455"/>
      <x:c r="DG55" s="1456"/>
      <x:c r="DH55" s="1445"/>
      <x:c r="DI55" s="1446"/>
      <x:c r="DJ55" s="1446"/>
      <x:c r="DK55" s="1446"/>
      <x:c r="DL55" s="1447"/>
      <x:c r="DM55" s="1409"/>
      <x:c r="DN55" s="1410"/>
      <x:c r="DO55" s="1410"/>
      <x:c r="DP55" s="1410"/>
      <x:c r="DQ55" s="1411"/>
      <x:c r="DR55" s="1418"/>
      <x:c r="DS55" s="1419"/>
      <x:c r="DT55" s="1419"/>
      <x:c r="DU55" s="1419"/>
      <x:c r="DV55" s="1420"/>
      <x:c r="DW55" s="1418"/>
      <x:c r="DX55" s="1419"/>
      <x:c r="DY55" s="1419"/>
      <x:c r="DZ55" s="1419"/>
      <x:c r="EA55" s="1649"/>
      <x:c r="EB55" s="1715"/>
      <x:c r="EC55" s="1716"/>
      <x:c r="ED55" s="361"/>
      <x:c r="EE55" s="1602"/>
    </x:row>
    <x:row r="56" spans="1:136" ht="13.5" customHeight="1" thickBot="1" x14ac:dyDescent="0.25">
      <x:c r="A56" s="24"/>
      <x:c r="B56" s="1514" t="e">
        <x:v>#REF!</x:v>
      </x:c>
      <x:c r="C56" s="1515">
        <x:v>0</x:v>
      </x:c>
      <x:c r="D56" s="1516">
        <x:v>0</x:v>
      </x:c>
      <x:c r="E56" s="343" t="s">
        <x:v>535</x:v>
      </x:c>
      <x:c r="F56" s="1221" t="e">
        <x:f t="shared" si="23"/>
        <x:v>#REF!</x:v>
      </x:c>
      <x:c r="G56" s="1221" t="e">
        <x:f t="shared" si="24"/>
        <x:v>#REF!</x:v>
      </x:c>
      <x:c r="H56" s="1221" t="e">
        <x:f t="shared" si="25"/>
        <x:v>#REF!</x:v>
      </x:c>
      <x:c r="I56" s="1222" t="e">
        <x:f t="shared" si="26"/>
        <x:v>#REF!</x:v>
      </x:c>
      <x:c r="J56" s="1221" t="e">
        <x:f t="shared" si="27"/>
        <x:v>#REF!</x:v>
      </x:c>
      <x:c r="K56" s="1229" t="e">
        <x:f t="shared" si="28"/>
        <x:v>#REF!</x:v>
      </x:c>
      <x:c r="L56" s="1112">
        <x:f t="shared" ca="1" si="29"/>
        <x:v>55.505649414651607</x:v>
      </x:c>
      <x:c r="M56" s="1056">
        <x:f t="shared" ca="1" si="30"/>
        <x:v>122.36886481252921</x:v>
      </x:c>
      <x:c r="N56" s="1138" t="e">
        <x:f>(-#REF!*COS($F$18*PI()/180)*$F$21-#REF!*COS($I$18*PI()/180)*$I$21)*$N$99*$C$25*1000/9.81/$O$47*$D$193*#REF!-$N$47/$O$47*$C$20*$F$21</x:f>
        <x:v>#REF!</x:v>
      </x:c>
      <x:c r="O56" s="1052" t="e">
        <x:f>(SQRT(((-#REF!*SIN($F$18*PI()/180)*$F$21+#REF!*SIN($I$18*PI()/180)*$I$21)*$C$25*1000)^2+(0.001*$C$25*1000*$F$21)^2)/$C$30+(-#REF!*COS($F$18*PI()/180)*$F$21-#REF!*COS($I$18*PI()/180)*$I$21)*$C$25*1000)/9.81*$O$99/$O$47*$F$193*#REF!-$N$47/$O$47*$C$20*$F$21</x:f>
        <x:v>#REF!</x:v>
      </x:c>
      <x:c r="P56" s="407" t="e">
        <x:f>(-#REF!*COS($F$18*PI()/180)*$F$21-#REF!*COS($I$18*PI()/180)*$I$21)*$N$99*$C$25*1000/9.81/$Q$47*$D$193*#REF!-$P$47/$Q$47*$C$20*$F$21</x:f>
        <x:v>#REF!</x:v>
      </x:c>
      <x:c r="Q56" s="408" t="e">
        <x:f>(SQRT(((-#REF!*SIN($F$18*PI()/180)*$F$21+#REF!*SIN($I$18*PI()/180)*$I$21)*$C$25*1000)^2+(0.001*$C$25*1000*$F$21)^2)/$C$30+(-#REF!*COS($F$18*PI()/180)*$F$21-#REF!*COS($I$18*PI()/180)*$I$21)*$C$25*1000)/9.81*$O$99/$Q$47*$F$193*#REF!-$P$47/$Q$47*$C$20*$F$21</x:f>
        <x:v>#REF!</x:v>
      </x:c>
      <x:c r="R56" s="407" t="e">
        <x:f>(-#REF!*COS($F$18*PI()/180)*$F$21-#REF!*COS($I$18*PI()/180)*$I$21)*$N$99*$C$25*1000/9.81/$S$47*$D$193*#REF!-$R$47/$S$47*$C$20*$F$21</x:f>
        <x:v>#REF!</x:v>
      </x:c>
      <x:c r="S56" s="408" t="e">
        <x:f>(SQRT(((-#REF!*SIN($F$18*PI()/180)*$F$21+#REF!*SIN($I$18*PI()/180)*$I$21)*$C$25*1000)^2+(0.001*$C$25*1000*$F$21)^2)/$C$30+(-#REF!*COS($F$18*PI()/180)*$F$21-#REF!*COS($I$18*PI()/180)*$I$21)*$C$25*1000)/9.81*$O$99/$S$47*$F$193*#REF!-$R$47/$S$47*$C$20*$F$21</x:f>
        <x:v>#REF!</x:v>
      </x:c>
      <x:c r="T56" s="407" t="e">
        <x:f>(-#REF!*COS($F$18*PI()/180)*$F$21-#REF!*COS($I$18*PI()/180)*$I$21)*$N$99*$C$25*1000/9.81/$U$47*$D$193*#REF!-$T$47/$U$47*$C$20*$F$21</x:f>
        <x:v>#REF!</x:v>
      </x:c>
      <x:c r="U56" s="408" t="e">
        <x:f>(SQRT(((-#REF!*SIN($F$18*PI()/180)*$F$21+#REF!*SIN($I$18*PI()/180)*$I$21)*$C$25*1000)^2+(0.001*$C$25*1000*$F$21)^2)/$C$30+(-#REF!*COS($F$18*PI()/180)*$F$21-#REF!*COS($I$18*PI()/180)*$I$21)*$C$25*1000)/9.81*$O$99/$U$47*$F$193*#REF!-$T$47/$U$47*$C$20*$F$21</x:f>
        <x:v>#REF!</x:v>
      </x:c>
      <x:c r="V56" s="407" t="e">
        <x:f>(-#REF!*COS($F$18*PI()/180)*$F$21-#REF!*COS($I$18*PI()/180)*$I$21)*$N$99*$C$25*1000/9.81/$W$47*$D$193*#REF!-$V$47/$W$47*$C$20*$F$21</x:f>
        <x:v>#REF!</x:v>
      </x:c>
      <x:c r="W56" s="408" t="e">
        <x:f>(SQRT(((-#REF!*SIN($F$18*PI()/180)*$F$21+#REF!*SIN($I$18*PI()/180)*$I$21)*$C$25*1000)^2+(0.001*$C$25*1000*$F$21)^2)/$C$30+(-#REF!*COS($F$18*PI()/180)*$F$21-#REF!*COS($I$18*PI()/180)*$I$21)*$C$25*1000)/9.81*$O$99/$W$47*$F$193*#REF!-$V$47/$W$47*$C$20*$F$21</x:f>
        <x:v>#REF!</x:v>
      </x:c>
      <x:c r="X56" s="407" t="e">
        <x:f>(-#REF!*COS($F$18*PI()/180)*$F$21-#REF!*COS($I$18*PI()/180)*$I$21)*$N$99*$C$25*1000/9.81/$Y$47*$D$193*#REF!-$X$47/$Y$47*$C$20*$F$21</x:f>
        <x:v>#REF!</x:v>
      </x:c>
      <x:c r="Y56" s="408" t="e">
        <x:f>(SQRT(((-#REF!*SIN($F$18*PI()/180)*$F$21+#REF!*SIN($I$18*PI()/180)*$I$21)*$C$25*1000)^2+(0.001*$C$25*1000*$F$21)^2)/$C$30+(-#REF!*COS($F$18*PI()/180)*$F$21-#REF!*COS($I$18*PI()/180)*$I$21)*$C$25*1000)/9.81*$O$99/$Y$47*$F$193*#REF!-$X$47/$Y$47*$C$20*$F$21</x:f>
        <x:v>#REF!</x:v>
      </x:c>
      <x:c r="Z56" s="407">
        <x:f ca="1">(-'int. presets cp_10d+wd'!I31*COS($F$18*PI()/180)*$F$21-'int. presets cp_10d+wd'!I40*COS($I$18*PI()/180)*$I$21)*$N$99*$C$25*1000/9.81/$AA$47*$D$193*'int. presets cp_10d+wd'!$I$246-$Z$47/$AA$47*$C$20*$F$21</x:f>
        <x:v>32.565201430742128</x:v>
      </x:c>
      <x:c r="AA56" s="1139">
        <x:f ca="1">(SQRT(((-'int. presets cp_10d+wd'!D31*SIN($F$18*PI()/180)*$F$21+'int. presets cp_10d+wd'!D40*SIN($I$18*PI()/180)*$I$21)*$C$25*1000)^2+(0.001*$C$25*1000*$F$21)^2)/$C$30+(-'int. presets cp_10d+wd'!D31*COS($F$18*PI()/180)*$F$21-'int. presets cp_10d+wd'!D40*COS($I$18*PI()/180)*$I$21)*$C$25*1000)/9.81*$O$99/$AA$47*$F$193*'int. presets cp_10d+wd'!$D$246-$Z$47/$AA$47*$C$20*$F$21</x:f>
        <x:v>55.505649414651607</x:v>
      </x:c>
      <x:c r="AB56" s="18"/>
      <x:c r="AC56" s="153"/>
      <x:c r="AD56" s="56"/>
      <x:c r="AE56" s="1715"/>
      <x:c r="AF56" s="1716"/>
      <x:c r="AG56" s="1471"/>
      <x:c r="AH56" s="1422"/>
      <x:c r="AI56" s="1422"/>
      <x:c r="AJ56" s="1422"/>
      <x:c r="AK56" s="1423"/>
      <x:c r="AL56" s="1421"/>
      <x:c r="AM56" s="1422"/>
      <x:c r="AN56" s="1422"/>
      <x:c r="AO56" s="1422"/>
      <x:c r="AP56" s="1423"/>
      <x:c r="AQ56" s="1412"/>
      <x:c r="AR56" s="1413"/>
      <x:c r="AS56" s="1413"/>
      <x:c r="AT56" s="1413"/>
      <x:c r="AU56" s="1414"/>
      <x:c r="AV56" s="1448"/>
      <x:c r="AW56" s="1449"/>
      <x:c r="AX56" s="1449"/>
      <x:c r="AY56" s="1449"/>
      <x:c r="AZ56" s="1450"/>
      <x:c r="BA56" s="1457"/>
      <x:c r="BB56" s="1458"/>
      <x:c r="BC56" s="1458"/>
      <x:c r="BD56" s="1458"/>
      <x:c r="BE56" s="1459"/>
      <x:c r="BF56" s="1466"/>
      <x:c r="BG56" s="1467"/>
      <x:c r="BH56" s="1467"/>
      <x:c r="BI56" s="1467"/>
      <x:c r="BJ56" s="1468"/>
      <x:c r="BK56" s="1658"/>
      <x:c r="BL56" s="1659"/>
      <x:c r="BM56" s="1659"/>
      <x:c r="BN56" s="1659"/>
      <x:c r="BO56" s="1660"/>
      <x:c r="BP56" s="1439"/>
      <x:c r="BQ56" s="1440"/>
      <x:c r="BR56" s="1440"/>
      <x:c r="BS56" s="1440"/>
      <x:c r="BT56" s="1441"/>
      <x:c r="BU56" s="1430"/>
      <x:c r="BV56" s="1431"/>
      <x:c r="BW56" s="1431"/>
      <x:c r="BX56" s="1431"/>
      <x:c r="BY56" s="1432"/>
      <x:c r="BZ56" s="1715"/>
      <x:c r="CA56" s="1716"/>
      <x:c r="CB56" s="361"/>
      <x:c r="CC56" s="485"/>
      <x:c r="CE56" s="153"/>
      <x:c r="CF56" s="56"/>
      <x:c r="CG56" s="1715"/>
      <x:c r="CH56" s="1716"/>
      <x:c r="CI56" s="1815"/>
      <x:c r="CJ56" s="1431"/>
      <x:c r="CK56" s="1431"/>
      <x:c r="CL56" s="1431"/>
      <x:c r="CM56" s="1816"/>
      <x:c r="CN56" s="1439"/>
      <x:c r="CO56" s="1440"/>
      <x:c r="CP56" s="1440"/>
      <x:c r="CQ56" s="1440"/>
      <x:c r="CR56" s="1441"/>
      <x:c r="CS56" s="1765"/>
      <x:c r="CT56" s="1766"/>
      <x:c r="CU56" s="1766"/>
      <x:c r="CV56" s="1766"/>
      <x:c r="CW56" s="1767"/>
      <x:c r="CX56" s="1466"/>
      <x:c r="CY56" s="1467"/>
      <x:c r="CZ56" s="1467"/>
      <x:c r="DA56" s="1467"/>
      <x:c r="DB56" s="1468"/>
      <x:c r="DC56" s="1457"/>
      <x:c r="DD56" s="1458"/>
      <x:c r="DE56" s="1458"/>
      <x:c r="DF56" s="1458"/>
      <x:c r="DG56" s="1459"/>
      <x:c r="DH56" s="1448"/>
      <x:c r="DI56" s="1449"/>
      <x:c r="DJ56" s="1449"/>
      <x:c r="DK56" s="1449"/>
      <x:c r="DL56" s="1450"/>
      <x:c r="DM56" s="1412"/>
      <x:c r="DN56" s="1413"/>
      <x:c r="DO56" s="1413"/>
      <x:c r="DP56" s="1413"/>
      <x:c r="DQ56" s="1414"/>
      <x:c r="DR56" s="1421"/>
      <x:c r="DS56" s="1422"/>
      <x:c r="DT56" s="1422"/>
      <x:c r="DU56" s="1422"/>
      <x:c r="DV56" s="1423"/>
      <x:c r="DW56" s="1421"/>
      <x:c r="DX56" s="1422"/>
      <x:c r="DY56" s="1422"/>
      <x:c r="DZ56" s="1422"/>
      <x:c r="EA56" s="1650"/>
      <x:c r="EB56" s="1715"/>
      <x:c r="EC56" s="1716"/>
      <x:c r="ED56" s="361"/>
      <x:c r="EE56" s="485"/>
    </x:row>
    <x:row r="57" spans="1:136" ht="13.5" customHeight="1" x14ac:dyDescent="0.2">
      <x:c r="A57" s="24"/>
      <x:c r="B57" s="1511" t="s">
        <x:v>538</x:v>
      </x:c>
      <x:c r="C57" s="1512">
        <x:v>0</x:v>
      </x:c>
      <x:c r="D57" s="1513" t="s">
        <x:v>538</x:v>
      </x:c>
      <x:c r="E57" s="342" t="s">
        <x:v>534</x:v>
      </x:c>
      <x:c r="F57" s="1223" t="e">
        <x:f t="shared" si="23"/>
        <x:v>#REF!</x:v>
      </x:c>
      <x:c r="G57" s="1223" t="e">
        <x:f t="shared" si="24"/>
        <x:v>#REF!</x:v>
      </x:c>
      <x:c r="H57" s="1223" t="e">
        <x:f t="shared" si="25"/>
        <x:v>#REF!</x:v>
      </x:c>
      <x:c r="I57" s="1220" t="e">
        <x:f t="shared" si="26"/>
        <x:v>#REF!</x:v>
      </x:c>
      <x:c r="J57" s="1223" t="e">
        <x:f t="shared" si="27"/>
        <x:v>#REF!</x:v>
      </x:c>
      <x:c r="K57" s="1230" t="e">
        <x:f t="shared" si="28"/>
        <x:v>#REF!</x:v>
      </x:c>
      <x:c r="L57" s="1113">
        <x:f t="shared" ca="1" si="29"/>
        <x:v>66.006348031739066</x:v>
      </x:c>
      <x:c r="M57" s="1055">
        <x:f t="shared" ca="1" si="30"/>
        <x:v>145.51891499773257</x:v>
      </x:c>
      <x:c r="N57" s="1136" t="e">
        <x:f>(-#REF!*COS($F$18*PI()/180)*$F$21-#REF!*COS($I$18*PI()/180)*$I$21)*$N$99*$C$25*1000/9.81/$O$47*$D$193*#REF!-$N$47/$O$47*$C$20*$F$21</x:f>
        <x:v>#REF!</x:v>
      </x:c>
      <x:c r="O57" s="1051" t="e">
        <x:f>(SQRT(((-#REF!*SIN($F$18*PI()/180)*$F$21+#REF!*SIN($I$18*PI()/180)*$I$21)*$C$25*1000)^2+(0.001*$C$25*1000*$F$21)^2)/$C$30+(-#REF!*COS($F$18*PI()/180)*$F$21-#REF!*COS($I$18*PI()/180)*$I$21)*$C$25*1000)/9.81*$O$99/$O$47*$F$193*#REF!-$N$47/$O$47*$C$20*$F$21</x:f>
        <x:v>#REF!</x:v>
      </x:c>
      <x:c r="P57" s="409" t="e">
        <x:f>(-#REF!*COS($F$18*PI()/180)*$F$21-#REF!*COS($I$18*PI()/180)*$I$21)*$N$99*$C$25*1000/9.81/$Q$47*$D$193*#REF!-$P$47/$Q$47*$C$20*$F$21</x:f>
        <x:v>#REF!</x:v>
      </x:c>
      <x:c r="Q57" s="406" t="e">
        <x:f>(SQRT(((-#REF!*SIN($F$18*PI()/180)*$F$21+#REF!*SIN($I$18*PI()/180)*$I$21)*$C$25*1000)^2+(0.001*$C$25*1000*$F$21)^2)/$C$30+(-#REF!*COS($F$18*PI()/180)*$F$21-#REF!*COS($I$18*PI()/180)*$I$21)*$C$25*1000)/9.81*$O$99/$Q$47*$F$193*#REF!-$P$47/$Q$47*$C$20*$F$21</x:f>
        <x:v>#REF!</x:v>
      </x:c>
      <x:c r="R57" s="409" t="e">
        <x:f>(-#REF!*COS($F$18*PI()/180)*$F$21-#REF!*COS($I$18*PI()/180)*$I$21)*$N$99*$C$25*1000/9.81/$S$47*$D$193*#REF!-$R$47/$S$47*$C$20*$F$21</x:f>
        <x:v>#REF!</x:v>
      </x:c>
      <x:c r="S57" s="406" t="e">
        <x:f>(SQRT(((-#REF!*SIN($F$18*PI()/180)*$F$21+#REF!*SIN($I$18*PI()/180)*$I$21)*$C$25*1000)^2+(0.001*$C$25*1000*$F$21)^2)/$C$30+(-#REF!*COS($F$18*PI()/180)*$F$21-#REF!*COS($I$18*PI()/180)*$I$21)*$C$25*1000)/9.81*$O$99/$S$47*$F$193*#REF!-$R$47/$S$47*$C$20*$F$21</x:f>
        <x:v>#REF!</x:v>
      </x:c>
      <x:c r="T57" s="409" t="e">
        <x:f>(-#REF!*COS($F$18*PI()/180)*$F$21-#REF!*COS($I$18*PI()/180)*$I$21)*$N$99*$C$25*1000/9.81/$U$47*$D$193*#REF!-$T$47/$U$47*$C$20*$F$21</x:f>
        <x:v>#REF!</x:v>
      </x:c>
      <x:c r="U57" s="406" t="e">
        <x:f>(SQRT(((-#REF!*SIN($F$18*PI()/180)*$F$21+#REF!*SIN($I$18*PI()/180)*$I$21)*$C$25*1000)^2+(0.001*$C$25*1000*$F$21)^2)/$C$30+(-#REF!*COS($F$18*PI()/180)*$F$21-#REF!*COS($I$18*PI()/180)*$I$21)*$C$25*1000)/9.81*$O$99/$U$47*$F$193*#REF!-$T$47/$U$47*$C$20*$F$21</x:f>
        <x:v>#REF!</x:v>
      </x:c>
      <x:c r="V57" s="409" t="e">
        <x:f>(-#REF!*COS($F$18*PI()/180)*$F$21-#REF!*COS($I$18*PI()/180)*$I$21)*$N$99*$C$25*1000/9.81/$W$47*$D$193*#REF!-$V$47/$W$47*$C$20*$F$21</x:f>
        <x:v>#REF!</x:v>
      </x:c>
      <x:c r="W57" s="406" t="e">
        <x:f>(SQRT(((-#REF!*SIN($F$18*PI()/180)*$F$21+#REF!*SIN($I$18*PI()/180)*$I$21)*$C$25*1000)^2+(0.001*$C$25*1000*$F$21)^2)/$C$30+(-#REF!*COS($F$18*PI()/180)*$F$21-#REF!*COS($I$18*PI()/180)*$I$21)*$C$25*1000)/9.81*$O$99/$W$47*$F$193*#REF!-$V$47/$W$47*$C$20*$F$21</x:f>
        <x:v>#REF!</x:v>
      </x:c>
      <x:c r="X57" s="409" t="e">
        <x:f>(-#REF!*COS($F$18*PI()/180)*$F$21-#REF!*COS($I$18*PI()/180)*$I$21)*$N$99*$C$25*1000/9.81/$Y$47*$D$193*#REF!-$X$47/$Y$47*$C$20*$F$21</x:f>
        <x:v>#REF!</x:v>
      </x:c>
      <x:c r="Y57" s="406" t="e">
        <x:f>(SQRT(((-#REF!*SIN($F$18*PI()/180)*$F$21+#REF!*SIN($I$18*PI()/180)*$I$21)*$C$25*1000)^2+(0.001*$C$25*1000*$F$21)^2)/$C$30+(-#REF!*COS($F$18*PI()/180)*$F$21-#REF!*COS($I$18*PI()/180)*$I$21)*$C$25*1000)/9.81*$O$99/$Y$47*$F$193*#REF!-$X$47/$Y$47*$C$20*$F$21</x:f>
        <x:v>#REF!</x:v>
      </x:c>
      <x:c r="Z57" s="409">
        <x:f ca="1">(-'int. presets cp_10d+wd'!I32*COS($F$18*PI()/180)*$F$21-'int. presets cp_10d+wd'!I41*COS($I$18*PI()/180)*$I$21)*$N$99*$C$25*1000/9.81/$AA$47*$D$193*'int. presets cp_10d+wd'!$I$246-$Z$47/$AA$47*$C$20*$F$21</x:f>
        <x:v>46.464141250179999</x:v>
      </x:c>
      <x:c r="AA57" s="1137">
        <x:f ca="1">(SQRT(((-'int. presets cp_10d+wd'!D32*SIN($F$18*PI()/180)*$F$21+'int. presets cp_10d+wd'!D41*SIN($I$18*PI()/180)*$I$21)*$C$25*1000)^2+(0.001*$C$25*1000*$F$21)^2)/$C$30+(-'int. presets cp_10d+wd'!D32*COS($F$18*PI()/180)*$F$21-'int. presets cp_10d+wd'!D41*COS($I$18*PI()/180)*$I$21)*$C$25*1000)/9.81*$O$99/$AA$47*$F$193*'int. presets cp_10d+wd'!$D$246-$Z$47/$AA$47*$C$20*$F$21</x:f>
        <x:v>66.006348031739066</x:v>
      </x:c>
      <x:c r="AB57" s="18"/>
      <x:c r="AC57" s="493"/>
      <x:c r="AD57" s="18"/>
      <x:c r="AE57" s="1715"/>
      <x:c r="AF57" s="1716"/>
      <x:c r="AG57" s="1469" t="str">
        <x:f>AL51</x:f>
        <x:v>Inner row
Interior modules</x:v>
      </x:c>
      <x:c r="AH57" s="1416"/>
      <x:c r="AI57" s="1416"/>
      <x:c r="AJ57" s="1416"/>
      <x:c r="AK57" s="1417"/>
      <x:c r="AL57" s="1415" t="str">
        <x:f>AL32</x:f>
        <x:v>Inner row
Interior modules</x:v>
      </x:c>
      <x:c r="AM57" s="1416"/>
      <x:c r="AN57" s="1416"/>
      <x:c r="AO57" s="1416"/>
      <x:c r="AP57" s="1417"/>
      <x:c r="AQ57" s="1406" t="str">
        <x:f>AQ32</x:f>
        <x:v>Inner row
1st-4th module</x:v>
      </x:c>
      <x:c r="AR57" s="1407"/>
      <x:c r="AS57" s="1407"/>
      <x:c r="AT57" s="1407"/>
      <x:c r="AU57" s="1408"/>
      <x:c r="AV57" s="1442" t="str">
        <x:f>AV32</x:f>
        <x:v>Inner row
Interior modules</x:v>
      </x:c>
      <x:c r="AW57" s="1443"/>
      <x:c r="AX57" s="1443"/>
      <x:c r="AY57" s="1443"/>
      <x:c r="AZ57" s="1444"/>
      <x:c r="BA57" s="1451" t="str">
        <x:f>BA32</x:f>
        <x:v>Inner row
1st-4th module</x:v>
      </x:c>
      <x:c r="BB57" s="1452"/>
      <x:c r="BC57" s="1452"/>
      <x:c r="BD57" s="1452"/>
      <x:c r="BE57" s="1453"/>
      <x:c r="BF57" s="1460" t="str">
        <x:f>BF32</x:f>
        <x:v>Inner row
Interior modules</x:v>
      </x:c>
      <x:c r="BG57" s="1461"/>
      <x:c r="BH57" s="1461"/>
      <x:c r="BI57" s="1461"/>
      <x:c r="BJ57" s="1462"/>
      <x:c r="BK57" s="1652" t="str">
        <x:f>BK32</x:f>
        <x:v>Inner row
1st-4th module</x:v>
      </x:c>
      <x:c r="BL57" s="1653"/>
      <x:c r="BM57" s="1653"/>
      <x:c r="BN57" s="1653"/>
      <x:c r="BO57" s="1654"/>
      <x:c r="BP57" s="1433" t="str">
        <x:f>BP43</x:f>
        <x:v>Inner row
Interior modules</x:v>
      </x:c>
      <x:c r="BQ57" s="1434"/>
      <x:c r="BR57" s="1434"/>
      <x:c r="BS57" s="1434"/>
      <x:c r="BT57" s="1435"/>
      <x:c r="BU57" s="1424" t="str">
        <x:f>BU43</x:f>
        <x:v>Inner row
1st-4th module</x:v>
      </x:c>
      <x:c r="BV57" s="1425"/>
      <x:c r="BW57" s="1425"/>
      <x:c r="BX57" s="1425"/>
      <x:c r="BY57" s="1426"/>
      <x:c r="BZ57" s="1715"/>
      <x:c r="CA57" s="1716"/>
      <x:c r="CB57" s="361"/>
      <x:c r="CC57" s="485"/>
      <x:c r="CE57" s="493"/>
      <x:c r="CF57" s="18"/>
      <x:c r="CG57" s="1715"/>
      <x:c r="CH57" s="1716"/>
      <x:c r="CI57" s="1811" t="str">
        <x:f>BU57</x:f>
        <x:v>Inner row
1st-4th module</x:v>
      </x:c>
      <x:c r="CJ57" s="1425"/>
      <x:c r="CK57" s="1425"/>
      <x:c r="CL57" s="1425"/>
      <x:c r="CM57" s="1812"/>
      <x:c r="CN57" s="1433" t="str">
        <x:f t="shared" ref="CN57" si="31">BP57</x:f>
        <x:v>Inner row
Interior modules</x:v>
      </x:c>
      <x:c r="CO57" s="1434"/>
      <x:c r="CP57" s="1434"/>
      <x:c r="CQ57" s="1434"/>
      <x:c r="CR57" s="1435"/>
      <x:c r="CS57" s="1738" t="str">
        <x:f t="shared" ref="CS57" si="32">BK57</x:f>
        <x:v>Inner row
1st-4th module</x:v>
      </x:c>
      <x:c r="CT57" s="1739"/>
      <x:c r="CU57" s="1739"/>
      <x:c r="CV57" s="1739"/>
      <x:c r="CW57" s="1740"/>
      <x:c r="CX57" s="1460" t="str">
        <x:f t="shared" ref="CX57" si="33">BF57</x:f>
        <x:v>Inner row
Interior modules</x:v>
      </x:c>
      <x:c r="CY57" s="1461"/>
      <x:c r="CZ57" s="1461"/>
      <x:c r="DA57" s="1461"/>
      <x:c r="DB57" s="1462"/>
      <x:c r="DC57" s="1451" t="str">
        <x:f t="shared" ref="DC57" si="34">BA57</x:f>
        <x:v>Inner row
1st-4th module</x:v>
      </x:c>
      <x:c r="DD57" s="1452"/>
      <x:c r="DE57" s="1452"/>
      <x:c r="DF57" s="1452"/>
      <x:c r="DG57" s="1453"/>
      <x:c r="DH57" s="1442" t="str">
        <x:f t="shared" ref="DH57" si="35">AV57</x:f>
        <x:v>Inner row
Interior modules</x:v>
      </x:c>
      <x:c r="DI57" s="1443"/>
      <x:c r="DJ57" s="1443"/>
      <x:c r="DK57" s="1443"/>
      <x:c r="DL57" s="1444"/>
      <x:c r="DM57" s="1406" t="str">
        <x:f t="shared" ref="DM57" si="36">AQ57</x:f>
        <x:v>Inner row
1st-4th module</x:v>
      </x:c>
      <x:c r="DN57" s="1407"/>
      <x:c r="DO57" s="1407"/>
      <x:c r="DP57" s="1407"/>
      <x:c r="DQ57" s="1408"/>
      <x:c r="DR57" s="1415" t="str">
        <x:f t="shared" ref="DR57" si="37">AL57</x:f>
        <x:v>Inner row
Interior modules</x:v>
      </x:c>
      <x:c r="DS57" s="1416"/>
      <x:c r="DT57" s="1416"/>
      <x:c r="DU57" s="1416"/>
      <x:c r="DV57" s="1417"/>
      <x:c r="DW57" s="1415" t="str">
        <x:f t="shared" ref="DW57" si="38">AG57</x:f>
        <x:v>Inner row
Interior modules</x:v>
      </x:c>
      <x:c r="DX57" s="1416"/>
      <x:c r="DY57" s="1416"/>
      <x:c r="DZ57" s="1416"/>
      <x:c r="EA57" s="1648"/>
      <x:c r="EB57" s="1715"/>
      <x:c r="EC57" s="1716"/>
      <x:c r="ED57" s="361"/>
      <x:c r="EE57" s="485"/>
    </x:row>
    <x:row r="58" spans="1:136" ht="13.5" customHeight="1" thickBot="1" x14ac:dyDescent="0.25">
      <x:c r="B58" s="1517" t="e">
        <x:v>#REF!</x:v>
      </x:c>
      <x:c r="C58" s="1518">
        <x:v>0</x:v>
      </x:c>
      <x:c r="D58" s="1519">
        <x:v>0</x:v>
      </x:c>
      <x:c r="E58" s="1103" t="s">
        <x:v>535</x:v>
      </x:c>
      <x:c r="F58" s="1221" t="e">
        <x:f t="shared" si="23"/>
        <x:v>#REF!</x:v>
      </x:c>
      <x:c r="G58" s="1221" t="e">
        <x:f t="shared" si="24"/>
        <x:v>#REF!</x:v>
      </x:c>
      <x:c r="H58" s="1221" t="e">
        <x:f t="shared" si="25"/>
        <x:v>#REF!</x:v>
      </x:c>
      <x:c r="I58" s="1222" t="e">
        <x:f t="shared" si="26"/>
        <x:v>#REF!</x:v>
      </x:c>
      <x:c r="J58" s="1221" t="e">
        <x:f t="shared" si="27"/>
        <x:v>#REF!</x:v>
      </x:c>
      <x:c r="K58" s="1229" t="e">
        <x:f t="shared" si="28"/>
        <x:v>#REF!</x:v>
      </x:c>
      <x:c r="L58" s="1114">
        <x:f t="shared" ca="1" si="29"/>
        <x:v>59.605978547846128</x:v>
      </x:c>
      <x:c r="M58" s="1104">
        <x:f t="shared" ca="1" si="30"/>
        <x:v>131.40853242615253</x:v>
      </x:c>
      <x:c r="N58" s="1140" t="e">
        <x:f>(-#REF!*COS($F$18*PI()/180)*$F$21-#REF!*COS($I$18*PI()/180)*$I$21)*$N$99*$C$25*1000/9.81/$O$47*$D$193*#REF!-$N$47/$O$47*$C$20*$F$21</x:f>
        <x:v>#REF!</x:v>
      </x:c>
      <x:c r="O58" s="1105" t="e">
        <x:f>(SQRT(((-#REF!*SIN($F$18*PI()/180)*$F$21+#REF!*SIN($I$18*PI()/180)*$I$21)*$C$25*1000)^2+(0.001*$C$25*1000*$F$21)^2)/$C$30+(-#REF!*COS($F$18*PI()/180)*$F$21-#REF!*COS($I$18*PI()/180)*$I$21)*$C$25*1000)/9.81*$O$99/$O$47*$F$193*#REF!-$N$47/$O$47*$C$20*$F$21</x:f>
        <x:v>#REF!</x:v>
      </x:c>
      <x:c r="P58" s="409" t="e">
        <x:f>(-#REF!*COS($F$18*PI()/180)*$F$21-#REF!*COS($I$18*PI()/180)*$I$21)*$N$99*$C$25*1000/9.81/$Q$47*$D$193*#REF!-$P$47/$Q$47*$C$20*$F$21</x:f>
        <x:v>#REF!</x:v>
      </x:c>
      <x:c r="Q58" s="410" t="e">
        <x:f>(SQRT(((-#REF!*SIN($F$18*PI()/180)*$F$21+#REF!*SIN($I$18*PI()/180)*$I$21)*$C$25*1000)^2+(0.001*$C$25*1000*$F$21)^2)/$C$30+(-#REF!*COS($F$18*PI()/180)*$F$21-#REF!*COS($I$18*PI()/180)*$I$21)*$C$25*1000)/9.81*$O$99/$Q$47*$F$193*#REF!-$P$47/$Q$47*$C$20*$F$21</x:f>
        <x:v>#REF!</x:v>
      </x:c>
      <x:c r="R58" s="409" t="e">
        <x:f>(-#REF!*COS($F$18*PI()/180)*$F$21-#REF!*COS($I$18*PI()/180)*$I$21)*$N$99*$C$25*1000/9.81/$S$47*$D$193*#REF!-$R$47/$S$47*$C$20*$F$21</x:f>
        <x:v>#REF!</x:v>
      </x:c>
      <x:c r="S58" s="410" t="e">
        <x:f>(SQRT(((-#REF!*SIN($F$18*PI()/180)*$F$21+#REF!*SIN($I$18*PI()/180)*$I$21)*$C$25*1000)^2+(0.001*$C$25*1000*$F$21)^2)/$C$30+(-#REF!*COS($F$18*PI()/180)*$F$21-#REF!*COS($I$18*PI()/180)*$I$21)*$C$25*1000)/9.81*$O$99/$S$47*$F$193*#REF!-$R$47/$S$47*$C$20*$F$21</x:f>
        <x:v>#REF!</x:v>
      </x:c>
      <x:c r="T58" s="409" t="e">
        <x:f>(-#REF!*COS($F$18*PI()/180)*$F$21-#REF!*COS($I$18*PI()/180)*$I$21)*$N$99*$C$25*1000/9.81/$U$47*$D$193*#REF!-$T$47/$U$47*$C$20*$F$21</x:f>
        <x:v>#REF!</x:v>
      </x:c>
      <x:c r="U58" s="410" t="e">
        <x:f>(SQRT(((-#REF!*SIN($F$18*PI()/180)*$F$21+#REF!*SIN($I$18*PI()/180)*$I$21)*$C$25*1000)^2+(0.001*$C$25*1000*$F$21)^2)/$C$30+(-#REF!*COS($F$18*PI()/180)*$F$21-#REF!*COS($I$18*PI()/180)*$I$21)*$C$25*1000)/9.81*$O$99/$U$47*$F$193*#REF!-$T$47/$U$47*$C$20*$F$21</x:f>
        <x:v>#REF!</x:v>
      </x:c>
      <x:c r="V58" s="409" t="e">
        <x:f>(-#REF!*COS($F$18*PI()/180)*$F$21-#REF!*COS($I$18*PI()/180)*$I$21)*$N$99*$C$25*1000/9.81/$W$47*$D$193*#REF!-$V$47/$W$47*$C$20*$F$21</x:f>
        <x:v>#REF!</x:v>
      </x:c>
      <x:c r="W58" s="410" t="e">
        <x:f>(SQRT(((-#REF!*SIN($F$18*PI()/180)*$F$21+#REF!*SIN($I$18*PI()/180)*$I$21)*$C$25*1000)^2+(0.001*$C$25*1000*$F$21)^2)/$C$30+(-#REF!*COS($F$18*PI()/180)*$F$21-#REF!*COS($I$18*PI()/180)*$I$21)*$C$25*1000)/9.81*$O$99/$W$47*$F$193*#REF!-$V$47/$W$47*$C$20*$F$21</x:f>
        <x:v>#REF!</x:v>
      </x:c>
      <x:c r="X58" s="409" t="e">
        <x:f>(-#REF!*COS($F$18*PI()/180)*$F$21-#REF!*COS($I$18*PI()/180)*$I$21)*$N$99*$C$25*1000/9.81/$Y$47*$D$193*#REF!-$X$47/$Y$47*$C$20*$F$21</x:f>
        <x:v>#REF!</x:v>
      </x:c>
      <x:c r="Y58" s="410" t="e">
        <x:f>(SQRT(((-#REF!*SIN($F$18*PI()/180)*$F$21+#REF!*SIN($I$18*PI()/180)*$I$21)*$C$25*1000)^2+(0.001*$C$25*1000*$F$21)^2)/$C$30+(-#REF!*COS($F$18*PI()/180)*$F$21-#REF!*COS($I$18*PI()/180)*$I$21)*$C$25*1000)/9.81*$O$99/$Y$47*$F$193*#REF!-$X$47/$Y$47*$C$20*$F$21</x:f>
        <x:v>#REF!</x:v>
      </x:c>
      <x:c r="Z58" s="409">
        <x:f ca="1">(-'int. presets cp_10d+wd'!I33*COS($F$18*PI()/180)*$F$21-'int. presets cp_10d+wd'!I42*COS($I$18*PI()/180)*$I$21)*$N$99*$C$25*1000/9.81/$AA$47*$D$193*'int. presets cp_10d+wd'!$I$246-$Z$47/$AA$47*$C$20*$F$21</x:f>
        <x:v>37.023453067307152</x:v>
      </x:c>
      <x:c r="AA58" s="1141">
        <x:f ca="1">(SQRT(((-'int. presets cp_10d+wd'!D33*SIN($F$18*PI()/180)*$F$21+'int. presets cp_10d+wd'!D42*SIN($I$18*PI()/180)*$I$21)*$C$25*1000)^2+(0.001*$C$25*1000*$F$21)^2)/$C$30+(-'int. presets cp_10d+wd'!D33*COS($F$18*PI()/180)*$F$21-'int. presets cp_10d+wd'!D42*COS($I$18*PI()/180)*$I$21)*$C$25*1000)/9.81*$O$99/$AA$47*$F$193*'int. presets cp_10d+wd'!$D$246-$Z$47/$AA$47*$C$20*$F$21</x:f>
        <x:v>59.605978547846128</x:v>
      </x:c>
      <x:c r="AB58" s="18"/>
      <x:c r="AC58" s="153"/>
      <x:c r="AD58" s="18"/>
      <x:c r="AE58" s="1715"/>
      <x:c r="AF58" s="1716"/>
      <x:c r="AG58" s="1470"/>
      <x:c r="AH58" s="1419"/>
      <x:c r="AI58" s="1419"/>
      <x:c r="AJ58" s="1419"/>
      <x:c r="AK58" s="1420"/>
      <x:c r="AL58" s="1418"/>
      <x:c r="AM58" s="1419"/>
      <x:c r="AN58" s="1419"/>
      <x:c r="AO58" s="1419"/>
      <x:c r="AP58" s="1420"/>
      <x:c r="AQ58" s="1409"/>
      <x:c r="AR58" s="1410"/>
      <x:c r="AS58" s="1410"/>
      <x:c r="AT58" s="1410"/>
      <x:c r="AU58" s="1411"/>
      <x:c r="AV58" s="1445"/>
      <x:c r="AW58" s="1446"/>
      <x:c r="AX58" s="1446"/>
      <x:c r="AY58" s="1446"/>
      <x:c r="AZ58" s="1447"/>
      <x:c r="BA58" s="1454"/>
      <x:c r="BB58" s="1455"/>
      <x:c r="BC58" s="1455"/>
      <x:c r="BD58" s="1455"/>
      <x:c r="BE58" s="1456"/>
      <x:c r="BF58" s="1463"/>
      <x:c r="BG58" s="1464"/>
      <x:c r="BH58" s="1464"/>
      <x:c r="BI58" s="1464"/>
      <x:c r="BJ58" s="1465"/>
      <x:c r="BK58" s="1655"/>
      <x:c r="BL58" s="1656"/>
      <x:c r="BM58" s="1656"/>
      <x:c r="BN58" s="1656"/>
      <x:c r="BO58" s="1657"/>
      <x:c r="BP58" s="1436"/>
      <x:c r="BQ58" s="1437"/>
      <x:c r="BR58" s="1437"/>
      <x:c r="BS58" s="1437"/>
      <x:c r="BT58" s="1438"/>
      <x:c r="BU58" s="1427"/>
      <x:c r="BV58" s="1428"/>
      <x:c r="BW58" s="1428"/>
      <x:c r="BX58" s="1428"/>
      <x:c r="BY58" s="1429"/>
      <x:c r="BZ58" s="1715"/>
      <x:c r="CA58" s="1716"/>
      <x:c r="CB58" s="361"/>
      <x:c r="CC58" s="485"/>
      <x:c r="CE58" s="153"/>
      <x:c r="CF58" s="18"/>
      <x:c r="CG58" s="1715"/>
      <x:c r="CH58" s="1716"/>
      <x:c r="CI58" s="1813"/>
      <x:c r="CJ58" s="1428"/>
      <x:c r="CK58" s="1428"/>
      <x:c r="CL58" s="1428"/>
      <x:c r="CM58" s="1814"/>
      <x:c r="CN58" s="1436"/>
      <x:c r="CO58" s="1437"/>
      <x:c r="CP58" s="1437"/>
      <x:c r="CQ58" s="1437"/>
      <x:c r="CR58" s="1438"/>
      <x:c r="CS58" s="1741"/>
      <x:c r="CT58" s="1742"/>
      <x:c r="CU58" s="1742"/>
      <x:c r="CV58" s="1742"/>
      <x:c r="CW58" s="1743"/>
      <x:c r="CX58" s="1463"/>
      <x:c r="CY58" s="1464"/>
      <x:c r="CZ58" s="1464"/>
      <x:c r="DA58" s="1464"/>
      <x:c r="DB58" s="1465"/>
      <x:c r="DC58" s="1454"/>
      <x:c r="DD58" s="1455"/>
      <x:c r="DE58" s="1455"/>
      <x:c r="DF58" s="1455"/>
      <x:c r="DG58" s="1456"/>
      <x:c r="DH58" s="1445"/>
      <x:c r="DI58" s="1446"/>
      <x:c r="DJ58" s="1446"/>
      <x:c r="DK58" s="1446"/>
      <x:c r="DL58" s="1447"/>
      <x:c r="DM58" s="1409"/>
      <x:c r="DN58" s="1410"/>
      <x:c r="DO58" s="1410"/>
      <x:c r="DP58" s="1410"/>
      <x:c r="DQ58" s="1411"/>
      <x:c r="DR58" s="1418"/>
      <x:c r="DS58" s="1419"/>
      <x:c r="DT58" s="1419"/>
      <x:c r="DU58" s="1419"/>
      <x:c r="DV58" s="1420"/>
      <x:c r="DW58" s="1418"/>
      <x:c r="DX58" s="1419"/>
      <x:c r="DY58" s="1419"/>
      <x:c r="DZ58" s="1419"/>
      <x:c r="EA58" s="1649"/>
      <x:c r="EB58" s="1715"/>
      <x:c r="EC58" s="1716"/>
      <x:c r="ED58" s="361"/>
      <x:c r="EE58" s="485"/>
    </x:row>
    <x:row r="59" spans="1:136" ht="13.5" customHeight="1" thickTop="1" thickBot="1" x14ac:dyDescent="0.25">
      <x:c r="B59" s="1546" t="s">
        <x:v>413</x:v>
      </x:c>
      <x:c r="C59" s="1547"/>
      <x:c r="D59" s="1547"/>
      <x:c r="E59" s="1547"/>
      <x:c r="F59" s="1547"/>
      <x:c r="G59" s="1547"/>
      <x:c r="H59" s="1547"/>
      <x:c r="I59" s="1547"/>
      <x:c r="J59" s="1547"/>
      <x:c r="K59" s="1547"/>
      <x:c r="L59" s="1548"/>
      <x:c r="M59" s="1214"/>
      <x:c r="N59" s="1123"/>
      <x:c r="O59" s="1124"/>
      <x:c r="P59" s="1124"/>
      <x:c r="Q59" s="1124"/>
      <x:c r="R59" s="1124"/>
      <x:c r="S59" s="1124"/>
      <x:c r="T59" s="1124"/>
      <x:c r="U59" s="1124"/>
      <x:c r="V59" s="1124"/>
      <x:c r="W59" s="1124"/>
      <x:c r="X59" s="1124"/>
      <x:c r="Y59" s="1124"/>
      <x:c r="Z59" s="1124"/>
      <x:c r="AA59" s="1127"/>
      <x:c r="AB59" s="18"/>
      <x:c r="AC59" s="153"/>
      <x:c r="AD59" s="20"/>
      <x:c r="AE59" s="1715"/>
      <x:c r="AF59" s="1716"/>
      <x:c r="AG59" s="1471"/>
      <x:c r="AH59" s="1422"/>
      <x:c r="AI59" s="1422"/>
      <x:c r="AJ59" s="1422"/>
      <x:c r="AK59" s="1423"/>
      <x:c r="AL59" s="1421"/>
      <x:c r="AM59" s="1422"/>
      <x:c r="AN59" s="1422"/>
      <x:c r="AO59" s="1422"/>
      <x:c r="AP59" s="1423"/>
      <x:c r="AQ59" s="1412"/>
      <x:c r="AR59" s="1413"/>
      <x:c r="AS59" s="1413"/>
      <x:c r="AT59" s="1413"/>
      <x:c r="AU59" s="1414"/>
      <x:c r="AV59" s="1448"/>
      <x:c r="AW59" s="1449"/>
      <x:c r="AX59" s="1449"/>
      <x:c r="AY59" s="1449"/>
      <x:c r="AZ59" s="1450"/>
      <x:c r="BA59" s="1457"/>
      <x:c r="BB59" s="1458"/>
      <x:c r="BC59" s="1458"/>
      <x:c r="BD59" s="1458"/>
      <x:c r="BE59" s="1459"/>
      <x:c r="BF59" s="1466"/>
      <x:c r="BG59" s="1467"/>
      <x:c r="BH59" s="1467"/>
      <x:c r="BI59" s="1467"/>
      <x:c r="BJ59" s="1468"/>
      <x:c r="BK59" s="1658"/>
      <x:c r="BL59" s="1659"/>
      <x:c r="BM59" s="1659"/>
      <x:c r="BN59" s="1659"/>
      <x:c r="BO59" s="1660"/>
      <x:c r="BP59" s="1439"/>
      <x:c r="BQ59" s="1440"/>
      <x:c r="BR59" s="1440"/>
      <x:c r="BS59" s="1440"/>
      <x:c r="BT59" s="1441"/>
      <x:c r="BU59" s="1430"/>
      <x:c r="BV59" s="1431"/>
      <x:c r="BW59" s="1431"/>
      <x:c r="BX59" s="1431"/>
      <x:c r="BY59" s="1432"/>
      <x:c r="BZ59" s="1715"/>
      <x:c r="CA59" s="1716"/>
      <x:c r="CB59" s="361"/>
      <x:c r="CC59" s="485"/>
      <x:c r="CE59" s="153"/>
      <x:c r="CF59" s="20"/>
      <x:c r="CG59" s="1715"/>
      <x:c r="CH59" s="1716"/>
      <x:c r="CI59" s="1815"/>
      <x:c r="CJ59" s="1431"/>
      <x:c r="CK59" s="1431"/>
      <x:c r="CL59" s="1431"/>
      <x:c r="CM59" s="1816"/>
      <x:c r="CN59" s="1439"/>
      <x:c r="CO59" s="1440"/>
      <x:c r="CP59" s="1440"/>
      <x:c r="CQ59" s="1440"/>
      <x:c r="CR59" s="1441"/>
      <x:c r="CS59" s="1765"/>
      <x:c r="CT59" s="1766"/>
      <x:c r="CU59" s="1766"/>
      <x:c r="CV59" s="1766"/>
      <x:c r="CW59" s="1767"/>
      <x:c r="CX59" s="1466"/>
      <x:c r="CY59" s="1467"/>
      <x:c r="CZ59" s="1467"/>
      <x:c r="DA59" s="1467"/>
      <x:c r="DB59" s="1468"/>
      <x:c r="DC59" s="1457"/>
      <x:c r="DD59" s="1458"/>
      <x:c r="DE59" s="1458"/>
      <x:c r="DF59" s="1458"/>
      <x:c r="DG59" s="1459"/>
      <x:c r="DH59" s="1448"/>
      <x:c r="DI59" s="1449"/>
      <x:c r="DJ59" s="1449"/>
      <x:c r="DK59" s="1449"/>
      <x:c r="DL59" s="1450"/>
      <x:c r="DM59" s="1412"/>
      <x:c r="DN59" s="1413"/>
      <x:c r="DO59" s="1413"/>
      <x:c r="DP59" s="1413"/>
      <x:c r="DQ59" s="1414"/>
      <x:c r="DR59" s="1421"/>
      <x:c r="DS59" s="1422"/>
      <x:c r="DT59" s="1422"/>
      <x:c r="DU59" s="1422"/>
      <x:c r="DV59" s="1423"/>
      <x:c r="DW59" s="1421"/>
      <x:c r="DX59" s="1422"/>
      <x:c r="DY59" s="1422"/>
      <x:c r="DZ59" s="1422"/>
      <x:c r="EA59" s="1650"/>
      <x:c r="EB59" s="1715"/>
      <x:c r="EC59" s="1716"/>
      <x:c r="ED59" s="361"/>
      <x:c r="EE59" s="485"/>
    </x:row>
    <x:row r="60" spans="1:136" ht="13.5" customHeight="1" x14ac:dyDescent="0.2">
      <x:c r="A60" s="24"/>
      <x:c r="B60" s="1511" t="s">
        <x:v>533</x:v>
      </x:c>
      <x:c r="C60" s="1512">
        <x:v>0</x:v>
      </x:c>
      <x:c r="D60" s="1513">
        <x:v>0</x:v>
      </x:c>
      <x:c r="E60" s="478" t="s">
        <x:v>534</x:v>
      </x:c>
      <x:c r="F60" s="1219" t="e">
        <x:f t="shared" ref="F60:F67" si="39">MAX(N60,O60)</x:f>
        <x:v>#REF!</x:v>
      </x:c>
      <x:c r="G60" s="1219" t="e">
        <x:f t="shared" si="24"/>
        <x:v>#REF!</x:v>
      </x:c>
      <x:c r="H60" s="1219" t="e">
        <x:f t="shared" si="25"/>
        <x:v>#REF!</x:v>
      </x:c>
      <x:c r="I60" s="1227" t="e">
        <x:f t="shared" si="26"/>
        <x:v>#REF!</x:v>
      </x:c>
      <x:c r="J60" s="1219" t="e">
        <x:f t="shared" si="27"/>
        <x:v>#REF!</x:v>
      </x:c>
      <x:c r="K60" s="1228" t="e">
        <x:f t="shared" si="28"/>
        <x:v>#REF!</x:v>
      </x:c>
      <x:c r="L60" s="1128">
        <x:f t="shared" ca="1" si="29"/>
        <x:v>83.941054822240744</x:v>
      </x:c>
      <x:c r="M60" s="1057">
        <x:f t="shared" ca="1" si="30"/>
        <x:v>185.05812828220837</x:v>
      </x:c>
      <x:c r="N60" s="1152"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45.807626281819701</x:v>
      </x:c>
      <x:c r="AA60" s="1143">
        <x:f ca="1">(SQRT(((-'int. presets cp_10d+wd'!E26*SIN($F$18*PI()/180)*$F$21+'int. presets cp_10d+wd'!E35*SIN($I$18*PI()/180)*$I$21)*$C$25*1000)^2+(0.001*$C$25*1000*$F$21)^2)/$C$30+(-'int. presets cp_10d+wd'!E26*COS($F$18*PI()/180)*$F$21-'int. presets cp_10d+wd'!E35*COS($I$18*PI()/180)*$I$21)*$C$25*1000)/9.81*$O$99/$AA$47*$F$193*'int. presets cp_10d+wd'!$E$246-$Z$47/$AA$47*$C$20*$F$21</x:f>
        <x:v>83.941054822240744</x:v>
      </x:c>
      <x:c r="AB60" s="18"/>
      <x:c r="AC60" s="153"/>
      <x:c r="AD60" s="20"/>
      <x:c r="AE60" s="1715"/>
      <x:c r="AF60" s="1716"/>
      <x:c r="AG60" s="1469" t="str">
        <x:f>AL51</x:f>
        <x:v>Inner row
Interior modules</x:v>
      </x:c>
      <x:c r="AH60" s="1416"/>
      <x:c r="AI60" s="1416"/>
      <x:c r="AJ60" s="1416"/>
      <x:c r="AK60" s="1417"/>
      <x:c r="AL60" s="1415" t="str">
        <x:f>AL32</x:f>
        <x:v>Inner row
Interior modules</x:v>
      </x:c>
      <x:c r="AM60" s="1416"/>
      <x:c r="AN60" s="1416"/>
      <x:c r="AO60" s="1416"/>
      <x:c r="AP60" s="1417"/>
      <x:c r="AQ60" s="1406" t="str">
        <x:f>AQ32</x:f>
        <x:v>Inner row
1st-4th module</x:v>
      </x:c>
      <x:c r="AR60" s="1407"/>
      <x:c r="AS60" s="1407"/>
      <x:c r="AT60" s="1407"/>
      <x:c r="AU60" s="1408"/>
      <x:c r="AV60" s="1442" t="str">
        <x:f>AV32</x:f>
        <x:v>Inner row
Interior modules</x:v>
      </x:c>
      <x:c r="AW60" s="1443"/>
      <x:c r="AX60" s="1443"/>
      <x:c r="AY60" s="1443"/>
      <x:c r="AZ60" s="1444"/>
      <x:c r="BA60" s="1451" t="str">
        <x:f>BA32</x:f>
        <x:v>Inner row
1st-4th module</x:v>
      </x:c>
      <x:c r="BB60" s="1452"/>
      <x:c r="BC60" s="1452"/>
      <x:c r="BD60" s="1452"/>
      <x:c r="BE60" s="1453"/>
      <x:c r="BF60" s="1460" t="str">
        <x:f>BF32</x:f>
        <x:v>Inner row
Interior modules</x:v>
      </x:c>
      <x:c r="BG60" s="1461"/>
      <x:c r="BH60" s="1461"/>
      <x:c r="BI60" s="1461"/>
      <x:c r="BJ60" s="1462"/>
      <x:c r="BK60" s="1652" t="str">
        <x:f>BK32</x:f>
        <x:v>Inner row
1st-4th module</x:v>
      </x:c>
      <x:c r="BL60" s="1653"/>
      <x:c r="BM60" s="1653"/>
      <x:c r="BN60" s="1653"/>
      <x:c r="BO60" s="1654"/>
      <x:c r="BP60" s="1433" t="str">
        <x:f>BP43</x:f>
        <x:v>Inner row
Interior modules</x:v>
      </x:c>
      <x:c r="BQ60" s="1434"/>
      <x:c r="BR60" s="1434"/>
      <x:c r="BS60" s="1434"/>
      <x:c r="BT60" s="1435"/>
      <x:c r="BU60" s="1424" t="str">
        <x:f>BU43</x:f>
        <x:v>Inner row
1st-4th module</x:v>
      </x:c>
      <x:c r="BV60" s="1425"/>
      <x:c r="BW60" s="1425"/>
      <x:c r="BX60" s="1425"/>
      <x:c r="BY60" s="1426"/>
      <x:c r="BZ60" s="1715"/>
      <x:c r="CA60" s="1716"/>
      <x:c r="CB60" s="361"/>
      <x:c r="CC60" s="485"/>
      <x:c r="CE60" s="153"/>
      <x:c r="CF60" s="20"/>
      <x:c r="CG60" s="1715"/>
      <x:c r="CH60" s="1716"/>
      <x:c r="CI60" s="1811" t="str">
        <x:f t="shared" ref="CI60" si="40">BU60</x:f>
        <x:v>Inner row
1st-4th module</x:v>
      </x:c>
      <x:c r="CJ60" s="1425"/>
      <x:c r="CK60" s="1425"/>
      <x:c r="CL60" s="1425"/>
      <x:c r="CM60" s="1812"/>
      <x:c r="CN60" s="1433" t="str">
        <x:f t="shared" ref="CN60" si="41">BP60</x:f>
        <x:v>Inner row
Interior modules</x:v>
      </x:c>
      <x:c r="CO60" s="1434"/>
      <x:c r="CP60" s="1434"/>
      <x:c r="CQ60" s="1434"/>
      <x:c r="CR60" s="1435"/>
      <x:c r="CS60" s="1738" t="str">
        <x:f t="shared" ref="CS60" si="42">BK60</x:f>
        <x:v>Inner row
1st-4th module</x:v>
      </x:c>
      <x:c r="CT60" s="1739"/>
      <x:c r="CU60" s="1739"/>
      <x:c r="CV60" s="1739"/>
      <x:c r="CW60" s="1740"/>
      <x:c r="CX60" s="1460" t="str">
        <x:f t="shared" ref="CX60" si="43">BF60</x:f>
        <x:v>Inner row
Interior modules</x:v>
      </x:c>
      <x:c r="CY60" s="1461"/>
      <x:c r="CZ60" s="1461"/>
      <x:c r="DA60" s="1461"/>
      <x:c r="DB60" s="1462"/>
      <x:c r="DC60" s="1451" t="str">
        <x:f t="shared" ref="DC60" si="44">BA60</x:f>
        <x:v>Inner row
1st-4th module</x:v>
      </x:c>
      <x:c r="DD60" s="1452"/>
      <x:c r="DE60" s="1452"/>
      <x:c r="DF60" s="1452"/>
      <x:c r="DG60" s="1453"/>
      <x:c r="DH60" s="1442" t="str">
        <x:f t="shared" ref="DH60" si="45">AV60</x:f>
        <x:v>Inner row
Interior modules</x:v>
      </x:c>
      <x:c r="DI60" s="1443"/>
      <x:c r="DJ60" s="1443"/>
      <x:c r="DK60" s="1443"/>
      <x:c r="DL60" s="1444"/>
      <x:c r="DM60" s="1406" t="str">
        <x:f t="shared" ref="DM60" si="46">AQ60</x:f>
        <x:v>Inner row
1st-4th module</x:v>
      </x:c>
      <x:c r="DN60" s="1407"/>
      <x:c r="DO60" s="1407"/>
      <x:c r="DP60" s="1407"/>
      <x:c r="DQ60" s="1408"/>
      <x:c r="DR60" s="1415" t="str">
        <x:f t="shared" ref="DR60" si="47">AL60</x:f>
        <x:v>Inner row
Interior modules</x:v>
      </x:c>
      <x:c r="DS60" s="1416"/>
      <x:c r="DT60" s="1416"/>
      <x:c r="DU60" s="1416"/>
      <x:c r="DV60" s="1417"/>
      <x:c r="DW60" s="1415" t="str">
        <x:f t="shared" ref="DW60" si="48">AG60</x:f>
        <x:v>Inner row
Interior modules</x:v>
      </x:c>
      <x:c r="DX60" s="1416"/>
      <x:c r="DY60" s="1416"/>
      <x:c r="DZ60" s="1416"/>
      <x:c r="EA60" s="1648"/>
      <x:c r="EB60" s="1715"/>
      <x:c r="EC60" s="1716"/>
      <x:c r="ED60" s="361"/>
      <x:c r="EE60" s="485"/>
    </x:row>
    <x:row r="61" spans="1:136" ht="13.5" customHeight="1" thickBot="1" x14ac:dyDescent="0.25">
      <x:c r="A61" s="24"/>
      <x:c r="B61" s="1514">
        <x:v>0</x:v>
      </x:c>
      <x:c r="C61" s="1515">
        <x:v>0</x:v>
      </x:c>
      <x:c r="D61" s="1516">
        <x:v>0</x:v>
      </x:c>
      <x:c r="E61" s="481" t="s">
        <x:v>535</x:v>
      </x:c>
      <x:c r="F61" s="1221" t="e">
        <x:f t="shared" si="39"/>
        <x:v>#REF!</x:v>
      </x:c>
      <x:c r="G61" s="1221" t="e">
        <x:f t="shared" si="24"/>
        <x:v>#REF!</x:v>
      </x:c>
      <x:c r="H61" s="1221" t="e">
        <x:f t="shared" si="25"/>
        <x:v>#REF!</x:v>
      </x:c>
      <x:c r="I61" s="1222" t="e">
        <x:f t="shared" si="26"/>
        <x:v>#REF!</x:v>
      </x:c>
      <x:c r="J61" s="1221" t="e">
        <x:f t="shared" si="27"/>
        <x:v>#REF!</x:v>
      </x:c>
      <x:c r="K61" s="1229" t="e">
        <x:f t="shared" si="28"/>
        <x:v>#REF!</x:v>
      </x:c>
      <x:c r="L61" s="1129">
        <x:f t="shared" ca="1" si="29"/>
        <x:v>107.88693280175119</x:v>
      </x:c>
      <x:c r="M61" s="1058">
        <x:f t="shared" ca="1" si="30"/>
        <x:v>237.84968979339669</x:v>
      </x:c>
      <x:c r="N61" s="1144" t="e">
        <x:f>(-#REF!*COS($F$18*PI()/180)*$F$21-#REF!*COS($I$18*PI()/180)*$I$21)*$N$99*$C$25*1000/9.81/$O$47*$D$193*#REF!-$N$47/$O$47*$C$20*$F$21</x:f>
        <x:v>#REF!</x:v>
      </x:c>
      <x:c r="O61" s="1053"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69.476608165797217</x:v>
      </x:c>
      <x:c r="AA61" s="1145">
        <x:f ca="1">(SQRT(((-'int. presets cp_10d+wd'!E27*SIN($F$18*PI()/180)*$F$21+'int. presets cp_10d+wd'!E36*SIN($I$18*PI()/180)*$I$21)*$C$25*1000)^2+(0.001*$C$25*1000*$F$21)^2)/$C$30+(-'int. presets cp_10d+wd'!E27*COS($F$18*PI()/180)*$F$21-'int. presets cp_10d+wd'!E36*COS($I$18*PI()/180)*$I$21)*$C$25*1000)/9.81*$O$99/$AA$47*$F$193*'int. presets cp_10d+wd'!$E$246-$Z$47/$AA$47*$C$20*$F$21</x:f>
        <x:v>107.88693280175119</x:v>
      </x:c>
      <x:c r="AB61" s="18"/>
      <x:c r="AC61" s="153"/>
      <x:c r="AD61" s="20"/>
      <x:c r="AE61" s="1715"/>
      <x:c r="AF61" s="1716"/>
      <x:c r="AG61" s="1470"/>
      <x:c r="AH61" s="1419"/>
      <x:c r="AI61" s="1419"/>
      <x:c r="AJ61" s="1419"/>
      <x:c r="AK61" s="1420"/>
      <x:c r="AL61" s="1418"/>
      <x:c r="AM61" s="1419"/>
      <x:c r="AN61" s="1419"/>
      <x:c r="AO61" s="1419"/>
      <x:c r="AP61" s="1420"/>
      <x:c r="AQ61" s="1409"/>
      <x:c r="AR61" s="1410"/>
      <x:c r="AS61" s="1410"/>
      <x:c r="AT61" s="1410"/>
      <x:c r="AU61" s="1411"/>
      <x:c r="AV61" s="1445"/>
      <x:c r="AW61" s="1446"/>
      <x:c r="AX61" s="1446"/>
      <x:c r="AY61" s="1446"/>
      <x:c r="AZ61" s="1447"/>
      <x:c r="BA61" s="1454"/>
      <x:c r="BB61" s="1455"/>
      <x:c r="BC61" s="1455"/>
      <x:c r="BD61" s="1455"/>
      <x:c r="BE61" s="1456"/>
      <x:c r="BF61" s="1463"/>
      <x:c r="BG61" s="1464"/>
      <x:c r="BH61" s="1464"/>
      <x:c r="BI61" s="1464"/>
      <x:c r="BJ61" s="1465"/>
      <x:c r="BK61" s="1655"/>
      <x:c r="BL61" s="1656"/>
      <x:c r="BM61" s="1656"/>
      <x:c r="BN61" s="1656"/>
      <x:c r="BO61" s="1657"/>
      <x:c r="BP61" s="1436"/>
      <x:c r="BQ61" s="1437"/>
      <x:c r="BR61" s="1437"/>
      <x:c r="BS61" s="1437"/>
      <x:c r="BT61" s="1438"/>
      <x:c r="BU61" s="1427"/>
      <x:c r="BV61" s="1428"/>
      <x:c r="BW61" s="1428"/>
      <x:c r="BX61" s="1428"/>
      <x:c r="BY61" s="1429"/>
      <x:c r="BZ61" s="1715"/>
      <x:c r="CA61" s="1716"/>
      <x:c r="CB61" s="361"/>
      <x:c r="CC61" s="485"/>
      <x:c r="CE61" s="153"/>
      <x:c r="CF61" s="20"/>
      <x:c r="CG61" s="1715"/>
      <x:c r="CH61" s="1716"/>
      <x:c r="CI61" s="1813"/>
      <x:c r="CJ61" s="1428"/>
      <x:c r="CK61" s="1428"/>
      <x:c r="CL61" s="1428"/>
      <x:c r="CM61" s="1814"/>
      <x:c r="CN61" s="1436"/>
      <x:c r="CO61" s="1437"/>
      <x:c r="CP61" s="1437"/>
      <x:c r="CQ61" s="1437"/>
      <x:c r="CR61" s="1438"/>
      <x:c r="CS61" s="1741"/>
      <x:c r="CT61" s="1742"/>
      <x:c r="CU61" s="1742"/>
      <x:c r="CV61" s="1742"/>
      <x:c r="CW61" s="1743"/>
      <x:c r="CX61" s="1463"/>
      <x:c r="CY61" s="1464"/>
      <x:c r="CZ61" s="1464"/>
      <x:c r="DA61" s="1464"/>
      <x:c r="DB61" s="1465"/>
      <x:c r="DC61" s="1454"/>
      <x:c r="DD61" s="1455"/>
      <x:c r="DE61" s="1455"/>
      <x:c r="DF61" s="1455"/>
      <x:c r="DG61" s="1456"/>
      <x:c r="DH61" s="1445"/>
      <x:c r="DI61" s="1446"/>
      <x:c r="DJ61" s="1446"/>
      <x:c r="DK61" s="1446"/>
      <x:c r="DL61" s="1447"/>
      <x:c r="DM61" s="1409"/>
      <x:c r="DN61" s="1410"/>
      <x:c r="DO61" s="1410"/>
      <x:c r="DP61" s="1410"/>
      <x:c r="DQ61" s="1411"/>
      <x:c r="DR61" s="1418"/>
      <x:c r="DS61" s="1419"/>
      <x:c r="DT61" s="1419"/>
      <x:c r="DU61" s="1419"/>
      <x:c r="DV61" s="1420"/>
      <x:c r="DW61" s="1418"/>
      <x:c r="DX61" s="1419"/>
      <x:c r="DY61" s="1419"/>
      <x:c r="DZ61" s="1419"/>
      <x:c r="EA61" s="1649"/>
      <x:c r="EB61" s="1715"/>
      <x:c r="EC61" s="1716"/>
      <x:c r="ED61" s="361"/>
      <x:c r="EE61" s="485"/>
    </x:row>
    <x:row r="62" spans="1:136" s="75" customFormat="1" ht="13.5" customHeight="1" x14ac:dyDescent="0.2">
      <x:c r="B62" s="1511" t="s">
        <x:v>536</x:v>
      </x:c>
      <x:c r="C62" s="1512">
        <x:v>0</x:v>
      </x:c>
      <x:c r="D62" s="1513" t="s">
        <x:v>536</x:v>
      </x:c>
      <x:c r="E62" s="479" t="s">
        <x:v>534</x:v>
      </x:c>
      <x:c r="F62" s="1223" t="e">
        <x:f t="shared" si="39"/>
        <x:v>#REF!</x:v>
      </x:c>
      <x:c r="G62" s="1223" t="e">
        <x:f t="shared" si="24"/>
        <x:v>#REF!</x:v>
      </x:c>
      <x:c r="H62" s="1223" t="e">
        <x:f t="shared" si="25"/>
        <x:v>#REF!</x:v>
      </x:c>
      <x:c r="I62" s="1220" t="e">
        <x:f t="shared" si="26"/>
        <x:v>#REF!</x:v>
      </x:c>
      <x:c r="J62" s="1223" t="e">
        <x:f t="shared" si="27"/>
        <x:v>#REF!</x:v>
      </x:c>
      <x:c r="K62" s="1230" t="e">
        <x:f t="shared" si="28"/>
        <x:v>#REF!</x:v>
      </x:c>
      <x:c r="L62" s="1128">
        <x:f t="shared" ca="1" si="29"/>
        <x:v>37.893076461009038</x:v>
      </x:c>
      <x:c r="M62" s="1057">
        <x:f t="shared" ca="1" si="30"/>
        <x:v>83.53983422746974</x:v>
      </x:c>
      <x:c r="N62" s="1142"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7.1514943926809877</x:v>
      </x:c>
      <x:c r="AA62" s="1147">
        <x:f ca="1">(SQRT(((-'int. presets cp_10d+wd'!E28*SIN($F$18*PI()/180)*$F$21+'int. presets cp_10d+wd'!E37*SIN($I$18*PI()/180)*$I$21)*$C$25*1000)^2+(0.001*$C$25*1000*$F$21)^2)/$C$30+(-'int. presets cp_10d+wd'!E28*COS($F$18*PI()/180)*$F$21-'int. presets cp_10d+wd'!E37*COS($I$18*PI()/180)*$I$21)*$C$25*1000)/9.81*$O$99/$AA$47*$F$193*'int. presets cp_10d+wd'!$E$246-$Z$47/$AA$47*$C$20*$F$21</x:f>
        <x:v>37.893076461009038</x:v>
      </x:c>
      <x:c r="AB62" s="18"/>
      <x:c r="AC62" s="153"/>
      <x:c r="AD62" s="20"/>
      <x:c r="AE62" s="1715"/>
      <x:c r="AF62" s="1716"/>
      <x:c r="AG62" s="1471"/>
      <x:c r="AH62" s="1422"/>
      <x:c r="AI62" s="1422"/>
      <x:c r="AJ62" s="1422"/>
      <x:c r="AK62" s="1423"/>
      <x:c r="AL62" s="1421"/>
      <x:c r="AM62" s="1422"/>
      <x:c r="AN62" s="1422"/>
      <x:c r="AO62" s="1422"/>
      <x:c r="AP62" s="1423"/>
      <x:c r="AQ62" s="1412"/>
      <x:c r="AR62" s="1413"/>
      <x:c r="AS62" s="1413"/>
      <x:c r="AT62" s="1413"/>
      <x:c r="AU62" s="1414"/>
      <x:c r="AV62" s="1448"/>
      <x:c r="AW62" s="1449"/>
      <x:c r="AX62" s="1449"/>
      <x:c r="AY62" s="1449"/>
      <x:c r="AZ62" s="1450"/>
      <x:c r="BA62" s="1457"/>
      <x:c r="BB62" s="1458"/>
      <x:c r="BC62" s="1458"/>
      <x:c r="BD62" s="1458"/>
      <x:c r="BE62" s="1459"/>
      <x:c r="BF62" s="1466"/>
      <x:c r="BG62" s="1467"/>
      <x:c r="BH62" s="1467"/>
      <x:c r="BI62" s="1467"/>
      <x:c r="BJ62" s="1468"/>
      <x:c r="BK62" s="1658"/>
      <x:c r="BL62" s="1659"/>
      <x:c r="BM62" s="1659"/>
      <x:c r="BN62" s="1659"/>
      <x:c r="BO62" s="1660"/>
      <x:c r="BP62" s="1439"/>
      <x:c r="BQ62" s="1440"/>
      <x:c r="BR62" s="1440"/>
      <x:c r="BS62" s="1440"/>
      <x:c r="BT62" s="1441"/>
      <x:c r="BU62" s="1430"/>
      <x:c r="BV62" s="1431"/>
      <x:c r="BW62" s="1431"/>
      <x:c r="BX62" s="1431"/>
      <x:c r="BY62" s="1432"/>
      <x:c r="BZ62" s="1715"/>
      <x:c r="CA62" s="1716"/>
      <x:c r="CB62" s="361"/>
      <x:c r="CC62" s="486"/>
      <x:c r="CD62" s="1"/>
      <x:c r="CE62" s="153"/>
      <x:c r="CF62" s="20"/>
      <x:c r="CG62" s="1715"/>
      <x:c r="CH62" s="1716"/>
      <x:c r="CI62" s="1815"/>
      <x:c r="CJ62" s="1431"/>
      <x:c r="CK62" s="1431"/>
      <x:c r="CL62" s="1431"/>
      <x:c r="CM62" s="1816"/>
      <x:c r="CN62" s="1439"/>
      <x:c r="CO62" s="1440"/>
      <x:c r="CP62" s="1440"/>
      <x:c r="CQ62" s="1440"/>
      <x:c r="CR62" s="1441"/>
      <x:c r="CS62" s="1765"/>
      <x:c r="CT62" s="1766"/>
      <x:c r="CU62" s="1766"/>
      <x:c r="CV62" s="1766"/>
      <x:c r="CW62" s="1767"/>
      <x:c r="CX62" s="1466"/>
      <x:c r="CY62" s="1467"/>
      <x:c r="CZ62" s="1467"/>
      <x:c r="DA62" s="1467"/>
      <x:c r="DB62" s="1468"/>
      <x:c r="DC62" s="1457"/>
      <x:c r="DD62" s="1458"/>
      <x:c r="DE62" s="1458"/>
      <x:c r="DF62" s="1458"/>
      <x:c r="DG62" s="1459"/>
      <x:c r="DH62" s="1448"/>
      <x:c r="DI62" s="1449"/>
      <x:c r="DJ62" s="1449"/>
      <x:c r="DK62" s="1449"/>
      <x:c r="DL62" s="1450"/>
      <x:c r="DM62" s="1412"/>
      <x:c r="DN62" s="1413"/>
      <x:c r="DO62" s="1413"/>
      <x:c r="DP62" s="1413"/>
      <x:c r="DQ62" s="1414"/>
      <x:c r="DR62" s="1421"/>
      <x:c r="DS62" s="1422"/>
      <x:c r="DT62" s="1422"/>
      <x:c r="DU62" s="1422"/>
      <x:c r="DV62" s="1423"/>
      <x:c r="DW62" s="1421"/>
      <x:c r="DX62" s="1422"/>
      <x:c r="DY62" s="1422"/>
      <x:c r="DZ62" s="1422"/>
      <x:c r="EA62" s="1650"/>
      <x:c r="EB62" s="1715"/>
      <x:c r="EC62" s="1716"/>
      <x:c r="ED62" s="361"/>
      <x:c r="EE62" s="486"/>
      <x:c r="EF62" s="1"/>
    </x:row>
    <x:row r="63" spans="1:136" s="75" customFormat="1" ht="13.5" customHeight="1" thickBot="1" x14ac:dyDescent="0.25">
      <x:c r="B63" s="1514" t="e">
        <x:v>#REF!</x:v>
      </x:c>
      <x:c r="C63" s="1515">
        <x:v>0</x:v>
      </x:c>
      <x:c r="D63" s="1516">
        <x:v>0</x:v>
      </x:c>
      <x:c r="E63" s="481" t="s">
        <x:v>535</x:v>
      </x:c>
      <x:c r="F63" s="1221" t="e">
        <x:f t="shared" si="39"/>
        <x:v>#REF!</x:v>
      </x:c>
      <x:c r="G63" s="1221" t="e">
        <x:f t="shared" si="24"/>
        <x:v>#REF!</x:v>
      </x:c>
      <x:c r="H63" s="1221" t="e">
        <x:f t="shared" si="25"/>
        <x:v>#REF!</x:v>
      </x:c>
      <x:c r="I63" s="1222" t="e">
        <x:f t="shared" si="26"/>
        <x:v>#REF!</x:v>
      </x:c>
      <x:c r="J63" s="1221" t="e">
        <x:f t="shared" si="27"/>
        <x:v>#REF!</x:v>
      </x:c>
      <x:c r="K63" s="1229" t="e">
        <x:f t="shared" si="28"/>
        <x:v>#REF!</x:v>
      </x:c>
      <x:c r="L63" s="1129">
        <x:f t="shared" ca="1" si="29"/>
        <x:v>47.565923267922621</x:v>
      </x:c>
      <x:c r="M63" s="1058">
        <x:f t="shared" ca="1" si="30"/>
        <x:v>104.86478575492755</x:v>
      </x:c>
      <x:c r="N63" s="1144" t="e">
        <x:f>(-#REF!*COS($F$18*PI()/180)*$F$21-#REF!*COS($I$18*PI()/180)*$I$21)*$N$99*$C$25*1000/9.81/$O$47*$D$193*#REF!-$N$47/$O$47*$C$20*$F$21</x:f>
        <x:v>#REF!</x:v>
      </x:c>
      <x:c r="O63" s="1053"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25.307434163237446</x:v>
      </x:c>
      <x:c r="AA63" s="1145">
        <x:f ca="1">(SQRT(((-'int. presets cp_10d+wd'!E29*SIN($F$18*PI()/180)*$F$21+'int. presets cp_10d+wd'!E38*SIN($I$18*PI()/180)*$I$21)*$C$25*1000)^2+(0.001*$C$25*1000*$F$21)^2)/$C$30+(-'int. presets cp_10d+wd'!E29*COS($F$18*PI()/180)*$F$21-'int. presets cp_10d+wd'!E38*COS($I$18*PI()/180)*$I$21)*$C$25*1000)/9.81*$O$99/$AA$47*$F$193*'int. presets cp_10d+wd'!$E$246-$Z$47/$AA$47*$C$20*$F$21</x:f>
        <x:v>47.565923267922621</x:v>
      </x:c>
      <x:c r="AB63" s="18"/>
      <x:c r="AC63" s="153"/>
      <x:c r="AD63" s="20"/>
      <x:c r="AE63" s="1715"/>
      <x:c r="AF63" s="1716"/>
      <x:c r="AG63" s="1469" t="str">
        <x:f>AL51</x:f>
        <x:v>Inner row
Interior modules</x:v>
      </x:c>
      <x:c r="AH63" s="1416"/>
      <x:c r="AI63" s="1416"/>
      <x:c r="AJ63" s="1416"/>
      <x:c r="AK63" s="1417"/>
      <x:c r="AL63" s="1415" t="str">
        <x:f>AL32</x:f>
        <x:v>Inner row
Interior modules</x:v>
      </x:c>
      <x:c r="AM63" s="1416"/>
      <x:c r="AN63" s="1416"/>
      <x:c r="AO63" s="1416"/>
      <x:c r="AP63" s="1417"/>
      <x:c r="AQ63" s="1406" t="str">
        <x:f>AQ32</x:f>
        <x:v>Inner row
1st-4th module</x:v>
      </x:c>
      <x:c r="AR63" s="1407"/>
      <x:c r="AS63" s="1407"/>
      <x:c r="AT63" s="1407"/>
      <x:c r="AU63" s="1408"/>
      <x:c r="AV63" s="1442" t="str">
        <x:f>AV32</x:f>
        <x:v>Inner row
Interior modules</x:v>
      </x:c>
      <x:c r="AW63" s="1443"/>
      <x:c r="AX63" s="1443"/>
      <x:c r="AY63" s="1443"/>
      <x:c r="AZ63" s="1444"/>
      <x:c r="BA63" s="1451" t="str">
        <x:f>BA32</x:f>
        <x:v>Inner row
1st-4th module</x:v>
      </x:c>
      <x:c r="BB63" s="1452"/>
      <x:c r="BC63" s="1452"/>
      <x:c r="BD63" s="1452"/>
      <x:c r="BE63" s="1453"/>
      <x:c r="BF63" s="1460" t="str">
        <x:f>BF32</x:f>
        <x:v>Inner row
Interior modules</x:v>
      </x:c>
      <x:c r="BG63" s="1461"/>
      <x:c r="BH63" s="1461"/>
      <x:c r="BI63" s="1461"/>
      <x:c r="BJ63" s="1462"/>
      <x:c r="BK63" s="1652" t="str">
        <x:f>BK32</x:f>
        <x:v>Inner row
1st-4th module</x:v>
      </x:c>
      <x:c r="BL63" s="1653"/>
      <x:c r="BM63" s="1653"/>
      <x:c r="BN63" s="1653"/>
      <x:c r="BO63" s="1654"/>
      <x:c r="BP63" s="1433" t="str">
        <x:f>BP43</x:f>
        <x:v>Inner row
Interior modules</x:v>
      </x:c>
      <x:c r="BQ63" s="1434"/>
      <x:c r="BR63" s="1434"/>
      <x:c r="BS63" s="1434"/>
      <x:c r="BT63" s="1435"/>
      <x:c r="BU63" s="1424" t="str">
        <x:f>BU43</x:f>
        <x:v>Inner row
1st-4th module</x:v>
      </x:c>
      <x:c r="BV63" s="1425"/>
      <x:c r="BW63" s="1425"/>
      <x:c r="BX63" s="1425"/>
      <x:c r="BY63" s="1426"/>
      <x:c r="BZ63" s="1715"/>
      <x:c r="CA63" s="1716"/>
      <x:c r="CB63" s="361"/>
      <x:c r="CC63" s="486"/>
      <x:c r="CD63" s="1"/>
      <x:c r="CE63" s="153"/>
      <x:c r="CF63" s="20"/>
      <x:c r="CG63" s="1715"/>
      <x:c r="CH63" s="1716"/>
      <x:c r="CI63" s="1811" t="str">
        <x:f t="shared" ref="CI63" si="49">BU63</x:f>
        <x:v>Inner row
1st-4th module</x:v>
      </x:c>
      <x:c r="CJ63" s="1425"/>
      <x:c r="CK63" s="1425"/>
      <x:c r="CL63" s="1425"/>
      <x:c r="CM63" s="1812"/>
      <x:c r="CN63" s="1433" t="str">
        <x:f t="shared" ref="CN63" si="50">BP63</x:f>
        <x:v>Inner row
Interior modules</x:v>
      </x:c>
      <x:c r="CO63" s="1434"/>
      <x:c r="CP63" s="1434"/>
      <x:c r="CQ63" s="1434"/>
      <x:c r="CR63" s="1435"/>
      <x:c r="CS63" s="1738" t="str">
        <x:f t="shared" ref="CS63" si="51">BK63</x:f>
        <x:v>Inner row
1st-4th module</x:v>
      </x:c>
      <x:c r="CT63" s="1739"/>
      <x:c r="CU63" s="1739"/>
      <x:c r="CV63" s="1739"/>
      <x:c r="CW63" s="1740"/>
      <x:c r="CX63" s="1460" t="str">
        <x:f t="shared" ref="CX63" si="52">BF63</x:f>
        <x:v>Inner row
Interior modules</x:v>
      </x:c>
      <x:c r="CY63" s="1461"/>
      <x:c r="CZ63" s="1461"/>
      <x:c r="DA63" s="1461"/>
      <x:c r="DB63" s="1462"/>
      <x:c r="DC63" s="1451" t="str">
        <x:f t="shared" ref="DC63" si="53">BA63</x:f>
        <x:v>Inner row
1st-4th module</x:v>
      </x:c>
      <x:c r="DD63" s="1452"/>
      <x:c r="DE63" s="1452"/>
      <x:c r="DF63" s="1452"/>
      <x:c r="DG63" s="1453"/>
      <x:c r="DH63" s="1442" t="str">
        <x:f t="shared" ref="DH63" si="54">AV63</x:f>
        <x:v>Inner row
Interior modules</x:v>
      </x:c>
      <x:c r="DI63" s="1443"/>
      <x:c r="DJ63" s="1443"/>
      <x:c r="DK63" s="1443"/>
      <x:c r="DL63" s="1444"/>
      <x:c r="DM63" s="1406" t="str">
        <x:f t="shared" ref="DM63" si="55">AQ63</x:f>
        <x:v>Inner row
1st-4th module</x:v>
      </x:c>
      <x:c r="DN63" s="1407"/>
      <x:c r="DO63" s="1407"/>
      <x:c r="DP63" s="1407"/>
      <x:c r="DQ63" s="1408"/>
      <x:c r="DR63" s="1415" t="str">
        <x:f t="shared" ref="DR63" si="56">AL63</x:f>
        <x:v>Inner row
Interior modules</x:v>
      </x:c>
      <x:c r="DS63" s="1416"/>
      <x:c r="DT63" s="1416"/>
      <x:c r="DU63" s="1416"/>
      <x:c r="DV63" s="1417"/>
      <x:c r="DW63" s="1415" t="str">
        <x:f t="shared" ref="DW63" si="57">AG63</x:f>
        <x:v>Inner row
Interior modules</x:v>
      </x:c>
      <x:c r="DX63" s="1416"/>
      <x:c r="DY63" s="1416"/>
      <x:c r="DZ63" s="1416"/>
      <x:c r="EA63" s="1648"/>
      <x:c r="EB63" s="1715"/>
      <x:c r="EC63" s="1716"/>
      <x:c r="ED63" s="361"/>
      <x:c r="EE63" s="486"/>
      <x:c r="EF63" s="1"/>
    </x:row>
    <x:row r="64" spans="1:136" s="75" customFormat="1" ht="13.5" customHeight="1" x14ac:dyDescent="0.2">
      <x:c r="B64" s="1511" t="s">
        <x:v>537</x:v>
      </x:c>
      <x:c r="C64" s="1512">
        <x:v>0</x:v>
      </x:c>
      <x:c r="D64" s="1513" t="s">
        <x:v>537</x:v>
      </x:c>
      <x:c r="E64" s="479" t="s">
        <x:v>534</x:v>
      </x:c>
      <x:c r="F64" s="1223" t="e">
        <x:f t="shared" si="39"/>
        <x:v>#REF!</x:v>
      </x:c>
      <x:c r="G64" s="1223" t="e">
        <x:f t="shared" si="24"/>
        <x:v>#REF!</x:v>
      </x:c>
      <x:c r="H64" s="1223" t="e">
        <x:f t="shared" si="25"/>
        <x:v>#REF!</x:v>
      </x:c>
      <x:c r="I64" s="1220" t="e">
        <x:f t="shared" si="26"/>
        <x:v>#REF!</x:v>
      </x:c>
      <x:c r="J64" s="1223" t="e">
        <x:f t="shared" si="27"/>
        <x:v>#REF!</x:v>
      </x:c>
      <x:c r="K64" s="1230" t="e">
        <x:f t="shared" si="28"/>
        <x:v>#REF!</x:v>
      </x:c>
      <x:c r="L64" s="1128">
        <x:f t="shared" ca="1" si="29"/>
        <x:v>46.476579349783613</x:v>
      </x:c>
      <x:c r="M64" s="1057">
        <x:f t="shared" ca="1" si="30"/>
        <x:v>102.46319636611994</x:v>
      </x:c>
      <x:c r="N64" s="1142"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19.622107335505952</x:v>
      </x:c>
      <x:c r="AA64" s="1147">
        <x:f ca="1">(SQRT(((-'int. presets cp_10d+wd'!E30*SIN($F$18*PI()/180)*$F$21+'int. presets cp_10d+wd'!E39*SIN($I$18*PI()/180)*$I$21)*$C$25*1000)^2+(0.001*$C$25*1000*$F$21)^2)/$C$30+(-'int. presets cp_10d+wd'!E30*COS($F$18*PI()/180)*$F$21-'int. presets cp_10d+wd'!E39*COS($I$18*PI()/180)*$I$21)*$C$25*1000)/9.81*$O$99/$AA$47*$F$193*'int. presets cp_10d+wd'!$E$246-$Z$47/$AA$47*$C$20*$F$21</x:f>
        <x:v>46.476579349783613</x:v>
      </x:c>
      <x:c r="AB64" s="18"/>
      <x:c r="AC64" s="153"/>
      <x:c r="AD64" s="20"/>
      <x:c r="AE64" s="1715"/>
      <x:c r="AF64" s="1716"/>
      <x:c r="AG64" s="1470"/>
      <x:c r="AH64" s="1419"/>
      <x:c r="AI64" s="1419"/>
      <x:c r="AJ64" s="1419"/>
      <x:c r="AK64" s="1420"/>
      <x:c r="AL64" s="1418"/>
      <x:c r="AM64" s="1419"/>
      <x:c r="AN64" s="1419"/>
      <x:c r="AO64" s="1419"/>
      <x:c r="AP64" s="1420"/>
      <x:c r="AQ64" s="1409"/>
      <x:c r="AR64" s="1410"/>
      <x:c r="AS64" s="1410"/>
      <x:c r="AT64" s="1410"/>
      <x:c r="AU64" s="1411"/>
      <x:c r="AV64" s="1445"/>
      <x:c r="AW64" s="1446"/>
      <x:c r="AX64" s="1446"/>
      <x:c r="AY64" s="1446"/>
      <x:c r="AZ64" s="1447"/>
      <x:c r="BA64" s="1454"/>
      <x:c r="BB64" s="1455"/>
      <x:c r="BC64" s="1455"/>
      <x:c r="BD64" s="1455"/>
      <x:c r="BE64" s="1456"/>
      <x:c r="BF64" s="1463"/>
      <x:c r="BG64" s="1464"/>
      <x:c r="BH64" s="1464"/>
      <x:c r="BI64" s="1464"/>
      <x:c r="BJ64" s="1465"/>
      <x:c r="BK64" s="1655"/>
      <x:c r="BL64" s="1656"/>
      <x:c r="BM64" s="1656"/>
      <x:c r="BN64" s="1656"/>
      <x:c r="BO64" s="1657"/>
      <x:c r="BP64" s="1436"/>
      <x:c r="BQ64" s="1437"/>
      <x:c r="BR64" s="1437"/>
      <x:c r="BS64" s="1437"/>
      <x:c r="BT64" s="1438"/>
      <x:c r="BU64" s="1427"/>
      <x:c r="BV64" s="1428"/>
      <x:c r="BW64" s="1428"/>
      <x:c r="BX64" s="1428"/>
      <x:c r="BY64" s="1429"/>
      <x:c r="BZ64" s="1715"/>
      <x:c r="CA64" s="1716"/>
      <x:c r="CB64" s="361"/>
      <x:c r="CC64" s="486"/>
      <x:c r="CD64" s="1"/>
      <x:c r="CE64" s="153"/>
      <x:c r="CF64" s="20"/>
      <x:c r="CG64" s="1715"/>
      <x:c r="CH64" s="1716"/>
      <x:c r="CI64" s="1813"/>
      <x:c r="CJ64" s="1428"/>
      <x:c r="CK64" s="1428"/>
      <x:c r="CL64" s="1428"/>
      <x:c r="CM64" s="1814"/>
      <x:c r="CN64" s="1436"/>
      <x:c r="CO64" s="1437"/>
      <x:c r="CP64" s="1437"/>
      <x:c r="CQ64" s="1437"/>
      <x:c r="CR64" s="1438"/>
      <x:c r="CS64" s="1741"/>
      <x:c r="CT64" s="1742"/>
      <x:c r="CU64" s="1742"/>
      <x:c r="CV64" s="1742"/>
      <x:c r="CW64" s="1743"/>
      <x:c r="CX64" s="1463"/>
      <x:c r="CY64" s="1464"/>
      <x:c r="CZ64" s="1464"/>
      <x:c r="DA64" s="1464"/>
      <x:c r="DB64" s="1465"/>
      <x:c r="DC64" s="1454"/>
      <x:c r="DD64" s="1455"/>
      <x:c r="DE64" s="1455"/>
      <x:c r="DF64" s="1455"/>
      <x:c r="DG64" s="1456"/>
      <x:c r="DH64" s="1445"/>
      <x:c r="DI64" s="1446"/>
      <x:c r="DJ64" s="1446"/>
      <x:c r="DK64" s="1446"/>
      <x:c r="DL64" s="1447"/>
      <x:c r="DM64" s="1409"/>
      <x:c r="DN64" s="1410"/>
      <x:c r="DO64" s="1410"/>
      <x:c r="DP64" s="1410"/>
      <x:c r="DQ64" s="1411"/>
      <x:c r="DR64" s="1418"/>
      <x:c r="DS64" s="1419"/>
      <x:c r="DT64" s="1419"/>
      <x:c r="DU64" s="1419"/>
      <x:c r="DV64" s="1420"/>
      <x:c r="DW64" s="1418"/>
      <x:c r="DX64" s="1419"/>
      <x:c r="DY64" s="1419"/>
      <x:c r="DZ64" s="1419"/>
      <x:c r="EA64" s="1649"/>
      <x:c r="EB64" s="1715"/>
      <x:c r="EC64" s="1716"/>
      <x:c r="ED64" s="361"/>
      <x:c r="EE64" s="486"/>
      <x:c r="EF64" s="1"/>
    </x:row>
    <x:row r="65" spans="2:136" s="75" customFormat="1" ht="13.5" customHeight="1" thickBot="1" x14ac:dyDescent="0.25">
      <x:c r="B65" s="1514" t="e">
        <x:v>#REF!</x:v>
      </x:c>
      <x:c r="C65" s="1515">
        <x:v>0</x:v>
      </x:c>
      <x:c r="D65" s="1516">
        <x:v>0</x:v>
      </x:c>
      <x:c r="E65" s="481" t="s">
        <x:v>535</x:v>
      </x:c>
      <x:c r="F65" s="1221" t="e">
        <x:f t="shared" si="39"/>
        <x:v>#REF!</x:v>
      </x:c>
      <x:c r="G65" s="1221" t="e">
        <x:f t="shared" si="24"/>
        <x:v>#REF!</x:v>
      </x:c>
      <x:c r="H65" s="1221" t="e">
        <x:f t="shared" si="25"/>
        <x:v>#REF!</x:v>
      </x:c>
      <x:c r="I65" s="1222" t="e">
        <x:f t="shared" si="26"/>
        <x:v>#REF!</x:v>
      </x:c>
      <x:c r="J65" s="1221" t="e">
        <x:f t="shared" si="27"/>
        <x:v>#REF!</x:v>
      </x:c>
      <x:c r="K65" s="1229" t="e">
        <x:f t="shared" si="28"/>
        <x:v>#REF!</x:v>
      </x:c>
      <x:c r="L65" s="1129">
        <x:f t="shared" ca="1" si="29"/>
        <x:v>51.945675810693594</x:v>
      </x:c>
      <x:c r="M65" s="1058">
        <x:f t="shared" ca="1" si="30"/>
        <x:v>114.5204758057713</x:v>
      </x:c>
      <x:c r="N65" s="1144" t="e">
        <x:f>(-#REF!*COS($F$18*PI()/180)*$F$21-#REF!*COS($I$18*PI()/180)*$I$21)*$N$99*$C$25*1000/9.81/$O$47*$D$193*#REF!-$N$47/$O$47*$C$20*$F$21</x:f>
        <x:v>#REF!</x:v>
      </x:c>
      <x:c r="O65" s="1053"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30.686778594932697</x:v>
      </x:c>
      <x:c r="AA65" s="1145">
        <x:f ca="1">(SQRT(((-'int. presets cp_10d+wd'!E31*SIN($F$18*PI()/180)*$F$21+'int. presets cp_10d+wd'!E40*SIN($I$18*PI()/180)*$I$21)*$C$25*1000)^2+(0.001*$C$25*1000*$F$21)^2)/$C$30+(-'int. presets cp_10d+wd'!E31*COS($F$18*PI()/180)*$F$21-'int. presets cp_10d+wd'!E40*COS($I$18*PI()/180)*$I$21)*$C$25*1000)/9.81*$O$99/$AA$47*$F$193*'int. presets cp_10d+wd'!$E$246-$Z$47/$AA$47*$C$20*$F$21</x:f>
        <x:v>51.945675810693594</x:v>
      </x:c>
      <x:c r="AB65" s="18"/>
      <x:c r="AC65" s="153"/>
      <x:c r="AD65" s="20"/>
      <x:c r="AE65" s="1715"/>
      <x:c r="AF65" s="1716"/>
      <x:c r="AG65" s="1471"/>
      <x:c r="AH65" s="1422"/>
      <x:c r="AI65" s="1422"/>
      <x:c r="AJ65" s="1422"/>
      <x:c r="AK65" s="1423"/>
      <x:c r="AL65" s="1421"/>
      <x:c r="AM65" s="1422"/>
      <x:c r="AN65" s="1422"/>
      <x:c r="AO65" s="1422"/>
      <x:c r="AP65" s="1423"/>
      <x:c r="AQ65" s="1412"/>
      <x:c r="AR65" s="1413"/>
      <x:c r="AS65" s="1413"/>
      <x:c r="AT65" s="1413"/>
      <x:c r="AU65" s="1414"/>
      <x:c r="AV65" s="1448"/>
      <x:c r="AW65" s="1449"/>
      <x:c r="AX65" s="1449"/>
      <x:c r="AY65" s="1449"/>
      <x:c r="AZ65" s="1450"/>
      <x:c r="BA65" s="1457"/>
      <x:c r="BB65" s="1458"/>
      <x:c r="BC65" s="1458"/>
      <x:c r="BD65" s="1458"/>
      <x:c r="BE65" s="1459"/>
      <x:c r="BF65" s="1466"/>
      <x:c r="BG65" s="1467"/>
      <x:c r="BH65" s="1467"/>
      <x:c r="BI65" s="1467"/>
      <x:c r="BJ65" s="1468"/>
      <x:c r="BK65" s="1658"/>
      <x:c r="BL65" s="1659"/>
      <x:c r="BM65" s="1659"/>
      <x:c r="BN65" s="1659"/>
      <x:c r="BO65" s="1660"/>
      <x:c r="BP65" s="1439"/>
      <x:c r="BQ65" s="1440"/>
      <x:c r="BR65" s="1440"/>
      <x:c r="BS65" s="1440"/>
      <x:c r="BT65" s="1441"/>
      <x:c r="BU65" s="1430"/>
      <x:c r="BV65" s="1431"/>
      <x:c r="BW65" s="1431"/>
      <x:c r="BX65" s="1431"/>
      <x:c r="BY65" s="1432"/>
      <x:c r="BZ65" s="1715"/>
      <x:c r="CA65" s="1716"/>
      <x:c r="CB65" s="361"/>
      <x:c r="CC65" s="486"/>
      <x:c r="CD65" s="1"/>
      <x:c r="CE65" s="153"/>
      <x:c r="CF65" s="20"/>
      <x:c r="CG65" s="1715"/>
      <x:c r="CH65" s="1716"/>
      <x:c r="CI65" s="1815"/>
      <x:c r="CJ65" s="1431"/>
      <x:c r="CK65" s="1431"/>
      <x:c r="CL65" s="1431"/>
      <x:c r="CM65" s="1816"/>
      <x:c r="CN65" s="1439"/>
      <x:c r="CO65" s="1440"/>
      <x:c r="CP65" s="1440"/>
      <x:c r="CQ65" s="1440"/>
      <x:c r="CR65" s="1441"/>
      <x:c r="CS65" s="1765"/>
      <x:c r="CT65" s="1766"/>
      <x:c r="CU65" s="1766"/>
      <x:c r="CV65" s="1766"/>
      <x:c r="CW65" s="1767"/>
      <x:c r="CX65" s="1466"/>
      <x:c r="CY65" s="1467"/>
      <x:c r="CZ65" s="1467"/>
      <x:c r="DA65" s="1467"/>
      <x:c r="DB65" s="1468"/>
      <x:c r="DC65" s="1457"/>
      <x:c r="DD65" s="1458"/>
      <x:c r="DE65" s="1458"/>
      <x:c r="DF65" s="1458"/>
      <x:c r="DG65" s="1459"/>
      <x:c r="DH65" s="1448"/>
      <x:c r="DI65" s="1449"/>
      <x:c r="DJ65" s="1449"/>
      <x:c r="DK65" s="1449"/>
      <x:c r="DL65" s="1450"/>
      <x:c r="DM65" s="1412"/>
      <x:c r="DN65" s="1413"/>
      <x:c r="DO65" s="1413"/>
      <x:c r="DP65" s="1413"/>
      <x:c r="DQ65" s="1414"/>
      <x:c r="DR65" s="1421"/>
      <x:c r="DS65" s="1422"/>
      <x:c r="DT65" s="1422"/>
      <x:c r="DU65" s="1422"/>
      <x:c r="DV65" s="1423"/>
      <x:c r="DW65" s="1421"/>
      <x:c r="DX65" s="1422"/>
      <x:c r="DY65" s="1422"/>
      <x:c r="DZ65" s="1422"/>
      <x:c r="EA65" s="1650"/>
      <x:c r="EB65" s="1715"/>
      <x:c r="EC65" s="1716"/>
      <x:c r="ED65" s="361"/>
      <x:c r="EE65" s="486"/>
      <x:c r="EF65" s="1"/>
    </x:row>
    <x:row r="66" spans="2:136" s="75" customFormat="1" ht="13.5" customHeight="1" x14ac:dyDescent="0.2">
      <x:c r="B66" s="1511" t="s">
        <x:v>538</x:v>
      </x:c>
      <x:c r="C66" s="1512">
        <x:v>0</x:v>
      </x:c>
      <x:c r="D66" s="1513" t="s">
        <x:v>538</x:v>
      </x:c>
      <x:c r="E66" s="479" t="s">
        <x:v>534</x:v>
      </x:c>
      <x:c r="F66" s="1223" t="e">
        <x:f t="shared" si="39"/>
        <x:v>#REF!</x:v>
      </x:c>
      <x:c r="G66" s="1223" t="e">
        <x:f t="shared" si="24"/>
        <x:v>#REF!</x:v>
      </x:c>
      <x:c r="H66" s="1223" t="e">
        <x:f t="shared" si="25"/>
        <x:v>#REF!</x:v>
      </x:c>
      <x:c r="I66" s="1220" t="e">
        <x:f t="shared" si="26"/>
        <x:v>#REF!</x:v>
      </x:c>
      <x:c r="J66" s="1223" t="e">
        <x:f t="shared" si="27"/>
        <x:v>#REF!</x:v>
      </x:c>
      <x:c r="K66" s="1230" t="e">
        <x:f t="shared" si="28"/>
        <x:v>#REF!</x:v>
      </x:c>
      <x:c r="L66" s="1128">
        <x:f t="shared" ca="1" si="29"/>
        <x:v>37.893076461009038</x:v>
      </x:c>
      <x:c r="M66" s="1057">
        <x:f t="shared" ca="1" si="30"/>
        <x:v>83.53983422746974</x:v>
      </x:c>
      <x:c r="N66" s="1142"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7.1514943926809877</x:v>
      </x:c>
      <x:c r="AA66" s="1143">
        <x:f ca="1">(SQRT(((-'int. presets cp_10d+wd'!E32*SIN($F$18*PI()/180)*$F$21+'int. presets cp_10d+wd'!E41*SIN($I$18*PI()/180)*$I$21)*$C$25*1000)^2+(0.001*$C$25*1000*$F$21)^2)/$C$30+(-'int. presets cp_10d+wd'!E32*COS($F$18*PI()/180)*$F$21-'int. presets cp_10d+wd'!E41*COS($I$18*PI()/180)*$I$21)*$C$25*1000)/9.81*$O$99/$AA$47*$F$193*'int. presets cp_10d+wd'!$E$246-$Z$47/$AA$47*$C$20*$F$21</x:f>
        <x:v>37.893076461009038</x:v>
      </x:c>
      <x:c r="AB66" s="18"/>
      <x:c r="AC66" s="153"/>
      <x:c r="AD66" s="20"/>
      <x:c r="AE66" s="1715"/>
      <x:c r="AF66" s="1716"/>
      <x:c r="AG66" s="1469" t="str">
        <x:f>AL66</x:f>
        <x:v>South row
Interior modules</x:v>
      </x:c>
      <x:c r="AH66" s="1416"/>
      <x:c r="AI66" s="1416"/>
      <x:c r="AJ66" s="1416"/>
      <x:c r="AK66" s="1417"/>
      <x:c r="AL66" s="1415" t="str">
        <x:f>CONCATENATE(B145,CHAR(10),E146)</x:f>
        <x:v>South row
Interior modules</x:v>
      </x:c>
      <x:c r="AM66" s="1416"/>
      <x:c r="AN66" s="1416"/>
      <x:c r="AO66" s="1416"/>
      <x:c r="AP66" s="1417"/>
      <x:c r="AQ66" s="1406" t="str">
        <x:f>CONCATENATE(B145,CHAR(10),E145)</x:f>
        <x:v>South row
1st-4th module</x:v>
      </x:c>
      <x:c r="AR66" s="1407"/>
      <x:c r="AS66" s="1407"/>
      <x:c r="AT66" s="1407"/>
      <x:c r="AU66" s="1408"/>
      <x:c r="AV66" s="1442" t="str">
        <x:f>CONCATENATE(B136,CHAR(10),E137)</x:f>
        <x:v>South row
Interior modules</x:v>
      </x:c>
      <x:c r="AW66" s="1443"/>
      <x:c r="AX66" s="1443"/>
      <x:c r="AY66" s="1443"/>
      <x:c r="AZ66" s="1444"/>
      <x:c r="BA66" s="1451" t="str">
        <x:f>CONCATENATE(B136,CHAR(10),E136)</x:f>
        <x:v>South row
1st-4th module</x:v>
      </x:c>
      <x:c r="BB66" s="1452"/>
      <x:c r="BC66" s="1452"/>
      <x:c r="BD66" s="1452"/>
      <x:c r="BE66" s="1453"/>
      <x:c r="BF66" s="1460" t="str">
        <x:f>CONCATENATE(B127,CHAR(10),E128)</x:f>
        <x:v>South row
Interior modules</x:v>
      </x:c>
      <x:c r="BG66" s="1461"/>
      <x:c r="BH66" s="1461"/>
      <x:c r="BI66" s="1461"/>
      <x:c r="BJ66" s="1462"/>
      <x:c r="BK66" s="1652" t="str">
        <x:f>CONCATENATE(B127,CHAR(10),E127)</x:f>
        <x:v>South row
1st-4th module</x:v>
      </x:c>
      <x:c r="BL66" s="1653"/>
      <x:c r="BM66" s="1653"/>
      <x:c r="BN66" s="1653"/>
      <x:c r="BO66" s="1654"/>
      <x:c r="BP66" s="1433" t="str">
        <x:f>CONCATENATE(B118,CHAR(10),E119)</x:f>
        <x:v>South row
Interior modules</x:v>
      </x:c>
      <x:c r="BQ66" s="1434"/>
      <x:c r="BR66" s="1434"/>
      <x:c r="BS66" s="1434"/>
      <x:c r="BT66" s="1435"/>
      <x:c r="BU66" s="1424" t="str">
        <x:f>CONCATENATE(B118,CHAR(10),E118)</x:f>
        <x:v>South row
1st-4th module</x:v>
      </x:c>
      <x:c r="BV66" s="1425"/>
      <x:c r="BW66" s="1425"/>
      <x:c r="BX66" s="1425"/>
      <x:c r="BY66" s="1426"/>
      <x:c r="BZ66" s="1715"/>
      <x:c r="CA66" s="1716"/>
      <x:c r="CB66" s="361"/>
      <x:c r="CC66" s="486"/>
      <x:c r="CD66" s="1"/>
      <x:c r="CE66" s="153"/>
      <x:c r="CF66" s="20"/>
      <x:c r="CG66" s="1715"/>
      <x:c r="CH66" s="1716"/>
      <x:c r="CI66" s="1811" t="str">
        <x:f t="shared" ref="CI66" si="58">BU66</x:f>
        <x:v>South row
1st-4th module</x:v>
      </x:c>
      <x:c r="CJ66" s="1425"/>
      <x:c r="CK66" s="1425"/>
      <x:c r="CL66" s="1425"/>
      <x:c r="CM66" s="1812"/>
      <x:c r="CN66" s="1433" t="str">
        <x:f t="shared" ref="CN66" si="59">BP66</x:f>
        <x:v>South row
Interior modules</x:v>
      </x:c>
      <x:c r="CO66" s="1434"/>
      <x:c r="CP66" s="1434"/>
      <x:c r="CQ66" s="1434"/>
      <x:c r="CR66" s="1435"/>
      <x:c r="CS66" s="1738" t="str">
        <x:f t="shared" ref="CS66" si="60">BK66</x:f>
        <x:v>South row
1st-4th module</x:v>
      </x:c>
      <x:c r="CT66" s="1739"/>
      <x:c r="CU66" s="1739"/>
      <x:c r="CV66" s="1739"/>
      <x:c r="CW66" s="1740"/>
      <x:c r="CX66" s="1460" t="str">
        <x:f t="shared" ref="CX66" si="61">BF66</x:f>
        <x:v>South row
Interior modules</x:v>
      </x:c>
      <x:c r="CY66" s="1461"/>
      <x:c r="CZ66" s="1461"/>
      <x:c r="DA66" s="1461"/>
      <x:c r="DB66" s="1462"/>
      <x:c r="DC66" s="1451" t="str">
        <x:f t="shared" ref="DC66" si="62">BA66</x:f>
        <x:v>South row
1st-4th module</x:v>
      </x:c>
      <x:c r="DD66" s="1452"/>
      <x:c r="DE66" s="1452"/>
      <x:c r="DF66" s="1452"/>
      <x:c r="DG66" s="1453"/>
      <x:c r="DH66" s="1442" t="str">
        <x:f t="shared" ref="DH66" si="63">AV66</x:f>
        <x:v>South row
Interior modules</x:v>
      </x:c>
      <x:c r="DI66" s="1443"/>
      <x:c r="DJ66" s="1443"/>
      <x:c r="DK66" s="1443"/>
      <x:c r="DL66" s="1444"/>
      <x:c r="DM66" s="1406" t="str">
        <x:f t="shared" ref="DM66" si="64">AQ66</x:f>
        <x:v>South row
1st-4th module</x:v>
      </x:c>
      <x:c r="DN66" s="1407"/>
      <x:c r="DO66" s="1407"/>
      <x:c r="DP66" s="1407"/>
      <x:c r="DQ66" s="1408"/>
      <x:c r="DR66" s="1415" t="str">
        <x:f t="shared" ref="DR66" si="65">AL66</x:f>
        <x:v>South row
Interior modules</x:v>
      </x:c>
      <x:c r="DS66" s="1416"/>
      <x:c r="DT66" s="1416"/>
      <x:c r="DU66" s="1416"/>
      <x:c r="DV66" s="1417"/>
      <x:c r="DW66" s="1415" t="str">
        <x:f t="shared" ref="DW66" si="66">AG66</x:f>
        <x:v>South row
Interior modules</x:v>
      </x:c>
      <x:c r="DX66" s="1416"/>
      <x:c r="DY66" s="1416"/>
      <x:c r="DZ66" s="1416"/>
      <x:c r="EA66" s="1648"/>
      <x:c r="EB66" s="1715"/>
      <x:c r="EC66" s="1716"/>
      <x:c r="ED66" s="361"/>
      <x:c r="EE66" s="486"/>
      <x:c r="EF66" s="1"/>
    </x:row>
    <x:row r="67" spans="2:136" s="75" customFormat="1" ht="13.5" customHeight="1" thickBot="1" x14ac:dyDescent="0.25">
      <x:c r="B67" s="1517" t="e">
        <x:v>#REF!</x:v>
      </x:c>
      <x:c r="C67" s="1518">
        <x:v>0</x:v>
      </x:c>
      <x:c r="D67" s="1519">
        <x:v>0</x:v>
      </x:c>
      <x:c r="E67" s="1106" t="s">
        <x:v>535</x:v>
      </x:c>
      <x:c r="F67" s="1221" t="e">
        <x:f t="shared" si="39"/>
        <x:v>#REF!</x:v>
      </x:c>
      <x:c r="G67" s="1221" t="e">
        <x:f t="shared" si="24"/>
        <x:v>#REF!</x:v>
      </x:c>
      <x:c r="H67" s="1221" t="e">
        <x:f t="shared" si="25"/>
        <x:v>#REF!</x:v>
      </x:c>
      <x:c r="I67" s="1222" t="e">
        <x:f t="shared" si="26"/>
        <x:v>#REF!</x:v>
      </x:c>
      <x:c r="J67" s="1221" t="e">
        <x:f t="shared" si="27"/>
        <x:v>#REF!</x:v>
      </x:c>
      <x:c r="K67" s="1229" t="e">
        <x:f t="shared" si="28"/>
        <x:v>#REF!</x:v>
      </x:c>
      <x:c r="L67" s="1130">
        <x:f t="shared" ca="1" si="29"/>
        <x:v>46.875141992425732</x:v>
      </x:c>
      <x:c r="M67" s="1107">
        <x:f t="shared" ca="1" si="30"/>
        <x:v>103.34187553934161</x:v>
      </x:c>
      <x:c r="N67" s="1146" t="e">
        <x:f>(-#REF!*COS($F$18*PI()/180)*$F$21-#REF!*COS($I$18*PI()/180)*$I$21)*$N$99*$C$25*1000/9.81/$O$47*$D$193*#REF!-$N$47/$O$47*$C$20*$F$21</x:f>
        <x:v>#REF!</x:v>
      </x:c>
      <x:c r="O67" s="1108"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24.013301930347303</x:v>
      </x:c>
      <x:c r="AA67" s="1147">
        <x:f ca="1">(SQRT(((-'int. presets cp_10d+wd'!E33*SIN($F$18*PI()/180)*$F$21+'int. presets cp_10d+wd'!E42*SIN($I$18*PI()/180)*$I$21)*$C$25*1000)^2+(0.001*$C$25*1000*$F$21)^2)/$C$30+(-'int. presets cp_10d+wd'!E33*COS($F$18*PI()/180)*$F$21-'int. presets cp_10d+wd'!E42*COS($I$18*PI()/180)*$I$21)*$C$25*1000)/9.81*$O$99/$AA$47*$F$193*'int. presets cp_10d+wd'!$E$246-$Z$47/$AA$47*$C$20*$F$21</x:f>
        <x:v>46.875141992425732</x:v>
      </x:c>
      <x:c r="AB67" s="18"/>
      <x:c r="AC67" s="153"/>
      <x:c r="AD67" s="20"/>
      <x:c r="AE67" s="1715"/>
      <x:c r="AF67" s="1716"/>
      <x:c r="AG67" s="1470"/>
      <x:c r="AH67" s="1419"/>
      <x:c r="AI67" s="1419"/>
      <x:c r="AJ67" s="1419"/>
      <x:c r="AK67" s="1420"/>
      <x:c r="AL67" s="1418"/>
      <x:c r="AM67" s="1419"/>
      <x:c r="AN67" s="1419"/>
      <x:c r="AO67" s="1419"/>
      <x:c r="AP67" s="1420"/>
      <x:c r="AQ67" s="1409"/>
      <x:c r="AR67" s="1410"/>
      <x:c r="AS67" s="1410"/>
      <x:c r="AT67" s="1410"/>
      <x:c r="AU67" s="1411"/>
      <x:c r="AV67" s="1445"/>
      <x:c r="AW67" s="1446"/>
      <x:c r="AX67" s="1446"/>
      <x:c r="AY67" s="1446"/>
      <x:c r="AZ67" s="1447"/>
      <x:c r="BA67" s="1454"/>
      <x:c r="BB67" s="1455"/>
      <x:c r="BC67" s="1455"/>
      <x:c r="BD67" s="1455"/>
      <x:c r="BE67" s="1456"/>
      <x:c r="BF67" s="1463"/>
      <x:c r="BG67" s="1464"/>
      <x:c r="BH67" s="1464"/>
      <x:c r="BI67" s="1464"/>
      <x:c r="BJ67" s="1465"/>
      <x:c r="BK67" s="1655"/>
      <x:c r="BL67" s="1656"/>
      <x:c r="BM67" s="1656"/>
      <x:c r="BN67" s="1656"/>
      <x:c r="BO67" s="1657"/>
      <x:c r="BP67" s="1436"/>
      <x:c r="BQ67" s="1437"/>
      <x:c r="BR67" s="1437"/>
      <x:c r="BS67" s="1437"/>
      <x:c r="BT67" s="1438"/>
      <x:c r="BU67" s="1427"/>
      <x:c r="BV67" s="1428"/>
      <x:c r="BW67" s="1428"/>
      <x:c r="BX67" s="1428"/>
      <x:c r="BY67" s="1429"/>
      <x:c r="BZ67" s="1715"/>
      <x:c r="CA67" s="1716"/>
      <x:c r="CB67" s="361"/>
      <x:c r="CC67" s="486"/>
      <x:c r="CD67" s="1"/>
      <x:c r="CE67" s="153"/>
      <x:c r="CF67" s="20"/>
      <x:c r="CG67" s="1715"/>
      <x:c r="CH67" s="1716"/>
      <x:c r="CI67" s="1813"/>
      <x:c r="CJ67" s="1428"/>
      <x:c r="CK67" s="1428"/>
      <x:c r="CL67" s="1428"/>
      <x:c r="CM67" s="1814"/>
      <x:c r="CN67" s="1436"/>
      <x:c r="CO67" s="1437"/>
      <x:c r="CP67" s="1437"/>
      <x:c r="CQ67" s="1437"/>
      <x:c r="CR67" s="1438"/>
      <x:c r="CS67" s="1741"/>
      <x:c r="CT67" s="1742"/>
      <x:c r="CU67" s="1742"/>
      <x:c r="CV67" s="1742"/>
      <x:c r="CW67" s="1743"/>
      <x:c r="CX67" s="1463"/>
      <x:c r="CY67" s="1464"/>
      <x:c r="CZ67" s="1464"/>
      <x:c r="DA67" s="1464"/>
      <x:c r="DB67" s="1465"/>
      <x:c r="DC67" s="1454"/>
      <x:c r="DD67" s="1455"/>
      <x:c r="DE67" s="1455"/>
      <x:c r="DF67" s="1455"/>
      <x:c r="DG67" s="1456"/>
      <x:c r="DH67" s="1445"/>
      <x:c r="DI67" s="1446"/>
      <x:c r="DJ67" s="1446"/>
      <x:c r="DK67" s="1446"/>
      <x:c r="DL67" s="1447"/>
      <x:c r="DM67" s="1409"/>
      <x:c r="DN67" s="1410"/>
      <x:c r="DO67" s="1410"/>
      <x:c r="DP67" s="1410"/>
      <x:c r="DQ67" s="1411"/>
      <x:c r="DR67" s="1418"/>
      <x:c r="DS67" s="1419"/>
      <x:c r="DT67" s="1419"/>
      <x:c r="DU67" s="1419"/>
      <x:c r="DV67" s="1420"/>
      <x:c r="DW67" s="1418"/>
      <x:c r="DX67" s="1419"/>
      <x:c r="DY67" s="1419"/>
      <x:c r="DZ67" s="1419"/>
      <x:c r="EA67" s="1649"/>
      <x:c r="EB67" s="1715"/>
      <x:c r="EC67" s="1716"/>
      <x:c r="ED67" s="361"/>
      <x:c r="EE67" s="486"/>
      <x:c r="EF67" s="1"/>
    </x:row>
    <x:row r="68" spans="2:136" s="75" customFormat="1" ht="13.5" customHeight="1" thickTop="1" thickBot="1" x14ac:dyDescent="0.25">
      <x:c r="B68" s="1546" t="s">
        <x:v>414</x:v>
      </x:c>
      <x:c r="C68" s="1547"/>
      <x:c r="D68" s="1547"/>
      <x:c r="E68" s="1547"/>
      <x:c r="F68" s="1547"/>
      <x:c r="G68" s="1547"/>
      <x:c r="H68" s="1547"/>
      <x:c r="I68" s="1547"/>
      <x:c r="J68" s="1547"/>
      <x:c r="K68" s="1547"/>
      <x:c r="L68" s="1548"/>
      <x:c r="M68" s="1214"/>
      <x:c r="N68" s="1123"/>
      <x:c r="O68" s="1124"/>
      <x:c r="P68" s="1124"/>
      <x:c r="Q68" s="1124"/>
      <x:c r="R68" s="1124"/>
      <x:c r="S68" s="1124"/>
      <x:c r="T68" s="1124"/>
      <x:c r="U68" s="1124"/>
      <x:c r="V68" s="1124"/>
      <x:c r="W68" s="1124"/>
      <x:c r="X68" s="1124"/>
      <x:c r="Y68" s="1124"/>
      <x:c r="Z68" s="1124"/>
      <x:c r="AA68" s="1127"/>
      <x:c r="AB68" s="18"/>
      <x:c r="AC68" s="492"/>
      <x:c r="AD68" s="20"/>
      <x:c r="AE68" s="1717"/>
      <x:c r="AF68" s="1718"/>
      <x:c r="AG68" s="1482"/>
      <x:c r="AH68" s="1483"/>
      <x:c r="AI68" s="1483"/>
      <x:c r="AJ68" s="1483"/>
      <x:c r="AK68" s="1484"/>
      <x:c r="AL68" s="1494"/>
      <x:c r="AM68" s="1483"/>
      <x:c r="AN68" s="1483"/>
      <x:c r="AO68" s="1483"/>
      <x:c r="AP68" s="1484"/>
      <x:c r="AQ68" s="1726"/>
      <x:c r="AR68" s="1727"/>
      <x:c r="AS68" s="1727"/>
      <x:c r="AT68" s="1727"/>
      <x:c r="AU68" s="1728"/>
      <x:c r="AV68" s="1723"/>
      <x:c r="AW68" s="1724"/>
      <x:c r="AX68" s="1724"/>
      <x:c r="AY68" s="1724"/>
      <x:c r="AZ68" s="1725"/>
      <x:c r="BA68" s="1491"/>
      <x:c r="BB68" s="1492"/>
      <x:c r="BC68" s="1492"/>
      <x:c r="BD68" s="1492"/>
      <x:c r="BE68" s="1493"/>
      <x:c r="BF68" s="1523"/>
      <x:c r="BG68" s="1524"/>
      <x:c r="BH68" s="1524"/>
      <x:c r="BI68" s="1524"/>
      <x:c r="BJ68" s="1525"/>
      <x:c r="BK68" s="1719"/>
      <x:c r="BL68" s="1720"/>
      <x:c r="BM68" s="1720"/>
      <x:c r="BN68" s="1720"/>
      <x:c r="BO68" s="1721"/>
      <x:c r="BP68" s="1777"/>
      <x:c r="BQ68" s="1778"/>
      <x:c r="BR68" s="1778"/>
      <x:c r="BS68" s="1778"/>
      <x:c r="BT68" s="1779"/>
      <x:c r="BU68" s="1792"/>
      <x:c r="BV68" s="1793"/>
      <x:c r="BW68" s="1793"/>
      <x:c r="BX68" s="1793"/>
      <x:c r="BY68" s="1794"/>
      <x:c r="BZ68" s="1717"/>
      <x:c r="CA68" s="1718"/>
      <x:c r="CB68" s="361"/>
      <x:c r="CC68" s="486"/>
      <x:c r="CE68" s="492"/>
      <x:c r="CF68" s="20"/>
      <x:c r="CG68" s="1717"/>
      <x:c r="CH68" s="1718"/>
      <x:c r="CI68" s="1830"/>
      <x:c r="CJ68" s="1793"/>
      <x:c r="CK68" s="1793"/>
      <x:c r="CL68" s="1793"/>
      <x:c r="CM68" s="1831"/>
      <x:c r="CN68" s="1777"/>
      <x:c r="CO68" s="1778"/>
      <x:c r="CP68" s="1778"/>
      <x:c r="CQ68" s="1778"/>
      <x:c r="CR68" s="1779"/>
      <x:c r="CS68" s="1744"/>
      <x:c r="CT68" s="1745"/>
      <x:c r="CU68" s="1745"/>
      <x:c r="CV68" s="1745"/>
      <x:c r="CW68" s="1746"/>
      <x:c r="CX68" s="1523"/>
      <x:c r="CY68" s="1524"/>
      <x:c r="CZ68" s="1524"/>
      <x:c r="DA68" s="1524"/>
      <x:c r="DB68" s="1525"/>
      <x:c r="DC68" s="1491"/>
      <x:c r="DD68" s="1492"/>
      <x:c r="DE68" s="1492"/>
      <x:c r="DF68" s="1492"/>
      <x:c r="DG68" s="1493"/>
      <x:c r="DH68" s="1723"/>
      <x:c r="DI68" s="1724"/>
      <x:c r="DJ68" s="1724"/>
      <x:c r="DK68" s="1724"/>
      <x:c r="DL68" s="1725"/>
      <x:c r="DM68" s="1726"/>
      <x:c r="DN68" s="1727"/>
      <x:c r="DO68" s="1727"/>
      <x:c r="DP68" s="1727"/>
      <x:c r="DQ68" s="1728"/>
      <x:c r="DR68" s="1494"/>
      <x:c r="DS68" s="1483"/>
      <x:c r="DT68" s="1483"/>
      <x:c r="DU68" s="1483"/>
      <x:c r="DV68" s="1484"/>
      <x:c r="DW68" s="1494"/>
      <x:c r="DX68" s="1483"/>
      <x:c r="DY68" s="1483"/>
      <x:c r="DZ68" s="1483"/>
      <x:c r="EA68" s="1817"/>
      <x:c r="EB68" s="1717"/>
      <x:c r="EC68" s="1718"/>
      <x:c r="ED68" s="361"/>
      <x:c r="EE68" s="486"/>
    </x:row>
    <x:row r="69" spans="2:136" s="75" customFormat="1" ht="13.5" customHeight="1" thickTop="1" x14ac:dyDescent="0.2">
      <x:c r="B69" s="1511" t="s">
        <x:v>533</x:v>
      </x:c>
      <x:c r="C69" s="1512">
        <x:v>0</x:v>
      </x:c>
      <x:c r="D69" s="1513">
        <x:v>0</x:v>
      </x:c>
      <x:c r="E69" s="350" t="s">
        <x:v>534</x:v>
      </x:c>
      <x:c r="F69" s="1219" t="e">
        <x:f t="shared" ref="F69:F76" si="67">MAX(N69,O69)</x:f>
        <x:v>#REF!</x:v>
      </x:c>
      <x:c r="G69" s="1219" t="e">
        <x:f t="shared" si="24"/>
        <x:v>#REF!</x:v>
      </x:c>
      <x:c r="H69" s="1219" t="e">
        <x:f t="shared" si="25"/>
        <x:v>#REF!</x:v>
      </x:c>
      <x:c r="I69" s="1227" t="e">
        <x:f t="shared" si="26"/>
        <x:v>#REF!</x:v>
      </x:c>
      <x:c r="J69" s="1219" t="e">
        <x:f t="shared" si="27"/>
        <x:v>#REF!</x:v>
      </x:c>
      <x:c r="K69" s="1228" t="e">
        <x:f t="shared" si="28"/>
        <x:v>#REF!</x:v>
      </x:c>
      <x:c r="L69" s="1128">
        <x:f t="shared" ca="1" si="29"/>
        <x:v>64.662073206757981</x:v>
      </x:c>
      <x:c r="M69" s="1057">
        <x:f t="shared" ca="1" si="30"/>
        <x:v>142.55529983308276</x:v>
      </x:c>
      <x:c r="N69" s="1152"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41.336390880837492</x:v>
      </x:c>
      <x:c r="AA69" s="1143">
        <x:f ca="1">(SQRT(((-'int. presets cp_10d+wd'!F26*SIN($F$18*PI()/180)*$F$21+'int. presets cp_10d+wd'!F35*SIN($I$18*PI()/180)*$I$21)*$C$25*1000)^2+(0.001*$C$25*1000*$F$21)^2)/$C$30+(-'int. presets cp_10d+wd'!F26*COS($F$18*PI()/180)*$F$21-'int. presets cp_10d+wd'!F35*COS($I$18*PI()/180)*$I$21)*$C$25*1000)/9.81*$O$99/$AA$47*$F$193*'int. presets cp_10d+wd'!$F$246-$Z$47/$AA$47*$C$20*$F$21</x:f>
        <x:v>64.662073206757981</x:v>
      </x:c>
      <x:c r="AB69" s="18"/>
      <x:c r="AC69" s="1480" t="str">
        <x:f>AC27</x:f>
        <x:v>setback a</x:v>
      </x:c>
      <x:c r="AD69" s="19"/>
      <x:c r="AE69" s="369"/>
      <x:c r="AF69" s="179"/>
      <x:c r="AG69" s="1485" t="s">
        <x:v>522</x:v>
      </x:c>
      <x:c r="AH69" s="1486"/>
      <x:c r="AI69" s="1486"/>
      <x:c r="AJ69" s="1486"/>
      <x:c r="AK69" s="1486"/>
      <x:c r="AL69" s="1486"/>
      <x:c r="AM69" s="1486"/>
      <x:c r="AN69" s="1486"/>
      <x:c r="AO69" s="1486"/>
      <x:c r="AP69" s="1486"/>
      <x:c r="AQ69" s="1486"/>
      <x:c r="AR69" s="1486"/>
      <x:c r="AS69" s="1486"/>
      <x:c r="AT69" s="1486"/>
      <x:c r="AU69" s="1486"/>
      <x:c r="AV69" s="1486"/>
      <x:c r="AW69" s="1486"/>
      <x:c r="AX69" s="1486"/>
      <x:c r="AY69" s="1486"/>
      <x:c r="AZ69" s="1486"/>
      <x:c r="BA69" s="1486"/>
      <x:c r="BB69" s="1486"/>
      <x:c r="BC69" s="1486"/>
      <x:c r="BD69" s="1486"/>
      <x:c r="BE69" s="1486"/>
      <x:c r="BF69" s="1486"/>
      <x:c r="BG69" s="1486"/>
      <x:c r="BH69" s="1486"/>
      <x:c r="BI69" s="1486"/>
      <x:c r="BJ69" s="1486"/>
      <x:c r="BK69" s="1486"/>
      <x:c r="BL69" s="1486"/>
      <x:c r="BM69" s="1486"/>
      <x:c r="BN69" s="1486"/>
      <x:c r="BO69" s="1486"/>
      <x:c r="BP69" s="1486"/>
      <x:c r="BQ69" s="1486"/>
      <x:c r="BR69" s="1486"/>
      <x:c r="BS69" s="1486"/>
      <x:c r="BT69" s="1486"/>
      <x:c r="BU69" s="1486"/>
      <x:c r="BV69" s="1486"/>
      <x:c r="BW69" s="1486"/>
      <x:c r="BX69" s="1486"/>
      <x:c r="BY69" s="1487"/>
      <x:c r="BZ69" s="19"/>
      <x:c r="CA69" s="370"/>
      <x:c r="CB69" s="361"/>
      <x:c r="CC69" s="486"/>
      <x:c r="CE69" s="1480" t="str">
        <x:f>CE27</x:f>
        <x:v>setback a</x:v>
      </x:c>
      <x:c r="CF69" s="19"/>
      <x:c r="CG69" s="369"/>
      <x:c r="CH69" s="179"/>
      <x:c r="CI69" s="1485" t="s">
        <x:v>522</x:v>
      </x:c>
      <x:c r="CJ69" s="1486"/>
      <x:c r="CK69" s="1486"/>
      <x:c r="CL69" s="1486"/>
      <x:c r="CM69" s="1486"/>
      <x:c r="CN69" s="1486"/>
      <x:c r="CO69" s="1486"/>
      <x:c r="CP69" s="1486"/>
      <x:c r="CQ69" s="1486"/>
      <x:c r="CR69" s="1486"/>
      <x:c r="CS69" s="1486"/>
      <x:c r="CT69" s="1486"/>
      <x:c r="CU69" s="1486"/>
      <x:c r="CV69" s="1486"/>
      <x:c r="CW69" s="1486"/>
      <x:c r="CX69" s="1486"/>
      <x:c r="CY69" s="1486"/>
      <x:c r="CZ69" s="1486"/>
      <x:c r="DA69" s="1486"/>
      <x:c r="DB69" s="1486"/>
      <x:c r="DC69" s="1486"/>
      <x:c r="DD69" s="1486"/>
      <x:c r="DE69" s="1486"/>
      <x:c r="DF69" s="1486"/>
      <x:c r="DG69" s="1486"/>
      <x:c r="DH69" s="1486"/>
      <x:c r="DI69" s="1486"/>
      <x:c r="DJ69" s="1486"/>
      <x:c r="DK69" s="1486"/>
      <x:c r="DL69" s="1486"/>
      <x:c r="DM69" s="1486"/>
      <x:c r="DN69" s="1486"/>
      <x:c r="DO69" s="1486"/>
      <x:c r="DP69" s="1486"/>
      <x:c r="DQ69" s="1486"/>
      <x:c r="DR69" s="1486"/>
      <x:c r="DS69" s="1486"/>
      <x:c r="DT69" s="1486"/>
      <x:c r="DU69" s="1486"/>
      <x:c r="DV69" s="1486"/>
      <x:c r="DW69" s="1486"/>
      <x:c r="DX69" s="1486"/>
      <x:c r="DY69" s="1486"/>
      <x:c r="DZ69" s="1486"/>
      <x:c r="EA69" s="1487"/>
      <x:c r="EB69" s="19"/>
      <x:c r="EC69" s="370"/>
      <x:c r="ED69" s="361"/>
      <x:c r="EE69" s="486"/>
    </x:row>
    <x:row r="70" spans="2:136" s="75" customFormat="1" ht="13.5" customHeight="1" thickBot="1" x14ac:dyDescent="0.25">
      <x:c r="B70" s="1514">
        <x:v>0</x:v>
      </x:c>
      <x:c r="C70" s="1515">
        <x:v>0</x:v>
      </x:c>
      <x:c r="D70" s="1516">
        <x:v>0</x:v>
      </x:c>
      <x:c r="E70" s="344" t="s">
        <x:v>535</x:v>
      </x:c>
      <x:c r="F70" s="1221" t="e">
        <x:f t="shared" si="67"/>
        <x:v>#REF!</x:v>
      </x:c>
      <x:c r="G70" s="1221" t="e">
        <x:f t="shared" si="24"/>
        <x:v>#REF!</x:v>
      </x:c>
      <x:c r="H70" s="1221" t="e">
        <x:f t="shared" si="25"/>
        <x:v>#REF!</x:v>
      </x:c>
      <x:c r="I70" s="1222" t="e">
        <x:f t="shared" si="26"/>
        <x:v>#REF!</x:v>
      </x:c>
      <x:c r="J70" s="1221" t="e">
        <x:f t="shared" si="27"/>
        <x:v>#REF!</x:v>
      </x:c>
      <x:c r="K70" s="1229" t="e">
        <x:f t="shared" si="28"/>
        <x:v>#REF!</x:v>
      </x:c>
      <x:c r="L70" s="1129">
        <x:f t="shared" ca="1" si="29"/>
        <x:v>51.150159485932328</x:v>
      </x:c>
      <x:c r="M70" s="1058">
        <x:f t="shared" ca="1" si="30"/>
        <x:v>112.76666460587612</x:v>
      </x:c>
      <x:c r="N70" s="1144" t="e">
        <x:f>(-#REF!*COS($F$18*PI()/180)*$F$21-#REF!*COS($I$18*PI()/180)*$I$21)*$N$99*$C$25*1000/9.81/$O$47*$D$193*#REF!-$N$47/$O$47*$C$20*$F$21</x:f>
        <x:v>#REF!</x:v>
      </x:c>
      <x:c r="O70" s="1053"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29.857259050817703</x:v>
      </x:c>
      <x:c r="AA70" s="1145">
        <x:f ca="1">(SQRT(((-'int. presets cp_10d+wd'!F27*SIN($F$18*PI()/180)*$F$21+'int. presets cp_10d+wd'!F36*SIN($I$18*PI()/180)*$I$21)*$C$25*1000)^2+(0.001*$C$25*1000*$F$21)^2)/$C$30+(-'int. presets cp_10d+wd'!F27*COS($F$18*PI()/180)*$F$21-'int. presets cp_10d+wd'!F36*COS($I$18*PI()/180)*$I$21)*$C$25*1000)/9.81*$O$99/$AA$47*$F$193*'int. presets cp_10d+wd'!$F$246-$Z$47/$AA$47*$C$20*$F$21</x:f>
        <x:v>51.150159485932328</x:v>
      </x:c>
      <x:c r="AB70" s="18"/>
      <x:c r="AC70" s="1481"/>
      <x:c r="AD70" s="19"/>
      <x:c r="AE70" s="371"/>
      <x:c r="AF70" s="372"/>
      <x:c r="AG70" s="1488"/>
      <x:c r="AH70" s="1489"/>
      <x:c r="AI70" s="1489"/>
      <x:c r="AJ70" s="1489"/>
      <x:c r="AK70" s="1489"/>
      <x:c r="AL70" s="1489"/>
      <x:c r="AM70" s="1489"/>
      <x:c r="AN70" s="1489"/>
      <x:c r="AO70" s="1489"/>
      <x:c r="AP70" s="1489"/>
      <x:c r="AQ70" s="1489"/>
      <x:c r="AR70" s="1489"/>
      <x:c r="AS70" s="1489"/>
      <x:c r="AT70" s="1489"/>
      <x:c r="AU70" s="1489"/>
      <x:c r="AV70" s="1489"/>
      <x:c r="AW70" s="1489"/>
      <x:c r="AX70" s="1489"/>
      <x:c r="AY70" s="1489"/>
      <x:c r="AZ70" s="1489"/>
      <x:c r="BA70" s="1489"/>
      <x:c r="BB70" s="1489"/>
      <x:c r="BC70" s="1489"/>
      <x:c r="BD70" s="1489"/>
      <x:c r="BE70" s="1489"/>
      <x:c r="BF70" s="1489"/>
      <x:c r="BG70" s="1489"/>
      <x:c r="BH70" s="1489"/>
      <x:c r="BI70" s="1489"/>
      <x:c r="BJ70" s="1489"/>
      <x:c r="BK70" s="1489"/>
      <x:c r="BL70" s="1489"/>
      <x:c r="BM70" s="1489"/>
      <x:c r="BN70" s="1489"/>
      <x:c r="BO70" s="1489"/>
      <x:c r="BP70" s="1489"/>
      <x:c r="BQ70" s="1489"/>
      <x:c r="BR70" s="1489"/>
      <x:c r="BS70" s="1489"/>
      <x:c r="BT70" s="1489"/>
      <x:c r="BU70" s="1489"/>
      <x:c r="BV70" s="1489"/>
      <x:c r="BW70" s="1489"/>
      <x:c r="BX70" s="1489"/>
      <x:c r="BY70" s="1490"/>
      <x:c r="BZ70" s="373"/>
      <x:c r="CA70" s="374"/>
      <x:c r="CB70" s="362"/>
      <x:c r="CC70" s="487"/>
      <x:c r="CE70" s="1481"/>
      <x:c r="CF70" s="19"/>
      <x:c r="CG70" s="371"/>
      <x:c r="CH70" s="372"/>
      <x:c r="CI70" s="1488"/>
      <x:c r="CJ70" s="1489"/>
      <x:c r="CK70" s="1489"/>
      <x:c r="CL70" s="1489"/>
      <x:c r="CM70" s="1489"/>
      <x:c r="CN70" s="1489"/>
      <x:c r="CO70" s="1489"/>
      <x:c r="CP70" s="1489"/>
      <x:c r="CQ70" s="1489"/>
      <x:c r="CR70" s="1489"/>
      <x:c r="CS70" s="1489"/>
      <x:c r="CT70" s="1489"/>
      <x:c r="CU70" s="1489"/>
      <x:c r="CV70" s="1489"/>
      <x:c r="CW70" s="1489"/>
      <x:c r="CX70" s="1489"/>
      <x:c r="CY70" s="1489"/>
      <x:c r="CZ70" s="1489"/>
      <x:c r="DA70" s="1489"/>
      <x:c r="DB70" s="1489"/>
      <x:c r="DC70" s="1489"/>
      <x:c r="DD70" s="1489"/>
      <x:c r="DE70" s="1489"/>
      <x:c r="DF70" s="1489"/>
      <x:c r="DG70" s="1489"/>
      <x:c r="DH70" s="1489"/>
      <x:c r="DI70" s="1489"/>
      <x:c r="DJ70" s="1489"/>
      <x:c r="DK70" s="1489"/>
      <x:c r="DL70" s="1489"/>
      <x:c r="DM70" s="1489"/>
      <x:c r="DN70" s="1489"/>
      <x:c r="DO70" s="1489"/>
      <x:c r="DP70" s="1489"/>
      <x:c r="DQ70" s="1489"/>
      <x:c r="DR70" s="1489"/>
      <x:c r="DS70" s="1489"/>
      <x:c r="DT70" s="1489"/>
      <x:c r="DU70" s="1489"/>
      <x:c r="DV70" s="1489"/>
      <x:c r="DW70" s="1489"/>
      <x:c r="DX70" s="1489"/>
      <x:c r="DY70" s="1489"/>
      <x:c r="DZ70" s="1489"/>
      <x:c r="EA70" s="1490"/>
      <x:c r="EB70" s="373"/>
      <x:c r="EC70" s="374"/>
      <x:c r="ED70" s="362"/>
      <x:c r="EE70" s="487"/>
    </x:row>
    <x:row r="71" spans="2:136" s="75" customFormat="1" ht="13.5" customHeight="1" thickTop="1" x14ac:dyDescent="0.2">
      <x:c r="B71" s="1511" t="s">
        <x:v>536</x:v>
      </x:c>
      <x:c r="C71" s="1512">
        <x:v>0</x:v>
      </x:c>
      <x:c r="D71" s="1513" t="s">
        <x:v>536</x:v>
      </x:c>
      <x:c r="E71" s="348" t="s">
        <x:v>534</x:v>
      </x:c>
      <x:c r="F71" s="1223" t="e">
        <x:f t="shared" si="67"/>
        <x:v>#REF!</x:v>
      </x:c>
      <x:c r="G71" s="1223" t="e">
        <x:f t="shared" si="24"/>
        <x:v>#REF!</x:v>
      </x:c>
      <x:c r="H71" s="1223" t="e">
        <x:f t="shared" si="25"/>
        <x:v>#REF!</x:v>
      </x:c>
      <x:c r="I71" s="1220" t="e">
        <x:f t="shared" si="26"/>
        <x:v>#REF!</x:v>
      </x:c>
      <x:c r="J71" s="1223" t="e">
        <x:f t="shared" si="27"/>
        <x:v>#REF!</x:v>
      </x:c>
      <x:c r="K71" s="1230" t="e">
        <x:f t="shared" si="28"/>
        <x:v>#REF!</x:v>
      </x:c>
      <x:c r="L71" s="1128">
        <x:f t="shared" ca="1" si="29"/>
        <x:v>38.446739705820725</x:v>
      </x:c>
      <x:c r="M71" s="1057">
        <x:f t="shared" ca="1" si="30"/>
        <x:v>84.760451290246479</x:v>
      </x:c>
      <x:c r="N71" s="1142"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23.11276157585845</x:v>
      </x:c>
      <x:c r="AA71" s="1147">
        <x:f ca="1">(SQRT(((-'int. presets cp_10d+wd'!F28*SIN($F$18*PI()/180)*$F$21+'int. presets cp_10d+wd'!F37*SIN($I$18*PI()/180)*$I$21)*$C$25*1000)^2+(0.001*$C$25*1000*$F$21)^2)/$C$30+(-'int. presets cp_10d+wd'!F28*COS($F$18*PI()/180)*$F$21-'int. presets cp_10d+wd'!F37*COS($I$18*PI()/180)*$I$21)*$C$25*1000)/9.81*$O$99/$AA$47*$F$193*'int. presets cp_10d+wd'!$F$246-$Z$47/$AA$47*$C$20*$F$21</x:f>
        <x:v>38.446739705820725</x:v>
      </x:c>
      <x:c r="AB71" s="18"/>
      <x:c r="AC71" s="167"/>
      <x:c r="AD71" s="20"/>
      <x:c r="AE71" s="354"/>
      <x:c r="AF71" s="19"/>
      <x:c r="AG71" s="476"/>
      <x:c r="AH71" s="477"/>
      <x:c r="AI71" s="477"/>
      <x:c r="AJ71" s="477"/>
      <x:c r="AK71" s="477"/>
      <x:c r="AL71" s="489"/>
      <x:c r="AM71" s="477"/>
      <x:c r="AN71" s="477"/>
      <x:c r="AO71" s="477"/>
      <x:c r="AP71" s="477"/>
      <x:c r="AQ71" s="1502" t="s">
        <x:v>523</x:v>
      </x:c>
      <x:c r="AR71" s="1503"/>
      <x:c r="AS71" s="1503"/>
      <x:c r="AT71" s="1503"/>
      <x:c r="AU71" s="1504"/>
      <x:c r="AV71" s="489"/>
      <x:c r="AW71" s="477"/>
      <x:c r="AX71" s="477"/>
      <x:c r="AY71" s="477"/>
      <x:c r="AZ71" s="477"/>
      <x:c r="BA71" s="1502" t="s">
        <x:v>523</x:v>
      </x:c>
      <x:c r="BB71" s="1503"/>
      <x:c r="BC71" s="1503"/>
      <x:c r="BD71" s="1503"/>
      <x:c r="BE71" s="1504"/>
      <x:c r="BF71" s="489"/>
      <x:c r="BG71" s="489"/>
      <x:c r="BH71" s="489"/>
      <x:c r="BI71" s="489"/>
      <x:c r="BJ71" s="489"/>
      <x:c r="BK71" s="1502" t="s">
        <x:v>523</x:v>
      </x:c>
      <x:c r="BL71" s="1503"/>
      <x:c r="BM71" s="1503"/>
      <x:c r="BN71" s="1503"/>
      <x:c r="BO71" s="1504"/>
      <x:c r="BP71" s="515"/>
      <x:c r="BQ71" s="516"/>
      <x:c r="BR71" s="516"/>
      <x:c r="BS71" s="516"/>
      <x:c r="BT71" s="516"/>
      <x:c r="BU71" s="516"/>
      <x:c r="BV71" s="516"/>
      <x:c r="BW71" s="516"/>
      <x:c r="BX71" s="516"/>
      <x:c r="BY71" s="516"/>
      <x:c r="BZ71" s="516"/>
      <x:c r="CA71" s="523"/>
      <x:c r="CB71" s="38"/>
      <x:c r="CE71" s="167"/>
      <x:c r="CF71" s="20"/>
      <x:c r="CG71" s="515"/>
      <x:c r="CH71" s="516"/>
      <x:c r="CI71" s="516"/>
      <x:c r="CJ71" s="516"/>
      <x:c r="CK71" s="516"/>
      <x:c r="CL71" s="516"/>
      <x:c r="CM71" s="516"/>
      <x:c r="CN71" s="516"/>
      <x:c r="CO71" s="516"/>
      <x:c r="CP71" s="516"/>
      <x:c r="CQ71" s="516"/>
      <x:c r="CR71" s="523"/>
      <x:c r="CS71" s="1502" t="s">
        <x:v>523</x:v>
      </x:c>
      <x:c r="CT71" s="1503"/>
      <x:c r="CU71" s="1503"/>
      <x:c r="CV71" s="1503"/>
      <x:c r="CW71" s="1504"/>
      <x:c r="CX71" s="489"/>
      <x:c r="CY71" s="477"/>
      <x:c r="CZ71" s="477"/>
      <x:c r="DA71" s="477"/>
      <x:c r="DB71" s="477"/>
      <x:c r="DC71" s="1502" t="s">
        <x:v>523</x:v>
      </x:c>
      <x:c r="DD71" s="1503"/>
      <x:c r="DE71" s="1503"/>
      <x:c r="DF71" s="1503"/>
      <x:c r="DG71" s="1504"/>
      <x:c r="DH71" s="489"/>
      <x:c r="DI71" s="489"/>
      <x:c r="DJ71" s="489"/>
      <x:c r="DK71" s="489"/>
      <x:c r="DL71" s="489"/>
      <x:c r="DM71" s="1502" t="s">
        <x:v>523</x:v>
      </x:c>
      <x:c r="DN71" s="1503"/>
      <x:c r="DO71" s="1503"/>
      <x:c r="DP71" s="1503"/>
      <x:c r="DQ71" s="1504"/>
      <x:c r="DR71" s="489"/>
      <x:c r="DS71" s="489"/>
      <x:c r="DT71" s="489"/>
      <x:c r="EB71" s="494"/>
      <x:c r="EC71" s="495"/>
      <x:c r="ED71" s="38"/>
    </x:row>
    <x:row r="72" spans="2:136" s="75" customFormat="1" ht="13.5" customHeight="1" thickBot="1" x14ac:dyDescent="0.25">
      <x:c r="B72" s="1514" t="e">
        <x:v>#REF!</x:v>
      </x:c>
      <x:c r="C72" s="1515">
        <x:v>0</x:v>
      </x:c>
      <x:c r="D72" s="1516">
        <x:v>0</x:v>
      </x:c>
      <x:c r="E72" s="344" t="s">
        <x:v>535</x:v>
      </x:c>
      <x:c r="F72" s="1221" t="e">
        <x:f t="shared" si="67"/>
        <x:v>#REF!</x:v>
      </x:c>
      <x:c r="G72" s="1221" t="e">
        <x:f t="shared" si="24"/>
        <x:v>#REF!</x:v>
      </x:c>
      <x:c r="H72" s="1221" t="e">
        <x:f t="shared" si="25"/>
        <x:v>#REF!</x:v>
      </x:c>
      <x:c r="I72" s="1222" t="e">
        <x:f t="shared" si="26"/>
        <x:v>#REF!</x:v>
      </x:c>
      <x:c r="J72" s="1221" t="e">
        <x:f t="shared" si="27"/>
        <x:v>#REF!</x:v>
      </x:c>
      <x:c r="K72" s="1229" t="e">
        <x:f t="shared" si="28"/>
        <x:v>#REF!</x:v>
      </x:c>
      <x:c r="L72" s="1129">
        <x:f t="shared" ca="1" si="29"/>
        <x:v>36.779573065523898</x:v>
      </x:c>
      <x:c r="M72" s="1058">
        <x:f t="shared" ca="1" si="30"/>
        <x:v>81.084982371715284</x:v>
      </x:c>
      <x:c r="N72" s="1144" t="e">
        <x:f>(-#REF!*COS($F$18*PI()/180)*$F$21-#REF!*COS($I$18*PI()/180)*$I$21)*$N$99*$C$25*1000/9.81/$O$47*$D$193*#REF!-$N$47/$O$47*$C$20*$F$21</x:f>
        <x:v>#REF!</x:v>
      </x:c>
      <x:c r="O72" s="1053"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17.573522318942381</x:v>
      </x:c>
      <x:c r="AA72" s="1145">
        <x:f ca="1">(SQRT(((-'int. presets cp_10d+wd'!F29*SIN($F$18*PI()/180)*$F$21+'int. presets cp_10d+wd'!F38*SIN($I$18*PI()/180)*$I$21)*$C$25*1000)^2+(0.001*$C$25*1000*$F$21)^2)/$C$30+(-'int. presets cp_10d+wd'!F29*COS($F$18*PI()/180)*$F$21-'int. presets cp_10d+wd'!F38*COS($I$18*PI()/180)*$I$21)*$C$25*1000)/9.81*$O$99/$AA$47*$F$193*'int. presets cp_10d+wd'!$F$246-$Z$47/$AA$47*$C$20*$F$21</x:f>
        <x:v>36.779573065523898</x:v>
      </x:c>
      <x:c r="AB72" s="18"/>
      <x:c r="AC72" s="20"/>
      <x:c r="AD72" s="20"/>
      <x:c r="AE72" s="354"/>
      <x:c r="AF72" s="19"/>
      <x:c r="AG72" s="474"/>
      <x:c r="AH72" s="475"/>
      <x:c r="AI72" s="475"/>
      <x:c r="AJ72" s="475"/>
      <x:c r="AK72" s="475"/>
      <x:c r="AL72" s="475"/>
      <x:c r="AM72" s="475"/>
      <x:c r="AN72" s="475"/>
      <x:c r="AO72" s="475"/>
      <x:c r="AP72" s="475"/>
      <x:c r="AQ72" s="1505"/>
      <x:c r="AR72" s="1506"/>
      <x:c r="AS72" s="1506"/>
      <x:c r="AT72" s="1506"/>
      <x:c r="AU72" s="1507"/>
      <x:c r="AV72" s="475"/>
      <x:c r="AW72" s="475"/>
      <x:c r="AX72" s="475"/>
      <x:c r="AY72" s="475"/>
      <x:c r="AZ72" s="475"/>
      <x:c r="BA72" s="1505"/>
      <x:c r="BB72" s="1506"/>
      <x:c r="BC72" s="1506"/>
      <x:c r="BD72" s="1506"/>
      <x:c r="BE72" s="1507"/>
      <x:c r="BF72" s="475"/>
      <x:c r="BG72" s="475"/>
      <x:c r="BH72" s="475"/>
      <x:c r="BI72" s="475"/>
      <x:c r="BJ72" s="475"/>
      <x:c r="BK72" s="1505"/>
      <x:c r="BL72" s="1506"/>
      <x:c r="BM72" s="1506"/>
      <x:c r="BN72" s="1506"/>
      <x:c r="BO72" s="1507"/>
      <x:c r="BP72" s="517"/>
      <x:c r="BQ72" s="518"/>
      <x:c r="BR72" s="518"/>
      <x:c r="BS72" s="518"/>
      <x:c r="BT72" s="518"/>
      <x:c r="BU72" s="518"/>
      <x:c r="BV72" s="518"/>
      <x:c r="BW72" s="518"/>
      <x:c r="BX72" s="518"/>
      <x:c r="BY72" s="518"/>
      <x:c r="BZ72" s="518"/>
      <x:c r="CA72" s="522"/>
      <x:c r="CB72" s="23"/>
      <x:c r="CE72" s="20"/>
      <x:c r="CF72" s="20"/>
      <x:c r="CG72" s="517"/>
      <x:c r="CH72" s="518"/>
      <x:c r="CI72" s="518"/>
      <x:c r="CJ72" s="518"/>
      <x:c r="CK72" s="518"/>
      <x:c r="CL72" s="518"/>
      <x:c r="CM72" s="518"/>
      <x:c r="CN72" s="518"/>
      <x:c r="CO72" s="518"/>
      <x:c r="CP72" s="518"/>
      <x:c r="CQ72" s="518"/>
      <x:c r="CR72" s="522"/>
      <x:c r="CS72" s="1505"/>
      <x:c r="CT72" s="1506"/>
      <x:c r="CU72" s="1506"/>
      <x:c r="CV72" s="1506"/>
      <x:c r="CW72" s="1507"/>
      <x:c r="CX72" s="475"/>
      <x:c r="CY72" s="475"/>
      <x:c r="CZ72" s="475"/>
      <x:c r="DA72" s="475"/>
      <x:c r="DB72" s="475"/>
      <x:c r="DC72" s="1505"/>
      <x:c r="DD72" s="1506"/>
      <x:c r="DE72" s="1506"/>
      <x:c r="DF72" s="1506"/>
      <x:c r="DG72" s="1507"/>
      <x:c r="DH72" s="475"/>
      <x:c r="DI72" s="475"/>
      <x:c r="DJ72" s="475"/>
      <x:c r="DK72" s="475"/>
      <x:c r="DL72" s="475"/>
      <x:c r="DM72" s="1505"/>
      <x:c r="DN72" s="1506"/>
      <x:c r="DO72" s="1506"/>
      <x:c r="DP72" s="1506"/>
      <x:c r="DQ72" s="1507"/>
      <x:c r="DR72" s="475"/>
      <x:c r="DS72" s="475"/>
      <x:c r="DT72" s="475"/>
      <x:c r="EB72" s="496"/>
      <x:c r="EC72" s="497"/>
      <x:c r="ED72" s="23"/>
    </x:row>
    <x:row r="73" spans="2:136" s="75" customFormat="1" ht="13.5" customHeight="1" x14ac:dyDescent="0.25">
      <x:c r="B73" s="1511" t="s">
        <x:v>537</x:v>
      </x:c>
      <x:c r="C73" s="1512">
        <x:v>0</x:v>
      </x:c>
      <x:c r="D73" s="1513" t="s">
        <x:v>537</x:v>
      </x:c>
      <x:c r="E73" s="348" t="s">
        <x:v>534</x:v>
      </x:c>
      <x:c r="F73" s="1223" t="e">
        <x:f t="shared" si="67"/>
        <x:v>#REF!</x:v>
      </x:c>
      <x:c r="G73" s="1223" t="e">
        <x:f t="shared" si="24"/>
        <x:v>#REF!</x:v>
      </x:c>
      <x:c r="H73" s="1223" t="e">
        <x:f t="shared" si="25"/>
        <x:v>#REF!</x:v>
      </x:c>
      <x:c r="I73" s="1220" t="e">
        <x:f t="shared" si="26"/>
        <x:v>#REF!</x:v>
      </x:c>
      <x:c r="J73" s="1223" t="e">
        <x:f t="shared" si="27"/>
        <x:v>#REF!</x:v>
      </x:c>
      <x:c r="K73" s="1230" t="e">
        <x:f t="shared" si="28"/>
        <x:v>#REF!</x:v>
      </x:c>
      <x:c r="L73" s="1128">
        <x:f t="shared" ca="1" si="29"/>
        <x:v>48.240764253598677</x:v>
      </x:c>
      <x:c r="M73" s="1057">
        <x:f t="shared" ca="1" si="30"/>
        <x:v>106.35255368876871</x:v>
      </x:c>
      <x:c r="N73" s="1142"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29.950926684308733</x:v>
      </x:c>
      <x:c r="AA73" s="1147">
        <x:f ca="1">(SQRT(((-'int. presets cp_10d+wd'!F30*SIN($F$18*PI()/180)*$F$21+'int. presets cp_10d+wd'!F39*SIN($I$18*PI()/180)*$I$21)*$C$25*1000)^2+(0.001*$C$25*1000*$F$21)^2)/$C$30+(-'int. presets cp_10d+wd'!F30*COS($F$18*PI()/180)*$F$21-'int. presets cp_10d+wd'!F39*COS($I$18*PI()/180)*$I$21)*$C$25*1000)/9.81*$O$99/$AA$47*$F$193*'int. presets cp_10d+wd'!$F$246-$Z$47/$AA$47*$C$20*$F$21</x:f>
        <x:v>48.240764253598677</x:v>
      </x:c>
      <x:c r="AB73" s="18"/>
      <x:c r="AC73" s="20"/>
      <x:c r="AD73" s="20"/>
      <x:c r="AE73" s="355"/>
      <x:c r="AF73" s="48"/>
      <x:c r="AG73" s="472"/>
      <x:c r="AH73" s="473"/>
      <x:c r="AI73" s="473"/>
      <x:c r="AJ73" s="473"/>
      <x:c r="AK73" s="473"/>
      <x:c r="AL73" s="473"/>
      <x:c r="AM73" s="473"/>
      <x:c r="AN73" s="473"/>
      <x:c r="AO73" s="473"/>
      <x:c r="AP73" s="473"/>
      <x:c r="AQ73" s="1508"/>
      <x:c r="AR73" s="1509"/>
      <x:c r="AS73" s="1509"/>
      <x:c r="AT73" s="1509"/>
      <x:c r="AU73" s="1510"/>
      <x:c r="AV73" s="473"/>
      <x:c r="AW73" s="473"/>
      <x:c r="AX73" s="473"/>
      <x:c r="AY73" s="473"/>
      <x:c r="AZ73" s="473"/>
      <x:c r="BA73" s="1508"/>
      <x:c r="BB73" s="1509"/>
      <x:c r="BC73" s="1509"/>
      <x:c r="BD73" s="1509"/>
      <x:c r="BE73" s="1510"/>
      <x:c r="BF73" s="473"/>
      <x:c r="BG73" s="473"/>
      <x:c r="BH73" s="473"/>
      <x:c r="BI73" s="473"/>
      <x:c r="BJ73" s="473"/>
      <x:c r="BK73" s="1508"/>
      <x:c r="BL73" s="1509"/>
      <x:c r="BM73" s="1509"/>
      <x:c r="BN73" s="1509"/>
      <x:c r="BO73" s="1510"/>
      <x:c r="BP73" s="519"/>
      <x:c r="BQ73" s="520"/>
      <x:c r="BR73" s="520"/>
      <x:c r="BS73" s="520"/>
      <x:c r="BT73" s="520"/>
      <x:c r="BU73" s="520"/>
      <x:c r="BV73" s="520"/>
      <x:c r="BW73" s="520"/>
      <x:c r="BX73" s="520"/>
      <x:c r="BY73" s="520"/>
      <x:c r="BZ73" s="520"/>
      <x:c r="CA73" s="521"/>
      <x:c r="CB73" s="18"/>
      <x:c r="CE73" s="20"/>
      <x:c r="CF73" s="20"/>
      <x:c r="CG73" s="519"/>
      <x:c r="CH73" s="520"/>
      <x:c r="CI73" s="520"/>
      <x:c r="CJ73" s="520"/>
      <x:c r="CK73" s="520"/>
      <x:c r="CL73" s="520"/>
      <x:c r="CM73" s="520"/>
      <x:c r="CN73" s="520"/>
      <x:c r="CO73" s="520"/>
      <x:c r="CP73" s="520"/>
      <x:c r="CQ73" s="520"/>
      <x:c r="CR73" s="521"/>
      <x:c r="CS73" s="1508"/>
      <x:c r="CT73" s="1509"/>
      <x:c r="CU73" s="1509"/>
      <x:c r="CV73" s="1509"/>
      <x:c r="CW73" s="1510"/>
      <x:c r="CX73" s="473"/>
      <x:c r="CY73" s="473"/>
      <x:c r="CZ73" s="473"/>
      <x:c r="DA73" s="473"/>
      <x:c r="DB73" s="473"/>
      <x:c r="DC73" s="1508"/>
      <x:c r="DD73" s="1509"/>
      <x:c r="DE73" s="1509"/>
      <x:c r="DF73" s="1509"/>
      <x:c r="DG73" s="1510"/>
      <x:c r="DH73" s="473"/>
      <x:c r="DI73" s="473"/>
      <x:c r="DJ73" s="473"/>
      <x:c r="DK73" s="473"/>
      <x:c r="DL73" s="473"/>
      <x:c r="DM73" s="1508"/>
      <x:c r="DN73" s="1509"/>
      <x:c r="DO73" s="1509"/>
      <x:c r="DP73" s="1509"/>
      <x:c r="DQ73" s="1510"/>
      <x:c r="DR73" s="473"/>
      <x:c r="DS73" s="473"/>
      <x:c r="DT73" s="473"/>
      <x:c r="EB73" s="498"/>
      <x:c r="EC73" s="499"/>
      <x:c r="ED73" s="18"/>
    </x:row>
    <x:row r="74" spans="2:136" s="75" customFormat="1" ht="13.5" customHeight="1" thickBot="1" x14ac:dyDescent="0.25">
      <x:c r="B74" s="1514" t="e">
        <x:v>#REF!</x:v>
      </x:c>
      <x:c r="C74" s="1515">
        <x:v>0</x:v>
      </x:c>
      <x:c r="D74" s="1516">
        <x:v>0</x:v>
      </x:c>
      <x:c r="E74" s="344" t="s">
        <x:v>535</x:v>
      </x:c>
      <x:c r="F74" s="1221" t="e">
        <x:f t="shared" si="67"/>
        <x:v>#REF!</x:v>
      </x:c>
      <x:c r="G74" s="1221" t="e">
        <x:f t="shared" si="24"/>
        <x:v>#REF!</x:v>
      </x:c>
      <x:c r="H74" s="1221" t="e">
        <x:f t="shared" si="25"/>
        <x:v>#REF!</x:v>
      </x:c>
      <x:c r="I74" s="1222" t="e">
        <x:f t="shared" si="26"/>
        <x:v>#REF!</x:v>
      </x:c>
      <x:c r="J74" s="1221" t="e">
        <x:f t="shared" si="27"/>
        <x:v>#REF!</x:v>
      </x:c>
      <x:c r="K74" s="1229" t="e">
        <x:f t="shared" si="28"/>
        <x:v>#REF!</x:v>
      </x:c>
      <x:c r="L74" s="1129">
        <x:f t="shared" ca="1" si="29"/>
        <x:v>39.588896156677102</x:v>
      </x:c>
      <x:c r="M74" s="1058">
        <x:f t="shared" ca="1" si="30"/>
        <x:v>87.278472244933468</x:v>
      </x:c>
      <x:c r="N74" s="1144" t="e">
        <x:f>(-#REF!*COS($F$18*PI()/180)*$F$21-#REF!*COS($I$18*PI()/180)*$I$21)*$N$99*$C$25*1000/9.81/$O$47*$D$193*#REF!-$N$47/$O$47*$C$20*$F$21</x:f>
        <x:v>#REF!</x:v>
      </x:c>
      <x:c r="O74" s="1053"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17.216673838893243</x:v>
      </x:c>
      <x:c r="AA74" s="1145">
        <x:f ca="1">(SQRT(((-'int. presets cp_10d+wd'!F31*SIN($F$18*PI()/180)*$F$21+'int. presets cp_10d+wd'!F40*SIN($I$18*PI()/180)*$I$21)*$C$25*1000)^2+(0.001*$C$25*1000*$F$21)^2)/$C$30+(-'int. presets cp_10d+wd'!F31*COS($F$18*PI()/180)*$F$21-'int. presets cp_10d+wd'!F40*COS($I$18*PI()/180)*$I$21)*$C$25*1000)/9.81*$O$99/$AA$47*$F$193*'int. presets cp_10d+wd'!$F$246-$Z$47/$AA$47*$C$20*$F$21</x:f>
        <x:v>39.588896156677102</x:v>
      </x:c>
      <x:c r="AB74" s="18"/>
      <x:c r="AE74" s="1865">
        <x:f>IF(60&lt;('building data'!$C$20),MAX(0,'building data'!$C$20-60),0)</x:f>
        <x:v>31.439999999999998</x:v>
      </x:c>
      <x:c r="AF74" s="1866"/>
      <x:c r="AG74" s="1866"/>
      <x:c r="AH74" s="1866"/>
      <x:c r="AI74" s="1866"/>
      <x:c r="AJ74" s="1866"/>
      <x:c r="AK74" s="1866"/>
      <x:c r="AL74" s="1866"/>
      <x:c r="AM74" s="1866"/>
      <x:c r="AN74" s="1866"/>
      <x:c r="AO74" s="1866"/>
      <x:c r="AP74" s="1866"/>
      <x:c r="AQ74" s="1866"/>
      <x:c r="AR74" s="1866"/>
      <x:c r="AS74" s="1866"/>
      <x:c r="AT74" s="1866"/>
      <x:c r="AU74" s="1867"/>
      <x:c r="AV74" s="1865">
        <x:f>IF(60&lt;('building data'!$C$20),20,MAX('building data'!$C$20-40,0))</x:f>
        <x:v>20</x:v>
      </x:c>
      <x:c r="AW74" s="1866"/>
      <x:c r="AX74" s="1866"/>
      <x:c r="AY74" s="1866"/>
      <x:c r="AZ74" s="1866"/>
      <x:c r="BA74" s="1866"/>
      <x:c r="BB74" s="1866"/>
      <x:c r="BC74" s="1866"/>
      <x:c r="BD74" s="1866"/>
      <x:c r="BE74" s="1867"/>
      <x:c r="BF74" s="1865">
        <x:f>IF(40&lt;('building data'!$C$20),20,MAX('building data'!$C$20-20,0))</x:f>
        <x:v>20</x:v>
      </x:c>
      <x:c r="BG74" s="1866"/>
      <x:c r="BH74" s="1866"/>
      <x:c r="BI74" s="1866"/>
      <x:c r="BJ74" s="1866"/>
      <x:c r="BK74" s="1866"/>
      <x:c r="BL74" s="1866"/>
      <x:c r="BM74" s="1866"/>
      <x:c r="BN74" s="1866"/>
      <x:c r="BO74" s="1867"/>
      <x:c r="BP74" s="1780">
        <x:f>IF(20&lt;('building data'!$C$20),20,('building data'!$C$20))</x:f>
        <x:v>20</x:v>
      </x:c>
      <x:c r="BQ74" s="1781"/>
      <x:c r="BR74" s="1781"/>
      <x:c r="BS74" s="1781"/>
      <x:c r="BT74" s="1781"/>
      <x:c r="BU74" s="1781"/>
      <x:c r="BV74" s="1781"/>
      <x:c r="BW74" s="1781"/>
      <x:c r="BX74" s="1781"/>
      <x:c r="BY74" s="1781"/>
      <x:c r="BZ74" s="1781"/>
      <x:c r="CA74" s="1782"/>
      <x:c r="CG74" s="1780">
        <x:f>IF(20&lt;('building data'!$C$20),20,('building data'!$C$20))</x:f>
        <x:v>20</x:v>
      </x:c>
      <x:c r="CH74" s="1781"/>
      <x:c r="CI74" s="1781"/>
      <x:c r="CJ74" s="1781"/>
      <x:c r="CK74" s="1781"/>
      <x:c r="CL74" s="1781"/>
      <x:c r="CM74" s="1781"/>
      <x:c r="CN74" s="1781"/>
      <x:c r="CO74" s="1781"/>
      <x:c r="CP74" s="1781"/>
      <x:c r="CQ74" s="1781"/>
      <x:c r="CR74" s="1782"/>
      <x:c r="CS74" s="1868">
        <x:f>IF(40&lt;('building data'!$C$20),20,MAX('building data'!$C$20-20,0))</x:f>
        <x:v>20</x:v>
      </x:c>
      <x:c r="CT74" s="1869"/>
      <x:c r="CU74" s="1869"/>
      <x:c r="CV74" s="1869"/>
      <x:c r="CW74" s="1869"/>
      <x:c r="CX74" s="1869"/>
      <x:c r="CY74" s="1869"/>
      <x:c r="CZ74" s="1869"/>
      <x:c r="DA74" s="1869"/>
      <x:c r="DB74" s="1870"/>
      <x:c r="DC74" s="1868">
        <x:f>IF(60&lt;('building data'!$C$20),20,MAX('building data'!$C$20-40,0))</x:f>
        <x:v>20</x:v>
      </x:c>
      <x:c r="DD74" s="1869"/>
      <x:c r="DE74" s="1869"/>
      <x:c r="DF74" s="1869"/>
      <x:c r="DG74" s="1869"/>
      <x:c r="DH74" s="1869"/>
      <x:c r="DI74" s="1869"/>
      <x:c r="DJ74" s="1869"/>
      <x:c r="DK74" s="1869"/>
      <x:c r="DL74" s="1870"/>
      <x:c r="DM74" s="1868">
        <x:f>IF(60&lt;('building data'!$C$20),MAX(0,'building data'!$C$20-60),0)</x:f>
        <x:v>31.439999999999998</x:v>
      </x:c>
      <x:c r="DN74" s="1869"/>
      <x:c r="DO74" s="1869"/>
      <x:c r="DP74" s="1869"/>
      <x:c r="DQ74" s="1869"/>
      <x:c r="DR74" s="1869"/>
      <x:c r="DS74" s="1869"/>
      <x:c r="DT74" s="1869"/>
      <x:c r="DU74" s="1869"/>
      <x:c r="DV74" s="1869"/>
      <x:c r="DW74" s="1869"/>
      <x:c r="DX74" s="1869"/>
      <x:c r="DY74" s="1869"/>
      <x:c r="DZ74" s="1869"/>
      <x:c r="EA74" s="1869"/>
      <x:c r="EB74" s="1869"/>
      <x:c r="EC74" s="1870"/>
    </x:row>
    <x:row r="75" spans="2:136" s="75" customFormat="1" ht="13.5" customHeight="1" x14ac:dyDescent="0.2">
      <x:c r="B75" s="1511" t="s">
        <x:v>538</x:v>
      </x:c>
      <x:c r="C75" s="1512">
        <x:v>0</x:v>
      </x:c>
      <x:c r="D75" s="1513" t="s">
        <x:v>538</x:v>
      </x:c>
      <x:c r="E75" s="348" t="s">
        <x:v>534</x:v>
      </x:c>
      <x:c r="F75" s="1223" t="e">
        <x:f t="shared" si="67"/>
        <x:v>#REF!</x:v>
      </x:c>
      <x:c r="G75" s="1223" t="e">
        <x:f t="shared" si="24"/>
        <x:v>#REF!</x:v>
      </x:c>
      <x:c r="H75" s="1223" t="e">
        <x:f t="shared" si="25"/>
        <x:v>#REF!</x:v>
      </x:c>
      <x:c r="I75" s="1220" t="e">
        <x:f t="shared" si="26"/>
        <x:v>#REF!</x:v>
      </x:c>
      <x:c r="J75" s="1223" t="e">
        <x:f t="shared" si="27"/>
        <x:v>#REF!</x:v>
      </x:c>
      <x:c r="K75" s="1230" t="e">
        <x:f t="shared" si="28"/>
        <x:v>#REF!</x:v>
      </x:c>
      <x:c r="L75" s="1128">
        <x:f t="shared" ca="1" si="29"/>
        <x:v>53.58511778736213</x:v>
      </x:c>
      <x:c r="M75" s="1057">
        <x:f t="shared" ca="1" si="30"/>
        <x:v>118.13482237637429</x:v>
      </x:c>
      <x:c r="N75" s="1142"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30.978208775307031</x:v>
      </x:c>
      <x:c r="AA75" s="1143">
        <x:f ca="1">(SQRT(((-'int. presets cp_10d+wd'!F32*SIN($F$18*PI()/180)*$F$21+'int. presets cp_10d+wd'!F41*SIN($I$18*PI()/180)*$I$21)*$C$25*1000)^2+(0.001*$C$25*1000*$F$21)^2)/$C$30+(-'int. presets cp_10d+wd'!F32*COS($F$18*PI()/180)*$F$21-'int. presets cp_10d+wd'!F41*COS($I$18*PI()/180)*$I$21)*$C$25*1000)/9.81*$O$99/$AA$47*$F$193*'int. presets cp_10d+wd'!$F$246-$Z$47/$AA$47*$C$20*$F$21</x:f>
        <x:v>53.58511778736213</x:v>
      </x:c>
      <x:c r="AB75" s="18"/>
      <x:c r="AE75" s="1862" t="s">
        <x:v>0</x:v>
      </x:c>
      <x:c r="AF75" s="1863"/>
      <x:c r="AG75" s="1863"/>
      <x:c r="AH75" s="1863"/>
      <x:c r="AI75" s="1863"/>
      <x:c r="AJ75" s="1863"/>
      <x:c r="AK75" s="1863"/>
      <x:c r="AL75" s="1863"/>
      <x:c r="AM75" s="1863"/>
      <x:c r="AN75" s="1863"/>
      <x:c r="AO75" s="1863"/>
      <x:c r="AP75" s="1863"/>
      <x:c r="AQ75" s="1863"/>
      <x:c r="AR75" s="1863"/>
      <x:c r="AS75" s="1863"/>
      <x:c r="AT75" s="1863"/>
      <x:c r="AU75" s="1864"/>
      <x:c r="AV75" s="1862" t="s">
        <x:v>0</x:v>
      </x:c>
      <x:c r="AW75" s="1863"/>
      <x:c r="AX75" s="1863"/>
      <x:c r="AY75" s="1863"/>
      <x:c r="AZ75" s="1863"/>
      <x:c r="BA75" s="1863"/>
      <x:c r="BB75" s="1863"/>
      <x:c r="BC75" s="1863"/>
      <x:c r="BD75" s="1863"/>
      <x:c r="BE75" s="1864"/>
      <x:c r="BF75" s="1871" t="s">
        <x:v>0</x:v>
      </x:c>
      <x:c r="BG75" s="1872"/>
      <x:c r="BH75" s="1872"/>
      <x:c r="BI75" s="1872"/>
      <x:c r="BJ75" s="1872"/>
      <x:c r="BK75" s="1872"/>
      <x:c r="BL75" s="1872"/>
      <x:c r="BM75" s="1872"/>
      <x:c r="BN75" s="1872"/>
      <x:c r="BO75" s="1873"/>
      <x:c r="BP75" s="1874" t="s">
        <x:v>0</x:v>
      </x:c>
      <x:c r="BQ75" s="1875"/>
      <x:c r="BR75" s="1875"/>
      <x:c r="BS75" s="1875"/>
      <x:c r="BT75" s="1875"/>
      <x:c r="BU75" s="1875"/>
      <x:c r="BV75" s="1875"/>
      <x:c r="BW75" s="1875"/>
      <x:c r="BX75" s="1875"/>
      <x:c r="BY75" s="1875"/>
      <x:c r="BZ75" s="1875"/>
      <x:c r="CA75" s="1876"/>
      <x:c r="CG75" s="1874" t="s">
        <x:v>0</x:v>
      </x:c>
      <x:c r="CH75" s="1875"/>
      <x:c r="CI75" s="1875"/>
      <x:c r="CJ75" s="1875"/>
      <x:c r="CK75" s="1875"/>
      <x:c r="CL75" s="1875"/>
      <x:c r="CM75" s="1875"/>
      <x:c r="CN75" s="1875"/>
      <x:c r="CO75" s="1875"/>
      <x:c r="CP75" s="1875"/>
      <x:c r="CQ75" s="1875"/>
      <x:c r="CR75" s="1876"/>
      <x:c r="CS75" s="1871" t="s">
        <x:v>0</x:v>
      </x:c>
      <x:c r="CT75" s="1872"/>
      <x:c r="CU75" s="1872"/>
      <x:c r="CV75" s="1872"/>
      <x:c r="CW75" s="1872"/>
      <x:c r="CX75" s="1872"/>
      <x:c r="CY75" s="1872"/>
      <x:c r="CZ75" s="1872"/>
      <x:c r="DA75" s="1872"/>
      <x:c r="DB75" s="1873"/>
      <x:c r="DC75" s="1862" t="s">
        <x:v>0</x:v>
      </x:c>
      <x:c r="DD75" s="1863"/>
      <x:c r="DE75" s="1863"/>
      <x:c r="DF75" s="1863"/>
      <x:c r="DG75" s="1863"/>
      <x:c r="DH75" s="1863"/>
      <x:c r="DI75" s="1863"/>
      <x:c r="DJ75" s="1863"/>
      <x:c r="DK75" s="1863"/>
      <x:c r="DL75" s="1864"/>
      <x:c r="DM75" s="1862" t="s">
        <x:v>0</x:v>
      </x:c>
      <x:c r="DN75" s="1863"/>
      <x:c r="DO75" s="1863"/>
      <x:c r="DP75" s="1863"/>
      <x:c r="DQ75" s="1863"/>
      <x:c r="DR75" s="1863"/>
      <x:c r="DS75" s="1863"/>
      <x:c r="DT75" s="1863"/>
      <x:c r="DU75" s="1863"/>
      <x:c r="DV75" s="1863"/>
      <x:c r="DW75" s="1863"/>
      <x:c r="DX75" s="1863"/>
      <x:c r="DY75" s="1863"/>
      <x:c r="DZ75" s="1863"/>
      <x:c r="EA75" s="1863"/>
      <x:c r="EB75" s="1863"/>
      <x:c r="EC75" s="1864"/>
    </x:row>
    <x:row r="76" spans="2:136" s="75" customFormat="1" ht="13.5" customHeight="1" thickBot="1" x14ac:dyDescent="0.25">
      <x:c r="B76" s="1517" t="e">
        <x:v>#REF!</x:v>
      </x:c>
      <x:c r="C76" s="1518">
        <x:v>0</x:v>
      </x:c>
      <x:c r="D76" s="1519">
        <x:v>0</x:v>
      </x:c>
      <x:c r="E76" s="1109" t="s">
        <x:v>535</x:v>
      </x:c>
      <x:c r="F76" s="1221" t="e">
        <x:f t="shared" si="67"/>
        <x:v>#REF!</x:v>
      </x:c>
      <x:c r="G76" s="1221" t="e">
        <x:f t="shared" si="24"/>
        <x:v>#REF!</x:v>
      </x:c>
      <x:c r="H76" s="1221" t="e">
        <x:f t="shared" si="25"/>
        <x:v>#REF!</x:v>
      </x:c>
      <x:c r="I76" s="1222" t="e">
        <x:f t="shared" si="26"/>
        <x:v>#REF!</x:v>
      </x:c>
      <x:c r="J76" s="1221" t="e">
        <x:f t="shared" si="27"/>
        <x:v>#REF!</x:v>
      </x:c>
      <x:c r="K76" s="1229" t="e">
        <x:f t="shared" si="28"/>
        <x:v>#REF!</x:v>
      </x:c>
      <x:c r="L76" s="1130">
        <x:f t="shared" ca="1" si="29"/>
        <x:v>35.357892555935926</x:v>
      </x:c>
      <x:c r="M76" s="1107">
        <x:f t="shared" ca="1" si="30"/>
        <x:v>77.950717086667453</x:v>
      </x:c>
      <x:c r="N76" s="1146" t="e">
        <x:f>(-#REF!*COS($F$18*PI()/180)*$F$21-#REF!*COS($I$18*PI()/180)*$I$21)*$N$99*$C$25*1000/9.81/$O$47*$D$193*#REF!-$N$47/$O$47*$C$20*$F$21</x:f>
        <x:v>#REF!</x:v>
      </x:c>
      <x:c r="O76" s="1108"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19.613493176845395</x:v>
      </x:c>
      <x:c r="AA76" s="1147">
        <x:f ca="1">(SQRT(((-'int. presets cp_10d+wd'!F33*SIN($F$18*PI()/180)*$F$21+'int. presets cp_10d+wd'!F42*SIN($I$18*PI()/180)*$I$21)*$C$25*1000)^2+(0.001*$C$25*1000*$F$21)^2)/$C$30+(-'int. presets cp_10d+wd'!F33*COS($F$18*PI()/180)*$F$21-'int. presets cp_10d+wd'!F42*COS($I$18*PI()/180)*$I$21)*$C$25*1000)/9.81*$O$99/$AA$47*$F$193*'int. presets cp_10d+wd'!$F$246-$Z$47/$AA$47*$C$20*$F$21</x:f>
        <x:v>35.357892555935926</x:v>
      </x:c>
      <x:c r="AB76" s="18"/>
      <x:c r="AC76" s="163"/>
      <x:c r="AE76" s="1859" t="s">
        <x:v>47</x:v>
      </x:c>
      <x:c r="AF76" s="1860"/>
      <x:c r="AG76" s="1860"/>
      <x:c r="AH76" s="1860"/>
      <x:c r="AI76" s="1860"/>
      <x:c r="AJ76" s="1860"/>
      <x:c r="AK76" s="1860"/>
      <x:c r="AL76" s="1860"/>
      <x:c r="AM76" s="1860"/>
      <x:c r="AN76" s="1860"/>
      <x:c r="AO76" s="1860"/>
      <x:c r="AP76" s="1860"/>
      <x:c r="AQ76" s="1860"/>
      <x:c r="AR76" s="1860"/>
      <x:c r="AS76" s="1860"/>
      <x:c r="AT76" s="1860"/>
      <x:c r="AU76" s="1861"/>
      <x:c r="AV76" s="1859" t="s">
        <x:v>75</x:v>
      </x:c>
      <x:c r="AW76" s="1860"/>
      <x:c r="AX76" s="1860"/>
      <x:c r="AY76" s="1860"/>
      <x:c r="AZ76" s="1860"/>
      <x:c r="BA76" s="1860"/>
      <x:c r="BB76" s="1860"/>
      <x:c r="BC76" s="1860"/>
      <x:c r="BD76" s="1860"/>
      <x:c r="BE76" s="1861"/>
      <x:c r="BF76" s="1499" t="s">
        <x:v>77</x:v>
      </x:c>
      <x:c r="BG76" s="1500"/>
      <x:c r="BH76" s="1500"/>
      <x:c r="BI76" s="1500"/>
      <x:c r="BJ76" s="1500"/>
      <x:c r="BK76" s="1500"/>
      <x:c r="BL76" s="1500"/>
      <x:c r="BM76" s="1500"/>
      <x:c r="BN76" s="1500"/>
      <x:c r="BO76" s="1501"/>
      <x:c r="BP76" s="1496" t="s">
        <x:v>79</x:v>
      </x:c>
      <x:c r="BQ76" s="1497"/>
      <x:c r="BR76" s="1497"/>
      <x:c r="BS76" s="1497"/>
      <x:c r="BT76" s="1497"/>
      <x:c r="BU76" s="1497"/>
      <x:c r="BV76" s="1497"/>
      <x:c r="BW76" s="1497"/>
      <x:c r="BX76" s="1497"/>
      <x:c r="BY76" s="1497"/>
      <x:c r="BZ76" s="1497"/>
      <x:c r="CA76" s="1498"/>
      <x:c r="CG76" s="1496" t="s">
        <x:v>79</x:v>
      </x:c>
      <x:c r="CH76" s="1497"/>
      <x:c r="CI76" s="1497"/>
      <x:c r="CJ76" s="1497"/>
      <x:c r="CK76" s="1497"/>
      <x:c r="CL76" s="1497"/>
      <x:c r="CM76" s="1497"/>
      <x:c r="CN76" s="1497"/>
      <x:c r="CO76" s="1497"/>
      <x:c r="CP76" s="1497"/>
      <x:c r="CQ76" s="1497"/>
      <x:c r="CR76" s="1498"/>
      <x:c r="CS76" s="1499" t="s">
        <x:v>77</x:v>
      </x:c>
      <x:c r="CT76" s="1500"/>
      <x:c r="CU76" s="1500"/>
      <x:c r="CV76" s="1500"/>
      <x:c r="CW76" s="1500"/>
      <x:c r="CX76" s="1500"/>
      <x:c r="CY76" s="1500"/>
      <x:c r="CZ76" s="1500"/>
      <x:c r="DA76" s="1500"/>
      <x:c r="DB76" s="1501"/>
      <x:c r="DC76" s="1859" t="s">
        <x:v>75</x:v>
      </x:c>
      <x:c r="DD76" s="1860"/>
      <x:c r="DE76" s="1860"/>
      <x:c r="DF76" s="1860"/>
      <x:c r="DG76" s="1860"/>
      <x:c r="DH76" s="1860"/>
      <x:c r="DI76" s="1860"/>
      <x:c r="DJ76" s="1860"/>
      <x:c r="DK76" s="1860"/>
      <x:c r="DL76" s="1861"/>
      <x:c r="DM76" s="1859" t="s">
        <x:v>47</x:v>
      </x:c>
      <x:c r="DN76" s="1860"/>
      <x:c r="DO76" s="1860"/>
      <x:c r="DP76" s="1860"/>
      <x:c r="DQ76" s="1860"/>
      <x:c r="DR76" s="1860"/>
      <x:c r="DS76" s="1860"/>
      <x:c r="DT76" s="1860"/>
      <x:c r="DU76" s="1860"/>
      <x:c r="DV76" s="1860"/>
      <x:c r="DW76" s="1860"/>
      <x:c r="DX76" s="1860"/>
      <x:c r="DY76" s="1860"/>
      <x:c r="DZ76" s="1860"/>
      <x:c r="EA76" s="1860"/>
      <x:c r="EB76" s="1860"/>
      <x:c r="EC76" s="1861"/>
    </x:row>
    <x:row r="77" spans="2:136" s="75" customFormat="1" ht="13.5" customHeight="1" thickTop="1" thickBot="1" x14ac:dyDescent="0.25">
      <x:c r="B77" s="1546" t="s">
        <x:v>415</x:v>
      </x:c>
      <x:c r="C77" s="1547"/>
      <x:c r="D77" s="1547"/>
      <x:c r="E77" s="1547"/>
      <x:c r="F77" s="1547"/>
      <x:c r="G77" s="1547"/>
      <x:c r="H77" s="1547"/>
      <x:c r="I77" s="1547"/>
      <x:c r="J77" s="1547"/>
      <x:c r="K77" s="1547"/>
      <x:c r="L77" s="1548"/>
      <x:c r="M77" s="1214"/>
      <x:c r="N77" s="1123"/>
      <x:c r="O77" s="1124"/>
      <x:c r="P77" s="1124"/>
      <x:c r="Q77" s="1124"/>
      <x:c r="R77" s="1124"/>
      <x:c r="S77" s="1124"/>
      <x:c r="T77" s="1124"/>
      <x:c r="U77" s="1124"/>
      <x:c r="V77" s="1124"/>
      <x:c r="W77" s="1124"/>
      <x:c r="X77" s="1124"/>
      <x:c r="Y77" s="1124"/>
      <x:c r="Z77" s="1124"/>
      <x:c r="AA77" s="1127"/>
      <x:c r="AB77" s="18"/>
      <x:c r="AC77" s="163"/>
    </x:row>
    <x:row r="78" spans="2:136" s="75" customFormat="1" ht="13.5" customHeight="1" x14ac:dyDescent="0.2">
      <x:c r="B78" s="1511" t="s">
        <x:v>533</x:v>
      </x:c>
      <x:c r="C78" s="1512">
        <x:v>0</x:v>
      </x:c>
      <x:c r="D78" s="1513">
        <x:v>0</x:v>
      </x:c>
      <x:c r="E78" s="545" t="s">
        <x:v>534</x:v>
      </x:c>
      <x:c r="F78" s="1219" t="e">
        <x:f t="shared" ref="F78:F85" si="68">MAX(N78,O78)</x:f>
        <x:v>#REF!</x:v>
      </x:c>
      <x:c r="G78" s="1219" t="e">
        <x:f t="shared" si="24"/>
        <x:v>#REF!</x:v>
      </x:c>
      <x:c r="H78" s="1219" t="e">
        <x:f t="shared" si="25"/>
        <x:v>#REF!</x:v>
      </x:c>
      <x:c r="I78" s="1227" t="e">
        <x:f t="shared" si="26"/>
        <x:v>#REF!</x:v>
      </x:c>
      <x:c r="J78" s="1219" t="e">
        <x:f t="shared" si="27"/>
        <x:v>#REF!</x:v>
      </x:c>
      <x:c r="K78" s="1228" t="e">
        <x:f t="shared" si="28"/>
        <x:v>#REF!</x:v>
      </x:c>
      <x:c r="L78" s="1128">
        <x:f t="shared" ca="1" si="29"/>
        <x:v>49.349628133683744</x:v>
      </x:c>
      <x:c r="M78" s="1057">
        <x:f t="shared" ca="1" si="30"/>
        <x:v>108.79717717608185</x:v>
      </x:c>
      <x:c r="N78" s="1152"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29.162069249702512</x:v>
      </x:c>
      <x:c r="AA78" s="1143">
        <x:f ca="1">(SQRT(((-'int. presets cp_10d+wd'!G26*SIN($F$18*PI()/180)*$F$21+'int. presets cp_10d+wd'!G35*SIN($I$18*PI()/180)*$I$21)*$C$25*1000)^2+(0.001*$C$25*1000*$F$21)^2)/$C$30+(-'int. presets cp_10d+wd'!G26*COS($F$18*PI()/180)*$F$21-'int. presets cp_10d+wd'!G35*COS($I$18*PI()/180)*$I$21)*$C$25*1000)/9.81*$O$99/$AA$47*$F$193*'int. presets cp_10d+wd'!$G$246-$Z$47/$AA$47*$C$20*$F$21</x:f>
        <x:v>49.349628133683744</x:v>
      </x:c>
      <x:c r="AB78" s="18"/>
    </x:row>
    <x:row r="79" spans="2:136" s="75" customFormat="1" ht="13.5" customHeight="1" thickBot="1" x14ac:dyDescent="0.25">
      <x:c r="B79" s="1514">
        <x:v>0</x:v>
      </x:c>
      <x:c r="C79" s="1515">
        <x:v>0</x:v>
      </x:c>
      <x:c r="D79" s="1516">
        <x:v>0</x:v>
      </x:c>
      <x:c r="E79" s="547" t="s">
        <x:v>535</x:v>
      </x:c>
      <x:c r="F79" s="1221" t="e">
        <x:f t="shared" si="68"/>
        <x:v>#REF!</x:v>
      </x:c>
      <x:c r="G79" s="1221" t="e">
        <x:f t="shared" si="24"/>
        <x:v>#REF!</x:v>
      </x:c>
      <x:c r="H79" s="1221" t="e">
        <x:f t="shared" si="25"/>
        <x:v>#REF!</x:v>
      </x:c>
      <x:c r="I79" s="1222" t="e">
        <x:f t="shared" si="26"/>
        <x:v>#REF!</x:v>
      </x:c>
      <x:c r="J79" s="1221" t="e">
        <x:f t="shared" si="27"/>
        <x:v>#REF!</x:v>
      </x:c>
      <x:c r="K79" s="1229" t="e">
        <x:f t="shared" si="28"/>
        <x:v>#REF!</x:v>
      </x:c>
      <x:c r="L79" s="1129">
        <x:f t="shared" ca="1" si="29"/>
        <x:v>48.545890943041705</x:v>
      </x:c>
      <x:c r="M79" s="1058">
        <x:f t="shared" ca="1" si="30"/>
        <x:v>107.02524209084859</x:v>
      </x:c>
      <x:c r="N79" s="1144" t="e">
        <x:f>(-#REF!*COS($F$18*PI()/180)*$F$21-#REF!*COS($I$18*PI()/180)*$I$21)*$N$99*$C$25*1000/9.81/$O$47*$D$193*#REF!-$N$47/$O$47*$C$20*$F$21</x:f>
        <x:v>#REF!</x:v>
      </x:c>
      <x:c r="O79" s="1053"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31.955597869466096</x:v>
      </x:c>
      <x:c r="AA79" s="1145">
        <x:f ca="1">(SQRT(((-'int. presets cp_10d+wd'!G27*SIN($F$18*PI()/180)*$F$21+'int. presets cp_10d+wd'!G36*SIN($I$18*PI()/180)*$I$21)*$C$25*1000)^2+(0.001*$C$25*1000*$F$21)^2)/$C$30+(-'int. presets cp_10d+wd'!G27*COS($F$18*PI()/180)*$F$21-'int. presets cp_10d+wd'!G36*COS($I$18*PI()/180)*$I$21)*$C$25*1000)/9.81*$O$99/$AA$47*$F$193*'int. presets cp_10d+wd'!$G$246-$Z$47/$AA$47*$C$20*$F$21</x:f>
        <x:v>48.545890943041705</x:v>
      </x:c>
      <x:c r="AB79" s="18"/>
      <x:c r="AC79" s="163"/>
    </x:row>
    <x:row r="80" spans="2:136" s="75" customFormat="1" ht="13.5" customHeight="1" x14ac:dyDescent="0.2">
      <x:c r="B80" s="1511" t="s">
        <x:v>536</x:v>
      </x:c>
      <x:c r="C80" s="1512">
        <x:v>0</x:v>
      </x:c>
      <x:c r="D80" s="1513" t="s">
        <x:v>536</x:v>
      </x:c>
      <x:c r="E80" s="546" t="s">
        <x:v>534</x:v>
      </x:c>
      <x:c r="F80" s="1223" t="e">
        <x:f t="shared" si="68"/>
        <x:v>#REF!</x:v>
      </x:c>
      <x:c r="G80" s="1223" t="e">
        <x:f t="shared" si="24"/>
        <x:v>#REF!</x:v>
      </x:c>
      <x:c r="H80" s="1223" t="e">
        <x:f t="shared" si="25"/>
        <x:v>#REF!</x:v>
      </x:c>
      <x:c r="I80" s="1220" t="e">
        <x:f t="shared" si="26"/>
        <x:v>#REF!</x:v>
      </x:c>
      <x:c r="J80" s="1223" t="e">
        <x:f t="shared" si="27"/>
        <x:v>#REF!</x:v>
      </x:c>
      <x:c r="K80" s="1230" t="e">
        <x:f t="shared" si="28"/>
        <x:v>#REF!</x:v>
      </x:c>
      <x:c r="L80" s="1128">
        <x:f t="shared" ca="1" si="29"/>
        <x:v>25.86994552366582</x:v>
      </x:c>
      <x:c r="M80" s="1057">
        <x:f t="shared" ca="1" si="30"/>
        <x:v>57.033399300384133</x:v>
      </x:c>
      <x:c r="N80" s="1142"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-1.3069665433338002</x:v>
      </x:c>
      <x:c r="AA80" s="1147">
        <x:f ca="1">(SQRT(((-'int. presets cp_10d+wd'!G28*SIN($F$18*PI()/180)*$F$21+'int. presets cp_10d+wd'!G37*SIN($I$18*PI()/180)*$I$21)*$C$25*1000)^2+(0.001*$C$25*1000*$F$21)^2)/$C$30+(-'int. presets cp_10d+wd'!G28*COS($F$18*PI()/180)*$F$21-'int. presets cp_10d+wd'!G37*COS($I$18*PI()/180)*$I$21)*$C$25*1000)/9.81*$O$99/$AA$47*$F$193*'int. presets cp_10d+wd'!$G$246-$Z$47/$AA$47*$C$20*$F$21</x:f>
        <x:v>25.86994552366582</x:v>
      </x:c>
      <x:c r="AB80" s="18"/>
      <x:c r="AC80" s="163"/>
    </x:row>
    <x:row r="81" spans="2:136" s="75" customFormat="1" ht="13.5" customHeight="1" thickBot="1" x14ac:dyDescent="0.25">
      <x:c r="B81" s="1514" t="e">
        <x:v>#REF!</x:v>
      </x:c>
      <x:c r="C81" s="1515">
        <x:v>0</x:v>
      </x:c>
      <x:c r="D81" s="1516">
        <x:v>0</x:v>
      </x:c>
      <x:c r="E81" s="547" t="s">
        <x:v>535</x:v>
      </x:c>
      <x:c r="F81" s="1221" t="e">
        <x:f t="shared" si="68"/>
        <x:v>#REF!</x:v>
      </x:c>
      <x:c r="G81" s="1221" t="e">
        <x:f t="shared" si="24"/>
        <x:v>#REF!</x:v>
      </x:c>
      <x:c r="H81" s="1221" t="e">
        <x:f t="shared" si="25"/>
        <x:v>#REF!</x:v>
      </x:c>
      <x:c r="I81" s="1222" t="e">
        <x:f t="shared" si="26"/>
        <x:v>#REF!</x:v>
      </x:c>
      <x:c r="J81" s="1221" t="e">
        <x:f t="shared" si="27"/>
        <x:v>#REF!</x:v>
      </x:c>
      <x:c r="K81" s="1229" t="e">
        <x:f t="shared" si="28"/>
        <x:v>#REF!</x:v>
      </x:c>
      <x:c r="L81" s="1129">
        <x:f t="shared" ca="1" si="29"/>
        <x:v>25.86994552366582</x:v>
      </x:c>
      <x:c r="M81" s="1058">
        <x:f t="shared" ca="1" si="30"/>
        <x:v>57.033399300384133</x:v>
      </x:c>
      <x:c r="N81" s="1144" t="e">
        <x:f>(-#REF!*COS($F$18*PI()/180)*$F$21-#REF!*COS($I$18*PI()/180)*$I$21)*$N$99*$C$25*1000/9.81/$O$47*$D$193*#REF!-$N$47/$O$47*$C$20*$F$21</x:f>
        <x:v>#REF!</x:v>
      </x:c>
      <x:c r="O81" s="1053"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-1.3069665433338002</x:v>
      </x:c>
      <x:c r="AA81" s="1145">
        <x:f ca="1">(SQRT(((-'int. presets cp_10d+wd'!G29*SIN($F$18*PI()/180)*$F$21+'int. presets cp_10d+wd'!G38*SIN($I$18*PI()/180)*$I$21)*$C$25*1000)^2+(0.001*$C$25*1000*$F$21)^2)/$C$30+(-'int. presets cp_10d+wd'!G29*COS($F$18*PI()/180)*$F$21-'int. presets cp_10d+wd'!G38*COS($I$18*PI()/180)*$I$21)*$C$25*1000)/9.81*$O$99/$AA$47*$F$193*'int. presets cp_10d+wd'!$G$246-$Z$47/$AA$47*$C$20*$F$21</x:f>
        <x:v>25.86994552366582</x:v>
      </x:c>
      <x:c r="AB81" s="18"/>
      <x:c r="AC81" s="163"/>
    </x:row>
    <x:row r="82" spans="2:136" s="75" customFormat="1" ht="13.5" customHeight="1" x14ac:dyDescent="0.2">
      <x:c r="B82" s="1511" t="s">
        <x:v>537</x:v>
      </x:c>
      <x:c r="C82" s="1512">
        <x:v>0</x:v>
      </x:c>
      <x:c r="D82" s="1513" t="s">
        <x:v>537</x:v>
      </x:c>
      <x:c r="E82" s="546" t="s">
        <x:v>534</x:v>
      </x:c>
      <x:c r="F82" s="1223" t="e">
        <x:f t="shared" si="68"/>
        <x:v>#REF!</x:v>
      </x:c>
      <x:c r="G82" s="1223" t="e">
        <x:f t="shared" si="24"/>
        <x:v>#REF!</x:v>
      </x:c>
      <x:c r="H82" s="1223" t="e">
        <x:f t="shared" si="25"/>
        <x:v>#REF!</x:v>
      </x:c>
      <x:c r="I82" s="1220" t="e">
        <x:f t="shared" si="26"/>
        <x:v>#REF!</x:v>
      </x:c>
      <x:c r="J82" s="1223" t="e">
        <x:f t="shared" si="27"/>
        <x:v>#REF!</x:v>
      </x:c>
      <x:c r="K82" s="1230" t="e">
        <x:f t="shared" si="28"/>
        <x:v>#REF!</x:v>
      </x:c>
      <x:c r="L82" s="1128">
        <x:f t="shared" ca="1" si="29"/>
        <x:v>33.765076443189379</x:v>
      </x:c>
      <x:c r="M82" s="1057">
        <x:f t="shared" ca="1" si="30"/>
        <x:v>74.439162828184166</x:v>
      </x:c>
      <x:c r="N82" s="1142"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11.557462273775869</x:v>
      </x:c>
      <x:c r="AA82" s="1147">
        <x:f ca="1">(SQRT(((-'int. presets cp_10d+wd'!G30*SIN($F$18*PI()/180)*$F$21+'int. presets cp_10d+wd'!G39*SIN($I$18*PI()/180)*$I$21)*$C$25*1000)^2+(0.001*$C$25*1000*$F$21)^2)/$C$30+(-'int. presets cp_10d+wd'!G30*COS($F$18*PI()/180)*$F$21-'int. presets cp_10d+wd'!G39*COS($I$18*PI()/180)*$I$21)*$C$25*1000)/9.81*$O$99/$AA$47*$F$193*'int. presets cp_10d+wd'!$G$246-$Z$47/$AA$47*$C$20*$F$21</x:f>
        <x:v>33.765076443189379</x:v>
      </x:c>
      <x:c r="AB82" s="18"/>
      <x:c r="AC82" s="163"/>
    </x:row>
    <x:row r="83" spans="2:136" s="75" customFormat="1" ht="13.5" customHeight="1" thickBot="1" x14ac:dyDescent="0.25">
      <x:c r="B83" s="1514" t="e">
        <x:v>#REF!</x:v>
      </x:c>
      <x:c r="C83" s="1515">
        <x:v>0</x:v>
      </x:c>
      <x:c r="D83" s="1516">
        <x:v>0</x:v>
      </x:c>
      <x:c r="E83" s="547" t="s">
        <x:v>535</x:v>
      </x:c>
      <x:c r="F83" s="1221" t="e">
        <x:f t="shared" si="68"/>
        <x:v>#REF!</x:v>
      </x:c>
      <x:c r="G83" s="1221" t="e">
        <x:f t="shared" si="24"/>
        <x:v>#REF!</x:v>
      </x:c>
      <x:c r="H83" s="1221" t="e">
        <x:f t="shared" si="25"/>
        <x:v>#REF!</x:v>
      </x:c>
      <x:c r="I83" s="1222" t="e">
        <x:f t="shared" si="26"/>
        <x:v>#REF!</x:v>
      </x:c>
      <x:c r="J83" s="1221" t="e">
        <x:f t="shared" si="27"/>
        <x:v>#REF!</x:v>
      </x:c>
      <x:c r="K83" s="1229" t="e">
        <x:f t="shared" si="28"/>
        <x:v>#REF!</x:v>
      </x:c>
      <x:c r="L83" s="1129">
        <x:f t="shared" ca="1" si="29"/>
        <x:v>32.274936274928017</x:v>
      </x:c>
      <x:c r="M83" s="1058">
        <x:f t="shared" ca="1" si="30"/>
        <x:v>71.153970010431792</x:v>
      </x:c>
      <x:c r="N83" s="1144" t="e">
        <x:f>(-#REF!*COS($F$18*PI()/180)*$F$21-#REF!*COS($I$18*PI()/180)*$I$21)*$N$99*$C$25*1000/9.81/$O$47*$D$193*#REF!-$N$47/$O$47*$C$20*$F$21</x:f>
        <x:v>#REF!</x:v>
      </x:c>
      <x:c r="O83" s="1053"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9.4133908042575953</x:v>
      </x:c>
      <x:c r="AA83" s="1145">
        <x:f ca="1">(SQRT(((-'int. presets cp_10d+wd'!G31*SIN($F$18*PI()/180)*$F$21+'int. presets cp_10d+wd'!G40*SIN($I$18*PI()/180)*$I$21)*$C$25*1000)^2+(0.001*$C$25*1000*$F$21)^2)/$C$30+(-'int. presets cp_10d+wd'!G31*COS($F$18*PI()/180)*$F$21-'int. presets cp_10d+wd'!G40*COS($I$18*PI()/180)*$I$21)*$C$25*1000)/9.81*$O$99/$AA$47*$F$193*'int. presets cp_10d+wd'!$G$246-$Z$47/$AA$47*$C$20*$F$21</x:f>
        <x:v>32.274936274928017</x:v>
      </x:c>
      <x:c r="AB83" s="18"/>
      <x:c r="AC83" s="163"/>
    </x:row>
    <x:row r="84" spans="2:136" s="75" customFormat="1" ht="13.5" customHeight="1" x14ac:dyDescent="0.2">
      <x:c r="B84" s="1511" t="s">
        <x:v>538</x:v>
      </x:c>
      <x:c r="C84" s="1512">
        <x:v>0</x:v>
      </x:c>
      <x:c r="D84" s="1513" t="s">
        <x:v>538</x:v>
      </x:c>
      <x:c r="E84" s="546" t="s">
        <x:v>534</x:v>
      </x:c>
      <x:c r="F84" s="1223" t="e">
        <x:f t="shared" si="68"/>
        <x:v>#REF!</x:v>
      </x:c>
      <x:c r="G84" s="1223" t="e">
        <x:f t="shared" si="24"/>
        <x:v>#REF!</x:v>
      </x:c>
      <x:c r="H84" s="1223" t="e">
        <x:f t="shared" si="25"/>
        <x:v>#REF!</x:v>
      </x:c>
      <x:c r="I84" s="1220" t="e">
        <x:f t="shared" si="26"/>
        <x:v>#REF!</x:v>
      </x:c>
      <x:c r="J84" s="1223" t="e">
        <x:f t="shared" si="27"/>
        <x:v>#REF!</x:v>
      </x:c>
      <x:c r="K84" s="1230" t="e">
        <x:f t="shared" si="28"/>
        <x:v>#REF!</x:v>
      </x:c>
      <x:c r="L84" s="1128">
        <x:f t="shared" ca="1" si="29"/>
        <x:v>32.400659907949525</x:v>
      </x:c>
      <x:c r="M84" s="1057">
        <x:f t="shared" ca="1" si="30"/>
        <x:v>71.431142846263668</x:v>
      </x:c>
      <x:c r="N84" s="1142"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6.9717019493886951</x:v>
      </x:c>
      <x:c r="AA84" s="1143">
        <x:f ca="1">(SQRT(((-'int. presets cp_10d+wd'!G32*SIN($F$18*PI()/180)*$F$21+'int. presets cp_10d+wd'!G41*SIN($I$18*PI()/180)*$I$21)*$C$25*1000)^2+(0.001*$C$25*1000*$F$21)^2)/$C$30+(-'int. presets cp_10d+wd'!G32*COS($F$18*PI()/180)*$F$21-'int. presets cp_10d+wd'!G41*COS($I$18*PI()/180)*$I$21)*$C$25*1000)/9.81*$O$99/$AA$47*$F$193*'int. presets cp_10d+wd'!$G$246-$Z$47/$AA$47*$C$20*$F$21</x:f>
        <x:v>32.400659907949525</x:v>
      </x:c>
      <x:c r="AB84" s="18"/>
      <x:c r="AC84" s="163"/>
    </x:row>
    <x:row r="85" spans="2:136" s="75" customFormat="1" ht="13.5" customHeight="1" thickBot="1" x14ac:dyDescent="0.25">
      <x:c r="B85" s="1517" t="e">
        <x:v>#REF!</x:v>
      </x:c>
      <x:c r="C85" s="1518">
        <x:v>0</x:v>
      </x:c>
      <x:c r="D85" s="1519">
        <x:v>0</x:v>
      </x:c>
      <x:c r="E85" s="1110" t="s">
        <x:v>535</x:v>
      </x:c>
      <x:c r="F85" s="1221" t="e">
        <x:f t="shared" si="68"/>
        <x:v>#REF!</x:v>
      </x:c>
      <x:c r="G85" s="1221" t="e">
        <x:f t="shared" si="24"/>
        <x:v>#REF!</x:v>
      </x:c>
      <x:c r="H85" s="1221" t="e">
        <x:f t="shared" si="25"/>
        <x:v>#REF!</x:v>
      </x:c>
      <x:c r="I85" s="1222" t="e">
        <x:f t="shared" si="26"/>
        <x:v>#REF!</x:v>
      </x:c>
      <x:c r="J85" s="1221" t="e">
        <x:f t="shared" si="27"/>
        <x:v>#REF!</x:v>
      </x:c>
      <x:c r="K85" s="1229" t="e">
        <x:f t="shared" si="28"/>
        <x:v>#REF!</x:v>
      </x:c>
      <x:c r="L85" s="1130">
        <x:f t="shared" ca="1" si="29"/>
        <x:v>25.86994552366582</x:v>
      </x:c>
      <x:c r="M85" s="1107">
        <x:f t="shared" ca="1" si="30"/>
        <x:v>57.033399300384133</x:v>
      </x:c>
      <x:c r="N85" s="1146" t="e">
        <x:f>(-#REF!*COS($F$18*PI()/180)*$F$21-#REF!*COS($I$18*PI()/180)*$I$21)*$N$99*$C$25*1000/9.81/$O$47*$D$193*#REF!-$N$47/$O$47*$C$20*$F$21</x:f>
        <x:v>#REF!</x:v>
      </x:c>
      <x:c r="O85" s="1108"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2.0268446875920176</x:v>
      </x:c>
      <x:c r="AA85" s="1147">
        <x:f ca="1">(SQRT(((-'int. presets cp_10d+wd'!G33*SIN($F$18*PI()/180)*$F$21+'int. presets cp_10d+wd'!G42*SIN($I$18*PI()/180)*$I$21)*$C$25*1000)^2+(0.001*$C$25*1000*$F$21)^2)/$C$30+(-'int. presets cp_10d+wd'!G33*COS($F$18*PI()/180)*$F$21-'int. presets cp_10d+wd'!G42*COS($I$18*PI()/180)*$I$21)*$C$25*1000)/9.81*$O$99/$AA$47*$F$193*'int. presets cp_10d+wd'!$G$246-$Z$47/$AA$47*$C$20*$F$21</x:f>
        <x:v>25.86994552366582</x:v>
      </x:c>
      <x:c r="AB85" s="18"/>
      <x:c r="AC85" s="163"/>
    </x:row>
    <x:row r="86" spans="2:136" s="75" customFormat="1" ht="13.5" customHeight="1" thickTop="1" thickBot="1" x14ac:dyDescent="0.25">
      <x:c r="B86" s="1546" t="s">
        <x:v>416</x:v>
      </x:c>
      <x:c r="C86" s="1547"/>
      <x:c r="D86" s="1547"/>
      <x:c r="E86" s="1547"/>
      <x:c r="F86" s="1547"/>
      <x:c r="G86" s="1547"/>
      <x:c r="H86" s="1547"/>
      <x:c r="I86" s="1547"/>
      <x:c r="J86" s="1547"/>
      <x:c r="K86" s="1547"/>
      <x:c r="L86" s="1548"/>
      <x:c r="M86" s="1214"/>
      <x:c r="N86" s="1123"/>
      <x:c r="O86" s="1124"/>
      <x:c r="P86" s="1124"/>
      <x:c r="Q86" s="1124"/>
      <x:c r="R86" s="1124"/>
      <x:c r="S86" s="1124"/>
      <x:c r="T86" s="1124"/>
      <x:c r="U86" s="1124"/>
      <x:c r="V86" s="1124"/>
      <x:c r="W86" s="1124"/>
      <x:c r="X86" s="1124"/>
      <x:c r="Y86" s="1124"/>
      <x:c r="Z86" s="1124"/>
      <x:c r="AA86" s="1127"/>
      <x:c r="AB86" s="18"/>
      <x:c r="AC86" s="163"/>
    </x:row>
    <x:row r="87" spans="2:136" s="75" customFormat="1" ht="13.5" customHeight="1" x14ac:dyDescent="0.2">
      <x:c r="B87" s="1511" t="s">
        <x:v>533</x:v>
      </x:c>
      <x:c r="C87" s="1512"/>
      <x:c r="D87" s="1513"/>
      <x:c r="E87" s="351" t="s">
        <x:v>534</x:v>
      </x:c>
      <x:c r="F87" s="1219" t="e">
        <x:f t="shared" ref="F87:F94" si="69">MAX(N87,O87)</x:f>
        <x:v>#REF!</x:v>
      </x:c>
      <x:c r="G87" s="1219" t="e">
        <x:f t="shared" si="24"/>
        <x:v>#REF!</x:v>
      </x:c>
      <x:c r="H87" s="1219" t="e">
        <x:f t="shared" si="25"/>
        <x:v>#REF!</x:v>
      </x:c>
      <x:c r="I87" s="1227" t="e">
        <x:f t="shared" si="26"/>
        <x:v>#REF!</x:v>
      </x:c>
      <x:c r="J87" s="1219" t="e">
        <x:f t="shared" si="27"/>
        <x:v>#REF!</x:v>
      </x:c>
      <x:c r="K87" s="1228" t="e">
        <x:f t="shared" si="28"/>
        <x:v>#REF!</x:v>
      </x:c>
      <x:c r="L87" s="1128">
        <x:f t="shared" ca="1" si="29"/>
        <x:v>41.732534731500515</x:v>
      </x:c>
      <x:c r="M87" s="1057">
        <x:f t="shared" ca="1" si="30"/>
        <x:v>92.004380719760661</x:v>
      </x:c>
      <x:c r="N87" s="1152"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26.180623864590942</x:v>
      </x:c>
      <x:c r="AA87" s="1143">
        <x:f ca="1">(SQRT(((-'int. presets cp_10d+wd'!H26*SIN($F$18*PI()/180)*$F$21+'int. presets cp_10d+wd'!H35*SIN($I$18*PI()/180)*$I$21)*$C$25*1000)^2+(0.001*$C$25*1000*$F$21)^2)/$C$30+(-'int. presets cp_10d+wd'!H26*COS($F$18*PI()/180)*$F$21-'int. presets cp_10d+wd'!H35*COS($I$18*PI()/180)*$I$21)*$C$25*1000)/9.81*$O$99/$AA$47*$F$193*'int. presets cp_10d+wd'!$H$246-$Z$47/$AA$47*$C$20*$F$21</x:f>
        <x:v>41.732534731500515</x:v>
      </x:c>
      <x:c r="AB87" s="18"/>
    </x:row>
    <x:row r="88" spans="2:136" s="75" customFormat="1" ht="13.5" customHeight="1" thickBot="1" x14ac:dyDescent="0.25">
      <x:c r="B88" s="1514"/>
      <x:c r="C88" s="1515"/>
      <x:c r="D88" s="1516"/>
      <x:c r="E88" s="345" t="s">
        <x:v>535</x:v>
      </x:c>
      <x:c r="F88" s="1221" t="e">
        <x:f t="shared" si="69"/>
        <x:v>#REF!</x:v>
      </x:c>
      <x:c r="G88" s="1221" t="e">
        <x:f t="shared" si="24"/>
        <x:v>#REF!</x:v>
      </x:c>
      <x:c r="H88" s="1221" t="e">
        <x:f t="shared" si="25"/>
        <x:v>#REF!</x:v>
      </x:c>
      <x:c r="I88" s="1222" t="e">
        <x:f t="shared" si="26"/>
        <x:v>#REF!</x:v>
      </x:c>
      <x:c r="J88" s="1221" t="e">
        <x:f t="shared" si="27"/>
        <x:v>#REF!</x:v>
      </x:c>
      <x:c r="K88" s="1229" t="e">
        <x:f t="shared" si="28"/>
        <x:v>#REF!</x:v>
      </x:c>
      <x:c r="L88" s="1129">
        <x:f t="shared" ca="1" si="29"/>
        <x:v>41.405859774619664</x:v>
      </x:c>
      <x:c r="M88" s="1058">
        <x:f t="shared" ca="1" si="30"/>
        <x:v>91.284186576322</x:v>
      </x:c>
      <x:c r="N88" s="1144" t="e">
        <x:f>(-#REF!*COS($F$18*PI()/180)*$F$21-#REF!*COS($I$18*PI()/180)*$I$21)*$N$99*$C$25*1000/9.81/$O$47*$D$193*#REF!-$N$47/$O$47*$C$20*$F$21</x:f>
        <x:v>#REF!</x:v>
      </x:c>
      <x:c r="O88" s="1053"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28.080207486615144</x:v>
      </x:c>
      <x:c r="AA88" s="1145">
        <x:f ca="1">(SQRT(((-'int. presets cp_10d+wd'!H27*SIN($F$18*PI()/180)*$F$21+'int. presets cp_10d+wd'!H36*SIN($I$18*PI()/180)*$I$21)*$C$25*1000)^2+(0.001*$C$25*1000*$F$21)^2)/$C$30+(-'int. presets cp_10d+wd'!H27*COS($F$18*PI()/180)*$F$21-'int. presets cp_10d+wd'!H36*COS($I$18*PI()/180)*$I$21)*$C$25*1000)/9.81*$O$99/$AA$47*$F$193*'int. presets cp_10d+wd'!$H$246-$Z$47/$AA$47*$C$20*$F$21</x:f>
        <x:v>41.405859774619664</x:v>
      </x:c>
      <x:c r="AB88" s="18"/>
    </x:row>
    <x:row r="89" spans="2:136" s="75" customFormat="1" ht="13.5" customHeight="1" x14ac:dyDescent="0.2">
      <x:c r="B89" s="1511" t="s">
        <x:v>536</x:v>
      </x:c>
      <x:c r="C89" s="1512"/>
      <x:c r="D89" s="1513"/>
      <x:c r="E89" s="347" t="s">
        <x:v>534</x:v>
      </x:c>
      <x:c r="F89" s="1223" t="e">
        <x:f t="shared" si="69"/>
        <x:v>#REF!</x:v>
      </x:c>
      <x:c r="G89" s="1223" t="e">
        <x:f t="shared" si="24"/>
        <x:v>#REF!</x:v>
      </x:c>
      <x:c r="H89" s="1223" t="e">
        <x:f t="shared" si="25"/>
        <x:v>#REF!</x:v>
      </x:c>
      <x:c r="I89" s="1220" t="e">
        <x:f t="shared" si="26"/>
        <x:v>#REF!</x:v>
      </x:c>
      <x:c r="J89" s="1223" t="e">
        <x:f t="shared" si="27"/>
        <x:v>#REF!</x:v>
      </x:c>
      <x:c r="K89" s="1230" t="e">
        <x:f t="shared" si="28"/>
        <x:v>#REF!</x:v>
      </x:c>
      <x:c r="L89" s="1128">
        <x:f t="shared" ca="1" si="29"/>
        <x:v>23.845673738556684</x:v>
      </x:c>
      <x:c r="M89" s="1057">
        <x:f t="shared" ca="1" si="30"/>
        <x:v>52.570649237496831</x:v>
      </x:c>
      <x:c r="N89" s="1142"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0.73443509678177321</x:v>
      </x:c>
      <x:c r="AA89" s="1147">
        <x:f ca="1">(SQRT(((-'int. presets cp_10d+wd'!H28*SIN($F$18*PI()/180)*$F$21+'int. presets cp_10d+wd'!H37*SIN($I$18*PI()/180)*$I$21)*$C$25*1000)^2+(0.001*$C$25*1000*$F$21)^2)/$C$30+(-'int. presets cp_10d+wd'!H28*COS($F$18*PI()/180)*$F$21-'int. presets cp_10d+wd'!H37*COS($I$18*PI()/180)*$I$21)*$C$25*1000)/9.81*$O$99/$AA$47*$F$193*'int. presets cp_10d+wd'!$H$246-$Z$47/$AA$47*$C$20*$F$21</x:f>
        <x:v>23.845673738556684</x:v>
      </x:c>
      <x:c r="AB89" s="18"/>
    </x:row>
    <x:row r="90" spans="2:136" s="75" customFormat="1" ht="13.5" customHeight="1" thickBot="1" x14ac:dyDescent="0.25">
      <x:c r="B90" s="1514"/>
      <x:c r="C90" s="1515"/>
      <x:c r="D90" s="1516"/>
      <x:c r="E90" s="345" t="s">
        <x:v>535</x:v>
      </x:c>
      <x:c r="F90" s="1221" t="e">
        <x:f t="shared" si="69"/>
        <x:v>#REF!</x:v>
      </x:c>
      <x:c r="G90" s="1221" t="e">
        <x:f t="shared" si="24"/>
        <x:v>#REF!</x:v>
      </x:c>
      <x:c r="H90" s="1221" t="e">
        <x:f t="shared" si="25"/>
        <x:v>#REF!</x:v>
      </x:c>
      <x:c r="I90" s="1222" t="e">
        <x:f t="shared" si="26"/>
        <x:v>#REF!</x:v>
      </x:c>
      <x:c r="J90" s="1221" t="e">
        <x:f t="shared" si="27"/>
        <x:v>#REF!</x:v>
      </x:c>
      <x:c r="K90" s="1229" t="e">
        <x:f t="shared" si="28"/>
        <x:v>#REF!</x:v>
      </x:c>
      <x:c r="L90" s="1129">
        <x:f t="shared" ca="1" si="29"/>
        <x:v>23.406986817577796</x:v>
      </x:c>
      <x:c r="M90" s="1058">
        <x:f t="shared" ca="1" si="30"/>
        <x:v>51.603511277768355</x:v>
      </x:c>
      <x:c r="N90" s="1144" t="e">
        <x:f>(-#REF!*COS($F$18*PI()/180)*$F$21-#REF!*COS($I$18*PI()/180)*$I$21)*$N$99*$C$25*1000/9.81/$O$47*$D$193*#REF!-$N$47/$O$47*$C$20*$F$21</x:f>
        <x:v>#REF!</x:v>
      </x:c>
      <x:c r="O90" s="1053"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4.4017672422885497</x:v>
      </x:c>
      <x:c r="AA90" s="1145">
        <x:f ca="1">(SQRT(((-'int. presets cp_10d+wd'!H29*SIN($F$18*PI()/180)*$F$21+'int. presets cp_10d+wd'!H38*SIN($I$18*PI()/180)*$I$21)*$C$25*1000)^2+(0.001*$C$25*1000*$F$21)^2)/$C$30+(-'int. presets cp_10d+wd'!H29*COS($F$18*PI()/180)*$F$21-'int. presets cp_10d+wd'!H38*COS($I$18*PI()/180)*$I$21)*$C$25*1000)/9.81*$O$99/$AA$47*$F$193*'int. presets cp_10d+wd'!$H$246-$Z$47/$AA$47*$C$20*$F$21</x:f>
        <x:v>23.406986817577796</x:v>
      </x:c>
      <x:c r="AB90" s="18"/>
    </x:row>
    <x:row r="91" spans="2:136" s="75" customFormat="1" ht="13.5" customHeight="1" x14ac:dyDescent="0.2">
      <x:c r="B91" s="1511" t="s">
        <x:v>537</x:v>
      </x:c>
      <x:c r="C91" s="1512"/>
      <x:c r="D91" s="1513"/>
      <x:c r="E91" s="347" t="s">
        <x:v>534</x:v>
      </x:c>
      <x:c r="F91" s="1223" t="e">
        <x:f t="shared" si="69"/>
        <x:v>#REF!</x:v>
      </x:c>
      <x:c r="G91" s="1223" t="e">
        <x:f t="shared" si="24"/>
        <x:v>#REF!</x:v>
      </x:c>
      <x:c r="H91" s="1223" t="e">
        <x:f t="shared" si="25"/>
        <x:v>#REF!</x:v>
      </x:c>
      <x:c r="I91" s="1220" t="e">
        <x:f t="shared" si="26"/>
        <x:v>#REF!</x:v>
      </x:c>
      <x:c r="J91" s="1223" t="e">
        <x:f t="shared" si="27"/>
        <x:v>#REF!</x:v>
      </x:c>
      <x:c r="K91" s="1230" t="e">
        <x:f t="shared" si="28"/>
        <x:v>#REF!</x:v>
      </x:c>
      <x:c r="L91" s="1128">
        <x:f t="shared" ca="1" si="29"/>
        <x:v>20.640644251342572</x:v>
      </x:c>
      <x:c r="M91" s="1057">
        <x:f t="shared" ca="1" si="30"/>
        <x:v>45.504777129394853</x:v>
      </x:c>
      <x:c r="N91" s="1142"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6.82923149094389</x:v>
      </x:c>
      <x:c r="AA91" s="1147">
        <x:f ca="1">(SQRT(((-'int. presets cp_10d+wd'!H30*SIN($F$18*PI()/180)*$F$21+'int. presets cp_10d+wd'!H39*SIN($I$18*PI()/180)*$I$21)*$C$25*1000)^2+(0.001*$C$25*1000*$F$21)^2)/$C$30+(-'int. presets cp_10d+wd'!H30*COS($F$18*PI()/180)*$F$21-'int. presets cp_10d+wd'!H39*COS($I$18*PI()/180)*$I$21)*$C$25*1000)/9.81*$O$99/$AA$47*$F$193*'int. presets cp_10d+wd'!$H$246-$Z$47/$AA$47*$C$20*$F$21</x:f>
        <x:v>20.640644251342572</x:v>
      </x:c>
      <x:c r="AB91" s="18"/>
    </x:row>
    <x:row r="92" spans="2:136" s="75" customFormat="1" ht="13.5" customHeight="1" thickBot="1" x14ac:dyDescent="0.25">
      <x:c r="B92" s="1514"/>
      <x:c r="C92" s="1515"/>
      <x:c r="D92" s="1516"/>
      <x:c r="E92" s="345" t="s">
        <x:v>535</x:v>
      </x:c>
      <x:c r="F92" s="1221" t="e">
        <x:f t="shared" si="69"/>
        <x:v>#REF!</x:v>
      </x:c>
      <x:c r="G92" s="1221" t="e">
        <x:f t="shared" si="24"/>
        <x:v>#REF!</x:v>
      </x:c>
      <x:c r="H92" s="1221" t="e">
        <x:f t="shared" si="25"/>
        <x:v>#REF!</x:v>
      </x:c>
      <x:c r="I92" s="1222" t="e">
        <x:f t="shared" si="26"/>
        <x:v>#REF!</x:v>
      </x:c>
      <x:c r="J92" s="1221" t="e">
        <x:f t="shared" si="27"/>
        <x:v>#REF!</x:v>
      </x:c>
      <x:c r="K92" s="1229" t="e">
        <x:f t="shared" si="28"/>
        <x:v>#REF!</x:v>
      </x:c>
      <x:c r="L92" s="1129">
        <x:f t="shared" ca="1" si="29"/>
        <x:v>26.446572527682605</x:v>
      </x:c>
      <x:c r="M92" s="1058">
        <x:f t="shared" ca="1" si="30"/>
        <x:v>58.304642725979619</x:v>
      </x:c>
      <x:c r="N92" s="1144" t="e">
        <x:f>(-#REF!*COS($F$18*PI()/180)*$F$21-#REF!*COS($I$18*PI()/180)*$I$21)*$N$99*$C$25*1000/9.81/$O$47*$D$193*#REF!-$N$47/$O$47*$C$20*$F$21</x:f>
        <x:v>#REF!</x:v>
      </x:c>
      <x:c r="O92" s="1053"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7.855154742320714</x:v>
      </x:c>
      <x:c r="AA92" s="1145">
        <x:f ca="1">(SQRT(((-'int. presets cp_10d+wd'!H31*SIN($F$18*PI()/180)*$F$21+'int. presets cp_10d+wd'!H40*SIN($I$18*PI()/180)*$I$21)*$C$25*1000)^2+(0.001*$C$25*1000*$F$21)^2)/$C$30+(-'int. presets cp_10d+wd'!H31*COS($F$18*PI()/180)*$F$21-'int. presets cp_10d+wd'!H40*COS($I$18*PI()/180)*$I$21)*$C$25*1000)/9.81*$O$99/$AA$47*$F$193*'int. presets cp_10d+wd'!$H$246-$Z$47/$AA$47*$C$20*$F$21</x:f>
        <x:v>26.446572527682605</x:v>
      </x:c>
      <x:c r="AB92" s="18"/>
    </x:row>
    <x:row r="93" spans="2:136" s="75" customFormat="1" ht="13.5" customHeight="1" x14ac:dyDescent="0.2">
      <x:c r="B93" s="1511" t="s">
        <x:v>538</x:v>
      </x:c>
      <x:c r="C93" s="1512"/>
      <x:c r="D93" s="1513"/>
      <x:c r="E93" s="347" t="s">
        <x:v>534</x:v>
      </x:c>
      <x:c r="F93" s="1223" t="e">
        <x:f t="shared" si="69"/>
        <x:v>#REF!</x:v>
      </x:c>
      <x:c r="G93" s="1223" t="e">
        <x:f t="shared" si="24"/>
        <x:v>#REF!</x:v>
      </x:c>
      <x:c r="H93" s="1223" t="e">
        <x:f t="shared" si="25"/>
        <x:v>#REF!</x:v>
      </x:c>
      <x:c r="I93" s="1220" t="e">
        <x:f t="shared" si="26"/>
        <x:v>#REF!</x:v>
      </x:c>
      <x:c r="J93" s="1223" t="e">
        <x:f t="shared" si="27"/>
        <x:v>#REF!</x:v>
      </x:c>
      <x:c r="K93" s="1230" t="e">
        <x:f t="shared" si="28"/>
        <x:v>#REF!</x:v>
      </x:c>
      <x:c r="L93" s="1128">
        <x:f t="shared" ca="1" si="29"/>
        <x:v>20.640644251342572</x:v>
      </x:c>
      <x:c r="M93" s="1057">
        <x:f t="shared" ca="1" si="30"/>
        <x:v>45.504777129394853</x:v>
      </x:c>
      <x:c r="N93" s="1142"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0.45650712990941145</x:v>
      </x:c>
      <x:c r="AA93" s="1143">
        <x:f ca="1">(SQRT(((-'int. presets cp_10d+wd'!H32*SIN($F$18*PI()/180)*$F$21+'int. presets cp_10d+wd'!H41*SIN($I$18*PI()/180)*$I$21)*$C$25*1000)^2+(0.001*$C$25*1000*$F$21)^2)/$C$30+(-'int. presets cp_10d+wd'!H32*COS($F$18*PI()/180)*$F$21-'int. presets cp_10d+wd'!H41*COS($I$18*PI()/180)*$I$21)*$C$25*1000)/9.81*$O$99/$AA$47*$F$193*'int. presets cp_10d+wd'!$H$246-$Z$47/$AA$47*$C$20*$F$21</x:f>
        <x:v>20.640644251342572</x:v>
      </x:c>
      <x:c r="AB93" s="18"/>
    </x:row>
    <x:row r="94" spans="2:136" s="75" customFormat="1" ht="13.5" customHeight="1" thickBot="1" x14ac:dyDescent="0.25">
      <x:c r="B94" s="1517"/>
      <x:c r="C94" s="1518"/>
      <x:c r="D94" s="1519"/>
      <x:c r="E94" s="346" t="s">
        <x:v>535</x:v>
      </x:c>
      <x:c r="F94" s="1221" t="e">
        <x:f t="shared" si="69"/>
        <x:v>#REF!</x:v>
      </x:c>
      <x:c r="G94" s="1221" t="e">
        <x:f t="shared" si="24"/>
        <x:v>#REF!</x:v>
      </x:c>
      <x:c r="H94" s="1221" t="e">
        <x:f t="shared" si="25"/>
        <x:v>#REF!</x:v>
      </x:c>
      <x:c r="I94" s="1222" t="e">
        <x:f t="shared" si="26"/>
        <x:v>#REF!</x:v>
      </x:c>
      <x:c r="J94" s="1221" t="e">
        <x:f t="shared" si="27"/>
        <x:v>#REF!</x:v>
      </x:c>
      <x:c r="K94" s="1229" t="e">
        <x:f t="shared" si="28"/>
        <x:v>#REF!</x:v>
      </x:c>
      <x:c r="L94" s="1131">
        <x:f t="shared" ca="1" si="29"/>
        <x:v>20.640644251342572</x:v>
      </x:c>
      <x:c r="M94" s="1059">
        <x:f t="shared" ca="1" si="30"/>
        <x:v>45.504777129394853</x:v>
      </x:c>
      <x:c r="N94" s="1148" t="e">
        <x:f>(-#REF!*COS($F$18*PI()/180)*$F$21-#REF!*COS($I$18*PI()/180)*$I$21)*$N$99*$C$25*1000/9.81/$O$47*$D$193*#REF!-$N$47/$O$47*$C$20*$F$21</x:f>
        <x:v>#REF!</x:v>
      </x:c>
      <x:c r="O94" s="1054"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1.2898514769426441</x:v>
      </x:c>
      <x:c r="AA94" s="1149">
        <x:f ca="1">(SQRT(((-'int. presets cp_10d+wd'!H33*SIN($F$18*PI()/180)*$F$21+'int. presets cp_10d+wd'!H42*SIN($I$18*PI()/180)*$I$21)*$C$25*1000)^2+(0.001*$C$25*1000*$F$21)^2)/$C$30+(-'int. presets cp_10d+wd'!H33*COS($F$18*PI()/180)*$F$21-'int. presets cp_10d+wd'!H42*COS($I$18*PI()/180)*$I$21)*$C$25*1000)/9.81*$O$99/$AA$47*$F$193*'int. presets cp_10d+wd'!$H$246-$Z$47/$AA$47*$C$20*$F$21</x:f>
        <x:v>20.640644251342572</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BC95" s="75"/>
      <x:c r="BD95" s="75"/>
      <x:c r="BE95" s="75"/>
      <x:c r="BF95" s="75"/>
      <x:c r="BG95" s="75"/>
      <x:c r="BH95" s="75"/>
      <x:c r="BI95" s="75"/>
      <x:c r="BJ95" s="75"/>
      <x:c r="BK95" s="75"/>
      <x:c r="BL95" s="75"/>
      <x:c r="BM95" s="75"/>
      <x:c r="BN95" s="75"/>
      <x:c r="BO95" s="75"/>
      <x:c r="BP95" s="75"/>
      <x:c r="BQ95" s="75"/>
      <x:c r="BR95" s="75"/>
      <x:c r="BS95" s="75"/>
      <x:c r="BT95" s="75"/>
      <x:c r="BU95" s="75"/>
      <x:c r="BV95" s="75"/>
      <x:c r="BW95" s="75"/>
      <x:c r="BX95" s="75"/>
      <x:c r="BY95" s="75"/>
      <x:c r="BZ95" s="75"/>
      <x:c r="CA95" s="75"/>
      <x:c r="C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555" t="s">
        <x:v>498</x:v>
      </x:c>
      <x:c r="C96" s="1556"/>
      <x:c r="D96" s="1557"/>
      <x:c r="E96" s="1572" t="s">
        <x:v>427</x:v>
      </x:c>
      <x:c r="F96" s="1573"/>
      <x:c r="G96" s="1573"/>
      <x:c r="H96" s="1573"/>
      <x:c r="I96" s="1573"/>
      <x:c r="J96" s="1573"/>
      <x:c r="K96" s="1573"/>
      <x:c r="L96" s="1574"/>
      <x:c r="M96" s="1217"/>
      <x:c r="N96" s="1522" t="s">
        <x:v>561</x:v>
      </x:c>
      <x:c r="O96" s="1477"/>
      <x:c r="P96" s="1538" t="s">
        <x:v>562</x:v>
      </x:c>
      <x:c r="Q96" s="1477"/>
      <x:c r="R96" s="1476" t="s">
        <x:v>563</x:v>
      </x:c>
      <x:c r="S96" s="1477"/>
      <x:c r="T96" s="1476" t="s">
        <x:v>564</x:v>
      </x:c>
      <x:c r="U96" s="1477"/>
      <x:c r="V96" s="1476" t="s">
        <x:v>565</x:v>
      </x:c>
      <x:c r="W96" s="1477"/>
      <x:c r="X96" s="1476" t="s">
        <x:v>566</x:v>
      </x:c>
      <x:c r="Y96" s="1477"/>
      <x:c r="Z96" s="1476" t="str">
        <x:f>C39&amp;"-Module Load-Sharing Area"</x:f>
        <x:v>9-Module Load-Sharing Area</x:v>
      </x:c>
      <x:c r="AA96" s="1495"/>
      <x:c r="BC96" s="75"/>
      <x:c r="BD96" s="75"/>
      <x:c r="BE96" s="75"/>
      <x:c r="BF96" s="75"/>
      <x:c r="BG96" s="75"/>
      <x:c r="BH96" s="75"/>
      <x:c r="BI96" s="75"/>
      <x:c r="BJ96" s="75"/>
      <x:c r="BK96" s="75"/>
      <x:c r="BL96" s="75"/>
      <x:c r="BM96" s="75"/>
      <x:c r="BN96" s="75"/>
      <x:c r="BO96" s="75"/>
      <x:c r="BP96" s="75"/>
      <x:c r="BQ96" s="75"/>
      <x:c r="BR96" s="75"/>
      <x:c r="BS96" s="75"/>
      <x:c r="BT96" s="75"/>
      <x:c r="BU96" s="75"/>
      <x:c r="BV96" s="75"/>
    </x:row>
    <x:row r="97" spans="2:134" s="178" customFormat="1" ht="13.5" customHeight="1" x14ac:dyDescent="0.25">
      <x:c r="B97" s="1558"/>
      <x:c r="C97" s="1559"/>
      <x:c r="D97" s="1560"/>
      <x:c r="E97" s="1373" t="s">
        <x:v>497</x:v>
      </x:c>
      <x:c r="F97" s="1564" t="s">
        <x:v>555</x:v>
      </x:c>
      <x:c r="G97" s="1564" t="s">
        <x:v>556</x:v>
      </x:c>
      <x:c r="H97" s="1564" t="s">
        <x:v>557</x:v>
      </x:c>
      <x:c r="I97" s="1564" t="s">
        <x:v>558</x:v>
      </x:c>
      <x:c r="J97" s="1564" t="s">
        <x:v>560</x:v>
      </x:c>
      <x:c r="K97" s="1564" t="s">
        <x:v>559</x:v>
      </x:c>
      <x:c r="L97" s="1532" t="str">
        <x:f>C39&amp;"-Module
Load-Sharing Area"</x:f>
        <x:v>9-Module
Load-Sharing Area</x:v>
      </x:c>
      <x:c r="M97" s="1231" t="s">
        <x:v>596</x:v>
      </x:c>
      <x:c r="N97" s="1528" t="s">
        <x:v>428</x:v>
      </x:c>
      <x:c r="O97" s="1541" t="s">
        <x:v>429</x:v>
      </x:c>
      <x:c r="P97" s="1539" t="s">
        <x:v>428</x:v>
      </x:c>
      <x:c r="Q97" s="1541" t="s">
        <x:v>429</x:v>
      </x:c>
      <x:c r="R97" s="1539" t="s">
        <x:v>428</x:v>
      </x:c>
      <x:c r="S97" s="1541" t="s">
        <x:v>429</x:v>
      </x:c>
      <x:c r="T97" s="1539" t="s">
        <x:v>428</x:v>
      </x:c>
      <x:c r="U97" s="1541" t="s">
        <x:v>429</x:v>
      </x:c>
      <x:c r="V97" s="1539" t="s">
        <x:v>428</x:v>
      </x:c>
      <x:c r="W97" s="1541" t="s">
        <x:v>429</x:v>
      </x:c>
      <x:c r="X97" s="1539" t="s">
        <x:v>428</x:v>
      </x:c>
      <x:c r="Y97" s="1541" t="s">
        <x:v>429</x:v>
      </x:c>
      <x:c r="Z97" s="1539" t="s">
        <x:v>428</x:v>
      </x:c>
      <x:c r="AA97" s="1567" t="s">
        <x:v>429</x:v>
      </x:c>
      <x:c r="BC97" s="75"/>
      <x:c r="BD97" s="75"/>
      <x:c r="BE97" s="75"/>
      <x:c r="BF97" s="75"/>
      <x:c r="BG97" s="75"/>
      <x:c r="BH97" s="75"/>
      <x:c r="BI97" s="75"/>
      <x:c r="BJ97" s="75"/>
      <x:c r="BK97" s="75"/>
      <x:c r="BL97" s="75"/>
      <x:c r="BM97" s="75"/>
      <x:c r="BN97" s="75"/>
      <x:c r="BO97" s="75"/>
      <x:c r="BP97" s="75"/>
      <x:c r="BQ97" s="75"/>
      <x:c r="BR97" s="75"/>
      <x:c r="BS97" s="75"/>
      <x:c r="BT97" s="75"/>
      <x:c r="BU97" s="75"/>
      <x:c r="BV97" s="75"/>
    </x:row>
    <x:row r="98" spans="2:134" s="178" customFormat="1" ht="13.5" customHeight="1" thickBot="1" x14ac:dyDescent="0.3">
      <x:c r="B98" s="1558"/>
      <x:c r="C98" s="1559"/>
      <x:c r="D98" s="1560"/>
      <x:c r="E98" s="1374"/>
      <x:c r="F98" s="1565"/>
      <x:c r="G98" s="1565"/>
      <x:c r="H98" s="1565"/>
      <x:c r="I98" s="1565"/>
      <x:c r="J98" s="1565"/>
      <x:c r="K98" s="1565"/>
      <x:c r="L98" s="1533"/>
      <x:c r="M98" s="1232" t="s">
        <x:v>598</x:v>
      </x:c>
      <x:c r="N98" s="1529"/>
      <x:c r="O98" s="1542"/>
      <x:c r="P98" s="1540"/>
      <x:c r="Q98" s="1542"/>
      <x:c r="R98" s="1540"/>
      <x:c r="S98" s="1542"/>
      <x:c r="T98" s="1540"/>
      <x:c r="U98" s="1542"/>
      <x:c r="V98" s="1540"/>
      <x:c r="W98" s="1542"/>
      <x:c r="X98" s="1540"/>
      <x:c r="Y98" s="1542"/>
      <x:c r="Z98" s="1540"/>
      <x:c r="AA98" s="1568"/>
      <x:c r="BC98" s="1067"/>
      <x:c r="BD98" s="1067"/>
      <x:c r="BE98" s="1067"/>
      <x:c r="BF98" s="1067"/>
      <x:c r="BG98" s="1067"/>
      <x:c r="BH98" s="1067"/>
      <x:c r="BI98" s="57"/>
      <x:c r="BJ98" s="57"/>
      <x:c r="BK98" s="57"/>
      <x:c r="BL98" s="57"/>
      <x:c r="BM98" s="57"/>
      <x:c r="BN98" s="57"/>
      <x:c r="BO98" s="57"/>
      <x:c r="BP98" s="57"/>
      <x:c r="BQ98" s="57"/>
      <x:c r="BR98" s="57"/>
      <x:c r="BS98" s="57"/>
      <x:c r="BT98" s="57"/>
      <x:c r="BU98" s="57"/>
      <x:c r="BV98" s="57"/>
    </x:row>
    <x:row r="99" spans="2:134" s="178" customFormat="1" ht="13.5" customHeight="1" thickBot="1" x14ac:dyDescent="0.3">
      <x:c r="B99" s="1561"/>
      <x:c r="C99" s="1562"/>
      <x:c r="D99" s="1563"/>
      <x:c r="E99" s="1545"/>
      <x:c r="F99" s="1566"/>
      <x:c r="G99" s="1566"/>
      <x:c r="H99" s="1566"/>
      <x:c r="I99" s="1566"/>
      <x:c r="J99" s="1566"/>
      <x:c r="K99" s="1566"/>
      <x:c r="L99" s="1534"/>
      <x:c r="M99" s="1232" t="s">
        <x:v>597</x:v>
      </x:c>
      <x:c r="N99" s="1132">
        <x:f>VLOOKUP(F11,C196:J211,5,FALSE)</x:f>
        <x:v>1</x:v>
      </x:c>
      <x:c r="O99" s="590">
        <x:f>VLOOKUP(F11,C196:J211,6,FALSE)</x:f>
        <x:v>1</x:v>
      </x:c>
      <x:c r="P99" s="589">
        <x:f>VLOOKUP(F11,C196:J211,5,FALSE)</x:f>
        <x:v>1</x:v>
      </x:c>
      <x:c r="Q99" s="590">
        <x:f>VLOOKUP(F11,C196:J211,6,FALSE)</x:f>
        <x:v>1</x:v>
      </x:c>
      <x:c r="R99" s="589">
        <x:f>VLOOKUP(F11,C196:J211,5,FALSE)</x:f>
        <x:v>1</x:v>
      </x:c>
      <x:c r="S99" s="590">
        <x:f>VLOOKUP(F11,C196:J211,6,FALSE)</x:f>
        <x:v>1</x:v>
      </x:c>
      <x:c r="T99" s="589">
        <x:f>VLOOKUP(F11,C196:J211,5,FALSE)</x:f>
        <x:v>1</x:v>
      </x:c>
      <x:c r="U99" s="590">
        <x:f>VLOOKUP(F11,C196:J211,6,FALSE)</x:f>
        <x:v>1</x:v>
      </x:c>
      <x:c r="V99" s="589">
        <x:f>VLOOKUP(F11,C196:J211,5,FALSE)</x:f>
        <x:v>1</x:v>
      </x:c>
      <x:c r="W99" s="590">
        <x:f>VLOOKUP(F11,C196:J211,6,FALSE)</x:f>
        <x:v>1</x:v>
      </x:c>
      <x:c r="X99" s="589">
        <x:f>VLOOKUP(F11,C196:J211,5,FALSE)</x:f>
        <x:v>1</x:v>
      </x:c>
      <x:c r="Y99" s="590">
        <x:f>VLOOKUP(F11,C196:J211,6,FALSE)</x:f>
        <x:v>1</x:v>
      </x:c>
      <x:c r="Z99" s="589">
        <x:f>VLOOKUP(F11,C196:J211,5,FALSE)</x:f>
        <x:v>1</x:v>
      </x:c>
      <x:c r="AA99" s="1133">
        <x:f>VLOOKUP(F11,C196:J211,6,FALSE)</x:f>
        <x:v>1</x:v>
      </x:c>
    </x:row>
    <x:row r="100" spans="2:134" s="178" customFormat="1" ht="13.5" customHeight="1" thickTop="1" thickBot="1" x14ac:dyDescent="0.3">
      <x:c r="B100" s="1552" t="s">
        <x:v>499</x:v>
      </x:c>
      <x:c r="C100" s="1553"/>
      <x:c r="D100" s="1553"/>
      <x:c r="E100" s="1554"/>
      <x:c r="F100" s="1530" t="s">
        <x:v>377</x:v>
      </x:c>
      <x:c r="G100" s="1530" t="s">
        <x:v>377</x:v>
      </x:c>
      <x:c r="H100" s="1530" t="s">
        <x:v>377</x:v>
      </x:c>
      <x:c r="I100" s="1530" t="s">
        <x:v>377</x:v>
      </x:c>
      <x:c r="J100" s="1530" t="s">
        <x:v>377</x:v>
      </x:c>
      <x:c r="K100" s="1530" t="s">
        <x:v>377</x:v>
      </x:c>
      <x:c r="L100" s="1520" t="s">
        <x:v>377</x:v>
      </x:c>
      <x:c r="M100" s="1520" t="s">
        <x:v>377</x:v>
      </x:c>
      <x:c r="N100" s="1478" t="s">
        <x:v>500</x:v>
      </x:c>
      <x:c r="O100" s="1544"/>
      <x:c r="P100" s="1543" t="s">
        <x:v>500</x:v>
      </x:c>
      <x:c r="Q100" s="1544"/>
      <x:c r="R100" s="1543" t="s">
        <x:v>500</x:v>
      </x:c>
      <x:c r="S100" s="1544"/>
      <x:c r="T100" s="1543" t="s">
        <x:v>500</x:v>
      </x:c>
      <x:c r="U100" s="1544"/>
      <x:c r="V100" s="1543" t="s">
        <x:v>500</x:v>
      </x:c>
      <x:c r="W100" s="1544"/>
      <x:c r="X100" s="1543" t="s">
        <x:v>500</x:v>
      </x:c>
      <x:c r="Y100" s="1544"/>
      <x:c r="Z100" s="1543" t="s">
        <x:v>500</x:v>
      </x:c>
      <x:c r="AA100" s="1479"/>
    </x:row>
    <x:row r="101" spans="2:134" s="178" customFormat="1" ht="26.25" customHeight="1" thickBot="1" x14ac:dyDescent="0.3">
      <x:c r="B101" s="1535" t="s">
        <x:v>502</x:v>
      </x:c>
      <x:c r="C101" s="1536"/>
      <x:c r="D101" s="1537"/>
      <x:c r="E101" s="349" t="s">
        <x:v>503</x:v>
      </x:c>
      <x:c r="F101" s="1531"/>
      <x:c r="G101" s="1531"/>
      <x:c r="H101" s="1531"/>
      <x:c r="I101" s="1531"/>
      <x:c r="J101" s="1531"/>
      <x:c r="K101" s="1531"/>
      <x:c r="L101" s="1521"/>
      <x:c r="M101" s="1521"/>
      <x:c r="N101" s="1134" t="s">
        <x:v>504</x:v>
      </x:c>
      <x:c r="O101" s="1101" t="s">
        <x:v>505</x:v>
      </x:c>
      <x:c r="P101" s="1100" t="s">
        <x:v>504</x:v>
      </x:c>
      <x:c r="Q101" s="1101" t="s">
        <x:v>505</x:v>
      </x:c>
      <x:c r="R101" s="1100" t="s">
        <x:v>504</x:v>
      </x:c>
      <x:c r="S101" s="1101" t="s">
        <x:v>505</x:v>
      </x:c>
      <x:c r="T101" s="1100" t="s">
        <x:v>504</x:v>
      </x:c>
      <x:c r="U101" s="1101" t="s">
        <x:v>505</x:v>
      </x:c>
      <x:c r="V101" s="1100" t="s">
        <x:v>504</x:v>
      </x:c>
      <x:c r="W101" s="1101" t="s">
        <x:v>505</x:v>
      </x:c>
      <x:c r="X101" s="1100" t="s">
        <x:v>504</x:v>
      </x:c>
      <x:c r="Y101" s="1101" t="s">
        <x:v>505</x:v>
      </x:c>
      <x:c r="Z101" s="1100" t="s">
        <x:v>504</x:v>
      </x:c>
      <x:c r="AA101" s="1135" t="s">
        <x:v>505</x:v>
      </x:c>
    </x:row>
    <x:row r="102" spans="2:134" s="178" customFormat="1" ht="13.5" customHeight="1" thickTop="1" thickBot="1" x14ac:dyDescent="0.3">
      <x:c r="B102" s="1549" t="s">
        <x:v>412</x:v>
      </x:c>
      <x:c r="C102" s="1550"/>
      <x:c r="D102" s="1550"/>
      <x:c r="E102" s="1550"/>
      <x:c r="F102" s="1550"/>
      <x:c r="G102" s="1550"/>
      <x:c r="H102" s="1550"/>
      <x:c r="I102" s="1550"/>
      <x:c r="J102" s="1550"/>
      <x:c r="K102" s="1550"/>
      <x:c r="L102" s="1551"/>
      <x:c r="M102" s="1215"/>
      <x:c r="N102" s="1121"/>
      <x:c r="O102" s="1122"/>
      <x:c r="P102" s="1122"/>
      <x:c r="Q102" s="1122"/>
      <x:c r="R102" s="1122"/>
      <x:c r="S102" s="1122"/>
      <x:c r="T102" s="1122"/>
      <x:c r="U102" s="1122"/>
      <x:c r="V102" s="1122"/>
      <x:c r="W102" s="1122"/>
      <x:c r="X102" s="1122"/>
      <x:c r="Y102" s="1122"/>
      <x:c r="Z102" s="1122"/>
      <x:c r="AA102" s="1126"/>
    </x:row>
    <x:row r="103" spans="2:134" s="178" customFormat="1" ht="13.5" customHeight="1" x14ac:dyDescent="0.25">
      <x:c r="B103" s="1511" t="s">
        <x:v>533</x:v>
      </x:c>
      <x:c r="C103" s="1512"/>
      <x:c r="D103" s="1513"/>
      <x:c r="E103" s="342" t="s">
        <x:v>534</x:v>
      </x:c>
      <x:c r="F103" s="1219" t="e">
        <x:f t="shared" ref="F103:F110" si="70">MAX(N103,O103)</x:f>
        <x:v>#REF!</x:v>
      </x:c>
      <x:c r="G103" s="1219" t="e">
        <x:f t="shared" ref="G103:G110" si="71">MAX(P103,Q103)</x:f>
        <x:v>#REF!</x:v>
      </x:c>
      <x:c r="H103" s="1219" t="e">
        <x:f>MAX(R103,S103)</x:f>
        <x:v>#REF!</x:v>
      </x:c>
      <x:c r="I103" s="1227" t="e">
        <x:f>MAX(T103,U103)</x:f>
        <x:v>#REF!</x:v>
      </x:c>
      <x:c r="J103" s="1219" t="e">
        <x:f>MAX(V103,W103)</x:f>
        <x:v>#REF!</x:v>
      </x:c>
      <x:c r="K103" s="1228" t="e">
        <x:f>MAX(X103,Y103)</x:f>
        <x:v>#REF!</x:v>
      </x:c>
      <x:c r="L103" s="1060">
        <x:f ca="1">MAX(Z103,AA103)</x:f>
        <x:v>53.264538619179582</x:v>
      </x:c>
      <x:c r="M103" s="1060">
        <x:f ca="1">L103*2.20462</x:f>
        <x:v>117.42806713061567</x:v>
      </x:c>
      <x:c r="N103" s="1224" t="e">
        <x:f>(-#REF!*COS($F$18*PI()/180)*$F$21)*$N$99*$C$25*1000/9.81/$O$47*$D$193*#REF!-$N$47/$O$47*$C$20*$F$21</x:f>
        <x:v>#REF!</x:v>
      </x:c>
      <x:c r="O103" s="406" t="e">
        <x:f>(SQRT(((-#REF!*SIN($F$18*PI()/180)*$F$21)*$C$25*1000)^2+(0.001*$C$25*1000*$F$21)^2)/$C$30+(-#REF!*COS($F$18*PI()/180)*$F$21)*$C$25*1000)/9.81*$O$99/$O$47*$F$193*#REF!-$N$47/$O$47*$C$20*$F$21</x:f>
        <x:v>#REF!</x:v>
      </x:c>
      <x:c r="P103" s="405" t="e">
        <x:f>(-#REF!*COS($F$18*PI()/180)*$F$21)*$P$99*$C$25*1000/9.81/$O$47*$D$193*#REF!-$N$47/$O$47*$C$20*$F$21</x:f>
        <x:v>#REF!</x:v>
      </x:c>
      <x:c r="Q103" s="406" t="e">
        <x:f>(SQRT(((-#REF!*SIN($F$18*PI()/180)*$F$21)*$C$25*1000)^2+(0.001*$C$25*1000*$F$21)^2)/$C$30+(-#REF!*COS($F$18*PI()/180)*$F$21)*$C$25*1000)/9.81*$Q$99/$O$47*$F$193*#REF!-$N$47/$O$47*$C$20*$F$21</x:f>
        <x:v>#REF!</x:v>
      </x:c>
      <x:c r="R103" s="405" t="e">
        <x:f>(-#REF!*COS($F$18*PI()/180)*$F$21)*$R$99*$C$25*1000/9.81/$O$47*$D$193*#REF!-$N$47/$O$47*$C$20*$F$21</x:f>
        <x:v>#REF!</x:v>
      </x:c>
      <x:c r="S103" s="406" t="e">
        <x:f>(SQRT(((-#REF!*SIN($F$18*PI()/180)*$F$21)*$C$25*1000)^2+(0.001*$C$25*1000*$F$21)^2)/$C$30+(-#REF!*COS($F$18*PI()/180)*$F$21)*$C$25*1000)/9.81*$S$99/$O$47*$F$193*#REF!-$N$47/$O$47*$C$20*$F$21</x:f>
        <x:v>#REF!</x:v>
      </x:c>
      <x:c r="T103" s="405" t="e">
        <x:f>(-#REF!*COS($F$18*PI()/180)*$F$21)*$T$99*$C$25*1000/9.81/$O$47*$D$193*#REF!-$N$47/$O$47*$C$20*$F$21</x:f>
        <x:v>#REF!</x:v>
      </x:c>
      <x:c r="U103" s="406" t="e">
        <x:f>(SQRT(((-#REF!*SIN($F$18*PI()/180)*$F$21)*$C$25*1000)^2+(0.001*$C$25*1000*$F$21)^2)/$C$30+(-#REF!*COS($F$18*PI()/180)*$F$21)*$C$25*1000)/9.81*$U$99/$O$47*$F$193*#REF!-$N$47/$O$47*$C$20*$F$21</x:f>
        <x:v>#REF!</x:v>
      </x:c>
      <x:c r="V103" s="405" t="e">
        <x:f>(-#REF!*COS($F$18*PI()/180)*$F$21)*$V$99*$C$25*1000/9.81/$O$47*$D$193*#REF!-$N$47/$O$47*$C$20*$F$21</x:f>
        <x:v>#REF!</x:v>
      </x:c>
      <x:c r="W103" s="406" t="e">
        <x:f>(SQRT(((-#REF!*SIN($F$18*PI()/180)*$F$21)*$C$25*1000)^2+(0.001*$C$25*1000*$F$21)^2)/$C$30+(-#REF!*COS($F$18*PI()/180)*$F$21)*$C$25*1000)/9.81*$W$99/$O$47*$F$193*#REF!-$N$47/$O$47*$C$20*$F$21</x:f>
        <x:v>#REF!</x:v>
      </x:c>
      <x:c r="X103" s="405" t="e">
        <x:f>(-#REF!*COS($F$18*PI()/180)*$F$21)*$X$99*$C$25*1000/9.81/$O$47*$D$193*#REF!-$N$47/$O$47*$C$20*$F$21</x:f>
        <x:v>#REF!</x:v>
      </x:c>
      <x:c r="Y103" s="406" t="e">
        <x:f>(SQRT(((-#REF!*SIN($F$18*PI()/180)*$F$21)*$C$25*1000)^2+(0.001*$C$25*1000*$F$21)^2)/$C$30+(-#REF!*COS($F$18*PI()/180)*$F$21)*$C$25*1000)/9.81*$Y$99/$O$47*$F$193*#REF!-$N$47/$O$47*$C$20*$F$21</x:f>
        <x:v>#REF!</x:v>
      </x:c>
      <x:c r="Z103" s="405">
        <x:f ca="1">(-'int. presets cp_10d'!I26*COS($F$18*PI()/180)*$F$21)*$Z$99*$C$25*1000/9.81/$O$47*$D$193*'int. presets cp_10d'!$I$214-$N$47/$O$47*$C$20*$F$21</x:f>
        <x:v>50.017837852189096</x:v>
      </x:c>
      <x:c r="AA103" s="1137">
        <x:f ca="1">(SQRT(((-'int. presets cp_10d'!D26*SIN($F$18*PI()/180)*$F$21)*$C$25*1000)^2+(0.001*$C$25*1000*$F$21)^2)/$C$30+(-'int. presets cp_10d'!D26*COS($F$18*PI()/180)*$F$21)*$C$25*1000)/9.81*$AA$99/$O$47*$F$193*'int. presets cp_10d'!$D$214-$N$47/$O$47*$C$20*$F$21</x:f>
        <x:v>53.264538619179582</x:v>
      </x:c>
    </x:row>
    <x:row r="104" spans="2:134" ht="13.5" customHeight="1" thickBot="1" x14ac:dyDescent="0.25">
      <x:c r="B104" s="1514"/>
      <x:c r="C104" s="1515"/>
      <x:c r="D104" s="1516"/>
      <x:c r="E104" s="343" t="s">
        <x:v>535</x:v>
      </x:c>
      <x:c r="F104" s="1221" t="e">
        <x:f t="shared" si="70"/>
        <x:v>#REF!</x:v>
      </x:c>
      <x:c r="G104" s="1221" t="e">
        <x:f t="shared" si="71"/>
        <x:v>#REF!</x:v>
      </x:c>
      <x:c r="H104" s="1221" t="e">
        <x:f t="shared" ref="H104:H146" si="72">MAX(R104,S104)</x:f>
        <x:v>#REF!</x:v>
      </x:c>
      <x:c r="I104" s="1222" t="e">
        <x:f t="shared" ref="I104:I146" si="73">MAX(T104,U104)</x:f>
        <x:v>#REF!</x:v>
      </x:c>
      <x:c r="J104" s="1221" t="e">
        <x:f t="shared" ref="J104:J146" si="74">MAX(V104,W104)</x:f>
        <x:v>#REF!</x:v>
      </x:c>
      <x:c r="K104" s="1229" t="e">
        <x:f t="shared" ref="K104:K146" si="75">MAX(X104,Y104)</x:f>
        <x:v>#REF!</x:v>
      </x:c>
      <x:c r="L104" s="1061">
        <x:f t="shared" ref="L104:L146" ca="1" si="76">MAX(Z104,AA104)</x:f>
        <x:v>43.928961775286844</x:v>
      </x:c>
      <x:c r="M104" s="1061">
        <x:f t="shared" ref="M104:M146" ca="1" si="77">L104*2.20462</x:f>
        <x:v>96.846667709032872</x:v>
      </x:c>
      <x:c r="N104" s="1225" t="e">
        <x:f>(-#REF!*COS($F$18*PI()/180)*$F$21)*$N$99*$C$25*1000/9.81/$O$47*$D$193*#REF!-$N$47/$O$47*$C$20*$F$21</x:f>
        <x:v>#REF!</x:v>
      </x:c>
      <x:c r="O104" s="408" t="e">
        <x:f>(SQRT(((-#REF!*SIN($F$18*PI()/180)*$F$21)*$C$25*1000)^2+(0.001*$C$25*1000*$F$21)^2)/$C$30+(-#REF!*COS($F$18*PI()/180)*$F$21)*$C$25*1000)/9.81*$O$99/$O$47*$F$193*#REF!-$N$47/$O$47*$C$20*$F$21</x:f>
        <x:v>#REF!</x:v>
      </x:c>
      <x:c r="P104" s="407" t="e">
        <x:f>(-#REF!*COS($F$18*PI()/180)*$F$21)*$P$99*$C$25*1000/9.81/$O$47*$D$193*#REF!-$N$47/$O$47*$C$20*$F$21</x:f>
        <x:v>#REF!</x:v>
      </x:c>
      <x:c r="Q104" s="408" t="e">
        <x:f>(SQRT(((-#REF!*SIN($F$18*PI()/180)*$F$21)*$C$25*1000)^2+(0.001*$C$25*1000*$F$21)^2)/$C$30+(-#REF!*COS($F$18*PI()/180)*$F$21)*$C$25*1000)/9.81*$Q$99/$O$47*$F$193*#REF!-$N$47/$O$47*$C$20*$F$21</x:f>
        <x:v>#REF!</x:v>
      </x:c>
      <x:c r="R104" s="407" t="e">
        <x:f>(-#REF!*COS($F$18*PI()/180)*$F$21)*$R$99*$C$25*1000/9.81/$O$47*$D$193*#REF!-$N$47/$O$47*$C$20*$F$21</x:f>
        <x:v>#REF!</x:v>
      </x:c>
      <x:c r="S104" s="408" t="e">
        <x:f>(SQRT(((-#REF!*SIN($F$18*PI()/180)*$F$21)*$C$25*1000)^2+(0.001*$C$25*1000*$F$21)^2)/$C$30+(-#REF!*COS($F$18*PI()/180)*$F$21)*$C$25*1000)/9.81*$S$99/$O$47*$F$193*#REF!-$N$47/$O$47*$C$20*$F$21</x:f>
        <x:v>#REF!</x:v>
      </x:c>
      <x:c r="T104" s="407" t="e">
        <x:f>(-#REF!*COS($F$18*PI()/180)*$F$21)*$T$99*$C$25*1000/9.81/$O$47*$D$193*#REF!-$N$47/$O$47*$C$20*$F$21</x:f>
        <x:v>#REF!</x:v>
      </x:c>
      <x:c r="U104" s="408" t="e">
        <x:f>(SQRT(((-#REF!*SIN($F$18*PI()/180)*$F$21)*$C$25*1000)^2+(0.001*$C$25*1000*$F$21)^2)/$C$30+(-#REF!*COS($F$18*PI()/180)*$F$21)*$C$25*1000)/9.81*$U$99/$O$47*$F$193*#REF!-$N$47/$O$47*$C$20*$F$21</x:f>
        <x:v>#REF!</x:v>
      </x:c>
      <x:c r="V104" s="407" t="e">
        <x:f>(-#REF!*COS($F$18*PI()/180)*$F$21)*$V$99*$C$25*1000/9.81/$O$47*$D$193*#REF!-$N$47/$O$47*$C$20*$F$21</x:f>
        <x:v>#REF!</x:v>
      </x:c>
      <x:c r="W104" s="408" t="e">
        <x:f>(SQRT(((-#REF!*SIN($F$18*PI()/180)*$F$21)*$C$25*1000)^2+(0.001*$C$25*1000*$F$21)^2)/$C$30+(-#REF!*COS($F$18*PI()/180)*$F$21)*$C$25*1000)/9.81*$W$99/$O$47*$F$193*#REF!-$N$47/$O$47*$C$20*$F$21</x:f>
        <x:v>#REF!</x:v>
      </x:c>
      <x:c r="X104" s="407" t="e">
        <x:f>(-#REF!*COS($F$18*PI()/180)*$F$21)*$X$99*$C$25*1000/9.81/$O$47*$D$193*#REF!-$N$47/$O$47*$C$20*$F$21</x:f>
        <x:v>#REF!</x:v>
      </x:c>
      <x:c r="Y104" s="408" t="e">
        <x:f>(SQRT(((-#REF!*SIN($F$18*PI()/180)*$F$21)*$C$25*1000)^2+(0.001*$C$25*1000*$F$21)^2)/$C$30+(-#REF!*COS($F$18*PI()/180)*$F$21)*$C$25*1000)/9.81*$Y$99/$O$47*$F$193*#REF!-$N$47/$O$47*$C$20*$F$21</x:f>
        <x:v>#REF!</x:v>
      </x:c>
      <x:c r="Z104" s="407">
        <x:f ca="1">(-'int. presets cp_10d'!I27*COS($F$18*PI()/180)*$F$21)*$Z$99*$C$25*1000/9.81/$O$47*$D$193*'int. presets cp_10d'!$I$214-$N$47/$O$47*$C$20*$F$21</x:f>
        <x:v>20.795826973203219</x:v>
      </x:c>
      <x:c r="AA104" s="1139">
        <x:f ca="1">(SQRT(((-'int. presets cp_10d'!D27*SIN($F$18*PI()/180)*$F$21)*$C$25*1000)^2+(0.001*$C$25*1000*$F$21)^2)/$C$30+(-'int. presets cp_10d'!D27*COS($F$18*PI()/180)*$F$21)*$C$25*1000)/9.81*$AA$99/$O$47*$F$193*'int. presets cp_10d'!$D$214-$N$47/$O$47*$C$20*$F$21</x:f>
        <x:v>43.928961775286844</x:v>
      </x:c>
      <x:c r="AB104" s="178"/>
      <x:c r="BC104" s="178"/>
      <x:c r="BD104" s="178"/>
      <x:c r="BE104" s="178"/>
      <x:c r="BF104" s="178"/>
      <x:c r="BG104" s="178"/>
      <x:c r="BH104" s="178"/>
      <x:c r="BI104" s="178"/>
      <x:c r="BJ104" s="178"/>
      <x:c r="BK104" s="178"/>
      <x:c r="BL104" s="178"/>
      <x:c r="BM104" s="178"/>
      <x:c r="BN104" s="178"/>
      <x:c r="BO104" s="178"/>
      <x:c r="BP104" s="178"/>
      <x:c r="BQ104" s="178"/>
      <x:c r="BR104" s="178"/>
      <x:c r="BS104" s="178"/>
      <x:c r="BT104" s="178"/>
      <x:c r="BU104" s="178"/>
      <x:c r="B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511" t="s">
        <x:v>536</x:v>
      </x:c>
      <x:c r="C105" s="1512">
        <x:v>0</x:v>
      </x:c>
      <x:c r="D105" s="1513" t="s">
        <x:v>536</x:v>
      </x:c>
      <x:c r="E105" s="342" t="s">
        <x:v>534</x:v>
      </x:c>
      <x:c r="F105" s="1223" t="e">
        <x:f t="shared" si="70"/>
        <x:v>#REF!</x:v>
      </x:c>
      <x:c r="G105" s="1223" t="e">
        <x:f t="shared" si="71"/>
        <x:v>#REF!</x:v>
      </x:c>
      <x:c r="H105" s="1223" t="e">
        <x:f t="shared" si="72"/>
        <x:v>#REF!</x:v>
      </x:c>
      <x:c r="I105" s="1220" t="e">
        <x:f t="shared" si="73"/>
        <x:v>#REF!</x:v>
      </x:c>
      <x:c r="J105" s="1223" t="e">
        <x:f t="shared" si="74"/>
        <x:v>#REF!</x:v>
      </x:c>
      <x:c r="K105" s="1230" t="e">
        <x:f t="shared" si="75"/>
        <x:v>#REF!</x:v>
      </x:c>
      <x:c r="L105" s="1062">
        <x:f t="shared" ca="1" si="76"/>
        <x:v>53.154527756850818</x:v>
      </x:c>
      <x:c r="M105" s="1062">
        <x:f t="shared" ca="1" si="77"/>
        <x:v>117.18553498330844</x:v>
      </x:c>
      <x:c r="N105" s="1226" t="e">
        <x:f>(-#REF!*COS($F$18*PI()/180)*$F$21)*$N$99*$C$25*1000/9.81/$O$47*$D$193*#REF!-$N$47/$O$47*$C$20*$F$21</x:f>
        <x:v>#REF!</x:v>
      </x:c>
      <x:c r="O105" s="410" t="e">
        <x:f>(SQRT(((-#REF!*SIN($F$18*PI()/180)*$F$21)*$C$25*1000)^2+(0.001*$C$25*1000*$F$21)^2)/$C$30+(-#REF!*COS($F$18*PI()/180)*$F$21)*$C$25*1000)/9.81*$O$99/$O$47*$F$193*#REF!-$N$47/$O$47*$C$20*$F$21</x:f>
        <x:v>#REF!</x:v>
      </x:c>
      <x:c r="P105" s="409" t="e">
        <x:f>(-#REF!*COS($F$18*PI()/180)*$F$21)*$P$99*$C$25*1000/9.81/$O$47*$D$193*#REF!-$N$47/$O$47*$C$20*$F$21</x:f>
        <x:v>#REF!</x:v>
      </x:c>
      <x:c r="Q105" s="410" t="e">
        <x:f>(SQRT(((-#REF!*SIN($F$18*PI()/180)*$F$21)*$C$25*1000)^2+(0.001*$C$25*1000*$F$21)^2)/$C$30+(-#REF!*COS($F$18*PI()/180)*$F$21)*$C$25*1000)/9.81*$Q$99/$O$47*$F$193*#REF!-$N$47/$O$47*$C$20*$F$21</x:f>
        <x:v>#REF!</x:v>
      </x:c>
      <x:c r="R105" s="409" t="e">
        <x:f>(-#REF!*COS($F$18*PI()/180)*$F$21)*$R$99*$C$25*1000/9.81/$O$47*$D$193*#REF!-$N$47/$O$47*$C$20*$F$21</x:f>
        <x:v>#REF!</x:v>
      </x:c>
      <x:c r="S105" s="410" t="e">
        <x:f>(SQRT(((-#REF!*SIN($F$18*PI()/180)*$F$21)*$C$25*1000)^2+(0.001*$C$25*1000*$F$21)^2)/$C$30+(-#REF!*COS($F$18*PI()/180)*$F$21)*$C$25*1000)/9.81*$S$99/$O$47*$F$193*#REF!-$N$47/$O$47*$C$20*$F$21</x:f>
        <x:v>#REF!</x:v>
      </x:c>
      <x:c r="T105" s="409" t="e">
        <x:f>(-#REF!*COS($F$18*PI()/180)*$F$21)*$T$99*$C$25*1000/9.81/$O$47*$D$193*#REF!-$N$47/$O$47*$C$20*$F$21</x:f>
        <x:v>#REF!</x:v>
      </x:c>
      <x:c r="U105" s="410" t="e">
        <x:f>(SQRT(((-#REF!*SIN($F$18*PI()/180)*$F$21)*$C$25*1000)^2+(0.001*$C$25*1000*$F$21)^2)/$C$30+(-#REF!*COS($F$18*PI()/180)*$F$21)*$C$25*1000)/9.81*$U$99/$O$47*$F$193*#REF!-$N$47/$O$47*$C$20*$F$21</x:f>
        <x:v>#REF!</x:v>
      </x:c>
      <x:c r="V105" s="409" t="e">
        <x:f>(-#REF!*COS($F$18*PI()/180)*$F$21)*$V$99*$C$25*1000/9.81/$O$47*$D$193*#REF!-$N$47/$O$47*$C$20*$F$21</x:f>
        <x:v>#REF!</x:v>
      </x:c>
      <x:c r="W105" s="410" t="e">
        <x:f>(SQRT(((-#REF!*SIN($F$18*PI()/180)*$F$21)*$C$25*1000)^2+(0.001*$C$25*1000*$F$21)^2)/$C$30+(-#REF!*COS($F$18*PI()/180)*$F$21)*$C$25*1000)/9.81*$W$99/$O$47*$F$193*#REF!-$N$47/$O$47*$C$20*$F$21</x:f>
        <x:v>#REF!</x:v>
      </x:c>
      <x:c r="X105" s="409" t="e">
        <x:f>(-#REF!*COS($F$18*PI()/180)*$F$21)*$X$99*$C$25*1000/9.81/$O$47*$D$193*#REF!-$N$47/$O$47*$C$20*$F$21</x:f>
        <x:v>#REF!</x:v>
      </x:c>
      <x:c r="Y105" s="410" t="e">
        <x:f>(SQRT(((-#REF!*SIN($F$18*PI()/180)*$F$21)*$C$25*1000)^2+(0.001*$C$25*1000*$F$21)^2)/$C$30+(-#REF!*COS($F$18*PI()/180)*$F$21)*$C$25*1000)/9.81*$Y$99/$O$47*$F$193*#REF!-$N$47/$O$47*$C$20*$F$21</x:f>
        <x:v>#REF!</x:v>
      </x:c>
      <x:c r="Z105" s="409">
        <x:f ca="1">(-'int. presets cp_10d'!I28*COS($F$18*PI()/180)*$F$21)*$Z$99*$C$25*1000/9.81/$O$47*$D$193*'int. presets cp_10d'!$I$214-$N$47/$O$47*$C$20*$F$21</x:f>
        <x:v>44.677496427501886</x:v>
      </x:c>
      <x:c r="AA105" s="1141">
        <x:f ca="1">(SQRT(((-'int. presets cp_10d'!D28*SIN($F$18*PI()/180)*$F$21)*$C$25*1000)^2+(0.001*$C$25*1000*$F$21)^2)/$C$30+(-'int. presets cp_10d'!D28*COS($F$18*PI()/180)*$F$21)*$C$25*1000)/9.81*$AA$99/$O$47*$F$193*'int. presets cp_10d'!$D$214-$N$47/$O$47*$C$20*$F$21</x:f>
        <x:v>53.154527756850818</x:v>
      </x:c>
      <x:c r="AB105" s="178"/>
      <x:c r="BC105" s="178"/>
      <x:c r="BD105" s="178"/>
      <x:c r="BE105" s="178"/>
      <x:c r="BF105" s="178"/>
      <x:c r="BG105" s="178"/>
      <x:c r="BH105" s="178"/>
      <x:c r="BI105" s="178"/>
      <x:c r="BJ105" s="178"/>
      <x:c r="BK105" s="178"/>
      <x:c r="BL105" s="178"/>
      <x:c r="BM105" s="178"/>
      <x:c r="BN105" s="178"/>
      <x:c r="BO105" s="178"/>
      <x:c r="BP105" s="178"/>
      <x:c r="BQ105" s="178"/>
      <x:c r="BR105" s="178"/>
      <x:c r="BS105" s="178"/>
      <x:c r="BT105" s="178"/>
      <x:c r="BU105" s="178"/>
      <x:c r="B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514" t="e">
        <x:v>#REF!</x:v>
      </x:c>
      <x:c r="C106" s="1515">
        <x:v>0</x:v>
      </x:c>
      <x:c r="D106" s="1516">
        <x:v>0</x:v>
      </x:c>
      <x:c r="E106" s="343" t="s">
        <x:v>535</x:v>
      </x:c>
      <x:c r="F106" s="1221" t="e">
        <x:f t="shared" si="70"/>
        <x:v>#REF!</x:v>
      </x:c>
      <x:c r="G106" s="1221" t="e">
        <x:f t="shared" si="71"/>
        <x:v>#REF!</x:v>
      </x:c>
      <x:c r="H106" s="1221" t="e">
        <x:f t="shared" si="72"/>
        <x:v>#REF!</x:v>
      </x:c>
      <x:c r="I106" s="1222" t="e">
        <x:f t="shared" si="73"/>
        <x:v>#REF!</x:v>
      </x:c>
      <x:c r="J106" s="1221" t="e">
        <x:f t="shared" si="74"/>
        <x:v>#REF!</x:v>
      </x:c>
      <x:c r="K106" s="1229" t="e">
        <x:f t="shared" si="75"/>
        <x:v>#REF!</x:v>
      </x:c>
      <x:c r="L106" s="1061">
        <x:f t="shared" ca="1" si="76"/>
        <x:v>38.977073825235955</x:v>
      </x:c>
      <x:c r="M106" s="1061">
        <x:f t="shared" ca="1" si="77"/>
        <x:v>85.929636496591684</x:v>
      </x:c>
      <x:c r="N106" s="1225" t="e">
        <x:f>(-#REF!*COS($F$18*PI()/180)*$F$21)*$N$99*$C$25*1000/9.81/$O$47*$D$193*#REF!-$N$47/$O$47*$C$20*$F$21</x:f>
        <x:v>#REF!</x:v>
      </x:c>
      <x:c r="O106" s="408" t="e">
        <x:f>(SQRT(((-#REF!*SIN($F$18*PI()/180)*$F$21)*$C$25*1000)^2+(0.001*$C$25*1000*$F$21)^2)/$C$30+(-#REF!*COS($F$18*PI()/180)*$F$21)*$C$25*1000)/9.81*$O$99/$O$47*$F$193*#REF!-$N$47/$O$47*$C$20*$F$21</x:f>
        <x:v>#REF!</x:v>
      </x:c>
      <x:c r="P106" s="407" t="e">
        <x:f>(-#REF!*COS($F$18*PI()/180)*$F$21)*$P$99*$C$25*1000/9.81/$O$47*$D$193*#REF!-$N$47/$O$47*$C$20*$F$21</x:f>
        <x:v>#REF!</x:v>
      </x:c>
      <x:c r="Q106" s="408" t="e">
        <x:f>(SQRT(((-#REF!*SIN($F$18*PI()/180)*$F$21)*$C$25*1000)^2+(0.001*$C$25*1000*$F$21)^2)/$C$30+(-#REF!*COS($F$18*PI()/180)*$F$21)*$C$25*1000)/9.81*$Q$99/$O$47*$F$193*#REF!-$N$47/$O$47*$C$20*$F$21</x:f>
        <x:v>#REF!</x:v>
      </x:c>
      <x:c r="R106" s="407" t="e">
        <x:f>(-#REF!*COS($F$18*PI()/180)*$F$21)*$R$99*$C$25*1000/9.81/$O$47*$D$193*#REF!-$N$47/$O$47*$C$20*$F$21</x:f>
        <x:v>#REF!</x:v>
      </x:c>
      <x:c r="S106" s="408" t="e">
        <x:f>(SQRT(((-#REF!*SIN($F$18*PI()/180)*$F$21)*$C$25*1000)^2+(0.001*$C$25*1000*$F$21)^2)/$C$30+(-#REF!*COS($F$18*PI()/180)*$F$21)*$C$25*1000)/9.81*$S$99/$O$47*$F$193*#REF!-$N$47/$O$47*$C$20*$F$21</x:f>
        <x:v>#REF!</x:v>
      </x:c>
      <x:c r="T106" s="407" t="e">
        <x:f>(-#REF!*COS($F$18*PI()/180)*$F$21)*$T$99*$C$25*1000/9.81/$O$47*$D$193*#REF!-$N$47/$O$47*$C$20*$F$21</x:f>
        <x:v>#REF!</x:v>
      </x:c>
      <x:c r="U106" s="408" t="e">
        <x:f>(SQRT(((-#REF!*SIN($F$18*PI()/180)*$F$21)*$C$25*1000)^2+(0.001*$C$25*1000*$F$21)^2)/$C$30+(-#REF!*COS($F$18*PI()/180)*$F$21)*$C$25*1000)/9.81*$U$99/$O$47*$F$193*#REF!-$N$47/$O$47*$C$20*$F$21</x:f>
        <x:v>#REF!</x:v>
      </x:c>
      <x:c r="V106" s="407" t="e">
        <x:f>(-#REF!*COS($F$18*PI()/180)*$F$21)*$V$99*$C$25*1000/9.81/$O$47*$D$193*#REF!-$N$47/$O$47*$C$20*$F$21</x:f>
        <x:v>#REF!</x:v>
      </x:c>
      <x:c r="W106" s="408" t="e">
        <x:f>(SQRT(((-#REF!*SIN($F$18*PI()/180)*$F$21)*$C$25*1000)^2+(0.001*$C$25*1000*$F$21)^2)/$C$30+(-#REF!*COS($F$18*PI()/180)*$F$21)*$C$25*1000)/9.81*$W$99/$O$47*$F$193*#REF!-$N$47/$O$47*$C$20*$F$21</x:f>
        <x:v>#REF!</x:v>
      </x:c>
      <x:c r="X106" s="407" t="e">
        <x:f>(-#REF!*COS($F$18*PI()/180)*$F$21)*$X$99*$C$25*1000/9.81/$O$47*$D$193*#REF!-$N$47/$O$47*$C$20*$F$21</x:f>
        <x:v>#REF!</x:v>
      </x:c>
      <x:c r="Y106" s="408" t="e">
        <x:f>(SQRT(((-#REF!*SIN($F$18*PI()/180)*$F$21)*$C$25*1000)^2+(0.001*$C$25*1000*$F$21)^2)/$C$30+(-#REF!*COS($F$18*PI()/180)*$F$21)*$C$25*1000)/9.81*$Y$99/$O$47*$F$193*#REF!-$N$47/$O$47*$C$20*$F$21</x:f>
        <x:v>#REF!</x:v>
      </x:c>
      <x:c r="Z106" s="407">
        <x:f ca="1">(-'int. presets cp_10d'!I29*COS($F$18*PI()/180)*$F$21)*$Z$99*$C$25*1000/9.81/$O$47*$D$193*'int. presets cp_10d'!$I$214-$N$47/$O$47*$C$20*$F$21</x:f>
        <x:v>15.658646333532559</x:v>
      </x:c>
      <x:c r="AA106" s="1139">
        <x:f ca="1">(SQRT(((-'int. presets cp_10d'!D29*SIN($F$18*PI()/180)*$F$21)*$C$25*1000)^2+(0.001*$C$25*1000*$F$21)^2)/$C$30+(-'int. presets cp_10d'!D29*COS($F$18*PI()/180)*$F$21)*$C$25*1000)/9.81*$AA$99/$O$47*$F$193*'int. presets cp_10d'!$D$214-$N$47/$O$47*$C$20*$F$21</x:f>
        <x:v>38.977073825235955</x:v>
      </x:c>
      <x:c r="AB106" s="178"/>
      <x:c r="BC106" s="178"/>
      <x:c r="BD106" s="178"/>
      <x:c r="BE106" s="178"/>
      <x:c r="BF106" s="178"/>
      <x:c r="BG106" s="178"/>
      <x:c r="BH106" s="178"/>
      <x:c r="BI106" s="178"/>
      <x:c r="BJ106" s="178"/>
      <x:c r="BK106" s="178"/>
      <x:c r="BL106" s="178"/>
      <x:c r="BM106" s="178"/>
      <x:c r="BN106" s="178"/>
      <x:c r="BO106" s="178"/>
      <x:c r="BP106" s="178"/>
      <x:c r="BQ106" s="178"/>
      <x:c r="BR106" s="178"/>
      <x:c r="BS106" s="178"/>
      <x:c r="BT106" s="178"/>
      <x:c r="BU106" s="178"/>
      <x:c r="B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511" t="s">
        <x:v>537</x:v>
      </x:c>
      <x:c r="C107" s="1512">
        <x:v>0</x:v>
      </x:c>
      <x:c r="D107" s="1513" t="s">
        <x:v>537</x:v>
      </x:c>
      <x:c r="E107" s="342" t="s">
        <x:v>534</x:v>
      </x:c>
      <x:c r="F107" s="1223" t="e">
        <x:f t="shared" si="70"/>
        <x:v>#REF!</x:v>
      </x:c>
      <x:c r="G107" s="1223" t="e">
        <x:f t="shared" si="71"/>
        <x:v>#REF!</x:v>
      </x:c>
      <x:c r="H107" s="1223" t="e">
        <x:f t="shared" si="72"/>
        <x:v>#REF!</x:v>
      </x:c>
      <x:c r="I107" s="1220" t="e">
        <x:f t="shared" si="73"/>
        <x:v>#REF!</x:v>
      </x:c>
      <x:c r="J107" s="1223" t="e">
        <x:f t="shared" si="74"/>
        <x:v>#REF!</x:v>
      </x:c>
      <x:c r="K107" s="1230" t="e">
        <x:f t="shared" si="75"/>
        <x:v>#REF!</x:v>
      </x:c>
      <x:c r="L107" s="1062">
        <x:f t="shared" ca="1" si="76"/>
        <x:v>77.158791089208336</x:v>
      </x:c>
      <x:c r="M107" s="1062">
        <x:f t="shared" ca="1" si="77"/>
        <x:v>170.10581401109047</x:v>
      </x:c>
      <x:c r="N107" s="1226" t="e">
        <x:f>(-#REF!*COS($F$18*PI()/180)*$F$21)*$N$99*$C$25*1000/9.81/$O$47*$D$193*#REF!-$N$47/$O$47*$C$20*$F$21</x:f>
        <x:v>#REF!</x:v>
      </x:c>
      <x:c r="O107" s="410" t="e">
        <x:f>(SQRT(((-#REF!*SIN($F$18*PI()/180)*$F$21)*$C$25*1000)^2+(0.001*$C$25*1000*$F$21)^2)/$C$30+(-#REF!*COS($F$18*PI()/180)*$F$21)*$C$25*1000)/9.81*$O$99/$O$47*$F$193*#REF!-$N$47/$O$47*$C$20*$F$21</x:f>
        <x:v>#REF!</x:v>
      </x:c>
      <x:c r="P107" s="409" t="e">
        <x:f>(-#REF!*COS($F$18*PI()/180)*$F$21)*$P$99*$C$25*1000/9.81/$O$47*$D$193*#REF!-$N$47/$O$47*$C$20*$F$21</x:f>
        <x:v>#REF!</x:v>
      </x:c>
      <x:c r="Q107" s="410" t="e">
        <x:f>(SQRT(((-#REF!*SIN($F$18*PI()/180)*$F$21)*$C$25*1000)^2+(0.001*$C$25*1000*$F$21)^2)/$C$30+(-#REF!*COS($F$18*PI()/180)*$F$21)*$C$25*1000)/9.81*$Q$99/$O$47*$F$193*#REF!-$N$47/$O$47*$C$20*$F$21</x:f>
        <x:v>#REF!</x:v>
      </x:c>
      <x:c r="R107" s="409" t="e">
        <x:f>(-#REF!*COS($F$18*PI()/180)*$F$21)*$R$99*$C$25*1000/9.81/$O$47*$D$193*#REF!-$N$47/$O$47*$C$20*$F$21</x:f>
        <x:v>#REF!</x:v>
      </x:c>
      <x:c r="S107" s="410" t="e">
        <x:f>(SQRT(((-#REF!*SIN($F$18*PI()/180)*$F$21)*$C$25*1000)^2+(0.001*$C$25*1000*$F$21)^2)/$C$30+(-#REF!*COS($F$18*PI()/180)*$F$21)*$C$25*1000)/9.81*$S$99/$O$47*$F$193*#REF!-$N$47/$O$47*$C$20*$F$21</x:f>
        <x:v>#REF!</x:v>
      </x:c>
      <x:c r="T107" s="409" t="e">
        <x:f>(-#REF!*COS($F$18*PI()/180)*$F$21)*$T$99*$C$25*1000/9.81/$O$47*$D$193*#REF!-$N$47/$O$47*$C$20*$F$21</x:f>
        <x:v>#REF!</x:v>
      </x:c>
      <x:c r="U107" s="410" t="e">
        <x:f>(SQRT(((-#REF!*SIN($F$18*PI()/180)*$F$21)*$C$25*1000)^2+(0.001*$C$25*1000*$F$21)^2)/$C$30+(-#REF!*COS($F$18*PI()/180)*$F$21)*$C$25*1000)/9.81*$U$99/$O$47*$F$193*#REF!-$N$47/$O$47*$C$20*$F$21</x:f>
        <x:v>#REF!</x:v>
      </x:c>
      <x:c r="V107" s="409" t="e">
        <x:f>(-#REF!*COS($F$18*PI()/180)*$F$21)*$V$99*$C$25*1000/9.81/$O$47*$D$193*#REF!-$N$47/$O$47*$C$20*$F$21</x:f>
        <x:v>#REF!</x:v>
      </x:c>
      <x:c r="W107" s="410" t="e">
        <x:f>(SQRT(((-#REF!*SIN($F$18*PI()/180)*$F$21)*$C$25*1000)^2+(0.001*$C$25*1000*$F$21)^2)/$C$30+(-#REF!*COS($F$18*PI()/180)*$F$21)*$C$25*1000)/9.81*$W$99/$O$47*$F$193*#REF!-$N$47/$O$47*$C$20*$F$21</x:f>
        <x:v>#REF!</x:v>
      </x:c>
      <x:c r="X107" s="409" t="e">
        <x:f>(-#REF!*COS($F$18*PI()/180)*$F$21)*$X$99*$C$25*1000/9.81/$O$47*$D$193*#REF!-$N$47/$O$47*$C$20*$F$21</x:f>
        <x:v>#REF!</x:v>
      </x:c>
      <x:c r="Y107" s="410" t="e">
        <x:f>(SQRT(((-#REF!*SIN($F$18*PI()/180)*$F$21)*$C$25*1000)^2+(0.001*$C$25*1000*$F$21)^2)/$C$30+(-#REF!*COS($F$18*PI()/180)*$F$21)*$C$25*1000)/9.81*$Y$99/$O$47*$F$193*#REF!-$N$47/$O$47*$C$20*$F$21</x:f>
        <x:v>#REF!</x:v>
      </x:c>
      <x:c r="Z107" s="409">
        <x:f ca="1">(-'int. presets cp_10d'!I30*COS($F$18*PI()/180)*$F$21)*$Z$99*$C$25*1000/9.81/$O$47*$D$193*'int. presets cp_10d'!$I$214-$N$47/$O$47*$C$20*$F$21</x:f>
        <x:v>69.04584615485561</x:v>
      </x:c>
      <x:c r="AA107" s="1141">
        <x:f ca="1">(SQRT(((-'int. presets cp_10d'!D30*SIN($F$18*PI()/180)*$F$21)*$C$25*1000)^2+(0.001*$C$25*1000*$F$21)^2)/$C$30+(-'int. presets cp_10d'!D30*COS($F$18*PI()/180)*$F$21)*$C$25*1000)/9.81*$AA$99/$O$47*$F$193*'int. presets cp_10d'!$D$214-$N$47/$O$47*$C$20*$F$21</x:f>
        <x:v>77.158791089208336</x:v>
      </x:c>
      <x:c r="AB107" s="178"/>
      <x:c r="BC107" s="178"/>
      <x:c r="BD107" s="178"/>
      <x:c r="BE107" s="178"/>
      <x:c r="BF107" s="178"/>
      <x:c r="BG107" s="178"/>
      <x:c r="BH107" s="178"/>
      <x:c r="BI107" s="178"/>
      <x:c r="BJ107" s="178"/>
      <x:c r="BK107" s="178"/>
      <x:c r="BL107" s="178"/>
      <x:c r="BM107" s="178"/>
      <x:c r="BN107" s="178"/>
      <x:c r="BO107" s="178"/>
      <x:c r="BP107" s="178"/>
      <x:c r="BQ107" s="178"/>
      <x:c r="BR107" s="178"/>
      <x:c r="BS107" s="178"/>
      <x:c r="BT107" s="178"/>
      <x:c r="BU107" s="178"/>
      <x:c r="B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514" t="e">
        <x:v>#REF!</x:v>
      </x:c>
      <x:c r="C108" s="1515">
        <x:v>0</x:v>
      </x:c>
      <x:c r="D108" s="1516">
        <x:v>0</x:v>
      </x:c>
      <x:c r="E108" s="343" t="s">
        <x:v>535</x:v>
      </x:c>
      <x:c r="F108" s="1221" t="e">
        <x:f t="shared" si="70"/>
        <x:v>#REF!</x:v>
      </x:c>
      <x:c r="G108" s="1221" t="e">
        <x:f t="shared" si="71"/>
        <x:v>#REF!</x:v>
      </x:c>
      <x:c r="H108" s="1221" t="e">
        <x:f t="shared" si="72"/>
        <x:v>#REF!</x:v>
      </x:c>
      <x:c r="I108" s="1222" t="e">
        <x:f t="shared" si="73"/>
        <x:v>#REF!</x:v>
      </x:c>
      <x:c r="J108" s="1221" t="e">
        <x:f t="shared" si="74"/>
        <x:v>#REF!</x:v>
      </x:c>
      <x:c r="K108" s="1229" t="e">
        <x:f t="shared" si="75"/>
        <x:v>#REF!</x:v>
      </x:c>
      <x:c r="L108" s="1061">
        <x:f t="shared" ca="1" si="76"/>
        <x:v>58.263701008046631</x:v>
      </x:c>
      <x:c r="M108" s="1061">
        <x:f t="shared" ca="1" si="77"/>
        <x:v>128.44932051635976</x:v>
      </x:c>
      <x:c r="N108" s="1225" t="e">
        <x:f>(-#REF!*COS($F$18*PI()/180)*$F$21)*$N$99*$C$25*1000/9.81/$O$47*$D$193*#REF!-$N$47/$O$47*$C$20*$F$21</x:f>
        <x:v>#REF!</x:v>
      </x:c>
      <x:c r="O108" s="408" t="e">
        <x:f>(SQRT(((-#REF!*SIN($F$18*PI()/180)*$F$21)*$C$25*1000)^2+(0.001*$C$25*1000*$F$21)^2)/$C$30+(-#REF!*COS($F$18*PI()/180)*$F$21)*$C$25*1000)/9.81*$O$99/$O$47*$F$193*#REF!-$N$47/$O$47*$C$20*$F$21</x:f>
        <x:v>#REF!</x:v>
      </x:c>
      <x:c r="P108" s="407" t="e">
        <x:f>(-#REF!*COS($F$18*PI()/180)*$F$21)*$P$99*$C$25*1000/9.81/$O$47*$D$193*#REF!-$N$47/$O$47*$C$20*$F$21</x:f>
        <x:v>#REF!</x:v>
      </x:c>
      <x:c r="Q108" s="408" t="e">
        <x:f>(SQRT(((-#REF!*SIN($F$18*PI()/180)*$F$21)*$C$25*1000)^2+(0.001*$C$25*1000*$F$21)^2)/$C$30+(-#REF!*COS($F$18*PI()/180)*$F$21)*$C$25*1000)/9.81*$Q$99/$O$47*$F$193*#REF!-$N$47/$O$47*$C$20*$F$21</x:f>
        <x:v>#REF!</x:v>
      </x:c>
      <x:c r="R108" s="407" t="e">
        <x:f>(-#REF!*COS($F$18*PI()/180)*$F$21)*$R$99*$C$25*1000/9.81/$O$47*$D$193*#REF!-$N$47/$O$47*$C$20*$F$21</x:f>
        <x:v>#REF!</x:v>
      </x:c>
      <x:c r="S108" s="408" t="e">
        <x:f>(SQRT(((-#REF!*SIN($F$18*PI()/180)*$F$21)*$C$25*1000)^2+(0.001*$C$25*1000*$F$21)^2)/$C$30+(-#REF!*COS($F$18*PI()/180)*$F$21)*$C$25*1000)/9.81*$S$99/$O$47*$F$193*#REF!-$N$47/$O$47*$C$20*$F$21</x:f>
        <x:v>#REF!</x:v>
      </x:c>
      <x:c r="T108" s="407" t="e">
        <x:f>(-#REF!*COS($F$18*PI()/180)*$F$21)*$T$99*$C$25*1000/9.81/$O$47*$D$193*#REF!-$N$47/$O$47*$C$20*$F$21</x:f>
        <x:v>#REF!</x:v>
      </x:c>
      <x:c r="U108" s="408" t="e">
        <x:f>(SQRT(((-#REF!*SIN($F$18*PI()/180)*$F$21)*$C$25*1000)^2+(0.001*$C$25*1000*$F$21)^2)/$C$30+(-#REF!*COS($F$18*PI()/180)*$F$21)*$C$25*1000)/9.81*$U$99/$O$47*$F$193*#REF!-$N$47/$O$47*$C$20*$F$21</x:f>
        <x:v>#REF!</x:v>
      </x:c>
      <x:c r="V108" s="407" t="e">
        <x:f>(-#REF!*COS($F$18*PI()/180)*$F$21)*$V$99*$C$25*1000/9.81/$O$47*$D$193*#REF!-$N$47/$O$47*$C$20*$F$21</x:f>
        <x:v>#REF!</x:v>
      </x:c>
      <x:c r="W108" s="408" t="e">
        <x:f>(SQRT(((-#REF!*SIN($F$18*PI()/180)*$F$21)*$C$25*1000)^2+(0.001*$C$25*1000*$F$21)^2)/$C$30+(-#REF!*COS($F$18*PI()/180)*$F$21)*$C$25*1000)/9.81*$W$99/$O$47*$F$193*#REF!-$N$47/$O$47*$C$20*$F$21</x:f>
        <x:v>#REF!</x:v>
      </x:c>
      <x:c r="X108" s="407" t="e">
        <x:f>(-#REF!*COS($F$18*PI()/180)*$F$21)*$X$99*$C$25*1000/9.81/$O$47*$D$193*#REF!-$N$47/$O$47*$C$20*$F$21</x:f>
        <x:v>#REF!</x:v>
      </x:c>
      <x:c r="Y108" s="408" t="e">
        <x:f>(SQRT(((-#REF!*SIN($F$18*PI()/180)*$F$21)*$C$25*1000)^2+(0.001*$C$25*1000*$F$21)^2)/$C$30+(-#REF!*COS($F$18*PI()/180)*$F$21)*$C$25*1000)/9.81*$Y$99/$O$47*$F$193*#REF!-$N$47/$O$47*$C$20*$F$21</x:f>
        <x:v>#REF!</x:v>
      </x:c>
      <x:c r="Z108" s="407">
        <x:f ca="1">(-'int. presets cp_10d'!I31*COS($F$18*PI()/180)*$F$21)*$Z$99*$C$25*1000/9.81/$O$47*$D$193*'int. presets cp_10d'!$I$214-$N$47/$O$47*$C$20*$F$21</x:f>
        <x:v>43.119348559067753</x:v>
      </x:c>
      <x:c r="AA108" s="1139">
        <x:f ca="1">(SQRT(((-'int. presets cp_10d'!D31*SIN($F$18*PI()/180)*$F$21)*$C$25*1000)^2+(0.001*$C$25*1000*$F$21)^2)/$C$30+(-'int. presets cp_10d'!D31*COS($F$18*PI()/180)*$F$21)*$C$25*1000)/9.81*$AA$99/$O$47*$F$193*'int. presets cp_10d'!$D$214-$N$47/$O$47*$C$20*$F$21</x:f>
        <x:v>58.263701008046631</x:v>
      </x:c>
      <x:c r="AB108" s="178"/>
      <x:c r="BC108" s="178"/>
      <x:c r="BD108" s="178"/>
      <x:c r="BE108" s="178"/>
      <x:c r="BF108" s="178"/>
      <x:c r="BG108" s="178"/>
      <x:c r="BH108" s="178"/>
      <x:c r="BI108" s="178"/>
      <x:c r="BJ108" s="178"/>
      <x:c r="BK108" s="178"/>
      <x:c r="BL108" s="178"/>
      <x:c r="BM108" s="178"/>
      <x:c r="BN108" s="178"/>
      <x:c r="BO108" s="178"/>
      <x:c r="BP108" s="178"/>
      <x:c r="BQ108" s="178"/>
      <x:c r="BR108" s="178"/>
      <x:c r="BS108" s="178"/>
      <x:c r="BT108" s="178"/>
      <x:c r="BU108" s="178"/>
      <x:c r="B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511" t="s">
        <x:v>538</x:v>
      </x:c>
      <x:c r="C109" s="1512">
        <x:v>0</x:v>
      </x:c>
      <x:c r="D109" s="1513" t="s">
        <x:v>538</x:v>
      </x:c>
      <x:c r="E109" s="342" t="s">
        <x:v>534</x:v>
      </x:c>
      <x:c r="F109" s="1223" t="e">
        <x:f t="shared" si="70"/>
        <x:v>#REF!</x:v>
      </x:c>
      <x:c r="G109" s="1223" t="e">
        <x:f t="shared" si="71"/>
        <x:v>#REF!</x:v>
      </x:c>
      <x:c r="H109" s="1223" t="e">
        <x:f t="shared" si="72"/>
        <x:v>#REF!</x:v>
      </x:c>
      <x:c r="I109" s="1220" t="e">
        <x:f t="shared" si="73"/>
        <x:v>#REF!</x:v>
      </x:c>
      <x:c r="J109" s="1223" t="e">
        <x:f t="shared" si="74"/>
        <x:v>#REF!</x:v>
      </x:c>
      <x:c r="K109" s="1230" t="e">
        <x:f t="shared" si="75"/>
        <x:v>#REF!</x:v>
      </x:c>
      <x:c r="L109" s="1062">
        <x:f t="shared" ca="1" si="76"/>
        <x:v>51.376289454549784</x:v>
      </x:c>
      <x:c r="M109" s="1062">
        <x:f t="shared" ca="1" si="77"/>
        <x:v>113.26519525728953</x:v>
      </x:c>
      <x:c r="N109" s="1226" t="e">
        <x:f>(-#REF!*COS($F$18*PI()/180)*$F$21)*$N$99*$C$25*1000/9.81/$O$47*$D$193*#REF!-$N$47/$O$47*$C$20*$F$21</x:f>
        <x:v>#REF!</x:v>
      </x:c>
      <x:c r="O109" s="406" t="e">
        <x:f>(SQRT(((-#REF!*SIN($F$18*PI()/180)*$F$21)*$C$25*1000)^2+(0.001*$C$25*1000*$F$21)^2)/$C$30+(-#REF!*COS($F$18*PI()/180)*$F$21)*$C$25*1000)/9.81*$O$99/$O$47*$F$193*#REF!-$N$47/$O$47*$C$20*$F$21</x:f>
        <x:v>#REF!</x:v>
      </x:c>
      <x:c r="P109" s="409" t="e">
        <x:f>(-#REF!*COS($F$18*PI()/180)*$F$21)*$P$99*$C$25*1000/9.81/$O$47*$D$193*#REF!-$N$47/$O$47*$C$20*$F$21</x:f>
        <x:v>#REF!</x:v>
      </x:c>
      <x:c r="Q109" s="406" t="e">
        <x:f>(SQRT(((-#REF!*SIN($F$18*PI()/180)*$F$21)*$C$25*1000)^2+(0.001*$C$25*1000*$F$21)^2)/$C$30+(-#REF!*COS($F$18*PI()/180)*$F$21)*$C$25*1000)/9.81*$Q$99/$O$47*$F$193*#REF!-$N$47/$O$47*$C$20*$F$21</x:f>
        <x:v>#REF!</x:v>
      </x:c>
      <x:c r="R109" s="409" t="e">
        <x:f>(-#REF!*COS($F$18*PI()/180)*$F$21)*$R$99*$C$25*1000/9.81/$O$47*$D$193*#REF!-$N$47/$O$47*$C$20*$F$21</x:f>
        <x:v>#REF!</x:v>
      </x:c>
      <x:c r="S109" s="406" t="e">
        <x:f>(SQRT(((-#REF!*SIN($F$18*PI()/180)*$F$21)*$C$25*1000)^2+(0.001*$C$25*1000*$F$21)^2)/$C$30+(-#REF!*COS($F$18*PI()/180)*$F$21)*$C$25*1000)/9.81*$S$99/$O$47*$F$193*#REF!-$N$47/$O$47*$C$20*$F$21</x:f>
        <x:v>#REF!</x:v>
      </x:c>
      <x:c r="T109" s="409" t="e">
        <x:f>(-#REF!*COS($F$18*PI()/180)*$F$21)*$T$99*$C$25*1000/9.81/$O$47*$D$193*#REF!-$N$47/$O$47*$C$20*$F$21</x:f>
        <x:v>#REF!</x:v>
      </x:c>
      <x:c r="U109" s="406" t="e">
        <x:f>(SQRT(((-#REF!*SIN($F$18*PI()/180)*$F$21)*$C$25*1000)^2+(0.001*$C$25*1000*$F$21)^2)/$C$30+(-#REF!*COS($F$18*PI()/180)*$F$21)*$C$25*1000)/9.81*$U$99/$O$47*$F$193*#REF!-$N$47/$O$47*$C$20*$F$21</x:f>
        <x:v>#REF!</x:v>
      </x:c>
      <x:c r="V109" s="409" t="e">
        <x:f>(-#REF!*COS($F$18*PI()/180)*$F$21)*$V$99*$C$25*1000/9.81/$O$47*$D$193*#REF!-$N$47/$O$47*$C$20*$F$21</x:f>
        <x:v>#REF!</x:v>
      </x:c>
      <x:c r="W109" s="406" t="e">
        <x:f>(SQRT(((-#REF!*SIN($F$18*PI()/180)*$F$21)*$C$25*1000)^2+(0.001*$C$25*1000*$F$21)^2)/$C$30+(-#REF!*COS($F$18*PI()/180)*$F$21)*$C$25*1000)/9.81*$W$99/$O$47*$F$193*#REF!-$N$47/$O$47*$C$20*$F$21</x:f>
        <x:v>#REF!</x:v>
      </x:c>
      <x:c r="X109" s="409" t="e">
        <x:f>(-#REF!*COS($F$18*PI()/180)*$F$21)*$X$99*$C$25*1000/9.81/$O$47*$D$193*#REF!-$N$47/$O$47*$C$20*$F$21</x:f>
        <x:v>#REF!</x:v>
      </x:c>
      <x:c r="Y109" s="406" t="e">
        <x:f>(SQRT(((-#REF!*SIN($F$18*PI()/180)*$F$21)*$C$25*1000)^2+(0.001*$C$25*1000*$F$21)^2)/$C$30+(-#REF!*COS($F$18*PI()/180)*$F$21)*$C$25*1000)/9.81*$Y$99/$O$47*$F$193*#REF!-$N$47/$O$47*$C$20*$F$21</x:f>
        <x:v>#REF!</x:v>
      </x:c>
      <x:c r="Z109" s="409">
        <x:f ca="1">(-'int. presets cp_10d'!I32*COS($F$18*PI()/180)*$F$21)*$Z$99*$C$25*1000/9.81/$O$47*$D$193*'int. presets cp_10d'!$I$214-$N$47/$O$47*$C$20*$F$21</x:f>
        <x:v>41.09988222773918</x:v>
      </x:c>
      <x:c r="AA109" s="1137">
        <x:f ca="1">(SQRT(((-'int. presets cp_10d'!D32*SIN($F$18*PI()/180)*$F$21)*$C$25*1000)^2+(0.001*$C$25*1000*$F$21)^2)/$C$30+(-'int. presets cp_10d'!D32*COS($F$18*PI()/180)*$F$21)*$C$25*1000)/9.81*$AA$99/$O$47*$F$193*'int. presets cp_10d'!$D$214-$N$47/$O$47*$C$20*$F$21</x:f>
        <x:v>51.376289454549784</x:v>
      </x:c>
      <x:c r="AB109" s="178"/>
      <x:c r="BC109" s="178"/>
      <x:c r="BD109" s="178"/>
      <x:c r="BE109" s="178"/>
      <x:c r="BF109" s="178"/>
      <x:c r="BG109" s="178"/>
      <x:c r="BH109" s="178"/>
      <x:c r="BI109" s="178"/>
      <x:c r="BJ109" s="178"/>
      <x:c r="BK109" s="178"/>
      <x:c r="BL109" s="178"/>
      <x:c r="BM109" s="178"/>
      <x:c r="BN109" s="178"/>
      <x:c r="BO109" s="178"/>
      <x:c r="BP109" s="178"/>
      <x:c r="BQ109" s="178"/>
      <x:c r="BR109" s="178"/>
      <x:c r="BS109" s="178"/>
      <x:c r="BT109" s="178"/>
      <x:c r="BU109" s="178"/>
      <x:c r="B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517" t="e">
        <x:v>#REF!</x:v>
      </x:c>
      <x:c r="C110" s="1518">
        <x:v>0</x:v>
      </x:c>
      <x:c r="D110" s="1519">
        <x:v>0</x:v>
      </x:c>
      <x:c r="E110" s="1103" t="s">
        <x:v>535</x:v>
      </x:c>
      <x:c r="F110" s="1221" t="e">
        <x:f t="shared" si="70"/>
        <x:v>#REF!</x:v>
      </x:c>
      <x:c r="G110" s="1221" t="e">
        <x:f t="shared" si="71"/>
        <x:v>#REF!</x:v>
      </x:c>
      <x:c r="H110" s="1221" t="e">
        <x:f t="shared" si="72"/>
        <x:v>#REF!</x:v>
      </x:c>
      <x:c r="I110" s="1222" t="e">
        <x:f t="shared" si="73"/>
        <x:v>#REF!</x:v>
      </x:c>
      <x:c r="J110" s="1221" t="e">
        <x:f t="shared" si="74"/>
        <x:v>#REF!</x:v>
      </x:c>
      <x:c r="K110" s="1229" t="e">
        <x:f t="shared" si="75"/>
        <x:v>#REF!</x:v>
      </x:c>
      <x:c r="L110" s="1061">
        <x:f t="shared" ca="1" si="76"/>
        <x:v>55.043529421271664</x:v>
      </x:c>
      <x:c r="M110" s="1061">
        <x:f t="shared" ca="1" si="77"/>
        <x:v>121.35006583272393</x:v>
      </x:c>
      <x:c r="N110" s="1226" t="e">
        <x:f>(-#REF!*COS($F$18*PI()/180)*$F$21)*$N$99*$C$25*1000/9.81/$O$47*$D$193*#REF!-$N$47/$O$47*$C$20*$F$21</x:f>
        <x:v>#REF!</x:v>
      </x:c>
      <x:c r="O110" s="410" t="e">
        <x:f>(SQRT(((-#REF!*SIN($F$18*PI()/180)*$F$21)*$C$25*1000)^2+(0.001*$C$25*1000*$F$21)^2)/$C$30+(-#REF!*COS($F$18*PI()/180)*$F$21)*$C$25*1000)/9.81*$O$99/$O$47*$F$193*#REF!-$N$47/$O$47*$C$20*$F$21</x:f>
        <x:v>#REF!</x:v>
      </x:c>
      <x:c r="P110" s="409" t="e">
        <x:f>(-#REF!*COS($F$18*PI()/180)*$F$21)*$P$99*$C$25*1000/9.81/$O$47*$D$193*#REF!-$N$47/$O$47*$C$20*$F$21</x:f>
        <x:v>#REF!</x:v>
      </x:c>
      <x:c r="Q110" s="410" t="e">
        <x:f>(SQRT(((-#REF!*SIN($F$18*PI()/180)*$F$21)*$C$25*1000)^2+(0.001*$C$25*1000*$F$21)^2)/$C$30+(-#REF!*COS($F$18*PI()/180)*$F$21)*$C$25*1000)/9.81*$Q$99/$O$47*$F$193*#REF!-$N$47/$O$47*$C$20*$F$21</x:f>
        <x:v>#REF!</x:v>
      </x:c>
      <x:c r="R110" s="409" t="e">
        <x:f>(-#REF!*COS($F$18*PI()/180)*$F$21)*$R$99*$C$25*1000/9.81/$O$47*$D$193*#REF!-$N$47/$O$47*$C$20*$F$21</x:f>
        <x:v>#REF!</x:v>
      </x:c>
      <x:c r="S110" s="410" t="e">
        <x:f>(SQRT(((-#REF!*SIN($F$18*PI()/180)*$F$21)*$C$25*1000)^2+(0.001*$C$25*1000*$F$21)^2)/$C$30+(-#REF!*COS($F$18*PI()/180)*$F$21)*$C$25*1000)/9.81*$S$99/$O$47*$F$193*#REF!-$N$47/$O$47*$C$20*$F$21</x:f>
        <x:v>#REF!</x:v>
      </x:c>
      <x:c r="T110" s="409" t="e">
        <x:f>(-#REF!*COS($F$18*PI()/180)*$F$21)*$T$99*$C$25*1000/9.81/$O$47*$D$193*#REF!-$N$47/$O$47*$C$20*$F$21</x:f>
        <x:v>#REF!</x:v>
      </x:c>
      <x:c r="U110" s="410" t="e">
        <x:f>(SQRT(((-#REF!*SIN($F$18*PI()/180)*$F$21)*$C$25*1000)^2+(0.001*$C$25*1000*$F$21)^2)/$C$30+(-#REF!*COS($F$18*PI()/180)*$F$21)*$C$25*1000)/9.81*$U$99/$O$47*$F$193*#REF!-$N$47/$O$47*$C$20*$F$21</x:f>
        <x:v>#REF!</x:v>
      </x:c>
      <x:c r="V110" s="409" t="e">
        <x:f>(-#REF!*COS($F$18*PI()/180)*$F$21)*$V$99*$C$25*1000/9.81/$O$47*$D$193*#REF!-$N$47/$O$47*$C$20*$F$21</x:f>
        <x:v>#REF!</x:v>
      </x:c>
      <x:c r="W110" s="410" t="e">
        <x:f>(SQRT(((-#REF!*SIN($F$18*PI()/180)*$F$21)*$C$25*1000)^2+(0.001*$C$25*1000*$F$21)^2)/$C$30+(-#REF!*COS($F$18*PI()/180)*$F$21)*$C$25*1000)/9.81*$W$99/$O$47*$F$193*#REF!-$N$47/$O$47*$C$20*$F$21</x:f>
        <x:v>#REF!</x:v>
      </x:c>
      <x:c r="X110" s="409" t="e">
        <x:f>(-#REF!*COS($F$18*PI()/180)*$F$21)*$X$99*$C$25*1000/9.81/$O$47*$D$193*#REF!-$N$47/$O$47*$C$20*$F$21</x:f>
        <x:v>#REF!</x:v>
      </x:c>
      <x:c r="Y110" s="410" t="e">
        <x:f>(SQRT(((-#REF!*SIN($F$18*PI()/180)*$F$21)*$C$25*1000)^2+(0.001*$C$25*1000*$F$21)^2)/$C$30+(-#REF!*COS($F$18*PI()/180)*$F$21)*$C$25*1000)/9.81*$Y$99/$O$47*$F$193*#REF!-$N$47/$O$47*$C$20*$F$21</x:f>
        <x:v>#REF!</x:v>
      </x:c>
      <x:c r="Z110" s="409">
        <x:f ca="1">(-'int. presets cp_10d'!I33*COS($F$18*PI()/180)*$F$21)*$Z$99*$C$25*1000/9.81/$O$47*$D$193*'int. presets cp_10d'!$I$214-$N$47/$O$47*$C$20*$F$21</x:f>
        <x:v>34.839067307033993</x:v>
      </x:c>
      <x:c r="AA110" s="1141">
        <x:f ca="1">(SQRT(((-'int. presets cp_10d'!D33*SIN($F$18*PI()/180)*$F$21)*$C$25*1000)^2+(0.001*$C$25*1000*$F$21)^2)/$C$30+(-'int. presets cp_10d'!D33*COS($F$18*PI()/180)*$F$21)*$C$25*1000)/9.81*$AA$99/$O$47*$F$193*'int. presets cp_10d'!$D$214-$N$47/$O$47*$C$20*$F$21</x:f>
        <x:v>55.043529421271664</x:v>
      </x:c>
      <x:c r="AB110" s="178"/>
      <x:c r="BC110" s="178"/>
      <x:c r="BD110" s="178"/>
      <x:c r="BE110" s="178"/>
      <x:c r="BF110" s="178"/>
      <x:c r="BG110" s="178"/>
      <x:c r="BH110" s="178"/>
      <x:c r="BI110" s="178"/>
      <x:c r="BJ110" s="178"/>
      <x:c r="BK110" s="178"/>
      <x:c r="BL110" s="178"/>
      <x:c r="BM110" s="178"/>
      <x:c r="BN110" s="178"/>
      <x:c r="BO110" s="178"/>
      <x:c r="BP110" s="178"/>
      <x:c r="BQ110" s="178"/>
      <x:c r="BR110" s="178"/>
      <x:c r="BS110" s="178"/>
      <x:c r="BT110" s="178"/>
      <x:c r="BU110" s="178"/>
      <x:c r="BV110" s="178"/>
      <x:c r="EC110" s="178"/>
    </x:row>
    <x:row r="111" spans="2:134" ht="13.5" customHeight="1" thickTop="1" thickBot="1" x14ac:dyDescent="0.25">
      <x:c r="B111" s="1546" t="s">
        <x:v>413</x:v>
      </x:c>
      <x:c r="C111" s="1547"/>
      <x:c r="D111" s="1547"/>
      <x:c r="E111" s="1547"/>
      <x:c r="F111" s="1575"/>
      <x:c r="G111" s="1575"/>
      <x:c r="H111" s="1575"/>
      <x:c r="I111" s="1575"/>
      <x:c r="J111" s="1575"/>
      <x:c r="K111" s="1575"/>
      <x:c r="L111" s="1576"/>
      <x:c r="M111" s="1233"/>
      <x:c r="N111" s="1123"/>
      <x:c r="O111" s="1124"/>
      <x:c r="P111" s="1124"/>
      <x:c r="Q111" s="1124"/>
      <x:c r="R111" s="1124"/>
      <x:c r="S111" s="1124"/>
      <x:c r="T111" s="1124"/>
      <x:c r="U111" s="1124"/>
      <x:c r="V111" s="1124"/>
      <x:c r="W111" s="1124"/>
      <x:c r="X111" s="1124"/>
      <x:c r="Y111" s="1124"/>
      <x:c r="Z111" s="1124"/>
      <x:c r="AA111" s="1127"/>
      <x:c r="AB111" s="178"/>
      <x:c r="BC111" s="178"/>
      <x:c r="BD111" s="178"/>
      <x:c r="BE111" s="178"/>
      <x:c r="BF111" s="178"/>
      <x:c r="BG111" s="178"/>
      <x:c r="BH111" s="178"/>
      <x:c r="BI111" s="178"/>
      <x:c r="BJ111" s="178"/>
      <x:c r="BK111" s="178"/>
      <x:c r="BL111" s="178"/>
      <x:c r="BM111" s="178"/>
      <x:c r="BN111" s="178"/>
      <x:c r="BO111" s="178"/>
      <x:c r="BP111" s="178"/>
      <x:c r="BQ111" s="178"/>
      <x:c r="BR111" s="178"/>
      <x:c r="BS111" s="178"/>
      <x:c r="BT111" s="178"/>
      <x:c r="BU111" s="178"/>
      <x:c r="BV111" s="178"/>
      <x:c r="EC111" s="178"/>
    </x:row>
    <x:row r="112" spans="2:134" ht="13.5" customHeight="1" x14ac:dyDescent="0.2">
      <x:c r="B112" s="1511" t="s">
        <x:v>533</x:v>
      </x:c>
      <x:c r="C112" s="1512">
        <x:v>0</x:v>
      </x:c>
      <x:c r="D112" s="1513">
        <x:v>0</x:v>
      </x:c>
      <x:c r="E112" s="478" t="s">
        <x:v>534</x:v>
      </x:c>
      <x:c r="F112" s="1219" t="e">
        <x:f t="shared" ref="F112:F119" si="78">MAX(N112,O112)</x:f>
        <x:v>#REF!</x:v>
      </x:c>
      <x:c r="G112" s="1219" t="e">
        <x:f t="shared" ref="G112:G119" si="79">MAX(P112,Q112)</x:f>
        <x:v>#REF!</x:v>
      </x:c>
      <x:c r="H112" s="1219" t="e">
        <x:f t="shared" si="72"/>
        <x:v>#REF!</x:v>
      </x:c>
      <x:c r="I112" s="1227" t="e">
        <x:f t="shared" si="73"/>
        <x:v>#REF!</x:v>
      </x:c>
      <x:c r="J112" s="1219" t="e">
        <x:f t="shared" si="74"/>
        <x:v>#REF!</x:v>
      </x:c>
      <x:c r="K112" s="1228" t="e">
        <x:f t="shared" si="75"/>
        <x:v>#REF!</x:v>
      </x:c>
      <x:c r="L112" s="1057">
        <x:f t="shared" ca="1" si="76"/>
        <x:v>98.47513124554763</x:v>
      </x:c>
      <x:c r="M112" s="1237">
        <x:f t="shared" ca="1" si="77"/>
        <x:v>217.10024384655921</x:v>
      </x:c>
      <x:c r="N112" s="497"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72.611779689663109</x:v>
      </x:c>
      <x:c r="AA112" s="1143">
        <x:f ca="1">(SQRT(((-'int. presets cp_10d'!E26*SIN($F$18*PI()/180)*$F$21)*$C$25*1000)^2+(0.001*$C$25*1000*$F$21)^2)/$C$30+(-'int. presets cp_10d'!E26*COS($F$18*PI()/180)*$F$21)*$C$25*1000)/9.81*$AA$99/$O$47*$F$193*'int. presets cp_10d'!$E$214-$N$47/$O$47*$C$20*$F$21</x:f>
        <x:v>98.47513124554763</x:v>
      </x:c>
      <x:c r="AB112" s="178"/>
      <x:c r="BC112" s="178"/>
      <x:c r="BD112" s="178"/>
      <x:c r="BE112" s="178"/>
      <x:c r="BF112" s="178"/>
      <x:c r="BG112" s="178"/>
      <x:c r="BH112" s="178"/>
      <x:c r="BI112" s="178"/>
      <x:c r="BJ112" s="178"/>
      <x:c r="BK112" s="178"/>
      <x:c r="BL112" s="178"/>
      <x:c r="BM112" s="178"/>
      <x:c r="BN112" s="178"/>
      <x:c r="BO112" s="178"/>
      <x:c r="BP112" s="178"/>
      <x:c r="BQ112" s="178"/>
      <x:c r="BR112" s="178"/>
      <x:c r="BS112" s="178"/>
      <x:c r="BT112" s="178"/>
      <x:c r="BU112" s="178"/>
      <x:c r="BV112" s="178"/>
      <x:c r="EC112" s="178"/>
    </x:row>
    <x:row r="113" spans="2:133" ht="13.5" thickBot="1" x14ac:dyDescent="0.25">
      <x:c r="B113" s="1514">
        <x:v>0</x:v>
      </x:c>
      <x:c r="C113" s="1515">
        <x:v>0</x:v>
      </x:c>
      <x:c r="D113" s="1516">
        <x:v>0</x:v>
      </x:c>
      <x:c r="E113" s="481" t="s">
        <x:v>535</x:v>
      </x:c>
      <x:c r="F113" s="1221" t="e">
        <x:f t="shared" si="78"/>
        <x:v>#REF!</x:v>
      </x:c>
      <x:c r="G113" s="1221" t="e">
        <x:f t="shared" si="79"/>
        <x:v>#REF!</x:v>
      </x:c>
      <x:c r="H113" s="1221" t="e">
        <x:f t="shared" si="72"/>
        <x:v>#REF!</x:v>
      </x:c>
      <x:c r="I113" s="1222" t="e">
        <x:f t="shared" si="73"/>
        <x:v>#REF!</x:v>
      </x:c>
      <x:c r="J113" s="1221" t="e">
        <x:f t="shared" si="74"/>
        <x:v>#REF!</x:v>
      </x:c>
      <x:c r="K113" s="1229" t="e">
        <x:f t="shared" si="75"/>
        <x:v>#REF!</x:v>
      </x:c>
      <x:c r="L113" s="1058">
        <x:f t="shared" ca="1" si="76"/>
        <x:v>114.85289889343454</x:v>
      </x:c>
      <x:c r="M113" s="1238">
        <x:f t="shared" ca="1" si="77"/>
        <x:v>253.20699795844365</x:v>
      </x:c>
      <x:c r="N113" s="1234"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97.013467016790713</x:v>
      </x:c>
      <x:c r="AA113" s="1145">
        <x:f ca="1">(SQRT(((-'int. presets cp_10d'!E27*SIN($F$18*PI()/180)*$F$21)*$C$25*1000)^2+(0.001*$C$25*1000*$F$21)^2)/$C$30+(-'int. presets cp_10d'!E27*COS($F$18*PI()/180)*$F$21)*$C$25*1000)/9.81*$AA$99/$O$47*$F$193*'int. presets cp_10d'!$E$214-$N$47/$O$47*$C$20*$F$21</x:f>
        <x:v>114.85289889343454</x:v>
      </x:c>
      <x:c r="AB113" s="178"/>
      <x:c r="BC113" s="178"/>
      <x:c r="BD113" s="178"/>
      <x:c r="BE113" s="178"/>
      <x:c r="BF113" s="178"/>
      <x:c r="BG113" s="178"/>
      <x:c r="BH113" s="178"/>
      <x:c r="BI113" s="178"/>
      <x:c r="BJ113" s="178"/>
      <x:c r="BK113" s="178"/>
      <x:c r="BL113" s="178"/>
      <x:c r="BM113" s="178"/>
      <x:c r="BN113" s="178"/>
      <x:c r="BO113" s="178"/>
      <x:c r="BP113" s="178"/>
      <x:c r="BQ113" s="178"/>
      <x:c r="BR113" s="178"/>
      <x:c r="BS113" s="178"/>
      <x:c r="BT113" s="178"/>
      <x:c r="BU113" s="178"/>
      <x:c r="BV113" s="178"/>
      <x:c r="EC113" s="178"/>
    </x:row>
    <x:row r="114" spans="2:133" ht="12.75" customHeight="1" x14ac:dyDescent="0.2">
      <x:c r="B114" s="1511" t="s">
        <x:v>536</x:v>
      </x:c>
      <x:c r="C114" s="1512">
        <x:v>0</x:v>
      </x:c>
      <x:c r="D114" s="1513" t="s">
        <x:v>536</x:v>
      </x:c>
      <x:c r="E114" s="479" t="s">
        <x:v>534</x:v>
      </x:c>
      <x:c r="F114" s="1223" t="e">
        <x:f t="shared" si="78"/>
        <x:v>#REF!</x:v>
      </x:c>
      <x:c r="G114" s="1223" t="e">
        <x:f t="shared" si="79"/>
        <x:v>#REF!</x:v>
      </x:c>
      <x:c r="H114" s="1223" t="e">
        <x:f t="shared" si="72"/>
        <x:v>#REF!</x:v>
      </x:c>
      <x:c r="I114" s="1220" t="e">
        <x:f t="shared" si="73"/>
        <x:v>#REF!</x:v>
      </x:c>
      <x:c r="J114" s="1223" t="e">
        <x:f t="shared" si="74"/>
        <x:v>#REF!</x:v>
      </x:c>
      <x:c r="K114" s="1230" t="e">
        <x:f t="shared" si="75"/>
        <x:v>#REF!</x:v>
      </x:c>
      <x:c r="L114" s="1057">
        <x:f t="shared" ca="1" si="76"/>
        <x:v>60.015218007159042</x:v>
      </x:c>
      <x:c r="M114" s="1239">
        <x:f t="shared" ca="1" si="77"/>
        <x:v>132.31074992294296</x:v>
      </x:c>
      <x:c r="N114" s="1235"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29.707863594041896</x:v>
      </x:c>
      <x:c r="AA114" s="1147">
        <x:f ca="1">(SQRT(((-'int. presets cp_10d'!E28*SIN($F$18*PI()/180)*$F$21)*$C$25*1000)^2+(0.001*$C$25*1000*$F$21)^2)/$C$30+(-'int. presets cp_10d'!E28*COS($F$18*PI()/180)*$F$21)*$C$25*1000)/9.81*$AA$99/$O$47*$F$193*'int. presets cp_10d'!$E$214-$N$47/$O$47*$C$20*$F$21</x:f>
        <x:v>60.015218007159042</x:v>
      </x:c>
      <x:c r="AB114" s="178"/>
      <x:c r="BC114" s="178"/>
      <x:c r="BD114" s="178"/>
      <x:c r="BE114" s="178"/>
      <x:c r="BF114" s="178"/>
      <x:c r="BG114" s="178"/>
      <x:c r="BH114" s="178"/>
      <x:c r="BI114" s="178"/>
      <x:c r="BJ114" s="178"/>
      <x:c r="BK114" s="178"/>
      <x:c r="BL114" s="178"/>
      <x:c r="BM114" s="178"/>
      <x:c r="BN114" s="178"/>
      <x:c r="BO114" s="178"/>
      <x:c r="BP114" s="178"/>
      <x:c r="BQ114" s="178"/>
      <x:c r="BR114" s="178"/>
      <x:c r="BS114" s="178"/>
      <x:c r="BT114" s="178"/>
      <x:c r="BU114" s="178"/>
      <x:c r="BV114" s="178"/>
      <x:c r="EC114" s="178"/>
    </x:row>
    <x:row r="115" spans="2:133" ht="13.5" thickBot="1" x14ac:dyDescent="0.25">
      <x:c r="B115" s="1514" t="e">
        <x:v>#REF!</x:v>
      </x:c>
      <x:c r="C115" s="1515">
        <x:v>0</x:v>
      </x:c>
      <x:c r="D115" s="1516">
        <x:v>0</x:v>
      </x:c>
      <x:c r="E115" s="481" t="s">
        <x:v>535</x:v>
      </x:c>
      <x:c r="F115" s="1221" t="e">
        <x:f t="shared" si="78"/>
        <x:v>#REF!</x:v>
      </x:c>
      <x:c r="G115" s="1221" t="e">
        <x:f t="shared" si="79"/>
        <x:v>#REF!</x:v>
      </x:c>
      <x:c r="H115" s="1221" t="e">
        <x:f t="shared" si="72"/>
        <x:v>#REF!</x:v>
      </x:c>
      <x:c r="I115" s="1222" t="e">
        <x:f t="shared" si="73"/>
        <x:v>#REF!</x:v>
      </x:c>
      <x:c r="J115" s="1221" t="e">
        <x:f t="shared" si="74"/>
        <x:v>#REF!</x:v>
      </x:c>
      <x:c r="K115" s="1229" t="e">
        <x:f t="shared" si="75"/>
        <x:v>#REF!</x:v>
      </x:c>
      <x:c r="L115" s="1058">
        <x:f t="shared" ca="1" si="76"/>
        <x:v>56.259866544804815</x:v>
      </x:c>
      <x:c r="M115" s="1238">
        <x:f t="shared" ca="1" si="77"/>
        <x:v>124.03162698200758</x:v>
      </x:c>
      <x:c r="N115" s="1234"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28.856179411100548</x:v>
      </x:c>
      <x:c r="AA115" s="1145">
        <x:f ca="1">(SQRT(((-'int. presets cp_10d'!E29*SIN($F$18*PI()/180)*$F$21)*$C$25*1000)^2+(0.001*$C$25*1000*$F$21)^2)/$C$30+(-'int. presets cp_10d'!E29*COS($F$18*PI()/180)*$F$21)*$C$25*1000)/9.81*$AA$99/$O$47*$F$193*'int. presets cp_10d'!$E$214-$N$47/$O$47*$C$20*$F$21</x:f>
        <x:v>56.259866544804815</x:v>
      </x:c>
    </x:row>
    <x:row r="116" spans="2:133" ht="12.75" customHeight="1" x14ac:dyDescent="0.2">
      <x:c r="B116" s="1511" t="s">
        <x:v>537</x:v>
      </x:c>
      <x:c r="C116" s="1512">
        <x:v>0</x:v>
      </x:c>
      <x:c r="D116" s="1513" t="s">
        <x:v>537</x:v>
      </x:c>
      <x:c r="E116" s="479" t="s">
        <x:v>534</x:v>
      </x:c>
      <x:c r="F116" s="1223" t="e">
        <x:f t="shared" si="78"/>
        <x:v>#REF!</x:v>
      </x:c>
      <x:c r="G116" s="1223" t="e">
        <x:f t="shared" si="79"/>
        <x:v>#REF!</x:v>
      </x:c>
      <x:c r="H116" s="1223" t="e">
        <x:f t="shared" si="72"/>
        <x:v>#REF!</x:v>
      </x:c>
      <x:c r="I116" s="1220" t="e">
        <x:f t="shared" si="73"/>
        <x:v>#REF!</x:v>
      </x:c>
      <x:c r="J116" s="1223" t="e">
        <x:f t="shared" si="74"/>
        <x:v>#REF!</x:v>
      </x:c>
      <x:c r="K116" s="1230" t="e">
        <x:f t="shared" si="75"/>
        <x:v>#REF!</x:v>
      </x:c>
      <x:c r="L116" s="1057">
        <x:f t="shared" ca="1" si="76"/>
        <x:v>54.560048010021866</x:v>
      </x:c>
      <x:c r="M116" s="1239">
        <x:f t="shared" ca="1" si="77"/>
        <x:v>120.28417304385439</x:v>
      </x:c>
      <x:c r="N116" s="1235"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29.662719865993544</x:v>
      </x:c>
      <x:c r="AA116" s="1147">
        <x:f ca="1">(SQRT(((-'int. presets cp_10d'!E30*SIN($F$18*PI()/180)*$F$21)*$C$25*1000)^2+(0.001*$C$25*1000*$F$21)^2)/$C$30+(-'int. presets cp_10d'!E30*COS($F$18*PI()/180)*$F$21)*$C$25*1000)/9.81*$AA$99/$O$47*$F$193*'int. presets cp_10d'!$E$214-$N$47/$O$47*$C$20*$F$21</x:f>
        <x:v>54.560048010021866</x:v>
      </x:c>
    </x:row>
    <x:row r="117" spans="2:133" ht="13.5" customHeight="1" thickBot="1" x14ac:dyDescent="0.25">
      <x:c r="B117" s="1514" t="e">
        <x:v>#REF!</x:v>
      </x:c>
      <x:c r="C117" s="1515">
        <x:v>0</x:v>
      </x:c>
      <x:c r="D117" s="1516">
        <x:v>0</x:v>
      </x:c>
      <x:c r="E117" s="481" t="s">
        <x:v>535</x:v>
      </x:c>
      <x:c r="F117" s="1221" t="e">
        <x:f t="shared" si="78"/>
        <x:v>#REF!</x:v>
      </x:c>
      <x:c r="G117" s="1221" t="e">
        <x:f t="shared" si="79"/>
        <x:v>#REF!</x:v>
      </x:c>
      <x:c r="H117" s="1221" t="e">
        <x:f t="shared" si="72"/>
        <x:v>#REF!</x:v>
      </x:c>
      <x:c r="I117" s="1222" t="e">
        <x:f t="shared" si="73"/>
        <x:v>#REF!</x:v>
      </x:c>
      <x:c r="J117" s="1221" t="e">
        <x:f t="shared" si="74"/>
        <x:v>#REF!</x:v>
      </x:c>
      <x:c r="K117" s="1229" t="e">
        <x:f t="shared" si="75"/>
        <x:v>#REF!</x:v>
      </x:c>
      <x:c r="L117" s="1058">
        <x:f t="shared" ca="1" si="76"/>
        <x:v>69.272590030302069</x:v>
      </x:c>
      <x:c r="M117" s="1238">
        <x:f t="shared" ca="1" si="77"/>
        <x:v>152.71973743260455</x:v>
      </x:c>
      <x:c r="N117" s="1234"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49.955687311382597</x:v>
      </x:c>
      <x:c r="AA117" s="1145">
        <x:f ca="1">(SQRT(((-'int. presets cp_10d'!E31*SIN($F$18*PI()/180)*$F$21)*$C$25*1000)^2+(0.001*$C$25*1000*$F$21)^2)/$C$30+(-'int. presets cp_10d'!E31*COS($F$18*PI()/180)*$F$21)*$C$25*1000)/9.81*$AA$99/$O$47*$F$193*'int. presets cp_10d'!$E$214-$N$47/$O$47*$C$20*$F$21</x:f>
        <x:v>69.272590030302069</x:v>
      </x:c>
    </x:row>
    <x:row r="118" spans="2:133" x14ac:dyDescent="0.2">
      <x:c r="B118" s="1511" t="s">
        <x:v>538</x:v>
      </x:c>
      <x:c r="C118" s="1512">
        <x:v>0</x:v>
      </x:c>
      <x:c r="D118" s="1513" t="s">
        <x:v>538</x:v>
      </x:c>
      <x:c r="E118" s="479" t="s">
        <x:v>534</x:v>
      </x:c>
      <x:c r="F118" s="1223" t="e">
        <x:f t="shared" si="78"/>
        <x:v>#REF!</x:v>
      </x:c>
      <x:c r="G118" s="1223" t="e">
        <x:f t="shared" si="79"/>
        <x:v>#REF!</x:v>
      </x:c>
      <x:c r="H118" s="1223" t="e">
        <x:f t="shared" si="72"/>
        <x:v>#REF!</x:v>
      </x:c>
      <x:c r="I118" s="1220" t="e">
        <x:f t="shared" si="73"/>
        <x:v>#REF!</x:v>
      </x:c>
      <x:c r="J118" s="1223" t="e">
        <x:f t="shared" si="74"/>
        <x:v>#REF!</x:v>
      </x:c>
      <x:c r="K118" s="1230" t="e">
        <x:f t="shared" si="75"/>
        <x:v>#REF!</x:v>
      </x:c>
      <x:c r="L118" s="1057">
        <x:f t="shared" ca="1" si="76"/>
        <x:v>47.557584290833923</x:v>
      </x:c>
      <x:c r="M118" s="1239">
        <x:f t="shared" ca="1" si="77"/>
        <x:v>104.84640147925828</x:v>
      </x:c>
      <x:c r="N118" s="1235"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18.341593072934444</x:v>
      </x:c>
      <x:c r="AA118" s="1143">
        <x:f ca="1">(SQRT(((-'int. presets cp_10d'!E32*SIN($F$18*PI()/180)*$F$21)*$C$25*1000)^2+(0.001*$C$25*1000*$F$21)^2)/$C$30+(-'int. presets cp_10d'!E32*COS($F$18*PI()/180)*$F$21)*$C$25*1000)/9.81*$AA$99/$O$47*$F$193*'int. presets cp_10d'!$E$214-$N$47/$O$47*$C$20*$F$21</x:f>
        <x:v>47.557584290833923</x:v>
      </x:c>
    </x:row>
    <x:row r="119" spans="2:133" ht="13.5" customHeight="1" thickBot="1" x14ac:dyDescent="0.25">
      <x:c r="B119" s="1517" t="e">
        <x:v>#REF!</x:v>
      </x:c>
      <x:c r="C119" s="1518">
        <x:v>0</x:v>
      </x:c>
      <x:c r="D119" s="1519">
        <x:v>0</x:v>
      </x:c>
      <x:c r="E119" s="1106" t="s">
        <x:v>535</x:v>
      </x:c>
      <x:c r="F119" s="1221" t="e">
        <x:f t="shared" si="78"/>
        <x:v>#REF!</x:v>
      </x:c>
      <x:c r="G119" s="1221" t="e">
        <x:f t="shared" si="79"/>
        <x:v>#REF!</x:v>
      </x:c>
      <x:c r="H119" s="1221" t="e">
        <x:f>MAX(R119,S119)</x:f>
        <x:v>#REF!</x:v>
      </x:c>
      <x:c r="I119" s="1222" t="e">
        <x:f t="shared" si="73"/>
        <x:v>#REF!</x:v>
      </x:c>
      <x:c r="J119" s="1221" t="e">
        <x:f t="shared" si="74"/>
        <x:v>#REF!</x:v>
      </x:c>
      <x:c r="K119" s="1229" t="e">
        <x:f t="shared" si="75"/>
        <x:v>#REF!</x:v>
      </x:c>
      <x:c r="L119" s="1107">
        <x:f t="shared" ca="1" si="76"/>
        <x:v>50.025155889636558</x:v>
      </x:c>
      <x:c r="M119" s="1238">
        <x:f t="shared" ca="1" si="77"/>
        <x:v>110.28645917741053</x:v>
      </x:c>
      <x:c r="N119" s="1235"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21.750998438083201</x:v>
      </x:c>
      <x:c r="AA119" s="1147">
        <x:f ca="1">(SQRT(((-'int. presets cp_10d'!E33*SIN($F$18*PI()/180)*$F$21)*$C$25*1000)^2+(0.001*$C$25*1000*$F$21)^2)/$C$30+(-'int. presets cp_10d'!E33*COS($F$18*PI()/180)*$F$21)*$C$25*1000)/9.81*$AA$99/$O$47*$F$193*'int. presets cp_10d'!$E$214-$N$47/$O$47*$C$20*$F$21</x:f>
        <x:v>50.025155889636558</x:v>
      </x:c>
    </x:row>
    <x:row r="120" spans="2:133" ht="16.5" customHeight="1" thickTop="1" thickBot="1" x14ac:dyDescent="0.25">
      <x:c r="B120" s="1546" t="s">
        <x:v>414</x:v>
      </x:c>
      <x:c r="C120" s="1547"/>
      <x:c r="D120" s="1547"/>
      <x:c r="E120" s="1547"/>
      <x:c r="F120" s="1547"/>
      <x:c r="G120" s="1547"/>
      <x:c r="H120" s="1547"/>
      <x:c r="I120" s="1547"/>
      <x:c r="J120" s="1547"/>
      <x:c r="K120" s="1547"/>
      <x:c r="L120" s="1548"/>
      <x:c r="M120" s="1233"/>
      <x:c r="N120" s="1123"/>
      <x:c r="O120" s="1124"/>
      <x:c r="P120" s="1124"/>
      <x:c r="Q120" s="1124"/>
      <x:c r="R120" s="1124"/>
      <x:c r="S120" s="1124"/>
      <x:c r="T120" s="1124"/>
      <x:c r="U120" s="1124"/>
      <x:c r="V120" s="1124"/>
      <x:c r="W120" s="1124"/>
      <x:c r="X120" s="1124"/>
      <x:c r="Y120" s="1124"/>
      <x:c r="Z120" s="1124"/>
      <x:c r="AA120" s="1127"/>
    </x:row>
    <x:row r="121" spans="2:133" x14ac:dyDescent="0.2">
      <x:c r="B121" s="1511" t="s">
        <x:v>533</x:v>
      </x:c>
      <x:c r="C121" s="1512">
        <x:v>0</x:v>
      </x:c>
      <x:c r="D121" s="1513">
        <x:v>0</x:v>
      </x:c>
      <x:c r="E121" s="350" t="s">
        <x:v>534</x:v>
      </x:c>
      <x:c r="F121" s="1219" t="e">
        <x:f t="shared" ref="F121:F128" si="80">MAX(N121,O121)</x:f>
        <x:v>#REF!</x:v>
      </x:c>
      <x:c r="G121" s="1219" t="e">
        <x:f t="shared" ref="G121:G128" si="81">MAX(P121,Q121)</x:f>
        <x:v>#REF!</x:v>
      </x:c>
      <x:c r="H121" s="1219" t="e">
        <x:f t="shared" si="72"/>
        <x:v>#REF!</x:v>
      </x:c>
      <x:c r="I121" s="1227" t="e">
        <x:f t="shared" si="73"/>
        <x:v>#REF!</x:v>
      </x:c>
      <x:c r="J121" s="1219" t="e">
        <x:f t="shared" si="74"/>
        <x:v>#REF!</x:v>
      </x:c>
      <x:c r="K121" s="1228" t="e">
        <x:f t="shared" si="75"/>
        <x:v>#REF!</x:v>
      </x:c>
      <x:c r="L121" s="1057">
        <x:f t="shared" ca="1" si="76"/>
        <x:v>71.203568520252674</x:v>
      </x:c>
      <x:c r="M121" s="1237">
        <x:f t="shared" ca="1" si="77"/>
        <x:v>156.97681123111943</x:v>
      </x:c>
      <x:c r="N121" s="497"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62.662114303435409</x:v>
      </x:c>
      <x:c r="AA121" s="1143">
        <x:f ca="1">(SQRT(((-'int. presets cp_10d'!F26*SIN($F$18*PI()/180)*$F$21)*$C$25*1000)^2+(0.001*$C$25*1000*$F$21)^2)/$C$30+(-'int. presets cp_10d'!F26*COS($F$18*PI()/180)*$F$21)*$C$25*1000)/9.81*$AA$99/$O$47*$F$193*'int. presets cp_10d'!$F$214-$N$47/$O$47*$C$20*$F$21</x:f>
        <x:v>71.203568520252674</x:v>
      </x:c>
    </x:row>
    <x:row r="122" spans="2:133" ht="13.5" thickBot="1" x14ac:dyDescent="0.25">
      <x:c r="B122" s="1514">
        <x:v>0</x:v>
      </x:c>
      <x:c r="C122" s="1515">
        <x:v>0</x:v>
      </x:c>
      <x:c r="D122" s="1516">
        <x:v>0</x:v>
      </x:c>
      <x:c r="E122" s="344" t="s">
        <x:v>535</x:v>
      </x:c>
      <x:c r="F122" s="1221" t="e">
        <x:f t="shared" si="80"/>
        <x:v>#REF!</x:v>
      </x:c>
      <x:c r="G122" s="1221" t="e">
        <x:f t="shared" si="81"/>
        <x:v>#REF!</x:v>
      </x:c>
      <x:c r="H122" s="1221" t="e">
        <x:f t="shared" si="72"/>
        <x:v>#REF!</x:v>
      </x:c>
      <x:c r="I122" s="1222" t="e">
        <x:f t="shared" si="73"/>
        <x:v>#REF!</x:v>
      </x:c>
      <x:c r="J122" s="1221" t="e">
        <x:f t="shared" si="74"/>
        <x:v>#REF!</x:v>
      </x:c>
      <x:c r="K122" s="1229" t="e">
        <x:f t="shared" si="75"/>
        <x:v>#REF!</x:v>
      </x:c>
      <x:c r="L122" s="1058">
        <x:f t="shared" ca="1" si="76"/>
        <x:v>53.024443303066995</x:v>
      </x:c>
      <x:c r="M122" s="1238">
        <x:f t="shared" ca="1" si="77"/>
        <x:v>116.89874819480755</x:v>
      </x:c>
      <x:c r="N122" s="1234"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47.041885303986028</x:v>
      </x:c>
      <x:c r="AA122" s="1145">
        <x:f ca="1">(SQRT(((-'int. presets cp_10d'!F27*SIN($F$18*PI()/180)*$F$21)*$C$25*1000)^2+(0.001*$C$25*1000*$F$21)^2)/$C$30+(-'int. presets cp_10d'!F27*COS($F$18*PI()/180)*$F$21)*$C$25*1000)/9.81*$AA$99/$O$47*$F$193*'int. presets cp_10d'!$F$214-$N$47/$O$47*$C$20*$F$21</x:f>
        <x:v>53.024443303066995</x:v>
      </x:c>
    </x:row>
    <x:row r="123" spans="2:133" ht="12.75" customHeight="1" x14ac:dyDescent="0.2">
      <x:c r="B123" s="1511" t="s">
        <x:v>536</x:v>
      </x:c>
      <x:c r="C123" s="1512">
        <x:v>0</x:v>
      </x:c>
      <x:c r="D123" s="1513" t="s">
        <x:v>536</x:v>
      </x:c>
      <x:c r="E123" s="348" t="s">
        <x:v>534</x:v>
      </x:c>
      <x:c r="F123" s="1223" t="e">
        <x:f t="shared" si="80"/>
        <x:v>#REF!</x:v>
      </x:c>
      <x:c r="G123" s="1223" t="e">
        <x:f t="shared" si="81"/>
        <x:v>#REF!</x:v>
      </x:c>
      <x:c r="H123" s="1223" t="e">
        <x:f t="shared" si="72"/>
        <x:v>#REF!</x:v>
      </x:c>
      <x:c r="I123" s="1220" t="e">
        <x:f t="shared" si="73"/>
        <x:v>#REF!</x:v>
      </x:c>
      <x:c r="J123" s="1223" t="e">
        <x:f t="shared" si="74"/>
        <x:v>#REF!</x:v>
      </x:c>
      <x:c r="K123" s="1230" t="e">
        <x:f t="shared" si="75"/>
        <x:v>#REF!</x:v>
      </x:c>
      <x:c r="L123" s="1057">
        <x:f t="shared" ca="1" si="76"/>
        <x:v>34.412234490000337</x:v>
      </x:c>
      <x:c r="M123" s="1239">
        <x:f t="shared" ca="1" si="77"/>
        <x:v>75.865900401344533</x:v>
      </x:c>
      <x:c r="N123" s="1235"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26.047288152822397</x:v>
      </x:c>
      <x:c r="AA123" s="1147">
        <x:f ca="1">(SQRT(((-'int. presets cp_10d'!F28*SIN($F$18*PI()/180)*$F$21)*$C$25*1000)^2+(0.001*$C$25*1000*$F$21)^2)/$C$30+(-'int. presets cp_10d'!F28*COS($F$18*PI()/180)*$F$21)*$C$25*1000)/9.81*$AA$99/$O$47*$F$193*'int. presets cp_10d'!$F$214-$N$47/$O$47*$C$20*$F$21</x:f>
        <x:v>34.412234490000337</x:v>
      </x:c>
    </x:row>
    <x:row r="124" spans="2:133" ht="13.5" thickBot="1" x14ac:dyDescent="0.25">
      <x:c r="B124" s="1514" t="e">
        <x:v>#REF!</x:v>
      </x:c>
      <x:c r="C124" s="1515">
        <x:v>0</x:v>
      </x:c>
      <x:c r="D124" s="1516">
        <x:v>0</x:v>
      </x:c>
      <x:c r="E124" s="344" t="s">
        <x:v>535</x:v>
      </x:c>
      <x:c r="F124" s="1221" t="e">
        <x:f t="shared" si="80"/>
        <x:v>#REF!</x:v>
      </x:c>
      <x:c r="G124" s="1221" t="e">
        <x:f t="shared" si="81"/>
        <x:v>#REF!</x:v>
      </x:c>
      <x:c r="H124" s="1221" t="e">
        <x:f t="shared" si="72"/>
        <x:v>#REF!</x:v>
      </x:c>
      <x:c r="I124" s="1222" t="e">
        <x:f t="shared" si="73"/>
        <x:v>#REF!</x:v>
      </x:c>
      <x:c r="J124" s="1221" t="e">
        <x:f t="shared" si="74"/>
        <x:v>#REF!</x:v>
      </x:c>
      <x:c r="K124" s="1229" t="e">
        <x:f t="shared" si="75"/>
        <x:v>#REF!</x:v>
      </x:c>
      <x:c r="L124" s="1058">
        <x:f t="shared" ca="1" si="76"/>
        <x:v>32.707671543422911</x:v>
      </x:c>
      <x:c r="M124" s="1238">
        <x:f t="shared" ca="1" si="77"/>
        <x:v>72.107986838061009</x:v>
      </x:c>
      <x:c r="N124" s="1234"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6.0916491590328761</x:v>
      </x:c>
      <x:c r="AA124" s="1145">
        <x:f ca="1">(SQRT(((-'int. presets cp_10d'!F29*SIN($F$18*PI()/180)*$F$21)*$C$25*1000)^2+(0.001*$C$25*1000*$F$21)^2)/$C$30+(-'int. presets cp_10d'!F29*COS($F$18*PI()/180)*$F$21)*$C$25*1000)/9.81*$AA$99/$O$47*$F$193*'int. presets cp_10d'!$F$214-$N$47/$O$47*$C$20*$F$21</x:f>
        <x:v>32.707671543422911</x:v>
      </x:c>
    </x:row>
    <x:row r="125" spans="2:133" ht="12.75" customHeight="1" x14ac:dyDescent="0.2">
      <x:c r="B125" s="1511" t="s">
        <x:v>537</x:v>
      </x:c>
      <x:c r="C125" s="1512">
        <x:v>0</x:v>
      </x:c>
      <x:c r="D125" s="1513" t="s">
        <x:v>537</x:v>
      </x:c>
      <x:c r="E125" s="348" t="s">
        <x:v>534</x:v>
      </x:c>
      <x:c r="F125" s="1223" t="e">
        <x:f t="shared" si="80"/>
        <x:v>#REF!</x:v>
      </x:c>
      <x:c r="G125" s="1223" t="e">
        <x:f t="shared" si="81"/>
        <x:v>#REF!</x:v>
      </x:c>
      <x:c r="H125" s="1223" t="e">
        <x:f t="shared" si="72"/>
        <x:v>#REF!</x:v>
      </x:c>
      <x:c r="I125" s="1220" t="e">
        <x:f t="shared" si="73"/>
        <x:v>#REF!</x:v>
      </x:c>
      <x:c r="J125" s="1223" t="e">
        <x:f t="shared" si="74"/>
        <x:v>#REF!</x:v>
      </x:c>
      <x:c r="K125" s="1230" t="e">
        <x:f t="shared" si="75"/>
        <x:v>#REF!</x:v>
      </x:c>
      <x:c r="L125" s="1057">
        <x:f t="shared" ca="1" si="76"/>
        <x:v>51.914765020458312</x:v>
      </x:c>
      <x:c r="M125" s="1239">
        <x:f t="shared" ca="1" si="77"/>
        <x:v>114.45232925940279</x:v>
      </x:c>
      <x:c r="N125" s="1235"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43.037390967599869</x:v>
      </x:c>
      <x:c r="AA125" s="1147">
        <x:f ca="1">(SQRT(((-'int. presets cp_10d'!F30*SIN($F$18*PI()/180)*$F$21)*$C$25*1000)^2+(0.001*$C$25*1000*$F$21)^2)/$C$30+(-'int. presets cp_10d'!F30*COS($F$18*PI()/180)*$F$21)*$C$25*1000)/9.81*$AA$99/$O$47*$F$193*'int. presets cp_10d'!$F$214-$N$47/$O$47*$C$20*$F$21</x:f>
        <x:v>51.914765020458312</x:v>
      </x:c>
    </x:row>
    <x:row r="126" spans="2:133" ht="13.5" customHeight="1" thickBot="1" x14ac:dyDescent="0.25">
      <x:c r="B126" s="1514" t="e">
        <x:v>#REF!</x:v>
      </x:c>
      <x:c r="C126" s="1515">
        <x:v>0</x:v>
      </x:c>
      <x:c r="D126" s="1516">
        <x:v>0</x:v>
      </x:c>
      <x:c r="E126" s="344" t="s">
        <x:v>535</x:v>
      </x:c>
      <x:c r="F126" s="1221" t="e">
        <x:f t="shared" si="80"/>
        <x:v>#REF!</x:v>
      </x:c>
      <x:c r="G126" s="1221" t="e">
        <x:f t="shared" si="81"/>
        <x:v>#REF!</x:v>
      </x:c>
      <x:c r="H126" s="1221" t="e">
        <x:f t="shared" si="72"/>
        <x:v>#REF!</x:v>
      </x:c>
      <x:c r="I126" s="1222" t="e">
        <x:f t="shared" si="73"/>
        <x:v>#REF!</x:v>
      </x:c>
      <x:c r="J126" s="1221" t="e">
        <x:f t="shared" si="74"/>
        <x:v>#REF!</x:v>
      </x:c>
      <x:c r="K126" s="1229" t="e">
        <x:f t="shared" si="75"/>
        <x:v>#REF!</x:v>
      </x:c>
      <x:c r="L126" s="1058">
        <x:f t="shared" ca="1" si="76"/>
        <x:v>34.758970326133628</x:v>
      </x:c>
      <x:c r="M126" s="1238">
        <x:f t="shared" ca="1" si="77"/>
        <x:v>76.630321160400712</x:v>
      </x:c>
      <x:c r="N126" s="1234"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20.024181470182519</x:v>
      </x:c>
      <x:c r="AA126" s="1145">
        <x:f ca="1">(SQRT(((-'int. presets cp_10d'!F31*SIN($F$18*PI()/180)*$F$21)*$C$25*1000)^2+(0.001*$C$25*1000*$F$21)^2)/$C$30+(-'int. presets cp_10d'!F31*COS($F$18*PI()/180)*$F$21)*$C$25*1000)/9.81*$AA$99/$O$47*$F$193*'int. presets cp_10d'!$F$214-$N$47/$O$47*$C$20*$F$21</x:f>
        <x:v>34.758970326133628</x:v>
      </x:c>
    </x:row>
    <x:row r="127" spans="2:133" x14ac:dyDescent="0.2">
      <x:c r="B127" s="1511" t="s">
        <x:v>538</x:v>
      </x:c>
      <x:c r="C127" s="1512">
        <x:v>0</x:v>
      </x:c>
      <x:c r="D127" s="1513" t="s">
        <x:v>538</x:v>
      </x:c>
      <x:c r="E127" s="348" t="s">
        <x:v>534</x:v>
      </x:c>
      <x:c r="F127" s="1223" t="e">
        <x:f t="shared" si="80"/>
        <x:v>#REF!</x:v>
      </x:c>
      <x:c r="G127" s="1223" t="e">
        <x:f t="shared" si="81"/>
        <x:v>#REF!</x:v>
      </x:c>
      <x:c r="H127" s="1223" t="e">
        <x:f t="shared" si="72"/>
        <x:v>#REF!</x:v>
      </x:c>
      <x:c r="I127" s="1220" t="e">
        <x:f t="shared" si="73"/>
        <x:v>#REF!</x:v>
      </x:c>
      <x:c r="J127" s="1223" t="e">
        <x:f t="shared" si="74"/>
        <x:v>#REF!</x:v>
      </x:c>
      <x:c r="K127" s="1230" t="e">
        <x:f t="shared" si="75"/>
        <x:v>#REF!</x:v>
      </x:c>
      <x:c r="L127" s="1057">
        <x:f t="shared" ca="1" si="76"/>
        <x:v>36.416235678818886</x:v>
      </x:c>
      <x:c r="M127" s="1239">
        <x:f t="shared" ca="1" si="77"/>
        <x:v>80.283961502237688</x:v>
      </x:c>
      <x:c r="N127" s="1235"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25.487161338048651</x:v>
      </x:c>
      <x:c r="AA127" s="1143">
        <x:f ca="1">(SQRT(((-'int. presets cp_10d'!F32*SIN($F$18*PI()/180)*$F$21)*$C$25*1000)^2+(0.001*$C$25*1000*$F$21)^2)/$C$30+(-'int. presets cp_10d'!F32*COS($F$18*PI()/180)*$F$21)*$C$25*1000)/9.81*$AA$99/$O$47*$F$193*'int. presets cp_10d'!$F$214-$N$47/$O$47*$C$20*$F$21</x:f>
        <x:v>36.416235678818886</x:v>
      </x:c>
    </x:row>
    <x:row r="128" spans="2:133" ht="13.5" customHeight="1" thickBot="1" x14ac:dyDescent="0.25">
      <x:c r="B128" s="1517" t="e">
        <x:v>#REF!</x:v>
      </x:c>
      <x:c r="C128" s="1518">
        <x:v>0</x:v>
      </x:c>
      <x:c r="D128" s="1519">
        <x:v>0</x:v>
      </x:c>
      <x:c r="E128" s="1109" t="s">
        <x:v>535</x:v>
      </x:c>
      <x:c r="F128" s="1221" t="e">
        <x:f t="shared" si="80"/>
        <x:v>#REF!</x:v>
      </x:c>
      <x:c r="G128" s="1221" t="e">
        <x:f t="shared" si="81"/>
        <x:v>#REF!</x:v>
      </x:c>
      <x:c r="H128" s="1221" t="e">
        <x:f t="shared" si="72"/>
        <x:v>#REF!</x:v>
      </x:c>
      <x:c r="I128" s="1222" t="e">
        <x:f t="shared" si="73"/>
        <x:v>#REF!</x:v>
      </x:c>
      <x:c r="J128" s="1221" t="e">
        <x:f t="shared" si="74"/>
        <x:v>#REF!</x:v>
      </x:c>
      <x:c r="K128" s="1229" t="e">
        <x:f t="shared" si="75"/>
        <x:v>#REF!</x:v>
      </x:c>
      <x:c r="L128" s="1107">
        <x:f t="shared" ca="1" si="76"/>
        <x:v>32.707671543422911</x:v>
      </x:c>
      <x:c r="M128" s="1238">
        <x:f t="shared" ca="1" si="77"/>
        <x:v>72.107986838061009</x:v>
      </x:c>
      <x:c r="N128" s="1235"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12.847620394451212</x:v>
      </x:c>
      <x:c r="AA128" s="1147">
        <x:f ca="1">(SQRT(((-'int. presets cp_10d'!F33*SIN($F$18*PI()/180)*$F$21)*$C$25*1000)^2+(0.001*$C$25*1000*$F$21)^2)/$C$30+(-'int. presets cp_10d'!F33*COS($F$18*PI()/180)*$F$21)*$C$25*1000)/9.81*$AA$99/$O$47*$F$193*'int. presets cp_10d'!$F$214-$N$47/$O$47*$C$20*$F$21</x:f>
        <x:v>32.707671543422911</x:v>
      </x:c>
    </x:row>
    <x:row r="129" spans="2:27" ht="16.5" customHeight="1" thickTop="1" thickBot="1" x14ac:dyDescent="0.25">
      <x:c r="B129" s="1546" t="s">
        <x:v>415</x:v>
      </x:c>
      <x:c r="C129" s="1547"/>
      <x:c r="D129" s="1547"/>
      <x:c r="E129" s="1547"/>
      <x:c r="F129" s="1547"/>
      <x:c r="G129" s="1547"/>
      <x:c r="H129" s="1547"/>
      <x:c r="I129" s="1547"/>
      <x:c r="J129" s="1547"/>
      <x:c r="K129" s="1547"/>
      <x:c r="L129" s="1548"/>
      <x:c r="M129" s="1233"/>
      <x:c r="N129" s="1123"/>
      <x:c r="O129" s="1124"/>
      <x:c r="P129" s="1124"/>
      <x:c r="Q129" s="1124"/>
      <x:c r="R129" s="1124"/>
      <x:c r="S129" s="1124"/>
      <x:c r="T129" s="1124"/>
      <x:c r="U129" s="1124"/>
      <x:c r="V129" s="1124"/>
      <x:c r="W129" s="1124"/>
      <x:c r="X129" s="1124"/>
      <x:c r="Y129" s="1124"/>
      <x:c r="Z129" s="1124"/>
      <x:c r="AA129" s="1127"/>
    </x:row>
    <x:row r="130" spans="2:27" x14ac:dyDescent="0.2">
      <x:c r="B130" s="1511" t="s">
        <x:v>533</x:v>
      </x:c>
      <x:c r="C130" s="1512">
        <x:v>0</x:v>
      </x:c>
      <x:c r="D130" s="1513">
        <x:v>0</x:v>
      </x:c>
      <x:c r="E130" s="545" t="s">
        <x:v>534</x:v>
      </x:c>
      <x:c r="F130" s="1219" t="e">
        <x:f t="shared" ref="F130:F137" si="82">MAX(N130,O130)</x:f>
        <x:v>#REF!</x:v>
      </x:c>
      <x:c r="G130" s="1219" t="e">
        <x:f t="shared" ref="G130:G137" si="83">MAX(P130,Q130)</x:f>
        <x:v>#REF!</x:v>
      </x:c>
      <x:c r="H130" s="1219" t="e">
        <x:f t="shared" si="72"/>
        <x:v>#REF!</x:v>
      </x:c>
      <x:c r="I130" s="1227" t="e">
        <x:f t="shared" si="73"/>
        <x:v>#REF!</x:v>
      </x:c>
      <x:c r="J130" s="1219" t="e">
        <x:f t="shared" si="74"/>
        <x:v>#REF!</x:v>
      </x:c>
      <x:c r="K130" s="1228" t="e">
        <x:f t="shared" si="75"/>
        <x:v>#REF!</x:v>
      </x:c>
      <x:c r="L130" s="1057">
        <x:f t="shared" ca="1" si="76"/>
        <x:v>62.076225899764331</x:v>
      </x:c>
      <x:c r="M130" s="1237">
        <x:f t="shared" ca="1" si="77"/>
        <x:v>136.85448914313844</x:v>
      </x:c>
      <x:c r="N130" s="497"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52.836913521843009</x:v>
      </x:c>
      <x:c r="AA130" s="1143">
        <x:f ca="1">(SQRT(((-'int. presets cp_10d'!G26*SIN($F$18*PI()/180)*$F$21)*$C$25*1000)^2+(0.001*$C$25*1000*$F$21)^2)/$C$30+(-'int. presets cp_10d'!G26*COS($F$18*PI()/180)*$F$21)*$C$25*1000)/9.81*$AA$99/$O$47*$F$193*'int. presets cp_10d'!$G$214-$N$47/$O$47*$C$20*$F$21</x:f>
        <x:v>62.076225899764331</x:v>
      </x:c>
    </x:row>
    <x:row r="131" spans="2:27" ht="13.5" thickBot="1" x14ac:dyDescent="0.25">
      <x:c r="B131" s="1514">
        <x:v>0</x:v>
      </x:c>
      <x:c r="C131" s="1515">
        <x:v>0</x:v>
      </x:c>
      <x:c r="D131" s="1516">
        <x:v>0</x:v>
      </x:c>
      <x:c r="E131" s="547" t="s">
        <x:v>535</x:v>
      </x:c>
      <x:c r="F131" s="1221" t="e">
        <x:f t="shared" si="82"/>
        <x:v>#REF!</x:v>
      </x:c>
      <x:c r="G131" s="1221" t="e">
        <x:f t="shared" si="83"/>
        <x:v>#REF!</x:v>
      </x:c>
      <x:c r="H131" s="1221" t="e">
        <x:f t="shared" si="72"/>
        <x:v>#REF!</x:v>
      </x:c>
      <x:c r="I131" s="1222" t="e">
        <x:f t="shared" si="73"/>
        <x:v>#REF!</x:v>
      </x:c>
      <x:c r="J131" s="1221" t="e">
        <x:f t="shared" si="74"/>
        <x:v>#REF!</x:v>
      </x:c>
      <x:c r="K131" s="1229" t="e">
        <x:f t="shared" si="75"/>
        <x:v>#REF!</x:v>
      </x:c>
      <x:c r="L131" s="1058">
        <x:f t="shared" ca="1" si="76"/>
        <x:v>56.774447211503819</x:v>
      </x:c>
      <x:c r="M131" s="1238">
        <x:f t="shared" ca="1" si="77"/>
        <x:v>125.16608181142554</x:v>
      </x:c>
      <x:c r="N131" s="1234"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49.943941254500963</x:v>
      </x:c>
      <x:c r="AA131" s="1145">
        <x:f ca="1">(SQRT(((-'int. presets cp_10d'!G27*SIN($F$18*PI()/180)*$F$21)*$C$25*1000)^2+(0.001*$C$25*1000*$F$21)^2)/$C$30+(-'int. presets cp_10d'!G27*COS($F$18*PI()/180)*$F$21)*$C$25*1000)/9.81*$AA$99/$O$47*$F$193*'int. presets cp_10d'!$G$214-$N$47/$O$47*$C$20*$F$21</x:f>
        <x:v>56.774447211503819</x:v>
      </x:c>
    </x:row>
    <x:row r="132" spans="2:27" ht="12.75" customHeight="1" x14ac:dyDescent="0.2">
      <x:c r="B132" s="1511" t="s">
        <x:v>536</x:v>
      </x:c>
      <x:c r="C132" s="1512">
        <x:v>0</x:v>
      </x:c>
      <x:c r="D132" s="1513" t="s">
        <x:v>536</x:v>
      </x:c>
      <x:c r="E132" s="546" t="s">
        <x:v>534</x:v>
      </x:c>
      <x:c r="F132" s="1223" t="e">
        <x:f t="shared" si="82"/>
        <x:v>#REF!</x:v>
      </x:c>
      <x:c r="G132" s="1223" t="e">
        <x:f t="shared" si="83"/>
        <x:v>#REF!</x:v>
      </x:c>
      <x:c r="H132" s="1223" t="e">
        <x:f t="shared" si="72"/>
        <x:v>#REF!</x:v>
      </x:c>
      <x:c r="I132" s="1220" t="e">
        <x:f t="shared" si="73"/>
        <x:v>#REF!</x:v>
      </x:c>
      <x:c r="J132" s="1223" t="e">
        <x:f t="shared" si="74"/>
        <x:v>#REF!</x:v>
      </x:c>
      <x:c r="K132" s="1230" t="e">
        <x:f t="shared" si="75"/>
        <x:v>#REF!</x:v>
      </x:c>
      <x:c r="L132" s="1057">
        <x:f ca="1">MAX(Z132,AA132)</x:f>
        <x:v>25.859891368022076</x:v>
      </x:c>
      <x:c r="M132" s="1239">
        <x:f t="shared" ca="1" si="77"/>
        <x:v>57.011233707768824</x:v>
      </x:c>
      <x:c r="N132" s="1235"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5.2657612579716115</x:v>
      </x:c>
      <x:c r="AA132" s="1147">
        <x:f ca="1">(SQRT(((-'int. presets cp_10d'!G28*SIN($F$18*PI()/180)*$F$21)*$C$25*1000)^2+(0.001*$C$25*1000*$F$21)^2)/$C$30+(-'int. presets cp_10d'!G28*COS($F$18*PI()/180)*$F$21)*$C$25*1000)/9.81*$AA$99/$O$47*$F$193*'int. presets cp_10d'!$G$214-$N$47/$O$47*$C$20*$F$21</x:f>
        <x:v>25.859891368022076</x:v>
      </x:c>
    </x:row>
    <x:row r="133" spans="2:27" ht="13.5" thickBot="1" x14ac:dyDescent="0.25">
      <x:c r="B133" s="1514" t="e">
        <x:v>#REF!</x:v>
      </x:c>
      <x:c r="C133" s="1515">
        <x:v>0</x:v>
      </x:c>
      <x:c r="D133" s="1516">
        <x:v>0</x:v>
      </x:c>
      <x:c r="E133" s="547" t="s">
        <x:v>535</x:v>
      </x:c>
      <x:c r="F133" s="1221" t="e">
        <x:f t="shared" si="82"/>
        <x:v>#REF!</x:v>
      </x:c>
      <x:c r="G133" s="1221" t="e">
        <x:f t="shared" si="83"/>
        <x:v>#REF!</x:v>
      </x:c>
      <x:c r="H133" s="1221" t="e">
        <x:f t="shared" si="72"/>
        <x:v>#REF!</x:v>
      </x:c>
      <x:c r="I133" s="1222" t="e">
        <x:f t="shared" si="73"/>
        <x:v>#REF!</x:v>
      </x:c>
      <x:c r="J133" s="1221" t="e">
        <x:f t="shared" si="74"/>
        <x:v>#REF!</x:v>
      </x:c>
      <x:c r="K133" s="1229" t="e">
        <x:f t="shared" si="75"/>
        <x:v>#REF!</x:v>
      </x:c>
      <x:c r="L133" s="1058">
        <x:f t="shared" ca="1" si="76"/>
        <x:v>24.254131792364248</x:v>
      </x:c>
      <x:c r="M133" s="1238">
        <x:f t="shared" ca="1" si="77"/>
        <x:v>53.471144032082066</x:v>
      </x:c>
      <x:c r="N133" s="1234"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3.0386310891269019</x:v>
      </x:c>
      <x:c r="AA133" s="1145">
        <x:f ca="1">(SQRT(((-'int. presets cp_10d'!G29*SIN($F$18*PI()/180)*$F$21)*$C$25*1000)^2+(0.001*$C$25*1000*$F$21)^2)/$C$30+(-'int. presets cp_10d'!G29*COS($F$18*PI()/180)*$F$21)*$C$25*1000)/9.81*$AA$99/$O$47*$F$193*'int. presets cp_10d'!$G$214-$N$47/$O$47*$C$20*$F$21</x:f>
        <x:v>24.254131792364248</x:v>
      </x:c>
    </x:row>
    <x:row r="134" spans="2:27" ht="12.75" customHeight="1" x14ac:dyDescent="0.2">
      <x:c r="B134" s="1511" t="s">
        <x:v>537</x:v>
      </x:c>
      <x:c r="C134" s="1512">
        <x:v>0</x:v>
      </x:c>
      <x:c r="D134" s="1513" t="s">
        <x:v>537</x:v>
      </x:c>
      <x:c r="E134" s="546" t="s">
        <x:v>534</x:v>
      </x:c>
      <x:c r="F134" s="1223" t="e">
        <x:f t="shared" si="82"/>
        <x:v>#REF!</x:v>
      </x:c>
      <x:c r="G134" s="1223" t="e">
        <x:f t="shared" si="83"/>
        <x:v>#REF!</x:v>
      </x:c>
      <x:c r="H134" s="1223" t="e">
        <x:f t="shared" si="72"/>
        <x:v>#REF!</x:v>
      </x:c>
      <x:c r="I134" s="1220" t="e">
        <x:f t="shared" si="73"/>
        <x:v>#REF!</x:v>
      </x:c>
      <x:c r="J134" s="1223" t="e">
        <x:f t="shared" si="74"/>
        <x:v>#REF!</x:v>
      </x:c>
      <x:c r="K134" s="1230" t="e">
        <x:f t="shared" si="75"/>
        <x:v>#REF!</x:v>
      </x:c>
      <x:c r="L134" s="1057">
        <x:f t="shared" ca="1" si="76"/>
        <x:v>25.244025176767465</x:v>
      </x:c>
      <x:c r="M134" s="1239">
        <x:f t="shared" ca="1" si="77"/>
        <x:v>55.653482785205085</x:v>
      </x:c>
      <x:c r="N134" s="1235"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13.330374580049117</x:v>
      </x:c>
      <x:c r="AA134" s="1147">
        <x:f ca="1">(SQRT(((-'int. presets cp_10d'!G30*SIN($F$18*PI()/180)*$F$21)*$C$25*1000)^2+(0.001*$C$25*1000*$F$21)^2)/$C$30+(-'int. presets cp_10d'!G30*COS($F$18*PI()/180)*$F$21)*$C$25*1000)/9.81*$AA$99/$O$47*$F$193*'int. presets cp_10d'!$G$214-$N$47/$O$47*$C$20*$F$21</x:f>
        <x:v>25.244025176767465</x:v>
      </x:c>
    </x:row>
    <x:row r="135" spans="2:27" ht="13.5" customHeight="1" thickBot="1" x14ac:dyDescent="0.25">
      <x:c r="B135" s="1514" t="e">
        <x:v>#REF!</x:v>
      </x:c>
      <x:c r="C135" s="1515">
        <x:v>0</x:v>
      </x:c>
      <x:c r="D135" s="1516">
        <x:v>0</x:v>
      </x:c>
      <x:c r="E135" s="547" t="s">
        <x:v>535</x:v>
      </x:c>
      <x:c r="F135" s="1221" t="e">
        <x:f t="shared" si="82"/>
        <x:v>#REF!</x:v>
      </x:c>
      <x:c r="G135" s="1221" t="e">
        <x:f t="shared" si="83"/>
        <x:v>#REF!</x:v>
      </x:c>
      <x:c r="H135" s="1221" t="e">
        <x:f t="shared" si="72"/>
        <x:v>#REF!</x:v>
      </x:c>
      <x:c r="I135" s="1222" t="e">
        <x:f t="shared" si="73"/>
        <x:v>#REF!</x:v>
      </x:c>
      <x:c r="J135" s="1221" t="e">
        <x:f t="shared" si="74"/>
        <x:v>#REF!</x:v>
      </x:c>
      <x:c r="K135" s="1229" t="e">
        <x:f t="shared" si="75"/>
        <x:v>#REF!</x:v>
      </x:c>
      <x:c r="L135" s="1058">
        <x:f t="shared" ca="1" si="76"/>
        <x:v>27.185159531088175</x:v>
      </x:c>
      <x:c r="M135" s="1238">
        <x:f t="shared" ca="1" si="77"/>
        <x:v>59.932946405427607</x:v>
      </x:c>
      <x:c r="N135" s="1234"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11.891347904781533</x:v>
      </x:c>
      <x:c r="AA135" s="1145">
        <x:f ca="1">(SQRT(((-'int. presets cp_10d'!G31*SIN($F$18*PI()/180)*$F$21)*$C$25*1000)^2+(0.001*$C$25*1000*$F$21)^2)/$C$30+(-'int. presets cp_10d'!G31*COS($F$18*PI()/180)*$F$21)*$C$25*1000)/9.81*$AA$99/$O$47*$F$193*'int. presets cp_10d'!$G$214-$N$47/$O$47*$C$20*$F$21</x:f>
        <x:v>27.185159531088175</x:v>
      </x:c>
    </x:row>
    <x:row r="136" spans="2:27" x14ac:dyDescent="0.2">
      <x:c r="B136" s="1511" t="s">
        <x:v>538</x:v>
      </x:c>
      <x:c r="C136" s="1512">
        <x:v>0</x:v>
      </x:c>
      <x:c r="D136" s="1513" t="s">
        <x:v>538</x:v>
      </x:c>
      <x:c r="E136" s="546" t="s">
        <x:v>534</x:v>
      </x:c>
      <x:c r="F136" s="1223" t="e">
        <x:f t="shared" si="82"/>
        <x:v>#REF!</x:v>
      </x:c>
      <x:c r="G136" s="1223" t="e">
        <x:f t="shared" si="83"/>
        <x:v>#REF!</x:v>
      </x:c>
      <x:c r="H136" s="1223" t="e">
        <x:f t="shared" si="72"/>
        <x:v>#REF!</x:v>
      </x:c>
      <x:c r="I136" s="1220" t="e">
        <x:f t="shared" si="73"/>
        <x:v>#REF!</x:v>
      </x:c>
      <x:c r="J136" s="1223" t="e">
        <x:f t="shared" si="74"/>
        <x:v>#REF!</x:v>
      </x:c>
      <x:c r="K136" s="1230" t="e">
        <x:f t="shared" si="75"/>
        <x:v>#REF!</x:v>
      </x:c>
      <x:c r="L136" s="1057">
        <x:f t="shared" ca="1" si="76"/>
        <x:v>24.254131792364248</x:v>
      </x:c>
      <x:c r="M136" s="1239">
        <x:f t="shared" ca="1" si="77"/>
        <x:v>53.471144032082066</x:v>
      </x:c>
      <x:c r="N136" s="1235"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0.81150092028221366</x:v>
      </x:c>
      <x:c r="AA136" s="1143">
        <x:f ca="1">(SQRT(((-'int. presets cp_10d'!G32*SIN($F$18*PI()/180)*$F$21)*$C$25*1000)^2+(0.001*$C$25*1000*$F$21)^2)/$C$30+(-'int. presets cp_10d'!G32*COS($F$18*PI()/180)*$F$21)*$C$25*1000)/9.81*$AA$99/$O$47*$F$193*'int. presets cp_10d'!$G$214-$N$47/$O$47*$C$20*$F$21</x:f>
        <x:v>24.254131792364248</x:v>
      </x:c>
    </x:row>
    <x:row r="137" spans="2:27" ht="13.5" customHeight="1" thickBot="1" x14ac:dyDescent="0.25">
      <x:c r="B137" s="1517" t="e">
        <x:v>#REF!</x:v>
      </x:c>
      <x:c r="C137" s="1518">
        <x:v>0</x:v>
      </x:c>
      <x:c r="D137" s="1519">
        <x:v>0</x:v>
      </x:c>
      <x:c r="E137" s="1110" t="s">
        <x:v>535</x:v>
      </x:c>
      <x:c r="F137" s="1221" t="e">
        <x:f t="shared" si="82"/>
        <x:v>#REF!</x:v>
      </x:c>
      <x:c r="G137" s="1221" t="e">
        <x:f t="shared" si="83"/>
        <x:v>#REF!</x:v>
      </x:c>
      <x:c r="H137" s="1221" t="e">
        <x:f t="shared" si="72"/>
        <x:v>#REF!</x:v>
      </x:c>
      <x:c r="I137" s="1222" t="e">
        <x:f t="shared" si="73"/>
        <x:v>#REF!</x:v>
      </x:c>
      <x:c r="J137" s="1221" t="e">
        <x:f t="shared" si="74"/>
        <x:v>#REF!</x:v>
      </x:c>
      <x:c r="K137" s="1229" t="e">
        <x:f t="shared" si="75"/>
        <x:v>#REF!</x:v>
      </x:c>
      <x:c r="L137" s="1107">
        <x:f t="shared" ca="1" si="76"/>
        <x:v>24.254131792364248</x:v>
      </x:c>
      <x:c r="M137" s="1238">
        <x:f t="shared" ca="1" si="77"/>
        <x:v>53.471144032082066</x:v>
      </x:c>
      <x:c r="N137" s="1235"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0.81150092028221366</x:v>
      </x:c>
      <x:c r="AA137" s="1147">
        <x:f ca="1">(SQRT(((-'int. presets cp_10d'!G33*SIN($F$18*PI()/180)*$F$21)*$C$25*1000)^2+(0.001*$C$25*1000*$F$21)^2)/$C$30+(-'int. presets cp_10d'!G33*COS($F$18*PI()/180)*$F$21)*$C$25*1000)/9.81*$AA$99/$O$47*$F$193*'int. presets cp_10d'!$G$214-$N$47/$O$47*$C$20*$F$21</x:f>
        <x:v>24.254131792364248</x:v>
      </x:c>
    </x:row>
    <x:row r="138" spans="2:27" ht="16.5" customHeight="1" thickTop="1" thickBot="1" x14ac:dyDescent="0.25">
      <x:c r="B138" s="1546" t="s">
        <x:v>416</x:v>
      </x:c>
      <x:c r="C138" s="1547"/>
      <x:c r="D138" s="1547"/>
      <x:c r="E138" s="1547"/>
      <x:c r="F138" s="1547"/>
      <x:c r="G138" s="1547"/>
      <x:c r="H138" s="1547"/>
      <x:c r="I138" s="1547"/>
      <x:c r="J138" s="1547"/>
      <x:c r="K138" s="1547"/>
      <x:c r="L138" s="1548"/>
      <x:c r="M138" s="1233"/>
      <x:c r="N138" s="1123"/>
      <x:c r="O138" s="1124"/>
      <x:c r="P138" s="1124"/>
      <x:c r="Q138" s="1124"/>
      <x:c r="R138" s="1124"/>
      <x:c r="S138" s="1124"/>
      <x:c r="T138" s="1124"/>
      <x:c r="U138" s="1124"/>
      <x:c r="V138" s="1124"/>
      <x:c r="W138" s="1124"/>
      <x:c r="X138" s="1124"/>
      <x:c r="Y138" s="1124"/>
      <x:c r="Z138" s="1124"/>
      <x:c r="AA138" s="1127"/>
    </x:row>
    <x:row r="139" spans="2:27" x14ac:dyDescent="0.2">
      <x:c r="B139" s="1511" t="s">
        <x:v>533</x:v>
      </x:c>
      <x:c r="C139" s="1512"/>
      <x:c r="D139" s="1513"/>
      <x:c r="E139" s="351" t="s">
        <x:v>534</x:v>
      </x:c>
      <x:c r="F139" s="1219" t="e">
        <x:f t="shared" ref="F139:F146" si="84">MAX(N139,O139)</x:f>
        <x:v>#REF!</x:v>
      </x:c>
      <x:c r="G139" s="1219" t="e">
        <x:f t="shared" ref="G139:G146" si="85">MAX(P139,Q139)</x:f>
        <x:v>#REF!</x:v>
      </x:c>
      <x:c r="H139" s="1219" t="e">
        <x:f t="shared" si="72"/>
        <x:v>#REF!</x:v>
      </x:c>
      <x:c r="I139" s="1227" t="e">
        <x:f t="shared" si="73"/>
        <x:v>#REF!</x:v>
      </x:c>
      <x:c r="J139" s="1219" t="e">
        <x:f t="shared" si="74"/>
        <x:v>#REF!</x:v>
      </x:c>
      <x:c r="K139" s="1228" t="e">
        <x:f t="shared" si="75"/>
        <x:v>#REF!</x:v>
      </x:c>
      <x:c r="L139" s="1057">
        <x:f t="shared" ca="1" si="76"/>
        <x:v>55.394690174636274</x:v>
      </x:c>
      <x:c r="M139" s="1237">
        <x:f t="shared" ca="1" si="77"/>
        <x:v>122.12424185280661</x:v>
      </x:c>
      <x:c r="N139" s="497"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47.903394413781292</x:v>
      </x:c>
      <x:c r="AA139" s="1143">
        <x:f ca="1">(SQRT(((-'int. presets cp_10d'!H26*SIN($F$18*PI()/180)*$F$21)*$C$25*1000)^2+(0.001*$C$25*1000*$F$21)^2)/$C$30+(-'int. presets cp_10d'!H26*COS($F$18*PI()/180)*$F$21)*$C$25*1000)/9.81*$AA$99/$O$47*$F$193*'int. presets cp_10d'!$H$214-$N$47/$O$47*$C$20*$F$21</x:f>
        <x:v>55.394690174636274</x:v>
      </x:c>
    </x:row>
    <x:row r="140" spans="2:27" ht="13.5" thickBot="1" x14ac:dyDescent="0.25">
      <x:c r="B140" s="1514"/>
      <x:c r="C140" s="1515"/>
      <x:c r="D140" s="1516"/>
      <x:c r="E140" s="345" t="s">
        <x:v>535</x:v>
      </x:c>
      <x:c r="F140" s="1221" t="e">
        <x:f t="shared" si="84"/>
        <x:v>#REF!</x:v>
      </x:c>
      <x:c r="G140" s="1221" t="e">
        <x:f t="shared" si="85"/>
        <x:v>#REF!</x:v>
      </x:c>
      <x:c r="H140" s="1221" t="e">
        <x:f t="shared" si="72"/>
        <x:v>#REF!</x:v>
      </x:c>
      <x:c r="I140" s="1222" t="e">
        <x:f t="shared" si="73"/>
        <x:v>#REF!</x:v>
      </x:c>
      <x:c r="J140" s="1221" t="e">
        <x:f t="shared" si="74"/>
        <x:v>#REF!</x:v>
      </x:c>
      <x:c r="K140" s="1229" t="e">
        <x:f t="shared" si="75"/>
        <x:v>#REF!</x:v>
      </x:c>
      <x:c r="L140" s="1058">
        <x:f t="shared" ca="1" si="76"/>
        <x:v>56.62898884529988</x:v>
      </x:c>
      <x:c r="M140" s="1238">
        <x:f t="shared" ca="1" si="77"/>
        <x:v>124.84540138812501</x:v>
      </x:c>
      <x:c r="N140" s="1234"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49.455643691440379</x:v>
      </x:c>
      <x:c r="AA140" s="1145">
        <x:f ca="1">(SQRT(((-'int. presets cp_10d'!H27*SIN($F$18*PI()/180)*$F$21)*$C$25*1000)^2+(0.001*$C$25*1000*$F$21)^2)/$C$30+(-'int. presets cp_10d'!H27*COS($F$18*PI()/180)*$F$21)*$C$25*1000)/9.81*$AA$99/$O$47*$F$193*'int. presets cp_10d'!$H$214-$N$47/$O$47*$C$20*$F$21</x:f>
        <x:v>56.62898884529988</x:v>
      </x:c>
    </x:row>
    <x:row r="141" spans="2:27" x14ac:dyDescent="0.2">
      <x:c r="B141" s="1511" t="s">
        <x:v>536</x:v>
      </x:c>
      <x:c r="C141" s="1512"/>
      <x:c r="D141" s="1513"/>
      <x:c r="E141" s="347" t="s">
        <x:v>534</x:v>
      </x:c>
      <x:c r="F141" s="1223" t="e">
        <x:f t="shared" si="84"/>
        <x:v>#REF!</x:v>
      </x:c>
      <x:c r="G141" s="1223" t="e">
        <x:f t="shared" si="85"/>
        <x:v>#REF!</x:v>
      </x:c>
      <x:c r="H141" s="1223" t="e">
        <x:f t="shared" si="72"/>
        <x:v>#REF!</x:v>
      </x:c>
      <x:c r="I141" s="1220" t="e">
        <x:f t="shared" si="73"/>
        <x:v>#REF!</x:v>
      </x:c>
      <x:c r="J141" s="1223" t="e">
        <x:f t="shared" si="74"/>
        <x:v>#REF!</x:v>
      </x:c>
      <x:c r="K141" s="1230" t="e">
        <x:f t="shared" si="75"/>
        <x:v>#REF!</x:v>
      </x:c>
      <x:c r="L141" s="1057">
        <x:f t="shared" ca="1" si="76"/>
        <x:v>15.938804019978285</x:v>
      </x:c>
      <x:c r="M141" s="1239">
        <x:f t="shared" ca="1" si="77"/>
        <x:v>35.13900611852452</x:v>
      </x:c>
      <x:c r="N141" s="1235"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-1.7229702343181081</x:v>
      </x:c>
      <x:c r="AA141" s="1147">
        <x:f ca="1">(SQRT(((-'int. presets cp_10d'!H28*SIN($F$18*PI()/180)*$F$21)*$C$25*1000)^2+(0.001*$C$25*1000*$F$21)^2)/$C$30+(-'int. presets cp_10d'!H28*COS($F$18*PI()/180)*$F$21)*$C$25*1000)/9.81*$AA$99/$O$47*$F$193*'int. presets cp_10d'!$H$214-$N$47/$O$47*$C$20*$F$21</x:f>
        <x:v>15.938804019978285</x:v>
      </x:c>
    </x:row>
    <x:row r="142" spans="2:27" ht="13.5" thickBot="1" x14ac:dyDescent="0.25">
      <x:c r="B142" s="1514"/>
      <x:c r="C142" s="1515"/>
      <x:c r="D142" s="1516"/>
      <x:c r="E142" s="345" t="s">
        <x:v>535</x:v>
      </x:c>
      <x:c r="F142" s="1221" t="e">
        <x:f t="shared" si="84"/>
        <x:v>#REF!</x:v>
      </x:c>
      <x:c r="G142" s="1221" t="e">
        <x:f t="shared" si="85"/>
        <x:v>#REF!</x:v>
      </x:c>
      <x:c r="H142" s="1221" t="e">
        <x:f t="shared" si="72"/>
        <x:v>#REF!</x:v>
      </x:c>
      <x:c r="I142" s="1222" t="e">
        <x:f t="shared" si="73"/>
        <x:v>#REF!</x:v>
      </x:c>
      <x:c r="J142" s="1221" t="e">
        <x:f t="shared" si="74"/>
        <x:v>#REF!</x:v>
      </x:c>
      <x:c r="K142" s="1229" t="e">
        <x:f t="shared" si="75"/>
        <x:v>#REF!</x:v>
      </x:c>
      <x:c r="L142" s="1058">
        <x:f t="shared" ca="1" si="76"/>
        <x:v>15.938804019978285</x:v>
      </x:c>
      <x:c r="M142" s="1238">
        <x:f t="shared" ca="1" si="77"/>
        <x:v>35.13900611852452</x:v>
      </x:c>
      <x:c r="N142" s="1234"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-1.7229702343181081</x:v>
      </x:c>
      <x:c r="AA142" s="1145">
        <x:f ca="1">(SQRT(((-'int. presets cp_10d'!H29*SIN($F$18*PI()/180)*$F$21)*$C$25*1000)^2+(0.001*$C$25*1000*$F$21)^2)/$C$30+(-'int. presets cp_10d'!H29*COS($F$18*PI()/180)*$F$21)*$C$25*1000)/9.81*$AA$99/$O$47*$F$193*'int. presets cp_10d'!$H$214-$N$47/$O$47*$C$20*$F$21</x:f>
        <x:v>15.938804019978285</x:v>
      </x:c>
    </x:row>
    <x:row r="143" spans="2:27" x14ac:dyDescent="0.2">
      <x:c r="B143" s="1511" t="s">
        <x:v>537</x:v>
      </x:c>
      <x:c r="C143" s="1512"/>
      <x:c r="D143" s="1513"/>
      <x:c r="E143" s="347" t="s">
        <x:v>534</x:v>
      </x:c>
      <x:c r="F143" s="1223" t="e">
        <x:f t="shared" si="84"/>
        <x:v>#REF!</x:v>
      </x:c>
      <x:c r="G143" s="1223" t="e">
        <x:f t="shared" si="85"/>
        <x:v>#REF!</x:v>
      </x:c>
      <x:c r="H143" s="1223" t="e">
        <x:f t="shared" si="72"/>
        <x:v>#REF!</x:v>
      </x:c>
      <x:c r="I143" s="1220" t="e">
        <x:f t="shared" si="73"/>
        <x:v>#REF!</x:v>
      </x:c>
      <x:c r="J143" s="1223" t="e">
        <x:f t="shared" si="74"/>
        <x:v>#REF!</x:v>
      </x:c>
      <x:c r="K143" s="1230" t="e">
        <x:f t="shared" si="75"/>
        <x:v>#REF!</x:v>
      </x:c>
      <x:c r="L143" s="1057">
        <x:f t="shared" ca="1" si="76"/>
        <x:v>22.100290755314575</x:v>
      </x:c>
      <x:c r="M143" s="1239">
        <x:f t="shared" ca="1" si="77"/>
        <x:v>48.722743004981616</x:v>
      </x:c>
      <x:c r="N143" s="1235"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9.724943351390877</x:v>
      </x:c>
      <x:c r="AA143" s="1147">
        <x:f ca="1">(SQRT(((-'int. presets cp_10d'!H30*SIN($F$18*PI()/180)*$F$21)*$C$25*1000)^2+(0.001*$C$25*1000*$F$21)^2)/$C$30+(-'int. presets cp_10d'!H30*COS($F$18*PI()/180)*$F$21)*$C$25*1000)/9.81*$AA$99/$O$47*$F$193*'int. presets cp_10d'!$H$214-$N$47/$O$47*$C$20*$F$21</x:f>
        <x:v>22.100290755314575</x:v>
      </x:c>
    </x:row>
    <x:row r="144" spans="2:27" ht="13.5" thickBot="1" x14ac:dyDescent="0.25">
      <x:c r="B144" s="1514"/>
      <x:c r="C144" s="1515"/>
      <x:c r="D144" s="1516"/>
      <x:c r="E144" s="345" t="s">
        <x:v>535</x:v>
      </x:c>
      <x:c r="F144" s="1221" t="e">
        <x:f t="shared" si="84"/>
        <x:v>#REF!</x:v>
      </x:c>
      <x:c r="G144" s="1221" t="e">
        <x:f t="shared" si="85"/>
        <x:v>#REF!</x:v>
      </x:c>
      <x:c r="H144" s="1221" t="e">
        <x:f t="shared" si="72"/>
        <x:v>#REF!</x:v>
      </x:c>
      <x:c r="I144" s="1222" t="e">
        <x:f t="shared" si="73"/>
        <x:v>#REF!</x:v>
      </x:c>
      <x:c r="J144" s="1221" t="e">
        <x:f t="shared" si="74"/>
        <x:v>#REF!</x:v>
      </x:c>
      <x:c r="K144" s="1229" t="e">
        <x:f t="shared" si="75"/>
        <x:v>#REF!</x:v>
      </x:c>
      <x:c r="L144" s="1058">
        <x:f t="shared" ca="1" si="76"/>
        <x:v>22.100290755314575</x:v>
      </x:c>
      <x:c r="M144" s="1238">
        <x:f t="shared" ca="1" si="77"/>
        <x:v>48.722743004981616</x:v>
      </x:c>
      <x:c r="N144" s="1234"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9.724943351390877</x:v>
      </x:c>
      <x:c r="AA144" s="1145">
        <x:f ca="1">(SQRT(((-'int. presets cp_10d'!H31*SIN($F$18*PI()/180)*$F$21)*$C$25*1000)^2+(0.001*$C$25*1000*$F$21)^2)/$C$30+(-'int. presets cp_10d'!H31*COS($F$18*PI()/180)*$F$21)*$C$25*1000)/9.81*$AA$99/$O$47*$F$193*'int. presets cp_10d'!$H$214-$N$47/$O$47*$C$20*$F$21</x:f>
        <x:v>22.100290755314575</x:v>
      </x:c>
    </x:row>
    <x:row r="145" spans="2:27" x14ac:dyDescent="0.2">
      <x:c r="B145" s="1511" t="s">
        <x:v>538</x:v>
      </x:c>
      <x:c r="C145" s="1512"/>
      <x:c r="D145" s="1513"/>
      <x:c r="E145" s="347" t="s">
        <x:v>534</x:v>
      </x:c>
      <x:c r="F145" s="1223" t="e">
        <x:f t="shared" si="84"/>
        <x:v>#REF!</x:v>
      </x:c>
      <x:c r="G145" s="1223" t="e">
        <x:f t="shared" si="85"/>
        <x:v>#REF!</x:v>
      </x:c>
      <x:c r="H145" s="1223" t="e">
        <x:f t="shared" si="72"/>
        <x:v>#REF!</x:v>
      </x:c>
      <x:c r="I145" s="1220" t="e">
        <x:f t="shared" si="73"/>
        <x:v>#REF!</x:v>
      </x:c>
      <x:c r="J145" s="1223" t="e">
        <x:f t="shared" si="74"/>
        <x:v>#REF!</x:v>
      </x:c>
      <x:c r="K145" s="1230" t="e">
        <x:f t="shared" si="75"/>
        <x:v>#REF!</x:v>
      </x:c>
      <x:c r="L145" s="1057">
        <x:f t="shared" ca="1" si="76"/>
        <x:v>15.938804019978285</x:v>
      </x:c>
      <x:c r="M145" s="1239">
        <x:f t="shared" ca="1" si="77"/>
        <x:v>35.13900611852452</x:v>
      </x:c>
      <x:c r="N145" s="1235"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-1.7229702343181081</x:v>
      </x:c>
      <x:c r="AA145" s="1143">
        <x:f ca="1">(SQRT(((-'int. presets cp_10d'!H32*SIN($F$18*PI()/180)*$F$21)*$C$25*1000)^2+(0.001*$C$25*1000*$F$21)^2)/$C$30+(-'int. presets cp_10d'!H32*COS($F$18*PI()/180)*$F$21)*$C$25*1000)/9.81*$AA$99/$O$47*$F$193*'int. presets cp_10d'!$H$214-$N$47/$O$47*$C$20*$F$21</x:f>
        <x:v>15.938804019978285</x:v>
      </x:c>
    </x:row>
    <x:row r="146" spans="2:27" ht="13.5" thickBot="1" x14ac:dyDescent="0.25">
      <x:c r="B146" s="1517"/>
      <x:c r="C146" s="1518"/>
      <x:c r="D146" s="1519"/>
      <x:c r="E146" s="346" t="s">
        <x:v>535</x:v>
      </x:c>
      <x:c r="F146" s="1221" t="e">
        <x:f t="shared" si="84"/>
        <x:v>#REF!</x:v>
      </x:c>
      <x:c r="G146" s="1221" t="e">
        <x:f t="shared" si="85"/>
        <x:v>#REF!</x:v>
      </x:c>
      <x:c r="H146" s="1221" t="e">
        <x:f t="shared" si="72"/>
        <x:v>#REF!</x:v>
      </x:c>
      <x:c r="I146" s="1222" t="e">
        <x:f t="shared" si="73"/>
        <x:v>#REF!</x:v>
      </x:c>
      <x:c r="J146" s="1221" t="e">
        <x:f t="shared" si="74"/>
        <x:v>#REF!</x:v>
      </x:c>
      <x:c r="K146" s="1229" t="e">
        <x:f t="shared" si="75"/>
        <x:v>#REF!</x:v>
      </x:c>
      <x:c r="L146" s="1059">
        <x:f t="shared" ca="1" si="76"/>
        <x:v>15.938804019978285</x:v>
      </x:c>
      <x:c r="M146" s="1238">
        <x:f t="shared" ca="1" si="77"/>
        <x:v>35.13900611852452</x:v>
      </x:c>
      <x:c r="N146" s="1236"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-1.7229702343181081</x:v>
      </x:c>
      <x:c r="AA146" s="1149">
        <x:f ca="1">(SQRT(((-'int. presets cp_10d'!H33*SIN($F$18*PI()/180)*$F$21)*$C$25*1000)^2+(0.001*$C$25*1000*$F$21)^2)/$C$30+(-'int. presets cp_10d'!H33*COS($F$18*PI()/180)*$F$21)*$C$25*1000)/9.81*$AA$99/$O$47*$F$193*'int. presets cp_10d'!$H$214-$N$47/$O$47*$C$20*$F$21</x:f>
        <x:v>15.938804019978285</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506</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682" t="s">
        <x:v>509</x:v>
      </x:c>
      <x:c r="C191" s="332" t="s">
        <x:v>510</x:v>
      </x:c>
      <x:c r="D191" s="1685" t="s">
        <x:v>507</x:v>
      </x:c>
      <x:c r="E191" s="1686"/>
      <x:c r="F191" s="1687" t="s">
        <x:v>508</x:v>
      </x:c>
      <x:c r="G191" s="1688"/>
      <x:c r="H191" s="538"/>
      <x:c r="I191" s="538"/>
      <x:c r="J191" s="538"/>
    </x:row>
    <x:row r="192" spans="2:10" x14ac:dyDescent="0.2">
      <x:c r="B192" s="1683"/>
      <x:c r="C192" s="59" t="s">
        <x:v>511</x:v>
      </x:c>
      <x:c r="D192" s="60">
        <x:f>IF($C$31&gt;7,"Fehler",$C$31)</x:f>
        <x:v>1.1934894239820351</x:v>
      </x:c>
      <x:c r="E192" s="61" t="s">
        <x:v>5</x:v>
      </x:c>
      <x:c r="F192" s="60">
        <x:f>IF($C$31&gt;7,"Fehler",$C$31)</x:f>
        <x:v>1.1934894239820351</x:v>
      </x:c>
      <x:c r="G192" s="62" t="s">
        <x:v>5</x:v>
      </x:c>
      <x:c r="H192" s="19"/>
      <x:c r="I192" s="19"/>
      <x:c r="J192" s="19"/>
    </x:row>
    <x:row r="193" spans="2:10" ht="13.5" customHeight="1" thickBot="1" x14ac:dyDescent="0.25">
      <x:c r="B193" s="1684"/>
      <x:c r="C193" s="64" t="s">
        <x:v>512</x:v>
      </x:c>
      <x:c r="D193" s="65">
        <x:f>IF($D$192="Fehler","",IF($J$32=$B$197,1,IF($J$32=$B$198,1/(COS(D192/180*PI())),"Fehler")))</x:f>
        <x:v>1.0002169903464837</x:v>
      </x:c>
      <x:c r="E193" s="66" t="s">
        <x:v>6</x:v>
      </x:c>
      <x:c r="F193" s="67">
        <x:f>IF($D$192="Fehler","",IF($J$32=$B$197,1,IF($J$32=$B$198,$C$30/($C$30*COS(F192/180*PI())-SIN(F192/180*PI())),"FEHLER")))</x:f>
        <x:v>1.0616553804169064</x:v>
      </x:c>
      <x:c r="G193" s="68" t="s">
        <x:v>6</x:v>
      </x:c>
      <x:c r="H193" s="19"/>
      <x:c r="I193" s="19"/>
      <x:c r="J193" s="19"/>
    </x:row>
    <x:row r="194" spans="2:10" ht="13.5" thickBot="1" x14ac:dyDescent="0.25"/>
    <x:row r="195" spans="2:10" ht="26.25" thickBot="1" x14ac:dyDescent="0.25">
      <x:c r="B195" s="178"/>
      <x:c r="C195" s="69" t="s">
        <x:v>408</x:v>
      </x:c>
      <x:c r="D195" s="70" t="s">
        <x:v>126</x:v>
      </x:c>
      <x:c r="E195" s="70" t="s">
        <x:v>513</x:v>
      </x:c>
      <x:c r="F195" s="71" t="s">
        <x:v>439</x:v>
      </x:c>
      <x:c r="G195" s="173" t="s">
        <x:v>514</x:v>
      </x:c>
      <x:c r="H195" s="194" t="s">
        <x:v>515</x:v>
      </x:c>
      <x:c r="I195" s="193" t="s">
        <x:v>516</x:v>
      </x:c>
      <x:c r="J195" s="193" t="s">
        <x:v>517</x:v>
      </x:c>
    </x:row>
    <x:row r="196" spans="2:10" ht="12.75" customHeight="1" x14ac:dyDescent="0.2">
      <x:c r="B196" s="178"/>
      <x:c r="C196" s="168" t="str">
        <x:f>'building data'!Q10</x:f>
        <x:v>USA</x:v>
      </x:c>
      <x:c r="D196" s="169" t="str">
        <x:f>'building data'!R10</x:f>
        <x:v>ASCE/SEI 7-10</x:v>
      </x:c>
      <x:c r="E196" s="72">
        <x:f>'ASCE 7-10 (US)'!C19</x:f>
        <x:v>1.4560013424210316</x:v>
      </x:c>
      <x:c r="F196" s="79" t="str">
        <x:f>'ASCE 7-10 (US)'!C24</x:f>
        <x:v>Exp. C</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1.4560013424210316</x:v>
      </x:c>
      <x:c r="F197" s="172" t="str">
        <x:f>'ASCE 7-05 (US)'!C24</x:f>
        <x:v>Exp. C</x:v>
      </x:c>
      <x:c r="G197" s="623">
        <x:f>'ASCE 7-05 (US)'!H13</x:f>
        <x:v>1.6</x:v>
      </x:c>
      <x:c r="H197" s="624">
        <x:f>'ASCE 7-05 (US)'!J13</x:f>
        <x:v>1.6</x:v>
      </x:c>
      <x:c r="I197" s="625">
        <x:f>'ASCE 7-05 (US)'!K13</x:f>
        <x:v>0.9</x:v>
      </x:c>
      <x:c r="J197" s="625">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526</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30"/>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DR66:DV68"/>
    <x:mergeCell ref="DW66:EA68"/>
    <x:mergeCell ref="DR57:DV59"/>
    <x:mergeCell ref="DW57:EA59"/>
    <x:mergeCell ref="DW49:EA50"/>
    <x:mergeCell ref="DR60:DV62"/>
    <x:mergeCell ref="DW60:EA62"/>
    <x:mergeCell ref="CS57:CW59"/>
    <x:mergeCell ref="CX57:DB59"/>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CX63:DB65"/>
    <x:mergeCell ref="DW34:EA36"/>
    <x:mergeCell ref="DR34:DV36"/>
    <x:mergeCell ref="DM34:DQ36"/>
    <x:mergeCell ref="BP74:CA74"/>
    <x:mergeCell ref="BZ29:CA68"/>
    <x:mergeCell ref="BU40:BY42"/>
    <x:mergeCell ref="BF51:BJ53"/>
    <x:mergeCell ref="BK51:BO53"/>
    <x:mergeCell ref="BU54:BY56"/>
    <x:mergeCell ref="BP54:BT56"/>
    <x:mergeCell ref="BP66:BT68"/>
    <x:mergeCell ref="BK54:BO56"/>
    <x:mergeCell ref="BU66:BY68"/>
    <x:mergeCell ref="BP51:BT53"/>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AE21:AF25"/>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AG32:AK33"/>
    <x:mergeCell ref="AL24:BU24"/>
    <x:mergeCell ref="BF37:BJ39"/>
    <x:mergeCell ref="AQ32:AU33"/>
    <x:mergeCell ref="AQ37:AU39"/>
    <x:mergeCell ref="BK34:BO36"/>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Q29:AU31"/>
    <x:mergeCell ref="AG37:AK3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DR37:DV39"/>
    <x:mergeCell ref="DW37:EA39"/>
    <x:mergeCell ref="F9:G9"/>
    <x:mergeCell ref="F10:G10"/>
    <x:mergeCell ref="F11:G11"/>
    <x:mergeCell ref="F12:G12"/>
    <x:mergeCell ref="B32:I34"/>
    <x:mergeCell ref="B16:J16"/>
    <x:mergeCell ref="B24:J24"/>
    <x:mergeCell ref="B28:J28"/>
    <x:mergeCell ref="B36:J36"/>
    <x:mergeCell ref="J32:J34"/>
    <x:mergeCell ref="C9:D9"/>
    <x:mergeCell ref="B37:J37"/>
    <x:mergeCell ref="F48:F49"/>
    <x:mergeCell ref="F100:F101"/>
    <x:mergeCell ref="F97:F99"/>
    <x:mergeCell ref="E96:L96"/>
    <x:mergeCell ref="B138:L138"/>
    <x:mergeCell ref="B129:L129"/>
    <x:mergeCell ref="B120:L120"/>
    <x:mergeCell ref="B111:L111"/>
    <x:mergeCell ref="B102:L102"/>
    <x:mergeCell ref="F45:F47"/>
    <x:mergeCell ref="G45:G47"/>
    <x:mergeCell ref="H45:H47"/>
    <x:mergeCell ref="I45:I47"/>
    <x:mergeCell ref="J45:J47"/>
    <x:mergeCell ref="K45:K47"/>
    <x:mergeCell ref="L45:L47"/>
    <x:mergeCell ref="E44:L44"/>
    <x:mergeCell ref="B44:D47"/>
    <x:mergeCell ref="G97:G99"/>
    <x:mergeCell ref="H97:H99"/>
    <x:mergeCell ref="H100:H101"/>
    <x:mergeCell ref="I97:I99"/>
    <x:mergeCell ref="I100:I101"/>
    <x:mergeCell ref="B105:D106"/>
    <x:mergeCell ref="B101:D101"/>
    <x:mergeCell ref="B107:D108"/>
    <x:mergeCell ref="B100:E100"/>
    <x:mergeCell ref="B103:D104"/>
    <x:mergeCell ref="B121:D122"/>
    <x:mergeCell ref="B86:L86"/>
    <x:mergeCell ref="B77:L77"/>
    <x:mergeCell ref="B68:L68"/>
    <x:mergeCell ref="B78:D79"/>
    <x:mergeCell ref="B80:D81"/>
    <x:mergeCell ref="B82:D83"/>
    <x:mergeCell ref="B84:D85"/>
    <x:mergeCell ref="B87:D88"/>
    <x:mergeCell ref="B89:D90"/>
    <x:mergeCell ref="B91:D92"/>
    <x:mergeCell ref="J100:J101"/>
    <x:mergeCell ref="K97:K99"/>
    <x:mergeCell ref="T96:U96"/>
    <x:mergeCell ref="V96:W96"/>
    <x:mergeCell ref="X96:Y96"/>
    <x:mergeCell ref="Z96:AA96"/>
    <x:mergeCell ref="R97:R98"/>
    <x:mergeCell ref="S97:S98"/>
    <x:mergeCell ref="R100:S100"/>
    <x:mergeCell ref="T97:T98"/>
    <x:mergeCell ref="U97:U98"/>
    <x:mergeCell ref="T100:U100"/>
    <x:mergeCell ref="V97:V98"/>
    <x:mergeCell ref="W97:W98"/>
    <x:mergeCell ref="Z97:Z98"/>
    <x:mergeCell ref="AA97:AA98"/>
    <x:mergeCell ref="V100:W100"/>
    <x:mergeCell ref="Z100:AA100"/>
    <x:mergeCell ref="X97:X98"/>
    <x:mergeCell ref="Y97:Y98"/>
    <x:mergeCell ref="X100:Y100"/>
    <x:mergeCell ref="P96:Q96"/>
    <x:mergeCell ref="R96:S96"/>
    <x:mergeCell ref="P97:P98"/>
    <x:mergeCell ref="Q97:Q98"/>
    <x:mergeCell ref="P100:Q100"/>
    <x:mergeCell ref="N45:N46"/>
    <x:mergeCell ref="E97:E99"/>
    <x:mergeCell ref="N100:O100"/>
    <x:mergeCell ref="P45:P46"/>
    <x:mergeCell ref="Q45:Q46"/>
    <x:mergeCell ref="R45:R46"/>
    <x:mergeCell ref="S45:S46"/>
    <x:mergeCell ref="N96:O96"/>
    <x:mergeCell ref="G100:G101"/>
    <x:mergeCell ref="B59:L59"/>
    <x:mergeCell ref="B50:L50"/>
    <x:mergeCell ref="E45:E47"/>
    <x:mergeCell ref="B48:E48"/>
    <x:mergeCell ref="B96:D99"/>
    <x:mergeCell ref="O97:O98"/>
    <x:mergeCell ref="O45:O46"/>
    <x:mergeCell ref="J48:J49"/>
    <x:mergeCell ref="K48:K49"/>
    <x:mergeCell ref="J97:J99"/>
    <x:mergeCell ref="G48:G49"/>
    <x:mergeCell ref="H48:H49"/>
    <x:mergeCell ref="I48:I49"/>
    <x:mergeCell ref="N97:N98"/>
    <x:mergeCell ref="L48:L49"/>
    <x:mergeCell ref="K100:K101"/>
    <x:mergeCell ref="L97:L99"/>
    <x:mergeCell ref="L100:L101"/>
    <x:mergeCell ref="B49:D49"/>
    <x:mergeCell ref="M100:M101"/>
    <x:mergeCell ref="B93:D94"/>
    <x:mergeCell ref="B62:D63"/>
    <x:mergeCell ref="B64:D65"/>
    <x:mergeCell ref="B66:D67"/>
    <x:mergeCell ref="B69:D70"/>
    <x:mergeCell ref="B71:D72"/>
    <x:mergeCell ref="BP76:CA76"/>
    <x:mergeCell ref="BF76:BO76"/>
    <x:mergeCell ref="BA71:BE73"/>
    <x:mergeCell ref="AQ71:AU73"/>
    <x:mergeCell ref="BK71:BO73"/>
    <x:mergeCell ref="T44:U44"/>
    <x:mergeCell ref="V44:W44"/>
    <x:mergeCell ref="X44:Y44"/>
    <x:mergeCell ref="B51:D52"/>
    <x:mergeCell ref="B53:D54"/>
    <x:mergeCell ref="B55:D56"/>
    <x:mergeCell ref="B57:D58"/>
    <x:mergeCell ref="B60:D61"/>
    <x:mergeCell ref="T48:U48"/>
    <x:mergeCell ref="V48:W48"/>
    <x:mergeCell ref="X48:Y48"/>
    <x:mergeCell ref="Z48:AA48"/>
    <x:mergeCell ref="M48:M49"/>
    <x:mergeCell ref="N48:O48"/>
    <x:mergeCell ref="N44:O44"/>
    <x:mergeCell ref="P44:Q44"/>
    <x:mergeCell ref="B73:D74"/>
    <x:mergeCell ref="B75:D76"/>
    <x:mergeCell ref="BF66:BJ68"/>
    <x:mergeCell ref="R44:S44"/>
    <x:mergeCell ref="P48:Q48"/>
    <x:mergeCell ref="R48:S48"/>
    <x:mergeCell ref="AC69:AC70"/>
    <x:mergeCell ref="AG66:AK68"/>
    <x:mergeCell ref="AG69:BY70"/>
    <x:mergeCell ref="BA66:BE68"/>
    <x:mergeCell ref="T45:T46"/>
    <x:mergeCell ref="U45:U46"/>
    <x:mergeCell ref="V45:V46"/>
    <x:mergeCell ref="W45:W46"/>
    <x:mergeCell ref="X45:X46"/>
    <x:mergeCell ref="AL66:AP68"/>
    <x:mergeCell ref="Z44:AA44"/>
    <x:mergeCell ref="AG40:AK42"/>
    <x:mergeCell ref="AG43:AK45"/>
    <x:mergeCell ref="AG54:AK56"/>
    <x:mergeCell ref="AG57:AK59"/>
    <x:mergeCell ref="AG63:AK65"/>
    <x:mergeCell ref="AG60:AK62"/>
    <x:mergeCell ref="Y45:Y46"/>
    <x:mergeCell ref="Z45:Z46"/>
    <x:mergeCell ref="AA45:AA46"/>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Land. Matrix</vt:lpstr>
      <vt:lpstr>3x3 mass hand</vt:lpstr>
      <vt:lpstr>Ballast Distribution</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2016-10-11T20:14:06Z</dcterms:modified>
</cp:coreProperties>
</file>