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activeTab="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A23" i="44"/>
  <c r="B23" i="44"/>
  <c r="I15" i="42"/>
  <c r="E27" i="44"/>
  <c r="D27" i="44"/>
  <c r="F27" i="44" s="1"/>
  <c r="A27" i="44"/>
  <c r="B27" i="44"/>
  <c r="B14" i="44"/>
  <c r="A14" i="44"/>
  <c r="L7" i="42"/>
  <c r="C22" i="26"/>
  <c r="C22" i="36"/>
  <c r="M88" i="57"/>
  <c r="L87" i="57"/>
  <c r="M87" i="57"/>
  <c r="L88" i="57"/>
  <c r="D16" i="51"/>
  <c r="D14" i="44"/>
  <c r="I6" i="42"/>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F24" i="44" l="1"/>
  <c r="F17"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O116" i="57"/>
  <c r="AN116" i="57"/>
  <c r="AY101" i="57"/>
  <c r="BH101" i="57"/>
  <c r="BR116" i="57"/>
  <c r="AN101" i="57"/>
  <c r="AY115" i="57"/>
  <c r="AX116" i="57"/>
  <c r="AO115" i="57"/>
  <c r="BS101" i="57"/>
  <c r="AX115" i="57"/>
  <c r="BH102" i="57"/>
  <c r="BI115" i="57"/>
  <c r="BR115" i="57"/>
  <c r="BI102" i="57"/>
  <c r="BS102" i="57"/>
  <c r="BS115" i="57"/>
  <c r="BR102" i="57"/>
  <c r="AY116" i="57"/>
  <c r="AO102" i="57"/>
  <c r="BI101" i="57"/>
  <c r="AX101" i="57"/>
  <c r="AX102" i="57"/>
  <c r="AN115" i="57"/>
  <c r="BS116" i="57"/>
  <c r="BR101" i="57"/>
  <c r="BH116" i="57"/>
  <c r="AN102" i="57"/>
  <c r="BH115" i="57"/>
  <c r="AY102" i="57"/>
  <c r="AO101" i="57"/>
  <c r="BI116"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H12" i="4" l="1"/>
  <c r="F12" i="57"/>
  <c r="F12" i="51"/>
  <c r="G19" i="57"/>
  <c r="G16" i="57"/>
  <c r="G19" i="51"/>
  <c r="G16" i="51"/>
  <c r="G14" i="51"/>
  <c r="G14" i="57"/>
  <c r="G15" i="51"/>
  <c r="G15" i="57"/>
  <c r="C10" i="57"/>
  <c r="C10" i="51"/>
  <c r="C11" i="51"/>
  <c r="C11" i="57"/>
  <c r="C9" i="51"/>
  <c r="C9" i="57"/>
  <c r="F10" i="51"/>
  <c r="F10" i="57"/>
  <c r="C12" i="57"/>
  <c r="C12" i="51"/>
  <c r="G18" i="42"/>
  <c r="F33" i="44"/>
  <c r="D27" i="37"/>
  <c r="D16" i="40"/>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D88" i="35" l="1"/>
  <c r="F90" i="35"/>
  <c r="D94" i="35"/>
  <c r="D19" i="35"/>
  <c r="E249" i="35" s="1"/>
  <c r="G92" i="35"/>
  <c r="D92" i="35"/>
  <c r="G89" i="35"/>
  <c r="G93" i="35"/>
  <c r="H92" i="35"/>
  <c r="F89" i="35"/>
  <c r="G91" i="35"/>
  <c r="G87" i="35"/>
  <c r="F93" i="35"/>
  <c r="G90" i="35"/>
  <c r="D90" i="35"/>
  <c r="E92" i="35"/>
  <c r="D93"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9" i="35" l="1"/>
  <c r="H248" i="35"/>
  <c r="H246" i="35" s="1"/>
  <c r="G248" i="35"/>
  <c r="G246" i="35" s="1"/>
  <c r="D249" i="35"/>
  <c r="E248" i="35"/>
  <c r="E246" i="35" s="1"/>
  <c r="H249" i="35"/>
  <c r="D248" i="35"/>
  <c r="D246" i="35" s="1"/>
  <c r="F248" i="35"/>
  <c r="F246" i="35" s="1"/>
  <c r="F249" i="35"/>
  <c r="B64" i="36"/>
  <c r="B87" i="36"/>
  <c r="AA29" i="36" s="1"/>
  <c r="CW29" i="36" s="1"/>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V29" i="36" l="1"/>
  <c r="DB29" i="36" s="1"/>
  <c r="AF29" i="36"/>
  <c r="CR29" i="36" s="1"/>
  <c r="AK29" i="36"/>
  <c r="CM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Q62" i="26" l="1"/>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Q71" i="26"/>
  <c r="W51" i="26"/>
  <c r="Q74" i="26"/>
  <c r="S84" i="26"/>
  <c r="Q51" i="26"/>
  <c r="W83" i="26"/>
  <c r="Y74" i="26"/>
  <c r="Y82" i="26"/>
  <c r="U92" i="26"/>
  <c r="U87" i="26"/>
  <c r="W94" i="26"/>
  <c r="W73" i="26"/>
  <c r="S81" i="26"/>
  <c r="Q83" i="26"/>
  <c r="W56" i="26"/>
  <c r="Q92"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S69" i="26"/>
  <c r="U53" i="26"/>
  <c r="U90" i="26"/>
  <c r="U56" i="26"/>
  <c r="Y93" i="26"/>
  <c r="S90" i="26"/>
  <c r="Q82"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X81" i="26"/>
  <c r="X55" i="26"/>
  <c r="P82" i="26"/>
  <c r="R89" i="26"/>
  <c r="X90" i="26"/>
  <c r="R63" i="26"/>
  <c r="X56" i="26"/>
  <c r="X69" i="26"/>
  <c r="P66" i="26"/>
  <c r="X84" i="26"/>
  <c r="R52" i="26"/>
  <c r="V85" i="26"/>
  <c r="X53" i="26"/>
  <c r="X89" i="26"/>
  <c r="X92" i="26"/>
  <c r="T62" i="26"/>
  <c r="V56" i="26"/>
  <c r="J56" i="26" s="1"/>
  <c r="X73" i="26"/>
  <c r="K73" i="26" s="1"/>
  <c r="P78" i="26"/>
  <c r="G78" i="26" s="1"/>
  <c r="V63" i="26"/>
  <c r="R92" i="26"/>
  <c r="V84" i="26"/>
  <c r="X60" i="26"/>
  <c r="K60" i="26" s="1"/>
  <c r="R65" i="26"/>
  <c r="R79" i="26"/>
  <c r="H79" i="26" s="1"/>
  <c r="X61" i="26"/>
  <c r="X80" i="26"/>
  <c r="K80" i="26" s="1"/>
  <c r="T65" i="26"/>
  <c r="X52" i="26"/>
  <c r="P70" i="26"/>
  <c r="X65" i="26"/>
  <c r="T87" i="26"/>
  <c r="R75" i="26"/>
  <c r="V58" i="26"/>
  <c r="V91" i="26"/>
  <c r="X79" i="26"/>
  <c r="X87" i="26"/>
  <c r="V76" i="26"/>
  <c r="T79" i="26"/>
  <c r="P62" i="26"/>
  <c r="V70" i="26"/>
  <c r="P91" i="26"/>
  <c r="P51" i="26"/>
  <c r="G51" i="26" s="1"/>
  <c r="R70" i="26"/>
  <c r="V69" i="26"/>
  <c r="V61" i="26"/>
  <c r="R69" i="26"/>
  <c r="T84" i="26"/>
  <c r="X66" i="26"/>
  <c r="P69" i="26"/>
  <c r="T82" i="26"/>
  <c r="V53" i="26"/>
  <c r="T64" i="26"/>
  <c r="T51" i="26"/>
  <c r="P55" i="26"/>
  <c r="X75" i="26"/>
  <c r="T91" i="26"/>
  <c r="X94" i="26"/>
  <c r="X51" i="26"/>
  <c r="K51" i="26" s="1"/>
  <c r="T78" i="26"/>
  <c r="T66" i="26"/>
  <c r="V72" i="26"/>
  <c r="X58" i="26"/>
  <c r="P71" i="26"/>
  <c r="P63" i="26"/>
  <c r="R55" i="26"/>
  <c r="V65" i="26"/>
  <c r="P56" i="26"/>
  <c r="R67" i="26"/>
  <c r="V66" i="26"/>
  <c r="T90" i="26"/>
  <c r="I90" i="26" s="1"/>
  <c r="X64" i="26"/>
  <c r="T89" i="26"/>
  <c r="P58" i="26"/>
  <c r="R88" i="26"/>
  <c r="H88" i="26" s="1"/>
  <c r="V79" i="26"/>
  <c r="P92" i="26"/>
  <c r="T85" i="26"/>
  <c r="P75" i="26"/>
  <c r="G75" i="26" s="1"/>
  <c r="P76" i="26"/>
  <c r="X78" i="26"/>
  <c r="T71" i="26"/>
  <c r="V67" i="26"/>
  <c r="V93" i="26"/>
  <c r="J93" i="26" s="1"/>
  <c r="V81" i="26"/>
  <c r="X76" i="26"/>
  <c r="R90" i="26"/>
  <c r="V55" i="26"/>
  <c r="V64" i="26"/>
  <c r="V60" i="26"/>
  <c r="X54" i="26"/>
  <c r="R83" i="26"/>
  <c r="R53" i="26"/>
  <c r="V88" i="26"/>
  <c r="P88" i="26"/>
  <c r="Z79" i="26"/>
  <c r="T70" i="26"/>
  <c r="R74" i="26"/>
  <c r="R82" i="26"/>
  <c r="V87" i="26"/>
  <c r="P85" i="26"/>
  <c r="T52" i="26"/>
  <c r="R56" i="26"/>
  <c r="V75" i="26"/>
  <c r="T73" i="26"/>
  <c r="I73" i="26" s="1"/>
  <c r="V82" i="26"/>
  <c r="X63" i="26"/>
  <c r="T60" i="26"/>
  <c r="V57" i="26"/>
  <c r="X70" i="26"/>
  <c r="X57" i="26"/>
  <c r="P72" i="26"/>
  <c r="P64" i="26"/>
  <c r="R93" i="26"/>
  <c r="P74" i="26"/>
  <c r="G74" i="26" s="1"/>
  <c r="R73" i="26"/>
  <c r="H73" i="26" s="1"/>
  <c r="T61" i="26"/>
  <c r="R91" i="26"/>
  <c r="P52" i="26"/>
  <c r="R85" i="26"/>
  <c r="T92" i="26"/>
  <c r="V62" i="26"/>
  <c r="T53" i="26"/>
  <c r="R78" i="26"/>
  <c r="V54" i="26"/>
  <c r="X83" i="26"/>
  <c r="X71" i="26"/>
  <c r="V89" i="26"/>
  <c r="J89" i="26" s="1"/>
  <c r="R87" i="26"/>
  <c r="T75" i="26"/>
  <c r="V52" i="26"/>
  <c r="R81" i="26"/>
  <c r="V92" i="26"/>
  <c r="T83" i="26"/>
  <c r="T67" i="26"/>
  <c r="V78" i="26"/>
  <c r="J78" i="26" s="1"/>
  <c r="R94" i="26"/>
  <c r="H94" i="26" s="1"/>
  <c r="T93" i="26"/>
  <c r="I93" i="26" s="1"/>
  <c r="V83" i="26"/>
  <c r="X82" i="26"/>
  <c r="V80" i="26"/>
  <c r="X72" i="26"/>
  <c r="P84" i="26"/>
  <c r="T72" i="26"/>
  <c r="V74" i="26"/>
  <c r="P73" i="26"/>
  <c r="R80" i="26"/>
  <c r="T74" i="26"/>
  <c r="R58" i="26"/>
  <c r="H58" i="26" s="1"/>
  <c r="Z88" i="26"/>
  <c r="P87" i="26"/>
  <c r="R64" i="26"/>
  <c r="X62" i="26"/>
  <c r="K62" i="26" s="1"/>
  <c r="V51" i="26"/>
  <c r="P67" i="26"/>
  <c r="P61" i="26"/>
  <c r="T63" i="26"/>
  <c r="R84" i="26"/>
  <c r="T57" i="26"/>
  <c r="V90" i="26"/>
  <c r="T69" i="26"/>
  <c r="T54" i="26"/>
  <c r="T94" i="26"/>
  <c r="I94" i="26" s="1"/>
  <c r="P54" i="26"/>
  <c r="P94" i="26"/>
  <c r="R71" i="26"/>
  <c r="X88" i="26"/>
  <c r="X74" i="26"/>
  <c r="P53" i="26"/>
  <c r="T58" i="26"/>
  <c r="R72" i="26"/>
  <c r="V71" i="26"/>
  <c r="P65" i="26"/>
  <c r="G65" i="26" s="1"/>
  <c r="X91" i="26"/>
  <c r="R66" i="26"/>
  <c r="Z87" i="26"/>
  <c r="V73" i="26"/>
  <c r="J73" i="26" s="1"/>
  <c r="R61" i="26"/>
  <c r="R62" i="26"/>
  <c r="R57" i="26"/>
  <c r="X67" i="26"/>
  <c r="X85" i="26"/>
  <c r="T55" i="26"/>
  <c r="I55" i="26" s="1"/>
  <c r="P60" i="26"/>
  <c r="P93" i="26"/>
  <c r="P81" i="26"/>
  <c r="G81" i="26" s="1"/>
  <c r="T76" i="26"/>
  <c r="T81" i="26"/>
  <c r="V94" i="26"/>
  <c r="J94" i="26" s="1"/>
  <c r="T80" i="26"/>
  <c r="R60" i="26"/>
  <c r="X112" i="26"/>
  <c r="V121" i="26"/>
  <c r="V130" i="26"/>
  <c r="V123" i="26"/>
  <c r="X145" i="26"/>
  <c r="X137" i="26"/>
  <c r="V108" i="26"/>
  <c r="V141" i="26"/>
  <c r="X146" i="26"/>
  <c r="V131" i="26"/>
  <c r="V142" i="26"/>
  <c r="V122" i="26"/>
  <c r="X125" i="26"/>
  <c r="V145" i="26"/>
  <c r="V124" i="26"/>
  <c r="V126" i="26"/>
  <c r="V113" i="26"/>
  <c r="V140" i="26"/>
  <c r="V135" i="26"/>
  <c r="X116" i="26"/>
  <c r="V119" i="26"/>
  <c r="X105" i="26"/>
  <c r="Q124" i="26"/>
  <c r="Q118" i="26"/>
  <c r="S124" i="26"/>
  <c r="W106" i="26"/>
  <c r="Y123" i="26"/>
  <c r="U140" i="26"/>
  <c r="S136" i="26"/>
  <c r="Q135" i="26"/>
  <c r="Q136" i="26"/>
  <c r="U139" i="26"/>
  <c r="W116" i="26"/>
  <c r="Q119" i="26"/>
  <c r="Y104" i="26"/>
  <c r="U117" i="26"/>
  <c r="Y108" i="26"/>
  <c r="U109" i="26"/>
  <c r="U142" i="26"/>
  <c r="U144" i="26"/>
  <c r="Q114" i="26"/>
  <c r="W141" i="26"/>
  <c r="S126" i="26"/>
  <c r="Q104" i="26"/>
  <c r="W104" i="26"/>
  <c r="W125" i="26"/>
  <c r="Q122" i="26"/>
  <c r="Q126"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Y128" i="26"/>
  <c r="Q128" i="26"/>
  <c r="Q139"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U125" i="26"/>
  <c r="S133" i="26"/>
  <c r="U110"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Q106" i="26"/>
  <c r="U122" i="26"/>
  <c r="U112" i="26"/>
  <c r="U108" i="26"/>
  <c r="S104" i="26"/>
  <c r="Q116" i="26"/>
  <c r="Q131" i="26"/>
  <c r="Y142" i="26"/>
  <c r="S109" i="26"/>
  <c r="Q108" i="26"/>
  <c r="Q110" i="26"/>
  <c r="U119" i="26"/>
  <c r="W112" i="26"/>
  <c r="U128" i="26"/>
  <c r="S123" i="26"/>
  <c r="S146" i="26"/>
  <c r="Q146" i="26"/>
  <c r="U143" i="26"/>
  <c r="Y109" i="26"/>
  <c r="Y117" i="26"/>
  <c r="S119" i="26"/>
  <c r="S135" i="26"/>
  <c r="Q113" i="26"/>
  <c r="W103" i="26"/>
  <c r="Q105" i="26"/>
  <c r="S103" i="26"/>
  <c r="U105" i="26"/>
  <c r="W124" i="26"/>
  <c r="W134" i="26"/>
  <c r="W105" i="26"/>
  <c r="W113" i="26"/>
  <c r="U132" i="26"/>
  <c r="Y107" i="26"/>
  <c r="Y125" i="26"/>
  <c r="S106" i="26"/>
  <c r="Q140" i="26"/>
  <c r="W110" i="26"/>
  <c r="U103" i="26"/>
  <c r="W114" i="26"/>
  <c r="Y103" i="26"/>
  <c r="S117" i="26"/>
  <c r="P105" i="26"/>
  <c r="T125" i="26"/>
  <c r="T123" i="26"/>
  <c r="V128" i="26"/>
  <c r="X124" i="26"/>
  <c r="T141" i="26"/>
  <c r="V107" i="26"/>
  <c r="T130" i="26"/>
  <c r="X115" i="26"/>
  <c r="T133" i="26"/>
  <c r="Q117" i="26"/>
  <c r="S130" i="26"/>
  <c r="Y144" i="26"/>
  <c r="S140" i="26"/>
  <c r="W127" i="26"/>
  <c r="Y106"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W146" i="26"/>
  <c r="S113" i="26"/>
  <c r="U137" i="26"/>
  <c r="Y112" i="26"/>
  <c r="W119" i="26"/>
  <c r="Q125" i="26"/>
  <c r="U104" i="26"/>
  <c r="U115" i="26"/>
  <c r="Y114" i="26"/>
  <c r="W131" i="26"/>
  <c r="Y126" i="26"/>
  <c r="U133" i="26"/>
  <c r="Y124" i="26"/>
  <c r="U141" i="26"/>
  <c r="Y105" i="26"/>
  <c r="U130" i="26"/>
  <c r="Q133" i="26"/>
  <c r="S112" i="26"/>
  <c r="Y127" i="26"/>
  <c r="S142" i="26"/>
  <c r="Q127" i="26"/>
  <c r="U146" i="26"/>
  <c r="S131" i="26"/>
  <c r="Q123" i="26"/>
  <c r="W130" i="26"/>
  <c r="S125" i="26"/>
  <c r="Q142" i="26"/>
  <c r="Y136" i="26"/>
  <c r="S132" i="26"/>
  <c r="Y134" i="26"/>
  <c r="Y143" i="26"/>
  <c r="U116" i="26"/>
  <c r="S139" i="26"/>
  <c r="U121" i="26"/>
  <c r="W136" i="26"/>
  <c r="W143" i="26"/>
  <c r="Y115" i="26"/>
  <c r="U106" i="26"/>
  <c r="W142" i="26"/>
  <c r="S118" i="26"/>
  <c r="W123" i="26"/>
  <c r="Y141" i="26"/>
  <c r="W122" i="26"/>
  <c r="W139"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Q112" i="26"/>
  <c r="U135" i="26"/>
  <c r="Y121" i="26"/>
  <c r="W144" i="26"/>
  <c r="U145" i="26"/>
  <c r="W128" i="26"/>
  <c r="Y137" i="26"/>
  <c r="Q109" i="26"/>
  <c r="W107" i="26"/>
  <c r="U124" i="26"/>
  <c r="S134" i="26"/>
  <c r="Y135" i="26"/>
  <c r="W109" i="26"/>
  <c r="W132" i="26"/>
  <c r="Q143" i="26"/>
  <c r="S144" i="26"/>
  <c r="U136" i="26"/>
  <c r="Y130" i="26"/>
  <c r="S116" i="26"/>
  <c r="Y119" i="26"/>
  <c r="R144" i="26"/>
  <c r="R107" i="26"/>
  <c r="T121" i="26"/>
  <c r="T106" i="26"/>
  <c r="P108" i="26"/>
  <c r="P140" i="26"/>
  <c r="R114" i="26"/>
  <c r="R132" i="26"/>
  <c r="T146" i="26"/>
  <c r="R108" i="26"/>
  <c r="T104" i="26"/>
  <c r="P135" i="26"/>
  <c r="P128" i="26"/>
  <c r="T114" i="26"/>
  <c r="R125" i="26"/>
  <c r="T122" i="26"/>
  <c r="I122" i="26" s="1"/>
  <c r="T143" i="26"/>
  <c r="T109" i="26"/>
  <c r="R131" i="26"/>
  <c r="P121" i="26"/>
  <c r="G121" i="26" s="1"/>
  <c r="P142" i="26"/>
  <c r="R124" i="26"/>
  <c r="T116" i="26"/>
  <c r="T132" i="26"/>
  <c r="P116" i="26"/>
  <c r="R113" i="26"/>
  <c r="P117" i="26"/>
  <c r="R105" i="26"/>
  <c r="P143" i="26"/>
  <c r="R121" i="26"/>
  <c r="T119" i="26"/>
  <c r="R104" i="26"/>
  <c r="T145" i="26"/>
  <c r="R130" i="26"/>
  <c r="T117" i="26"/>
  <c r="I117" i="26" s="1"/>
  <c r="R119" i="26"/>
  <c r="T135" i="26"/>
  <c r="T103" i="26"/>
  <c r="P125" i="26"/>
  <c r="P110" i="26"/>
  <c r="R128" i="26"/>
  <c r="R112" i="26"/>
  <c r="R137" i="26"/>
  <c r="R142" i="26"/>
  <c r="R139" i="26"/>
  <c r="R146" i="26"/>
  <c r="T139" i="26"/>
  <c r="P131" i="26"/>
  <c r="P126" i="26"/>
  <c r="T108" i="26"/>
  <c r="P130" i="26"/>
  <c r="G130" i="26" s="1"/>
  <c r="P104" i="26"/>
  <c r="P115" i="26"/>
  <c r="R116" i="26"/>
  <c r="H116" i="26" s="1"/>
  <c r="P133" i="26"/>
  <c r="R122" i="26"/>
  <c r="P127" i="26"/>
  <c r="R123" i="26"/>
  <c r="P132" i="26"/>
  <c r="R110" i="26"/>
  <c r="R126" i="26"/>
  <c r="T136" i="26"/>
  <c r="R134" i="26"/>
  <c r="P119" i="26"/>
  <c r="T137" i="26"/>
  <c r="P106" i="26"/>
  <c r="T113" i="26"/>
  <c r="R133" i="26"/>
  <c r="T124" i="26"/>
  <c r="R118" i="26"/>
  <c r="P136" i="26"/>
  <c r="P123" i="26"/>
  <c r="P112" i="26"/>
  <c r="T134" i="26"/>
  <c r="R127" i="26"/>
  <c r="R141" i="26"/>
  <c r="R109" i="26"/>
  <c r="P139" i="26"/>
  <c r="P146" i="26"/>
  <c r="P134" i="26"/>
  <c r="T127" i="26"/>
  <c r="I127" i="26" s="1"/>
  <c r="R145" i="26"/>
  <c r="R115" i="26"/>
  <c r="P122" i="26"/>
  <c r="T126" i="26"/>
  <c r="R106" i="26"/>
  <c r="P144" i="26"/>
  <c r="R143" i="26"/>
  <c r="H143" i="26" s="1"/>
  <c r="T107" i="26"/>
  <c r="P107" i="26"/>
  <c r="O103" i="26"/>
  <c r="N103" i="26"/>
  <c r="N51" i="26"/>
  <c r="I118" i="26" l="1"/>
  <c r="G134" i="26"/>
  <c r="K140" i="26"/>
  <c r="I57" i="26"/>
  <c r="G115" i="26"/>
  <c r="K117" i="26"/>
  <c r="J116" i="26"/>
  <c r="G113" i="26"/>
  <c r="G116" i="26"/>
  <c r="K67" i="26"/>
  <c r="J55" i="26"/>
  <c r="G117" i="26"/>
  <c r="H114" i="26"/>
  <c r="G94" i="26"/>
  <c r="I51" i="26"/>
  <c r="K89" i="26"/>
  <c r="J117" i="26"/>
  <c r="G118" i="26"/>
  <c r="H118" i="26"/>
  <c r="I116" i="26"/>
  <c r="G112" i="26"/>
  <c r="H132" i="26"/>
  <c r="H119" i="26"/>
  <c r="I119" i="26"/>
  <c r="G119" i="26"/>
  <c r="H113" i="26"/>
  <c r="H117" i="26"/>
  <c r="K113" i="26"/>
  <c r="I113" i="26"/>
  <c r="H112" i="26"/>
  <c r="H140" i="26"/>
  <c r="H115" i="26"/>
  <c r="I114" i="26"/>
  <c r="H80" i="26"/>
  <c r="K64" i="26"/>
  <c r="G69" i="26"/>
  <c r="K114" i="26"/>
  <c r="K115" i="26"/>
  <c r="J114" i="26"/>
  <c r="I112" i="26"/>
  <c r="K116" i="26"/>
  <c r="I115" i="26"/>
  <c r="J115" i="26"/>
  <c r="J112" i="26"/>
  <c r="J113" i="26"/>
  <c r="K112" i="26"/>
  <c r="K119" i="26"/>
  <c r="J119" i="26"/>
  <c r="J118" i="26"/>
  <c r="I143" i="26"/>
  <c r="J64" i="26"/>
  <c r="G56" i="26"/>
  <c r="H63" i="26"/>
  <c r="H123" i="26"/>
  <c r="H84" i="26"/>
  <c r="H122" i="26"/>
  <c r="J62" i="26"/>
  <c r="J70" i="26"/>
  <c r="H91" i="26"/>
  <c r="K66" i="26"/>
  <c r="G72" i="26"/>
  <c r="G133" i="26"/>
  <c r="J88" i="26"/>
  <c r="I89" i="26"/>
  <c r="J75" i="26"/>
  <c r="K61" i="26"/>
  <c r="G58" i="26"/>
  <c r="I78" i="26"/>
  <c r="K87" i="26"/>
  <c r="G67" i="26"/>
  <c r="J67" i="26"/>
  <c r="H67" i="26"/>
  <c r="K52" i="26"/>
  <c r="K56" i="26"/>
  <c r="J90" i="26"/>
  <c r="K63" i="26"/>
  <c r="H131" i="26"/>
  <c r="I145" i="26"/>
  <c r="H134" i="26"/>
  <c r="H141" i="26"/>
  <c r="J137" i="26"/>
  <c r="J134" i="26"/>
  <c r="I81" i="26"/>
  <c r="J58" i="26"/>
  <c r="I62" i="26"/>
  <c r="K81" i="26"/>
  <c r="J57" i="26"/>
  <c r="G62" i="26"/>
  <c r="J51" i="26"/>
  <c r="J83" i="26"/>
  <c r="H81" i="26"/>
  <c r="I92" i="26"/>
  <c r="G64" i="26"/>
  <c r="K88" i="26"/>
  <c r="H85" i="26"/>
  <c r="K84" i="26"/>
  <c r="I53" i="26"/>
  <c r="J76" i="26"/>
  <c r="I125" i="26"/>
  <c r="I110" i="26"/>
  <c r="H60" i="26"/>
  <c r="G73" i="26"/>
  <c r="K72" i="26"/>
  <c r="H83" i="26"/>
  <c r="G63" i="26"/>
  <c r="I66" i="26"/>
  <c r="I91" i="26"/>
  <c r="I64" i="26"/>
  <c r="H76" i="26"/>
  <c r="I107" i="26"/>
  <c r="I139" i="26"/>
  <c r="I80" i="26"/>
  <c r="G60" i="26"/>
  <c r="I84" i="26"/>
  <c r="I109" i="26"/>
  <c r="K83" i="26"/>
  <c r="I60" i="26"/>
  <c r="J53" i="26"/>
  <c r="K94" i="26"/>
  <c r="H62" i="26"/>
  <c r="I58" i="26"/>
  <c r="J54" i="26"/>
  <c r="I85" i="26"/>
  <c r="J69" i="26"/>
  <c r="J84" i="26"/>
  <c r="K70" i="26"/>
  <c r="K78" i="26"/>
  <c r="G92" i="26"/>
  <c r="J65" i="26"/>
  <c r="G71" i="26"/>
  <c r="K75" i="26"/>
  <c r="H92" i="26"/>
  <c r="I88" i="26"/>
  <c r="G85" i="26"/>
  <c r="I74" i="26"/>
  <c r="I72" i="26"/>
  <c r="I52" i="26"/>
  <c r="K58" i="26"/>
  <c r="G55" i="26"/>
  <c r="I126" i="26"/>
  <c r="G93" i="26"/>
  <c r="K74" i="26"/>
  <c r="G54" i="26"/>
  <c r="I67" i="26"/>
  <c r="J87" i="26"/>
  <c r="J81" i="26"/>
  <c r="I71" i="26"/>
  <c r="G91" i="26"/>
  <c r="J91" i="26"/>
  <c r="I87" i="26"/>
  <c r="G66" i="26"/>
  <c r="K55" i="26"/>
  <c r="I76" i="26"/>
  <c r="K91" i="26"/>
  <c r="I54" i="26"/>
  <c r="G61" i="26"/>
  <c r="J52" i="26"/>
  <c r="K71" i="26"/>
  <c r="H93" i="26"/>
  <c r="J82" i="26"/>
  <c r="I82" i="26"/>
  <c r="H65" i="26"/>
  <c r="H52" i="26"/>
  <c r="K85" i="26"/>
  <c r="I69" i="26"/>
  <c r="G84" i="26"/>
  <c r="J92" i="26"/>
  <c r="I75" i="26"/>
  <c r="K57" i="26"/>
  <c r="I70" i="26"/>
  <c r="I79" i="26"/>
  <c r="K79" i="26"/>
  <c r="H54" i="26"/>
  <c r="G83" i="26"/>
  <c r="K93" i="26"/>
  <c r="H137" i="26"/>
  <c r="H121" i="26"/>
  <c r="I142" i="26"/>
  <c r="K65" i="26"/>
  <c r="I65" i="26"/>
  <c r="G89" i="26"/>
  <c r="J66" i="26"/>
  <c r="H69" i="26"/>
  <c r="G70" i="26"/>
  <c r="G90" i="26"/>
  <c r="H82" i="26"/>
  <c r="G106" i="26"/>
  <c r="J104" i="26"/>
  <c r="H136" i="26"/>
  <c r="G52" i="26"/>
  <c r="I103" i="26"/>
  <c r="H130" i="26"/>
  <c r="H51" i="26"/>
  <c r="H66" i="26"/>
  <c r="I63" i="26"/>
  <c r="J74" i="26"/>
  <c r="J80" i="26"/>
  <c r="I61" i="26"/>
  <c r="H56" i="26"/>
  <c r="G88" i="26"/>
  <c r="J85" i="26"/>
  <c r="K69" i="26"/>
  <c r="K90" i="26"/>
  <c r="G80" i="26"/>
  <c r="G87" i="26"/>
  <c r="H57" i="26"/>
  <c r="H61" i="26"/>
  <c r="J71" i="26"/>
  <c r="H71" i="26"/>
  <c r="H64" i="26"/>
  <c r="K82" i="26"/>
  <c r="I83" i="26"/>
  <c r="H74" i="26"/>
  <c r="K54" i="26"/>
  <c r="H90" i="26"/>
  <c r="G76" i="26"/>
  <c r="J79" i="26"/>
  <c r="H55" i="26"/>
  <c r="H70" i="26"/>
  <c r="J63" i="26"/>
  <c r="K92" i="26"/>
  <c r="H89" i="26"/>
  <c r="I56" i="26"/>
  <c r="H78" i="26"/>
  <c r="K53" i="26"/>
  <c r="H72" i="26"/>
  <c r="G53" i="26"/>
  <c r="H53" i="26"/>
  <c r="J60" i="26"/>
  <c r="K76" i="26"/>
  <c r="J72" i="26"/>
  <c r="J61" i="26"/>
  <c r="H75" i="26"/>
  <c r="G82" i="26"/>
  <c r="G57" i="26"/>
  <c r="H87" i="26"/>
  <c r="K122" i="26"/>
  <c r="I131" i="26"/>
  <c r="G135" i="26"/>
  <c r="K132" i="26"/>
  <c r="K110" i="26"/>
  <c r="G127" i="26"/>
  <c r="H106" i="26"/>
  <c r="H109" i="26"/>
  <c r="H146" i="26"/>
  <c r="H104" i="26"/>
  <c r="H144" i="26"/>
  <c r="K128" i="26"/>
  <c r="G143" i="26"/>
  <c r="H142" i="26"/>
  <c r="H135" i="26"/>
  <c r="I121" i="26"/>
  <c r="G110" i="26"/>
  <c r="G128" i="26"/>
  <c r="H127" i="26"/>
  <c r="I134" i="26"/>
  <c r="G107" i="26"/>
  <c r="H126" i="26"/>
  <c r="H124" i="26"/>
  <c r="I132" i="26"/>
  <c r="I140" i="26"/>
  <c r="I144" i="26"/>
  <c r="K108" i="26"/>
  <c r="I136" i="26"/>
  <c r="H128" i="26"/>
  <c r="I106" i="26"/>
  <c r="J136" i="26"/>
  <c r="G103" i="26"/>
  <c r="J105" i="26"/>
  <c r="I123" i="26"/>
  <c r="G108" i="26"/>
  <c r="K123" i="26"/>
  <c r="H139" i="26"/>
  <c r="H107" i="26"/>
  <c r="J125" i="26"/>
  <c r="F103" i="26"/>
  <c r="J146" i="26"/>
  <c r="J109" i="26"/>
  <c r="G109" i="26"/>
  <c r="J107" i="26"/>
  <c r="J103" i="26"/>
  <c r="G144" i="26"/>
  <c r="G132" i="26"/>
  <c r="G104" i="26"/>
  <c r="G124" i="26"/>
  <c r="J122" i="26"/>
  <c r="J141" i="26"/>
  <c r="J123" i="26"/>
  <c r="K144" i="26"/>
  <c r="J126" i="26"/>
  <c r="H145" i="26"/>
  <c r="I124" i="26"/>
  <c r="I137" i="26"/>
  <c r="H110" i="26"/>
  <c r="I135" i="26"/>
  <c r="I104" i="26"/>
  <c r="K135" i="26"/>
  <c r="K106" i="26"/>
  <c r="J110" i="26"/>
  <c r="I133" i="26"/>
  <c r="I141" i="26"/>
  <c r="K121" i="26"/>
  <c r="J133" i="26"/>
  <c r="J127" i="26"/>
  <c r="J135" i="26"/>
  <c r="J124" i="26"/>
  <c r="J142" i="26"/>
  <c r="J108" i="26"/>
  <c r="J130" i="26"/>
  <c r="K109" i="26"/>
  <c r="H133" i="26"/>
  <c r="H108" i="26"/>
  <c r="K142" i="26"/>
  <c r="J144" i="26"/>
  <c r="K104" i="26"/>
  <c r="J132" i="26"/>
  <c r="K124" i="26"/>
  <c r="K143" i="26"/>
  <c r="K127" i="26"/>
  <c r="K141" i="26"/>
  <c r="K136" i="26"/>
  <c r="H103" i="26"/>
  <c r="K105" i="26"/>
  <c r="J140" i="26"/>
  <c r="J145" i="26"/>
  <c r="J131" i="26"/>
  <c r="K137" i="26"/>
  <c r="J121" i="26"/>
  <c r="K134" i="26"/>
  <c r="I108" i="26"/>
  <c r="H105" i="26"/>
  <c r="H125" i="26"/>
  <c r="I146" i="26"/>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AM85" i="51"/>
  <c r="AX103" i="57"/>
  <c r="AN119" i="57"/>
  <c r="BF72" i="51"/>
  <c r="AX72" i="51"/>
  <c r="AK72" i="51"/>
  <c r="BR122" i="57"/>
  <c r="BF85" i="51"/>
  <c r="AK89" i="51"/>
  <c r="AN122" i="57"/>
  <c r="AO70" i="51"/>
  <c r="AO71" i="51"/>
  <c r="AX107" i="57"/>
  <c r="BE121" i="57"/>
  <c r="BS72" i="51"/>
  <c r="BO120" i="57"/>
  <c r="AL116" i="57"/>
  <c r="BI83" i="51"/>
  <c r="AX104" i="57"/>
  <c r="BF115" i="57"/>
  <c r="AV86" i="51"/>
  <c r="BR71" i="51"/>
  <c r="AM103" i="57"/>
  <c r="AL71" i="51"/>
  <c r="AL119" i="57"/>
  <c r="BE117" i="57"/>
  <c r="BQ69" i="51"/>
  <c r="AL117" i="57"/>
  <c r="AW115" i="57"/>
  <c r="BH83" i="51"/>
  <c r="BF118" i="57"/>
  <c r="BO115" i="57"/>
  <c r="BF122" i="57"/>
  <c r="BR69" i="51"/>
  <c r="AU121" i="57"/>
  <c r="AO90" i="51"/>
  <c r="BH74" i="51"/>
  <c r="BP72" i="51"/>
  <c r="AU83" i="51"/>
  <c r="AX108" i="57"/>
  <c r="AV72" i="51"/>
  <c r="AV76" i="51"/>
  <c r="AK101" i="57"/>
  <c r="BI101" i="35"/>
  <c r="BQ88" i="51"/>
  <c r="BR90" i="51"/>
  <c r="BI72" i="51"/>
  <c r="BI102" i="35"/>
  <c r="AV84" i="51"/>
  <c r="BR105" i="57"/>
  <c r="AU69" i="51"/>
  <c r="BI108" i="57"/>
  <c r="AK105" i="57"/>
  <c r="BS121" i="57"/>
  <c r="AW88" i="51"/>
  <c r="AL102" i="57"/>
  <c r="AV117" i="57"/>
  <c r="AV74" i="51"/>
  <c r="BI115" i="35"/>
  <c r="BP83" i="51"/>
  <c r="BP74" i="51"/>
  <c r="BE70" i="51"/>
  <c r="AX85" i="51"/>
  <c r="AV85" i="51"/>
  <c r="AO120" i="57"/>
  <c r="BO107" i="57"/>
  <c r="BR104" i="57"/>
  <c r="AO86" i="51"/>
  <c r="BQ115" i="57"/>
  <c r="BS104" i="35"/>
  <c r="BI104" i="35"/>
  <c r="AN103" i="57"/>
  <c r="BF102" i="57"/>
  <c r="BE122" i="57"/>
  <c r="AV89" i="51"/>
  <c r="BP73" i="51"/>
  <c r="BS70" i="51"/>
  <c r="AY103" i="57"/>
  <c r="AY86" i="51"/>
  <c r="AU90" i="51"/>
  <c r="AM122" i="57"/>
  <c r="AW102" i="57"/>
  <c r="AO121" i="57"/>
  <c r="AM76" i="51"/>
  <c r="AM102" i="57"/>
  <c r="BG107" i="57"/>
  <c r="BE85" i="51"/>
  <c r="AW86" i="51"/>
  <c r="BI86" i="51"/>
  <c r="BR108" i="57"/>
  <c r="AN87" i="51"/>
  <c r="AW105" i="57"/>
  <c r="AM116" i="57"/>
  <c r="BH120" i="57"/>
  <c r="BP84" i="51"/>
  <c r="AW73" i="51"/>
  <c r="BR121" i="57"/>
  <c r="AW122" i="57"/>
  <c r="BQ108" i="57"/>
  <c r="BI90" i="51"/>
  <c r="AY90" i="51"/>
  <c r="BP102" i="57"/>
  <c r="BS105" i="57"/>
  <c r="AL90" i="51"/>
  <c r="BE116" i="57"/>
  <c r="BI88" i="51"/>
  <c r="BP89" i="51"/>
  <c r="AL87" i="51"/>
  <c r="AU88" i="51"/>
  <c r="AV106" i="57"/>
  <c r="AO118" i="57"/>
  <c r="BH89" i="51"/>
  <c r="AW106" i="57"/>
  <c r="BO85" i="51"/>
  <c r="BO118" i="57"/>
  <c r="AL101" i="57"/>
  <c r="BF101" i="57"/>
  <c r="BQ104" i="57"/>
  <c r="AU108" i="57"/>
  <c r="BI119" i="57"/>
  <c r="BF108" i="57"/>
  <c r="BI118" i="35"/>
  <c r="BE90" i="51"/>
  <c r="BG120" i="57"/>
  <c r="AW103" i="57"/>
  <c r="AN75" i="51"/>
  <c r="BR87" i="51"/>
  <c r="AL72" i="51"/>
  <c r="AM89" i="51"/>
  <c r="AK115" i="57"/>
  <c r="AY118" i="35"/>
  <c r="BG90" i="51"/>
  <c r="BG103" i="57"/>
  <c r="BI75" i="51"/>
  <c r="BI74" i="51"/>
  <c r="BH122" i="57"/>
  <c r="AO85" i="51"/>
  <c r="AM120" i="57"/>
  <c r="BP85" i="51"/>
  <c r="AU74" i="51"/>
  <c r="BH71" i="51"/>
  <c r="AV120" i="57"/>
  <c r="BQ121" i="57"/>
  <c r="AY85" i="51"/>
  <c r="BO74" i="51"/>
  <c r="AK88" i="51"/>
  <c r="BP103" i="57"/>
  <c r="BG89" i="51"/>
  <c r="BP75" i="51"/>
  <c r="BE86" i="51"/>
  <c r="BS106" i="57"/>
  <c r="AK83" i="51"/>
  <c r="AL74" i="51"/>
  <c r="BO70" i="51"/>
  <c r="AO116" i="35"/>
  <c r="BH103" i="57"/>
  <c r="BG69" i="51"/>
  <c r="BE119" i="57"/>
  <c r="BF69" i="51"/>
  <c r="BH106" i="57"/>
  <c r="AV87" i="51"/>
  <c r="BE88" i="51"/>
  <c r="AK104" i="57"/>
  <c r="BH86" i="51"/>
  <c r="AU101" i="57"/>
  <c r="BG85" i="51"/>
  <c r="AO103" i="57"/>
  <c r="BP116" i="57"/>
  <c r="BF74" i="51"/>
  <c r="AU107" i="57"/>
  <c r="AM104" i="57"/>
  <c r="BI118" i="57"/>
  <c r="AO83" i="51"/>
  <c r="BE105" i="57"/>
  <c r="BS122" i="57"/>
  <c r="BE107" i="57"/>
  <c r="BR117" i="57"/>
  <c r="BR120" i="57"/>
  <c r="AY71" i="51"/>
  <c r="AK107" i="57"/>
  <c r="AL106" i="57"/>
  <c r="BP87" i="51"/>
  <c r="AK116" i="57"/>
  <c r="BO90" i="51"/>
  <c r="BP120" i="57"/>
  <c r="AY104" i="35"/>
  <c r="AX105" i="57"/>
  <c r="AM87" i="51"/>
  <c r="BG108" i="57"/>
  <c r="BP117" i="57"/>
  <c r="AY116" i="35"/>
  <c r="BG88" i="51"/>
  <c r="BG71" i="51"/>
  <c r="BS103" i="57"/>
  <c r="BH117" i="57"/>
  <c r="BE115" i="57"/>
  <c r="AX119" i="57"/>
  <c r="AU118" i="57"/>
  <c r="BG105" i="57"/>
  <c r="AK86" i="51"/>
  <c r="AY115" i="35"/>
  <c r="AY72" i="51"/>
  <c r="BE118" i="57"/>
  <c r="AU122" i="57"/>
  <c r="BO108" i="57"/>
  <c r="BO104" i="57"/>
  <c r="AN73" i="51"/>
  <c r="BO102" i="57"/>
  <c r="BS101" i="35"/>
  <c r="BP108" i="57"/>
  <c r="AM117" i="57"/>
  <c r="AU117" i="57"/>
  <c r="AY83" i="51"/>
  <c r="AM107" i="57"/>
  <c r="BS107" i="57"/>
  <c r="BR119" i="57"/>
  <c r="AW117" i="57"/>
  <c r="BS74" i="51"/>
  <c r="AX84" i="51"/>
  <c r="BP118" i="57"/>
  <c r="AN72" i="51"/>
  <c r="AK73" i="51"/>
  <c r="AU115" i="57"/>
  <c r="BR72" i="51"/>
  <c r="BE72" i="51"/>
  <c r="BS108" i="57"/>
  <c r="AK76" i="51"/>
  <c r="BF84" i="51"/>
  <c r="AK108" i="57"/>
  <c r="AV122" i="57"/>
  <c r="AO115" i="35"/>
  <c r="AX70" i="51"/>
  <c r="AU86" i="51"/>
  <c r="BO122" i="57"/>
  <c r="BP69" i="51"/>
  <c r="AV118" i="57"/>
  <c r="BH85" i="51"/>
  <c r="AW108" i="57"/>
  <c r="BR88" i="51"/>
  <c r="BR70" i="51"/>
  <c r="AN118" i="57"/>
  <c r="BP122" i="57"/>
  <c r="BQ120" i="57"/>
  <c r="AL69" i="51"/>
  <c r="AO84" i="51"/>
  <c r="BO73" i="51"/>
  <c r="BE101" i="57"/>
  <c r="AU84" i="51"/>
  <c r="BQ85" i="51"/>
  <c r="BO121" i="57"/>
  <c r="BF90" i="51"/>
  <c r="AW72" i="51"/>
  <c r="AO72" i="51"/>
  <c r="BI106" i="57"/>
  <c r="BR75" i="51"/>
  <c r="BS87" i="51"/>
  <c r="AL73" i="51"/>
  <c r="AK85" i="51"/>
  <c r="AU71" i="51"/>
  <c r="AO108" i="57"/>
  <c r="AM69" i="51"/>
  <c r="AU105" i="57"/>
  <c r="AO88" i="51"/>
  <c r="BR85" i="51"/>
  <c r="BQ90" i="51"/>
  <c r="BS119" i="57"/>
  <c r="BP104" i="57"/>
  <c r="AN85" i="51"/>
  <c r="BE69" i="51"/>
  <c r="AO104" i="35"/>
  <c r="BS116" i="35"/>
  <c r="BF103" i="57"/>
  <c r="BR89" i="51"/>
  <c r="AO76" i="51"/>
  <c r="AK102" i="57"/>
  <c r="BG106" i="57"/>
  <c r="BH104" i="57"/>
  <c r="AM71" i="51"/>
  <c r="BG72" i="51"/>
  <c r="BF105" i="57"/>
  <c r="AK71" i="51"/>
  <c r="AU116" i="57"/>
  <c r="BO119" i="57"/>
  <c r="AN107" i="57"/>
  <c r="AO122" i="57"/>
  <c r="AN108" i="57"/>
  <c r="BF121" i="57"/>
  <c r="AL70" i="51"/>
  <c r="AK121" i="57"/>
  <c r="BF70" i="51"/>
  <c r="AY104" i="57"/>
  <c r="BS117" i="35"/>
  <c r="AW121" i="57"/>
  <c r="BI120" i="57"/>
  <c r="BS88" i="51"/>
  <c r="BG83" i="51"/>
  <c r="BE120" i="57"/>
  <c r="AY69" i="51"/>
  <c r="BH105" i="57"/>
  <c r="BG74" i="51"/>
  <c r="AO74" i="51"/>
  <c r="BP119" i="57"/>
  <c r="BS71" i="51"/>
  <c r="AM105" i="57"/>
  <c r="AL85" i="51"/>
  <c r="AO105" i="57"/>
  <c r="BR106" i="57"/>
  <c r="BI73" i="51"/>
  <c r="BI116" i="35"/>
  <c r="AW116" i="57"/>
  <c r="BQ102" i="57"/>
  <c r="AK120" i="57"/>
  <c r="BH70" i="51"/>
  <c r="BG119" i="57"/>
  <c r="AY70" i="51"/>
  <c r="AO107" i="57"/>
  <c r="BS118" i="57"/>
  <c r="BE104" i="57"/>
  <c r="BO71" i="51"/>
  <c r="AM118" i="57"/>
  <c r="BP86" i="51"/>
  <c r="BG87" i="51"/>
  <c r="BQ106" i="57"/>
  <c r="AO119" i="57"/>
  <c r="BH69" i="51"/>
  <c r="BF83" i="51"/>
  <c r="BQ86" i="51"/>
  <c r="AN76" i="51"/>
  <c r="AW75" i="51"/>
  <c r="AL84" i="51"/>
  <c r="BG75" i="51"/>
  <c r="AY117" i="57"/>
  <c r="AK74" i="51"/>
  <c r="BH73" i="51"/>
  <c r="BS75" i="51"/>
  <c r="AN90" i="51"/>
  <c r="BI103" i="57"/>
  <c r="AN69" i="51"/>
  <c r="BO84" i="51"/>
  <c r="AN106" i="57"/>
  <c r="AN71" i="51"/>
  <c r="BE73" i="51"/>
  <c r="BR84" i="51"/>
  <c r="AU85" i="51"/>
  <c r="AM90" i="51"/>
  <c r="BS83" i="51"/>
  <c r="BE74" i="51"/>
  <c r="AN83" i="51"/>
  <c r="AY74" i="51"/>
  <c r="BF120" i="57"/>
  <c r="AW76" i="51"/>
  <c r="BI103" i="35"/>
  <c r="AV83" i="51"/>
  <c r="BE89" i="51"/>
  <c r="AK69" i="51"/>
  <c r="BF117" i="57"/>
  <c r="BP101" i="57"/>
  <c r="BP70" i="51"/>
  <c r="BF104" i="57"/>
  <c r="AM119" i="57"/>
  <c r="BE71" i="51"/>
  <c r="AY117" i="35"/>
  <c r="BH107" i="57"/>
  <c r="BQ75" i="51"/>
  <c r="AU75" i="51"/>
  <c r="BH121" i="57"/>
  <c r="BO72" i="51"/>
  <c r="AO102" i="35"/>
  <c r="BS86" i="51"/>
  <c r="BS115" i="35"/>
  <c r="AK103" i="57"/>
  <c r="AX121" i="57"/>
  <c r="BO105" i="57"/>
  <c r="AO75" i="51"/>
  <c r="BR107" i="57"/>
  <c r="BQ116" i="57"/>
  <c r="AW83" i="51"/>
  <c r="AV116" i="57"/>
  <c r="AX118" i="57"/>
  <c r="BE102" i="57"/>
  <c r="BF86" i="51"/>
  <c r="AV104" i="57"/>
  <c r="BI89" i="51"/>
  <c r="BO76" i="51"/>
  <c r="AO106" i="57"/>
  <c r="BS120" i="57"/>
  <c r="AO89" i="51"/>
  <c r="BQ103" i="57"/>
  <c r="AX71" i="51"/>
  <c r="BE103" i="57"/>
  <c r="AX76" i="51"/>
  <c r="AW101" i="57"/>
  <c r="BO89" i="51"/>
  <c r="AM84" i="51"/>
  <c r="BQ89" i="51"/>
  <c r="AM83" i="51"/>
  <c r="BQ71" i="51"/>
  <c r="BQ70" i="51"/>
  <c r="AL83" i="51"/>
  <c r="AN88" i="51"/>
  <c r="AN121" i="57"/>
  <c r="BH90" i="51"/>
  <c r="BH84" i="51"/>
  <c r="BO88" i="51"/>
  <c r="AL104" i="57"/>
  <c r="BO75" i="51"/>
  <c r="AN86" i="51"/>
  <c r="BP88" i="51"/>
  <c r="BR86" i="51"/>
  <c r="AY89" i="51"/>
  <c r="BG76" i="51"/>
  <c r="AX87" i="51"/>
  <c r="BQ72" i="51"/>
  <c r="BQ83" i="51"/>
  <c r="AO69" i="51"/>
  <c r="AY87" i="51"/>
  <c r="AW118" i="57"/>
  <c r="AY76" i="51"/>
  <c r="AL86" i="51"/>
  <c r="BH75" i="51"/>
  <c r="AM86" i="51"/>
  <c r="AX74" i="51"/>
  <c r="AU104" i="57"/>
  <c r="BQ87" i="51"/>
  <c r="AL103" i="57"/>
  <c r="AM108" i="57"/>
  <c r="BQ117" i="57"/>
  <c r="AX86" i="51"/>
  <c r="BS104" i="57"/>
  <c r="AV105" i="57"/>
  <c r="BI105" i="57"/>
  <c r="AV115" i="57"/>
  <c r="AN70" i="51"/>
  <c r="AY106" i="57"/>
  <c r="BG117" i="57"/>
  <c r="BO116" i="57"/>
  <c r="BO83" i="51"/>
  <c r="BQ105" i="57"/>
  <c r="BR74" i="51"/>
  <c r="BG84" i="51"/>
  <c r="AV73" i="51"/>
  <c r="BP90" i="51"/>
  <c r="AM115" i="57"/>
  <c r="BI122" i="57"/>
  <c r="BR73" i="51"/>
  <c r="AY107" i="57"/>
  <c r="BG118" i="57"/>
  <c r="BH119" i="57"/>
  <c r="BP121" i="57"/>
  <c r="AY73" i="51"/>
  <c r="AY121" i="57"/>
  <c r="BS103" i="35"/>
  <c r="BI69" i="51"/>
  <c r="AL108" i="57"/>
  <c r="BF76" i="51"/>
  <c r="AY122" i="57"/>
  <c r="AY75" i="51"/>
  <c r="BO101" i="57"/>
  <c r="BF106" i="57"/>
  <c r="AY105" i="57"/>
  <c r="BE75" i="51"/>
  <c r="AX90" i="51"/>
  <c r="BH72" i="51"/>
  <c r="AX120" i="57"/>
  <c r="BS76" i="51"/>
  <c r="BS85" i="51"/>
  <c r="AM101" i="57"/>
  <c r="BP106" i="57"/>
  <c r="BS90" i="51"/>
  <c r="AO118" i="35"/>
  <c r="AL121" i="57"/>
  <c r="AU103" i="57"/>
  <c r="AW74" i="51"/>
  <c r="AV90" i="51"/>
  <c r="AX89" i="51"/>
  <c r="AW87" i="51"/>
  <c r="AW89" i="51"/>
  <c r="BH88" i="51"/>
  <c r="BF107" i="57"/>
  <c r="BG70" i="51"/>
  <c r="AM74" i="51"/>
  <c r="AO73" i="51"/>
  <c r="AU120" i="57"/>
  <c r="AY102" i="35"/>
  <c r="AV69" i="51"/>
  <c r="AV70" i="51"/>
  <c r="AV119" i="57"/>
  <c r="BG102" i="57"/>
  <c r="BI121" i="57"/>
  <c r="AU76" i="51"/>
  <c r="AU72" i="51"/>
  <c r="BS102" i="35"/>
  <c r="AW107" i="57"/>
  <c r="BS89" i="51"/>
  <c r="AU89" i="51"/>
  <c r="AU102" i="57"/>
  <c r="BO103" i="57"/>
  <c r="BI84" i="51"/>
  <c r="AW69" i="51"/>
  <c r="AK106" i="57"/>
  <c r="BG101" i="57"/>
  <c r="AU70" i="51"/>
  <c r="AX69" i="51"/>
  <c r="AX75" i="51"/>
  <c r="BI71" i="51"/>
  <c r="BR118" i="57"/>
  <c r="AK122" i="57"/>
  <c r="AV107" i="57"/>
  <c r="AM72" i="51"/>
  <c r="AU73" i="51"/>
  <c r="BI107" i="57"/>
  <c r="AO117" i="35"/>
  <c r="BI70" i="51"/>
  <c r="AL75" i="51"/>
  <c r="AK87" i="51"/>
  <c r="BF71" i="51"/>
  <c r="AY118" i="57"/>
  <c r="BP107" i="57"/>
  <c r="AY84" i="51"/>
  <c r="AU106" i="57"/>
  <c r="AY88" i="51"/>
  <c r="AM70" i="51"/>
  <c r="AL115" i="57"/>
  <c r="AK117" i="57"/>
  <c r="BQ84" i="51"/>
  <c r="BE108" i="57"/>
  <c r="AV88" i="51"/>
  <c r="AX122" i="57"/>
  <c r="AK75" i="51"/>
  <c r="AN120" i="57"/>
  <c r="AL76" i="51"/>
  <c r="BP71" i="51"/>
  <c r="AW84" i="51"/>
  <c r="BF116" i="57"/>
  <c r="BS69" i="51"/>
  <c r="AO117" i="57"/>
  <c r="AN74" i="51"/>
  <c r="AX88" i="51"/>
  <c r="AL122" i="57"/>
  <c r="BO117" i="57"/>
  <c r="AW90" i="51"/>
  <c r="BQ122" i="57"/>
  <c r="AL89" i="51"/>
  <c r="AV102" i="57"/>
  <c r="AY103" i="35"/>
  <c r="BS73" i="51"/>
  <c r="BF75" i="51"/>
  <c r="BQ101" i="57"/>
  <c r="AK70" i="51"/>
  <c r="AO101" i="35"/>
  <c r="AX106" i="57"/>
  <c r="BF89" i="51"/>
  <c r="AO87" i="51"/>
  <c r="AO103" i="35"/>
  <c r="AW70" i="51"/>
  <c r="BS117" i="57"/>
  <c r="BO86" i="51"/>
  <c r="BE84" i="51"/>
  <c r="BG73" i="51"/>
  <c r="AM75" i="51"/>
  <c r="AN89" i="51"/>
  <c r="AV121" i="57"/>
  <c r="BG104" i="57"/>
  <c r="AL105" i="57"/>
  <c r="AL88" i="51"/>
  <c r="BG121" i="57"/>
  <c r="AX73" i="51"/>
  <c r="BP76" i="51"/>
  <c r="BE83" i="51"/>
  <c r="AM88" i="51"/>
  <c r="BQ119" i="57"/>
  <c r="BE87" i="51"/>
  <c r="BO106" i="57"/>
  <c r="AX117" i="57"/>
  <c r="AY120" i="57"/>
  <c r="BQ118" i="57"/>
  <c r="BH108" i="57"/>
  <c r="BG122" i="57"/>
  <c r="AW120" i="57"/>
  <c r="BH118" i="57"/>
  <c r="AK90" i="51"/>
  <c r="AM73" i="51"/>
  <c r="AW119" i="57"/>
  <c r="BI104" i="57"/>
  <c r="AW104" i="57"/>
  <c r="BO87" i="51"/>
  <c r="AM106" i="57"/>
  <c r="BI117" i="35"/>
  <c r="AV75" i="51"/>
  <c r="BI85" i="51"/>
  <c r="AN117" i="57"/>
  <c r="AK84" i="51"/>
  <c r="AK118" i="57"/>
  <c r="BF87" i="51"/>
  <c r="AN104" i="57"/>
  <c r="AV71" i="51"/>
  <c r="BI117" i="57"/>
  <c r="BH87" i="51"/>
  <c r="AL107" i="57"/>
  <c r="AU119" i="57"/>
  <c r="BG115" i="57"/>
  <c r="AY101" i="35"/>
  <c r="AW85" i="51"/>
  <c r="AL118" i="57"/>
  <c r="AY119" i="57"/>
  <c r="BF119" i="57"/>
  <c r="BE76" i="51"/>
  <c r="AM121" i="57"/>
  <c r="AX83" i="51"/>
  <c r="BG116" i="57"/>
  <c r="AU87" i="51"/>
  <c r="BS118" i="35"/>
  <c r="BQ76" i="51"/>
  <c r="AO104" i="57"/>
  <c r="BQ107" i="57"/>
  <c r="BQ74" i="51"/>
  <c r="BG86" i="51"/>
  <c r="AK119" i="57"/>
  <c r="BI76" i="51"/>
  <c r="BE106" i="57"/>
  <c r="AV103" i="57"/>
  <c r="BR76" i="51"/>
  <c r="BP105" i="57"/>
  <c r="BR103" i="57"/>
  <c r="AL120" i="57"/>
  <c r="BF73" i="51"/>
  <c r="BS84" i="51"/>
  <c r="AY108" i="57"/>
  <c r="BP115" i="57"/>
  <c r="BH76" i="51"/>
  <c r="BF88" i="51"/>
  <c r="AW71" i="51"/>
  <c r="AV101" i="57"/>
  <c r="BR83" i="51"/>
  <c r="AN105" i="57"/>
  <c r="BO69" i="51"/>
  <c r="BI87" i="51"/>
  <c r="AN84" i="51"/>
  <c r="AV108" i="57"/>
  <c r="BQ73" i="51"/>
  <c r="K83" i="51" l="1"/>
  <c r="M107" i="57"/>
  <c r="M56" i="57" s="1"/>
  <c r="M32" i="57" s="1"/>
  <c r="L105" i="57"/>
  <c r="L54" i="57" s="1"/>
  <c r="L30" i="57" s="1"/>
  <c r="K118" i="57"/>
  <c r="M116" i="35"/>
  <c r="J74" i="51"/>
  <c r="J46" i="51" s="1"/>
  <c r="J31" i="51" s="1"/>
  <c r="Z117" i="26" s="1"/>
  <c r="K84" i="51"/>
  <c r="I120" i="57"/>
  <c r="I83" i="51"/>
  <c r="M103" i="35"/>
  <c r="M52" i="35" s="1"/>
  <c r="M28" i="35" s="1"/>
  <c r="J121" i="57"/>
  <c r="L84" i="51"/>
  <c r="M87" i="51"/>
  <c r="M118" i="35"/>
  <c r="L103" i="57"/>
  <c r="L52" i="57" s="1"/>
  <c r="L28" i="57" s="1"/>
  <c r="M115" i="35"/>
  <c r="M101" i="35"/>
  <c r="M50" i="35" s="1"/>
  <c r="M26" i="35" s="1"/>
  <c r="K101" i="57"/>
  <c r="K50" i="57" s="1"/>
  <c r="K26" i="57" s="1"/>
  <c r="I70" i="51"/>
  <c r="I42" i="51" s="1"/>
  <c r="I27" i="51" s="1"/>
  <c r="Z104" i="26" s="1"/>
  <c r="M105" i="57"/>
  <c r="M54" i="57" s="1"/>
  <c r="M30" i="57" s="1"/>
  <c r="I108" i="57"/>
  <c r="I57" i="57" s="1"/>
  <c r="I33" i="57" s="1"/>
  <c r="I88" i="51"/>
  <c r="J120" i="57"/>
  <c r="J85" i="51"/>
  <c r="M86" i="51"/>
  <c r="K105" i="57"/>
  <c r="K54" i="57" s="1"/>
  <c r="K30" i="57" s="1"/>
  <c r="I76" i="51"/>
  <c r="I48" i="51" s="1"/>
  <c r="I33" i="51" s="1"/>
  <c r="Z110" i="26" s="1"/>
  <c r="M89" i="51"/>
  <c r="M120" i="57"/>
  <c r="M106" i="57"/>
  <c r="M55" i="57" s="1"/>
  <c r="M31" i="57" s="1"/>
  <c r="M74" i="51"/>
  <c r="M46" i="51" s="1"/>
  <c r="M31" i="51" s="1"/>
  <c r="Z144" i="26" s="1"/>
  <c r="J89" i="51"/>
  <c r="I73" i="51"/>
  <c r="I45" i="51" s="1"/>
  <c r="I30" i="51" s="1"/>
  <c r="Z107" i="26" s="1"/>
  <c r="I119" i="57"/>
  <c r="L72" i="51"/>
  <c r="L44" i="51" s="1"/>
  <c r="L29" i="51" s="1"/>
  <c r="Z133" i="26" s="1"/>
  <c r="K120" i="57"/>
  <c r="M85" i="51"/>
  <c r="J122" i="57"/>
  <c r="M104" i="57"/>
  <c r="M53" i="57" s="1"/>
  <c r="M29" i="57" s="1"/>
  <c r="L74" i="51"/>
  <c r="L46" i="51" s="1"/>
  <c r="L31" i="51" s="1"/>
  <c r="Z135" i="26" s="1"/>
  <c r="J108" i="57"/>
  <c r="J57" i="57" s="1"/>
  <c r="J33" i="57" s="1"/>
  <c r="M117" i="57"/>
  <c r="J102" i="57"/>
  <c r="J51" i="57" s="1"/>
  <c r="J27" i="57" s="1"/>
  <c r="K107" i="57"/>
  <c r="K56" i="57" s="1"/>
  <c r="K32" i="57" s="1"/>
  <c r="M75" i="51"/>
  <c r="M47" i="51" s="1"/>
  <c r="M32" i="51" s="1"/>
  <c r="Z145" i="26" s="1"/>
  <c r="I115" i="57"/>
  <c r="I105" i="57"/>
  <c r="I54" i="57" s="1"/>
  <c r="I30" i="57" s="1"/>
  <c r="I121" i="57"/>
  <c r="K89" i="51"/>
  <c r="K121" i="57"/>
  <c r="J76" i="51"/>
  <c r="J48" i="51" s="1"/>
  <c r="J33" i="51" s="1"/>
  <c r="Z119" i="26" s="1"/>
  <c r="J70" i="51"/>
  <c r="J42" i="51" s="1"/>
  <c r="J27" i="51" s="1"/>
  <c r="Z113" i="26" s="1"/>
  <c r="K117" i="57"/>
  <c r="J72" i="51"/>
  <c r="J44" i="51" s="1"/>
  <c r="J29" i="51" s="1"/>
  <c r="Z115" i="26" s="1"/>
  <c r="L120" i="57"/>
  <c r="I103" i="57"/>
  <c r="I52" i="57" s="1"/>
  <c r="I28" i="57" s="1"/>
  <c r="I75" i="51"/>
  <c r="I47" i="51" s="1"/>
  <c r="I32" i="51" s="1"/>
  <c r="Z109" i="26" s="1"/>
  <c r="L108" i="57"/>
  <c r="L57" i="57" s="1"/>
  <c r="L33" i="57" s="1"/>
  <c r="L75" i="51"/>
  <c r="L47" i="51" s="1"/>
  <c r="L32" i="51" s="1"/>
  <c r="Z136" i="26" s="1"/>
  <c r="M122" i="57"/>
  <c r="J118" i="57"/>
  <c r="M102" i="35"/>
  <c r="M51" i="35" s="1"/>
  <c r="M27" i="35" s="1"/>
  <c r="L107" i="57"/>
  <c r="L56" i="57" s="1"/>
  <c r="L32" i="57" s="1"/>
  <c r="L73" i="51"/>
  <c r="L45" i="51" s="1"/>
  <c r="L30" i="51" s="1"/>
  <c r="Z134" i="26" s="1"/>
  <c r="K115" i="57"/>
  <c r="K73" i="57" s="1"/>
  <c r="K59" i="57" s="1"/>
  <c r="K35" i="57" s="1"/>
  <c r="Z69" i="26" s="1"/>
  <c r="I117" i="57"/>
  <c r="I71" i="51"/>
  <c r="I43" i="51" s="1"/>
  <c r="I28" i="51" s="1"/>
  <c r="Z105" i="26" s="1"/>
  <c r="J115" i="57"/>
  <c r="I101" i="57"/>
  <c r="I50" i="57" s="1"/>
  <c r="I26" i="57" s="1"/>
  <c r="J107" i="57"/>
  <c r="J56" i="57" s="1"/>
  <c r="J32" i="57" s="1"/>
  <c r="K70" i="51"/>
  <c r="K42" i="51" s="1"/>
  <c r="K27" i="51" s="1"/>
  <c r="Z122" i="26" s="1"/>
  <c r="K71" i="51"/>
  <c r="K43" i="51" s="1"/>
  <c r="K28" i="51" s="1"/>
  <c r="Z123" i="26" s="1"/>
  <c r="I86" i="51"/>
  <c r="K119" i="57"/>
  <c r="J101" i="57"/>
  <c r="J50" i="57" s="1"/>
  <c r="J26" i="57" s="1"/>
  <c r="L104" i="57"/>
  <c r="L53" i="57" s="1"/>
  <c r="L29" i="57" s="1"/>
  <c r="I102" i="57"/>
  <c r="I51" i="57" s="1"/>
  <c r="I27" i="57" s="1"/>
  <c r="M76" i="51"/>
  <c r="M48" i="51" s="1"/>
  <c r="M33" i="51" s="1"/>
  <c r="Z146" i="26" s="1"/>
  <c r="I118" i="57"/>
  <c r="L70" i="51"/>
  <c r="L42" i="51" s="1"/>
  <c r="L27" i="51" s="1"/>
  <c r="Z131" i="26" s="1"/>
  <c r="M90" i="51"/>
  <c r="I84" i="51"/>
  <c r="I87" i="51"/>
  <c r="L117" i="57"/>
  <c r="J75" i="51"/>
  <c r="J47" i="51" s="1"/>
  <c r="J32" i="51" s="1"/>
  <c r="Z118" i="26" s="1"/>
  <c r="I69" i="51"/>
  <c r="I41" i="51" s="1"/>
  <c r="I26" i="51" s="1"/>
  <c r="Z103" i="26" s="1"/>
  <c r="M118" i="57"/>
  <c r="M104" i="35"/>
  <c r="M53" i="35" s="1"/>
  <c r="M29" i="35" s="1"/>
  <c r="M117" i="35"/>
  <c r="M75" i="35" s="1"/>
  <c r="M61" i="35" s="1"/>
  <c r="M37" i="35" s="1"/>
  <c r="H89" i="36" s="1"/>
  <c r="L85" i="51"/>
  <c r="J87" i="51"/>
  <c r="K106" i="57"/>
  <c r="K55" i="57" s="1"/>
  <c r="K31" i="57" s="1"/>
  <c r="K72" i="51"/>
  <c r="K44" i="51" s="1"/>
  <c r="K29" i="51" s="1"/>
  <c r="Z124" i="26" s="1"/>
  <c r="K108" i="57"/>
  <c r="K57" i="57" s="1"/>
  <c r="K33" i="57" s="1"/>
  <c r="J103" i="57"/>
  <c r="J52" i="57" s="1"/>
  <c r="J28" i="57" s="1"/>
  <c r="K87" i="51"/>
  <c r="J117" i="57"/>
  <c r="J75" i="57" s="1"/>
  <c r="J61" i="57" s="1"/>
  <c r="J37" i="57" s="1"/>
  <c r="Z62" i="26" s="1"/>
  <c r="I122" i="57"/>
  <c r="L83" i="51"/>
  <c r="J90" i="51"/>
  <c r="M88" i="51"/>
  <c r="K73" i="51"/>
  <c r="K45" i="51" s="1"/>
  <c r="K30" i="51" s="1"/>
  <c r="Z125" i="26" s="1"/>
  <c r="J119" i="57"/>
  <c r="I90" i="51"/>
  <c r="K86" i="51"/>
  <c r="K90" i="51"/>
  <c r="K69" i="51"/>
  <c r="K41" i="51" s="1"/>
  <c r="K26" i="51" s="1"/>
  <c r="Z121" i="26" s="1"/>
  <c r="J71" i="51"/>
  <c r="J43" i="51" s="1"/>
  <c r="J28" i="51" s="1"/>
  <c r="Z114" i="26" s="1"/>
  <c r="M108" i="57"/>
  <c r="M57" i="57" s="1"/>
  <c r="M33" i="57" s="1"/>
  <c r="I116" i="57"/>
  <c r="K103" i="57"/>
  <c r="K52" i="57" s="1"/>
  <c r="K28" i="57" s="1"/>
  <c r="J86" i="51"/>
  <c r="I85" i="51"/>
  <c r="J106" i="57"/>
  <c r="J55" i="57" s="1"/>
  <c r="J31" i="57" s="1"/>
  <c r="I106" i="57"/>
  <c r="I55" i="57" s="1"/>
  <c r="I31" i="57" s="1"/>
  <c r="L71" i="51"/>
  <c r="L43" i="51" s="1"/>
  <c r="L28" i="51" s="1"/>
  <c r="Z132" i="26" s="1"/>
  <c r="J73" i="51"/>
  <c r="J45" i="51" s="1"/>
  <c r="J30" i="51" s="1"/>
  <c r="Z116" i="26" s="1"/>
  <c r="I107" i="57"/>
  <c r="I56" i="57" s="1"/>
  <c r="I32" i="57" s="1"/>
  <c r="L106" i="57"/>
  <c r="L55" i="57" s="1"/>
  <c r="L31" i="57" s="1"/>
  <c r="M69" i="51"/>
  <c r="M41" i="51" s="1"/>
  <c r="M26" i="51" s="1"/>
  <c r="Z139" i="26" s="1"/>
  <c r="L69" i="51"/>
  <c r="L41" i="51" s="1"/>
  <c r="L26" i="51" s="1"/>
  <c r="Z130" i="26" s="1"/>
  <c r="J116" i="57"/>
  <c r="M72" i="51"/>
  <c r="M44" i="51" s="1"/>
  <c r="M29" i="51" s="1"/>
  <c r="Z142" i="26" s="1"/>
  <c r="K116" i="57"/>
  <c r="L90" i="51"/>
  <c r="L87" i="51"/>
  <c r="K88" i="51"/>
  <c r="M83" i="51"/>
  <c r="I74" i="51"/>
  <c r="I46" i="51" s="1"/>
  <c r="I31" i="51" s="1"/>
  <c r="Z108" i="26" s="1"/>
  <c r="M71" i="51"/>
  <c r="M43" i="51" s="1"/>
  <c r="M28" i="51" s="1"/>
  <c r="Z141" i="26" s="1"/>
  <c r="K104" i="57"/>
  <c r="K53" i="57" s="1"/>
  <c r="K29" i="57" s="1"/>
  <c r="M70" i="51"/>
  <c r="M42" i="51" s="1"/>
  <c r="M27" i="51" s="1"/>
  <c r="Z140" i="26" s="1"/>
  <c r="L86" i="51"/>
  <c r="L122" i="57"/>
  <c r="L80" i="57" s="1"/>
  <c r="L66" i="57" s="1"/>
  <c r="L42" i="57" s="1"/>
  <c r="Z85" i="26" s="1"/>
  <c r="J84" i="51"/>
  <c r="I89" i="51"/>
  <c r="J88" i="51"/>
  <c r="J104" i="57"/>
  <c r="J53" i="57" s="1"/>
  <c r="J29" i="57" s="1"/>
  <c r="M84" i="51"/>
  <c r="K102" i="57"/>
  <c r="K51" i="57" s="1"/>
  <c r="K27" i="57" s="1"/>
  <c r="J105" i="57"/>
  <c r="J54" i="57" s="1"/>
  <c r="J30" i="57" s="1"/>
  <c r="L76" i="51"/>
  <c r="L48" i="51" s="1"/>
  <c r="L33" i="51" s="1"/>
  <c r="Z137" i="26" s="1"/>
  <c r="J69" i="51"/>
  <c r="J41" i="51" s="1"/>
  <c r="J26" i="51" s="1"/>
  <c r="Z112" i="26" s="1"/>
  <c r="M103" i="57"/>
  <c r="M52" i="57" s="1"/>
  <c r="M28" i="57" s="1"/>
  <c r="K76" i="51"/>
  <c r="K48" i="51" s="1"/>
  <c r="K33" i="51" s="1"/>
  <c r="Z128" i="26" s="1"/>
  <c r="M121" i="57"/>
  <c r="I72" i="51"/>
  <c r="I44" i="51" s="1"/>
  <c r="I29" i="51" s="1"/>
  <c r="Z106" i="26" s="1"/>
  <c r="L89" i="51"/>
  <c r="L121" i="57"/>
  <c r="L118" i="57"/>
  <c r="L76" i="57" s="1"/>
  <c r="L62" i="57" s="1"/>
  <c r="L38" i="57" s="1"/>
  <c r="Z81" i="26" s="1"/>
  <c r="K122" i="57"/>
  <c r="K75" i="51"/>
  <c r="K47" i="51" s="1"/>
  <c r="K32" i="51" s="1"/>
  <c r="Z127" i="26" s="1"/>
  <c r="L88" i="51"/>
  <c r="M119" i="57"/>
  <c r="I104" i="57"/>
  <c r="I53" i="57" s="1"/>
  <c r="I29" i="57" s="1"/>
  <c r="L119" i="57"/>
  <c r="M73" i="51"/>
  <c r="M45" i="51" s="1"/>
  <c r="M30" i="51" s="1"/>
  <c r="Z143" i="26" s="1"/>
  <c r="J83" i="51"/>
  <c r="K74" i="51"/>
  <c r="K46" i="51" s="1"/>
  <c r="K31" i="51" s="1"/>
  <c r="Z126" i="26" s="1"/>
  <c r="K85" i="51"/>
  <c r="I76" i="57"/>
  <c r="I62" i="57" s="1"/>
  <c r="I38" i="57" s="1"/>
  <c r="Z54" i="26" s="1"/>
  <c r="J74" i="57"/>
  <c r="J60" i="57" s="1"/>
  <c r="J36" i="57" s="1"/>
  <c r="Z61" i="26" s="1"/>
  <c r="I80" i="57"/>
  <c r="I66" i="57" s="1"/>
  <c r="I42" i="57" s="1"/>
  <c r="Z58" i="26" s="1"/>
  <c r="J78" i="57"/>
  <c r="J64" i="57" s="1"/>
  <c r="J40" i="57" s="1"/>
  <c r="Z65" i="26" s="1"/>
  <c r="J79" i="57"/>
  <c r="J65" i="57" s="1"/>
  <c r="J41" i="57" s="1"/>
  <c r="Z66" i="26" s="1"/>
  <c r="M76" i="35"/>
  <c r="M62" i="35" s="1"/>
  <c r="M38" i="35" s="1"/>
  <c r="H90" i="36" s="1"/>
  <c r="K79" i="57"/>
  <c r="K65" i="57" s="1"/>
  <c r="K41" i="57" s="1"/>
  <c r="Z75" i="26" s="1"/>
  <c r="K80" i="57"/>
  <c r="K66" i="57" s="1"/>
  <c r="K42" i="57" s="1"/>
  <c r="Z76" i="26" s="1"/>
  <c r="M74" i="35"/>
  <c r="M60" i="35" s="1"/>
  <c r="M36" i="35" s="1"/>
  <c r="H88" i="36" s="1"/>
  <c r="L77" i="57"/>
  <c r="L63" i="57" s="1"/>
  <c r="L39" i="57" s="1"/>
  <c r="Z82" i="26" s="1"/>
  <c r="K75" i="57"/>
  <c r="K61" i="57" s="1"/>
  <c r="K37" i="57" s="1"/>
  <c r="Z71" i="26" s="1"/>
  <c r="M77" i="57"/>
  <c r="M63" i="57" s="1"/>
  <c r="M39" i="57" s="1"/>
  <c r="Z91" i="26" s="1"/>
  <c r="L78" i="57"/>
  <c r="L64" i="57" s="1"/>
  <c r="L40" i="57" s="1"/>
  <c r="Z83" i="26" s="1"/>
  <c r="K74" i="57"/>
  <c r="K60" i="57" s="1"/>
  <c r="K36" i="57" s="1"/>
  <c r="Z70" i="26" s="1"/>
  <c r="J77" i="57"/>
  <c r="J63" i="57" s="1"/>
  <c r="J39" i="57" s="1"/>
  <c r="Z64" i="26" s="1"/>
  <c r="J76" i="57"/>
  <c r="J62" i="57" s="1"/>
  <c r="J38" i="57" s="1"/>
  <c r="Z63" i="26" s="1"/>
  <c r="M76" i="57"/>
  <c r="M62" i="57" s="1"/>
  <c r="M38" i="57" s="1"/>
  <c r="Z90" i="26" s="1"/>
  <c r="L75" i="57"/>
  <c r="L61" i="57" s="1"/>
  <c r="L37" i="57" s="1"/>
  <c r="Z80" i="26" s="1"/>
  <c r="M78" i="57"/>
  <c r="M64" i="57" s="1"/>
  <c r="M40" i="57" s="1"/>
  <c r="Z92" i="26" s="1"/>
  <c r="M79" i="57"/>
  <c r="M65" i="57" s="1"/>
  <c r="M41" i="57" s="1"/>
  <c r="Z93" i="26" s="1"/>
  <c r="I74" i="57"/>
  <c r="I60" i="57" s="1"/>
  <c r="I36" i="57" s="1"/>
  <c r="Z52" i="26" s="1"/>
  <c r="J73" i="57"/>
  <c r="J59" i="57" s="1"/>
  <c r="J35" i="57" s="1"/>
  <c r="Z60" i="26" s="1"/>
  <c r="L79" i="57"/>
  <c r="L65" i="57" s="1"/>
  <c r="L41" i="57" s="1"/>
  <c r="Z84" i="26" s="1"/>
  <c r="K77" i="57"/>
  <c r="K63" i="57" s="1"/>
  <c r="K39" i="57" s="1"/>
  <c r="Z73" i="26" s="1"/>
  <c r="I77" i="57"/>
  <c r="I63" i="57" s="1"/>
  <c r="I39" i="57" s="1"/>
  <c r="Z55" i="26" s="1"/>
  <c r="K78" i="57"/>
  <c r="K64" i="57" s="1"/>
  <c r="K40" i="57" s="1"/>
  <c r="Z74" i="26" s="1"/>
  <c r="M80" i="57"/>
  <c r="M66" i="57" s="1"/>
  <c r="M42" i="57" s="1"/>
  <c r="Z94" i="26" s="1"/>
  <c r="K76" i="57"/>
  <c r="K62" i="57" s="1"/>
  <c r="K38" i="57" s="1"/>
  <c r="Z72" i="26" s="1"/>
  <c r="I73" i="57"/>
  <c r="I59" i="57" s="1"/>
  <c r="I35" i="57" s="1"/>
  <c r="Z51" i="26" s="1"/>
  <c r="C22" i="4"/>
  <c r="I78" i="57" l="1"/>
  <c r="I64" i="57" s="1"/>
  <c r="I40" i="57" s="1"/>
  <c r="Z56" i="26" s="1"/>
  <c r="I75" i="57"/>
  <c r="I61" i="57" s="1"/>
  <c r="I37" i="57" s="1"/>
  <c r="Z53" i="26" s="1"/>
  <c r="I79" i="57"/>
  <c r="I65" i="57" s="1"/>
  <c r="I41" i="57" s="1"/>
  <c r="Z57" i="26" s="1"/>
  <c r="M73" i="35"/>
  <c r="M59" i="35" s="1"/>
  <c r="M35" i="35" s="1"/>
  <c r="H87" i="36" s="1"/>
  <c r="J80" i="57"/>
  <c r="J66" i="57" s="1"/>
  <c r="J42" i="57" s="1"/>
  <c r="Z67" i="26" s="1"/>
  <c r="M75" i="57"/>
  <c r="M61" i="57" s="1"/>
  <c r="M37" i="57" s="1"/>
  <c r="Z89" i="26" s="1"/>
  <c r="O51" i="26"/>
  <c r="F51" i="26" s="1"/>
  <c r="AV104" i="35" l="1"/>
  <c r="AT117" i="35"/>
  <c r="BR116" i="35"/>
  <c r="BN107" i="57"/>
  <c r="BB121" i="35"/>
  <c r="BE119" i="35"/>
  <c r="AO119" i="35"/>
  <c r="AF101" i="57"/>
  <c r="BK117" i="57"/>
  <c r="AQ119" i="35"/>
  <c r="AF122" i="57"/>
  <c r="AV108" i="35"/>
  <c r="AP116" i="35"/>
  <c r="BS106" i="35"/>
  <c r="AJ121" i="35"/>
  <c r="BA102" i="35"/>
  <c r="AI87" i="51"/>
  <c r="AV120" i="35"/>
  <c r="AL104" i="35"/>
  <c r="AV115" i="35"/>
  <c r="AT84" i="51"/>
  <c r="AR84" i="51"/>
  <c r="AI102" i="35"/>
  <c r="BC75" i="51"/>
  <c r="BL106" i="57"/>
  <c r="AV102" i="35"/>
  <c r="AQ122" i="35"/>
  <c r="BC118" i="57"/>
  <c r="AF108" i="35"/>
  <c r="BJ120" i="35"/>
  <c r="BI107" i="35"/>
  <c r="BB72" i="51"/>
  <c r="AZ116" i="35"/>
  <c r="AG103" i="57"/>
  <c r="BJ122" i="35"/>
  <c r="BG117" i="35"/>
  <c r="AI122" i="57"/>
  <c r="BA108" i="57"/>
  <c r="AR121" i="57"/>
  <c r="BB108" i="57"/>
  <c r="AF89" i="51"/>
  <c r="BD84" i="51"/>
  <c r="BE104" i="35"/>
  <c r="BQ118" i="35"/>
  <c r="AR108" i="35"/>
  <c r="AU115" i="35"/>
  <c r="AM121" i="35"/>
  <c r="BH106" i="35"/>
  <c r="BQ104" i="35"/>
  <c r="BD101" i="35"/>
  <c r="BA121" i="35"/>
  <c r="AZ121" i="35"/>
  <c r="AG122" i="57"/>
  <c r="BD102" i="35"/>
  <c r="BM87" i="51"/>
  <c r="AT90" i="51"/>
  <c r="BR120" i="35"/>
  <c r="BC119" i="57"/>
  <c r="BO121" i="35"/>
  <c r="BA101" i="35"/>
  <c r="BJ87" i="51"/>
  <c r="AH83" i="51"/>
  <c r="AI108" i="57"/>
  <c r="BA87" i="51"/>
  <c r="AS73" i="51"/>
  <c r="AP115" i="57"/>
  <c r="AS121" i="57"/>
  <c r="BS108" i="35"/>
  <c r="BG122" i="35"/>
  <c r="AR74" i="51"/>
  <c r="AG121" i="57"/>
  <c r="AT89" i="51"/>
  <c r="AU102" i="35"/>
  <c r="AO107" i="35"/>
  <c r="AP108" i="35"/>
  <c r="BN122" i="35"/>
  <c r="BC104" i="57"/>
  <c r="AP75" i="51"/>
  <c r="BB102" i="35"/>
  <c r="BD85" i="51"/>
  <c r="AJ108" i="35"/>
  <c r="AH89" i="51"/>
  <c r="AF107" i="35"/>
  <c r="BJ107" i="57"/>
  <c r="BC83" i="51"/>
  <c r="AT120" i="57"/>
  <c r="BL116" i="57"/>
  <c r="BO118" i="35"/>
  <c r="AJ121" i="57"/>
  <c r="BC115" i="35"/>
  <c r="BC73" i="51"/>
  <c r="AL105" i="35"/>
  <c r="BG120" i="35"/>
  <c r="AT103" i="57"/>
  <c r="AF85" i="51"/>
  <c r="BJ119" i="35"/>
  <c r="BN71" i="51"/>
  <c r="AJ116" i="57"/>
  <c r="AP106" i="57"/>
  <c r="BL119" i="35"/>
  <c r="AS71" i="51"/>
  <c r="BF120" i="35"/>
  <c r="BF104" i="35"/>
  <c r="AQ86" i="51"/>
  <c r="BH120" i="35"/>
  <c r="BP105" i="35"/>
  <c r="BC102" i="57"/>
  <c r="AI117" i="35"/>
  <c r="AW104" i="35"/>
  <c r="BL103" i="35"/>
  <c r="BN108" i="57"/>
  <c r="BA115" i="57"/>
  <c r="AJ89" i="51"/>
  <c r="AS120" i="57"/>
  <c r="BA70" i="51"/>
  <c r="BN73" i="51"/>
  <c r="BO122" i="35"/>
  <c r="AR115" i="35"/>
  <c r="AH103" i="35"/>
  <c r="AJ122" i="35"/>
  <c r="AP103" i="35"/>
  <c r="BM119" i="35"/>
  <c r="AJ102" i="57"/>
  <c r="BD118" i="57"/>
  <c r="BM115" i="57"/>
  <c r="AN101" i="35"/>
  <c r="AF119" i="35"/>
  <c r="AF76" i="51"/>
  <c r="AM103" i="35"/>
  <c r="AL120" i="35"/>
  <c r="AL121" i="35"/>
  <c r="BK108" i="57"/>
  <c r="AJ86" i="51"/>
  <c r="BD102" i="57"/>
  <c r="AI70" i="51"/>
  <c r="BC70" i="51"/>
  <c r="BK88" i="51"/>
  <c r="BF101" i="35"/>
  <c r="AS116" i="57"/>
  <c r="AH107" i="35"/>
  <c r="AX102" i="35"/>
  <c r="BA73" i="51"/>
  <c r="BM76" i="51"/>
  <c r="AT119" i="35"/>
  <c r="BB88" i="51"/>
  <c r="BS119" i="35"/>
  <c r="AH87" i="51"/>
  <c r="AR122" i="57"/>
  <c r="BD108" i="35"/>
  <c r="BC74" i="51"/>
  <c r="BM103" i="35"/>
  <c r="BJ89" i="51"/>
  <c r="AP104" i="57"/>
  <c r="AY106" i="35"/>
  <c r="AK102" i="35"/>
  <c r="BL104" i="57"/>
  <c r="AG102" i="57"/>
  <c r="AZ119" i="35"/>
  <c r="BI108" i="35"/>
  <c r="BK86" i="51"/>
  <c r="AL107" i="35"/>
  <c r="AF122" i="35"/>
  <c r="AS118" i="57"/>
  <c r="BN118" i="57"/>
  <c r="AY122" i="35"/>
  <c r="AX103" i="35"/>
  <c r="BG102" i="35"/>
  <c r="BN102" i="35"/>
  <c r="BA84" i="51"/>
  <c r="BA119" i="35"/>
  <c r="AQ120" i="57"/>
  <c r="BM75" i="51"/>
  <c r="AN106" i="35"/>
  <c r="BA118" i="57"/>
  <c r="AP87" i="51"/>
  <c r="AT69" i="51"/>
  <c r="AJ84" i="51"/>
  <c r="BN101" i="35"/>
  <c r="BS120" i="35"/>
  <c r="BK117" i="35"/>
  <c r="AK105" i="35"/>
  <c r="AH121" i="57"/>
  <c r="BC84" i="51"/>
  <c r="BA117" i="35"/>
  <c r="BL87" i="51"/>
  <c r="BJ120" i="57"/>
  <c r="AH72" i="51"/>
  <c r="BB105" i="35"/>
  <c r="AR102" i="57"/>
  <c r="BD108" i="57"/>
  <c r="BB75" i="51"/>
  <c r="AM122" i="35"/>
  <c r="BA103" i="35"/>
  <c r="BK122" i="57"/>
  <c r="AJ103" i="35"/>
  <c r="AG89" i="51"/>
  <c r="BB103" i="57"/>
  <c r="BD101" i="57"/>
  <c r="AP105" i="35"/>
  <c r="BR106" i="35"/>
  <c r="BP101" i="35"/>
  <c r="BM90" i="51"/>
  <c r="AR106" i="57"/>
  <c r="AI106" i="35"/>
  <c r="AZ108" i="57"/>
  <c r="BG103" i="35"/>
  <c r="BD116" i="35"/>
  <c r="BQ102" i="35"/>
  <c r="AQ121" i="57"/>
  <c r="BK103" i="57"/>
  <c r="BM106" i="35"/>
  <c r="BB121" i="57"/>
  <c r="AQ108" i="35"/>
  <c r="AK119" i="35"/>
  <c r="AK108" i="35"/>
  <c r="BJ117" i="35"/>
  <c r="BB103" i="35"/>
  <c r="AT116" i="57"/>
  <c r="BE122" i="35"/>
  <c r="BC116" i="35"/>
  <c r="AZ70" i="51"/>
  <c r="AZ89" i="51"/>
  <c r="BM69" i="51"/>
  <c r="BJ119" i="57"/>
  <c r="AF106" i="57"/>
  <c r="AU117" i="35"/>
  <c r="AF117" i="35"/>
  <c r="BM116" i="57"/>
  <c r="AZ104" i="57"/>
  <c r="BP108" i="35"/>
  <c r="AQ108" i="57"/>
  <c r="BO106" i="35"/>
  <c r="BC72" i="51"/>
  <c r="AQ83" i="51"/>
  <c r="BM121" i="35"/>
  <c r="AF103" i="35"/>
  <c r="AY108" i="35"/>
  <c r="AM104" i="35"/>
  <c r="AL122" i="35"/>
  <c r="BC122" i="35"/>
  <c r="AZ105" i="57"/>
  <c r="BK108" i="35"/>
  <c r="AG71" i="51"/>
  <c r="AF87" i="51"/>
  <c r="AP122" i="35"/>
  <c r="BA76" i="51"/>
  <c r="AT71" i="51"/>
  <c r="BL73" i="51"/>
  <c r="BB104" i="35"/>
  <c r="AP119" i="57"/>
  <c r="BJ103" i="57"/>
  <c r="AH102" i="57"/>
  <c r="BM117" i="57"/>
  <c r="BF116" i="35"/>
  <c r="AP120" i="57"/>
  <c r="BM73" i="51"/>
  <c r="BD71" i="51"/>
  <c r="AX120" i="35"/>
  <c r="AH117" i="57"/>
  <c r="BH108" i="35"/>
  <c r="AF72" i="51"/>
  <c r="AR90" i="51"/>
  <c r="BJ101" i="35"/>
  <c r="AR120" i="35"/>
  <c r="BM74" i="51"/>
  <c r="BD72" i="51"/>
  <c r="BJ74" i="51"/>
  <c r="BL118" i="35"/>
  <c r="AQ105" i="35"/>
  <c r="BO120" i="35"/>
  <c r="BH103" i="35"/>
  <c r="BF106" i="35"/>
  <c r="AV118" i="35"/>
  <c r="AF88" i="51"/>
  <c r="BA104" i="57"/>
  <c r="BG105" i="35"/>
  <c r="AS75" i="51"/>
  <c r="BN87" i="51"/>
  <c r="BD120" i="57"/>
  <c r="BJ102" i="57"/>
  <c r="AK107" i="35"/>
  <c r="AI101" i="35"/>
  <c r="BQ105" i="35"/>
  <c r="AW108" i="35"/>
  <c r="BM118" i="57"/>
  <c r="BL117" i="57"/>
  <c r="AH86" i="51"/>
  <c r="BE115" i="35"/>
  <c r="AS70" i="51"/>
  <c r="BJ72" i="51"/>
  <c r="AR85" i="51"/>
  <c r="AL102" i="35"/>
  <c r="AN104" i="35"/>
  <c r="AQ71" i="51"/>
  <c r="AL103" i="35"/>
  <c r="AG101" i="57"/>
  <c r="AR116" i="35"/>
  <c r="AF71" i="51"/>
  <c r="BC117" i="57"/>
  <c r="AZ106" i="57"/>
  <c r="AZ120" i="35"/>
  <c r="AI83" i="51"/>
  <c r="BL115" i="35"/>
  <c r="AS102" i="35"/>
  <c r="AQ107" i="35"/>
  <c r="AM120" i="35"/>
  <c r="BM115" i="35"/>
  <c r="AG115" i="57"/>
  <c r="AU101" i="35"/>
  <c r="BJ76" i="51"/>
  <c r="BM122" i="35"/>
  <c r="AS117" i="35"/>
  <c r="BN119" i="57"/>
  <c r="BG115" i="35"/>
  <c r="AU106" i="35"/>
  <c r="AH119" i="35"/>
  <c r="BP104" i="35"/>
  <c r="BD116" i="57"/>
  <c r="AJ85" i="51"/>
  <c r="BC122" i="57"/>
  <c r="BC69" i="51"/>
  <c r="AZ102" i="57"/>
  <c r="AH69" i="51"/>
  <c r="AP115" i="35"/>
  <c r="AH122" i="35"/>
  <c r="AZ106" i="35"/>
  <c r="BN83" i="51"/>
  <c r="AH116" i="57"/>
  <c r="AR119" i="35"/>
  <c r="BK116" i="35"/>
  <c r="BB71" i="51"/>
  <c r="BJ85" i="51"/>
  <c r="BD115" i="35"/>
  <c r="BB118" i="57"/>
  <c r="BA118" i="35"/>
  <c r="AH115" i="35"/>
  <c r="AX115" i="35"/>
  <c r="AQ116" i="57"/>
  <c r="BB115" i="57"/>
  <c r="BD104" i="57"/>
  <c r="AH74" i="51"/>
  <c r="BH117" i="35"/>
  <c r="AY119" i="35"/>
  <c r="BL85" i="51"/>
  <c r="BN90" i="51"/>
  <c r="BI122" i="35"/>
  <c r="BO108" i="35"/>
  <c r="BM108" i="35"/>
  <c r="BH122" i="35"/>
  <c r="BP119" i="35"/>
  <c r="BC107" i="57"/>
  <c r="BL101" i="35"/>
  <c r="AI85" i="51"/>
  <c r="BC76" i="51"/>
  <c r="AF118" i="57"/>
  <c r="AQ119" i="57"/>
  <c r="BB69" i="51"/>
  <c r="AZ76" i="51"/>
  <c r="BK84" i="51"/>
  <c r="BK106" i="35"/>
  <c r="AN102" i="35"/>
  <c r="BJ118" i="57"/>
  <c r="AR73" i="51"/>
  <c r="AP84" i="51"/>
  <c r="BK105" i="57"/>
  <c r="AH108" i="35"/>
  <c r="AF115" i="57"/>
  <c r="AP102" i="57"/>
  <c r="AK117" i="35"/>
  <c r="BN76" i="51"/>
  <c r="AJ116" i="35"/>
  <c r="AH104" i="35"/>
  <c r="BK118" i="35"/>
  <c r="BL103" i="57"/>
  <c r="AZ122" i="57"/>
  <c r="BA71" i="51"/>
  <c r="AX119" i="35"/>
  <c r="AG115" i="35"/>
  <c r="AS89" i="51"/>
  <c r="BF102" i="35"/>
  <c r="BQ101" i="35"/>
  <c r="BJ106" i="35"/>
  <c r="AQ104" i="57"/>
  <c r="BE118" i="35"/>
  <c r="AJ115" i="57"/>
  <c r="AN103" i="35"/>
  <c r="BA90" i="51"/>
  <c r="AF120" i="35"/>
  <c r="AF120" i="57"/>
  <c r="AT76" i="51"/>
  <c r="BM104" i="35"/>
  <c r="BF121" i="35"/>
  <c r="BL116" i="35"/>
  <c r="AN107" i="35"/>
  <c r="BN89" i="51"/>
  <c r="BM85" i="51"/>
  <c r="BR107" i="35"/>
  <c r="AI88" i="51"/>
  <c r="AG105" i="57"/>
  <c r="AJ103" i="57"/>
  <c r="BM84" i="51"/>
  <c r="AL115" i="35"/>
  <c r="AV101" i="35"/>
  <c r="BJ86" i="51"/>
  <c r="AS84" i="51"/>
  <c r="BC107" i="35"/>
  <c r="AS121" i="35"/>
  <c r="AH84" i="51"/>
  <c r="BC120" i="57"/>
  <c r="AP105" i="57"/>
  <c r="AF105" i="57"/>
  <c r="BK90" i="51"/>
  <c r="AQ104" i="35"/>
  <c r="BD105" i="35"/>
  <c r="AF104" i="35"/>
  <c r="BM104" i="57"/>
  <c r="BA116" i="35"/>
  <c r="AZ119" i="57"/>
  <c r="AX107" i="35"/>
  <c r="AS118" i="35"/>
  <c r="AT119" i="57"/>
  <c r="BA107" i="35"/>
  <c r="AU116" i="35"/>
  <c r="AQ105" i="57"/>
  <c r="BP106" i="35"/>
  <c r="AP107" i="35"/>
  <c r="BL108" i="57"/>
  <c r="AV106" i="35"/>
  <c r="BH118" i="35"/>
  <c r="BB119" i="35"/>
  <c r="BN115" i="35"/>
  <c r="BK119" i="35"/>
  <c r="AN117" i="35"/>
  <c r="BN70" i="51"/>
  <c r="AZ74" i="51"/>
  <c r="BL88" i="51"/>
  <c r="BE106" i="35"/>
  <c r="BR102" i="35"/>
  <c r="AW106" i="35"/>
  <c r="BN86" i="51"/>
  <c r="BD121" i="35"/>
  <c r="AT83" i="51"/>
  <c r="BC116" i="57"/>
  <c r="BJ118" i="35"/>
  <c r="AR115" i="57"/>
  <c r="AG108" i="35"/>
  <c r="AG106" i="35"/>
  <c r="BA120" i="35"/>
  <c r="AG118" i="35"/>
  <c r="AT102" i="57"/>
  <c r="AS120" i="35"/>
  <c r="BM122" i="57"/>
  <c r="BC106" i="35"/>
  <c r="BH115" i="35"/>
  <c r="BK118" i="57"/>
  <c r="BB76" i="51"/>
  <c r="BN102" i="57"/>
  <c r="AI84" i="51"/>
  <c r="BJ116" i="57"/>
  <c r="BD120" i="35"/>
  <c r="AW101" i="35"/>
  <c r="AI71" i="51"/>
  <c r="AR101" i="57"/>
  <c r="AP101" i="35"/>
  <c r="BL117" i="35"/>
  <c r="AG119" i="57"/>
  <c r="BL105" i="35"/>
  <c r="BI120" i="35"/>
  <c r="BK72" i="51"/>
  <c r="AH120" i="35"/>
  <c r="BJ88" i="51"/>
  <c r="BK102" i="57"/>
  <c r="BN84" i="51"/>
  <c r="BC120" i="35"/>
  <c r="BH101" i="35"/>
  <c r="AJ75" i="51"/>
  <c r="BA89" i="51"/>
  <c r="BC85" i="51"/>
  <c r="AW115" i="35"/>
  <c r="AG90" i="51"/>
  <c r="AF102" i="35"/>
  <c r="AI103" i="35"/>
  <c r="AF108" i="57"/>
  <c r="BK73" i="51"/>
  <c r="BA107" i="57"/>
  <c r="AQ88" i="51"/>
  <c r="BJ115" i="35"/>
  <c r="AJ83" i="51"/>
  <c r="BL86" i="51"/>
  <c r="AS106" i="35"/>
  <c r="AR87" i="51"/>
  <c r="BM106" i="57"/>
  <c r="BS122" i="35"/>
  <c r="AI116" i="35"/>
  <c r="AP116" i="57"/>
  <c r="BB105" i="57"/>
  <c r="AJ120" i="35"/>
  <c r="AN115" i="35"/>
  <c r="AF70" i="51"/>
  <c r="BC103" i="57"/>
  <c r="AS69" i="51"/>
  <c r="AJ105" i="57"/>
  <c r="BK101" i="57"/>
  <c r="BP103" i="35"/>
  <c r="BG108" i="35"/>
  <c r="AX106" i="35"/>
  <c r="BL108" i="35"/>
  <c r="AH118" i="35"/>
  <c r="BD106" i="35"/>
  <c r="BJ105" i="57"/>
  <c r="AL106" i="35"/>
  <c r="AI76" i="51"/>
  <c r="BP116" i="35"/>
  <c r="BA74" i="51"/>
  <c r="AS108" i="35"/>
  <c r="AI101" i="57"/>
  <c r="BP107" i="35"/>
  <c r="AF106" i="35"/>
  <c r="AX104" i="35"/>
  <c r="AS115" i="35"/>
  <c r="BD83" i="51"/>
  <c r="BB83" i="51"/>
  <c r="AG83" i="51"/>
  <c r="BA103" i="57"/>
  <c r="BL102" i="35"/>
  <c r="BB101" i="57"/>
  <c r="BA85" i="51"/>
  <c r="BB74" i="51"/>
  <c r="AS117" i="57"/>
  <c r="AS85" i="51"/>
  <c r="BA75" i="51"/>
  <c r="BQ115" i="35"/>
  <c r="AJ115" i="35"/>
  <c r="AQ116" i="35"/>
  <c r="BH107" i="35"/>
  <c r="BI119" i="35"/>
  <c r="BA104" i="35"/>
  <c r="AH70" i="51"/>
  <c r="AT72" i="51"/>
  <c r="AK121" i="35"/>
  <c r="AL117" i="35"/>
  <c r="BM103" i="57"/>
  <c r="BO101" i="35"/>
  <c r="AF107" i="57"/>
  <c r="AH121" i="35"/>
  <c r="BJ102" i="35"/>
  <c r="BD104" i="35"/>
  <c r="AQ106" i="35"/>
  <c r="AR107" i="35"/>
  <c r="AS87" i="51"/>
  <c r="AT107" i="35"/>
  <c r="BM120" i="35"/>
  <c r="AP101" i="57"/>
  <c r="BG104" i="35"/>
  <c r="AJ122" i="57"/>
  <c r="BN74" i="51"/>
  <c r="BC86" i="51"/>
  <c r="AI103" i="57"/>
  <c r="BE120" i="35"/>
  <c r="AI122" i="35"/>
  <c r="AN118" i="35"/>
  <c r="AG104" i="35"/>
  <c r="BN101" i="57"/>
  <c r="AQ85" i="51"/>
  <c r="BK75" i="51"/>
  <c r="BC108" i="35"/>
  <c r="AP89" i="51"/>
  <c r="AF101" i="35"/>
  <c r="BJ117" i="57"/>
  <c r="BC90" i="51"/>
  <c r="AP85" i="51"/>
  <c r="AP121" i="35"/>
  <c r="BM117" i="35"/>
  <c r="AT101" i="57"/>
  <c r="AW122" i="35"/>
  <c r="BE108" i="35"/>
  <c r="AI107" i="35"/>
  <c r="BL122" i="57"/>
  <c r="BC88" i="51"/>
  <c r="AG105" i="35"/>
  <c r="AZ108" i="35"/>
  <c r="BM102" i="35"/>
  <c r="AG103" i="35"/>
  <c r="AU104" i="35"/>
  <c r="BD69" i="51"/>
  <c r="BK107" i="35"/>
  <c r="BL101" i="57"/>
  <c r="AR86" i="51"/>
  <c r="BB117" i="57"/>
  <c r="BK104" i="57"/>
  <c r="AF105" i="35"/>
  <c r="AF102" i="57"/>
  <c r="BO115" i="35"/>
  <c r="BL76" i="51"/>
  <c r="AI75" i="51"/>
  <c r="BN72" i="51"/>
  <c r="AG119" i="35"/>
  <c r="BB117" i="35"/>
  <c r="BD70" i="51"/>
  <c r="BR119" i="35"/>
  <c r="BC101" i="35"/>
  <c r="BK115" i="35"/>
  <c r="AR122" i="35"/>
  <c r="BL83" i="51"/>
  <c r="BL69" i="51"/>
  <c r="AH122" i="57"/>
  <c r="AI104" i="57"/>
  <c r="AH119" i="57"/>
  <c r="AQ72" i="51"/>
  <c r="BO103" i="35"/>
  <c r="AG117" i="57"/>
  <c r="AI119" i="57"/>
  <c r="BE103" i="35"/>
  <c r="BG121" i="35"/>
  <c r="BL104" i="35"/>
  <c r="BK120" i="35"/>
  <c r="AH120" i="57"/>
  <c r="BA106" i="57"/>
  <c r="BO117" i="35"/>
  <c r="AY107" i="35"/>
  <c r="BL75" i="51"/>
  <c r="BB101" i="35"/>
  <c r="AR72" i="51"/>
  <c r="AR117" i="35"/>
  <c r="BL115" i="57"/>
  <c r="AQ115" i="57"/>
  <c r="AJ117" i="57"/>
  <c r="AH90" i="51"/>
  <c r="BL121" i="35"/>
  <c r="AV117" i="35"/>
  <c r="AF117" i="57"/>
  <c r="AF83" i="51"/>
  <c r="AW102" i="35"/>
  <c r="AJ107" i="57"/>
  <c r="AU120" i="35"/>
  <c r="BR103" i="35"/>
  <c r="BN75" i="51"/>
  <c r="AF75" i="51"/>
  <c r="BN117" i="57"/>
  <c r="AR83" i="51"/>
  <c r="AG88" i="51"/>
  <c r="AX118" i="35"/>
  <c r="AP71" i="51"/>
  <c r="BA122" i="35"/>
  <c r="BH104" i="35"/>
  <c r="BB115" i="35"/>
  <c r="AT88" i="51"/>
  <c r="BB122" i="35"/>
  <c r="AZ101" i="57"/>
  <c r="BR118" i="35"/>
  <c r="BK116" i="57"/>
  <c r="AJ73" i="51"/>
  <c r="AX121" i="35"/>
  <c r="AS72" i="51"/>
  <c r="BQ108" i="35"/>
  <c r="AG120" i="35"/>
  <c r="AQ101" i="57"/>
  <c r="BJ101" i="57"/>
  <c r="AW103" i="35"/>
  <c r="BM105" i="35"/>
  <c r="BQ117" i="35"/>
  <c r="AR103" i="35"/>
  <c r="AX105" i="35"/>
  <c r="BD119" i="35"/>
  <c r="BA119" i="57"/>
  <c r="AN116" i="35"/>
  <c r="AP120" i="35"/>
  <c r="BJ83" i="51"/>
  <c r="AJ107" i="35"/>
  <c r="AS107" i="35"/>
  <c r="AZ121" i="57"/>
  <c r="AG69" i="51"/>
  <c r="AJ117" i="35"/>
  <c r="BH121" i="35"/>
  <c r="BB85" i="51"/>
  <c r="AT101" i="35"/>
  <c r="BD106" i="57"/>
  <c r="BR117" i="35"/>
  <c r="BD115" i="57"/>
  <c r="AI104" i="35"/>
  <c r="BM71" i="51"/>
  <c r="BB120" i="35"/>
  <c r="AH116" i="35"/>
  <c r="AZ73" i="51"/>
  <c r="AF104" i="57"/>
  <c r="BI121" i="35"/>
  <c r="AJ108" i="57"/>
  <c r="BK102" i="35"/>
  <c r="AR116" i="57"/>
  <c r="BP102" i="35"/>
  <c r="BC106" i="57"/>
  <c r="BA117" i="57"/>
  <c r="BQ106" i="35"/>
  <c r="AH105" i="57"/>
  <c r="AT122" i="57"/>
  <c r="BR115" i="35"/>
  <c r="AH117" i="35"/>
  <c r="BG116" i="35"/>
  <c r="BJ107" i="35"/>
  <c r="BR122" i="35"/>
  <c r="BC115" i="57"/>
  <c r="BA116" i="57"/>
  <c r="BJ104" i="57"/>
  <c r="AF103" i="57"/>
  <c r="AP73" i="51"/>
  <c r="AS122" i="35"/>
  <c r="AQ118" i="35"/>
  <c r="AJ101" i="35"/>
  <c r="BE107" i="35"/>
  <c r="BK107" i="57"/>
  <c r="AW121" i="35"/>
  <c r="AX101" i="35"/>
  <c r="AX122" i="35"/>
  <c r="AS74" i="51"/>
  <c r="BN120" i="35"/>
  <c r="AQ120" i="35"/>
  <c r="AH107" i="57"/>
  <c r="AQ69" i="51"/>
  <c r="BK105" i="35"/>
  <c r="AV122" i="35"/>
  <c r="AS105" i="57"/>
  <c r="AS108" i="57"/>
  <c r="AP83" i="51"/>
  <c r="BM72" i="51"/>
  <c r="AV103" i="35"/>
  <c r="AQ117" i="35"/>
  <c r="BL107" i="35"/>
  <c r="BA101" i="57"/>
  <c r="BN103" i="35"/>
  <c r="AF116" i="57"/>
  <c r="BN122" i="57"/>
  <c r="AL119" i="35"/>
  <c r="BN106" i="35"/>
  <c r="AZ118" i="35"/>
  <c r="BB120" i="57"/>
  <c r="BB122" i="57"/>
  <c r="BJ106" i="57"/>
  <c r="AH102" i="35"/>
  <c r="BB116" i="35"/>
  <c r="AZ102" i="35"/>
  <c r="AV121" i="35"/>
  <c r="AW118" i="35"/>
  <c r="BA105" i="35"/>
  <c r="BL121" i="57"/>
  <c r="AW107" i="35"/>
  <c r="BM83" i="51"/>
  <c r="AZ103" i="57"/>
  <c r="AR108" i="57"/>
  <c r="BR101" i="35"/>
  <c r="AG75" i="51"/>
  <c r="BS105" i="35"/>
  <c r="AK101" i="35"/>
  <c r="AI72" i="51"/>
  <c r="BQ103" i="35"/>
  <c r="AU121" i="35"/>
  <c r="AT104" i="35"/>
  <c r="BP118" i="35"/>
  <c r="BN107" i="35"/>
  <c r="AW116" i="35"/>
  <c r="AJ71" i="51"/>
  <c r="AG108" i="57"/>
  <c r="AQ73" i="51"/>
  <c r="BJ121" i="35"/>
  <c r="BB116" i="57"/>
  <c r="AZ87" i="51"/>
  <c r="BF122" i="35"/>
  <c r="AI117" i="57"/>
  <c r="BO116" i="35"/>
  <c r="AP72" i="51"/>
  <c r="AU122" i="35"/>
  <c r="AJ102" i="35"/>
  <c r="AQ102" i="57"/>
  <c r="BN119" i="35"/>
  <c r="AM107" i="35"/>
  <c r="BB119" i="57"/>
  <c r="BA122" i="57"/>
  <c r="BM101" i="57"/>
  <c r="BF119" i="35"/>
  <c r="BN118" i="35"/>
  <c r="BD73" i="51"/>
  <c r="AJ119" i="35"/>
  <c r="BD117" i="57"/>
  <c r="AS76" i="51"/>
  <c r="BM101" i="35"/>
  <c r="BL74" i="51"/>
  <c r="AS90" i="51"/>
  <c r="AR89" i="51"/>
  <c r="BB108" i="35"/>
  <c r="BD75" i="51"/>
  <c r="BF115" i="35"/>
  <c r="AI108" i="35"/>
  <c r="BN104" i="35"/>
  <c r="AZ107" i="57"/>
  <c r="AR105" i="35"/>
  <c r="AS104" i="35"/>
  <c r="BD107" i="57"/>
  <c r="BQ121" i="35"/>
  <c r="AJ106" i="57"/>
  <c r="AQ101" i="35"/>
  <c r="BK69" i="51"/>
  <c r="BB118" i="35"/>
  <c r="AJ104" i="57"/>
  <c r="AF115" i="35"/>
  <c r="BD122" i="57"/>
  <c r="BD76" i="51"/>
  <c r="BN117" i="35"/>
  <c r="BR105" i="35"/>
  <c r="AT86" i="51"/>
  <c r="AZ88" i="51"/>
  <c r="AQ74" i="51"/>
  <c r="AH115" i="57"/>
  <c r="AH71" i="51"/>
  <c r="AR118" i="35"/>
  <c r="AQ115" i="35"/>
  <c r="AR106" i="35"/>
  <c r="AP118" i="35"/>
  <c r="BC105" i="57"/>
  <c r="AG86" i="51"/>
  <c r="BA83" i="51"/>
  <c r="AK106" i="35"/>
  <c r="BL120" i="35"/>
  <c r="AI115" i="35"/>
  <c r="AI119" i="35"/>
  <c r="AU119" i="35"/>
  <c r="AT115" i="57"/>
  <c r="AG118" i="57"/>
  <c r="AP88" i="51"/>
  <c r="BK115" i="57"/>
  <c r="AP122" i="57"/>
  <c r="AT120" i="35"/>
  <c r="BM86" i="51"/>
  <c r="AU105" i="35"/>
  <c r="AR70" i="51"/>
  <c r="BJ90" i="51"/>
  <c r="BM70" i="51"/>
  <c r="BK87" i="51"/>
  <c r="AK104" i="35"/>
  <c r="BK103" i="35"/>
  <c r="AJ106" i="35"/>
  <c r="BM116" i="35"/>
  <c r="AR102" i="35"/>
  <c r="BA105" i="57"/>
  <c r="AQ90" i="51"/>
  <c r="BJ104" i="35"/>
  <c r="AF119" i="57"/>
  <c r="AQ107" i="57"/>
  <c r="AK103" i="35"/>
  <c r="AP118" i="57"/>
  <c r="BN88" i="51"/>
  <c r="BE101" i="35"/>
  <c r="BM108" i="57"/>
  <c r="AG84" i="51"/>
  <c r="AZ75" i="51"/>
  <c r="BP120" i="35"/>
  <c r="AN121" i="35"/>
  <c r="BK122" i="35"/>
  <c r="AT74" i="51"/>
  <c r="AQ89" i="51"/>
  <c r="AG120" i="57"/>
  <c r="AQ76" i="51"/>
  <c r="AH88" i="51"/>
  <c r="AT117" i="57"/>
  <c r="AI86" i="51"/>
  <c r="AU103" i="35"/>
  <c r="AG122" i="35"/>
  <c r="BK106" i="57"/>
  <c r="BL119" i="57"/>
  <c r="BQ119" i="35"/>
  <c r="BN85" i="51"/>
  <c r="BD88" i="51"/>
  <c r="BN106" i="57"/>
  <c r="BM89" i="51"/>
  <c r="BM120" i="57"/>
  <c r="BD86" i="51"/>
  <c r="AJ76" i="51"/>
  <c r="BN121" i="35"/>
  <c r="AU108" i="35"/>
  <c r="AQ103" i="35"/>
  <c r="AT116" i="35"/>
  <c r="AY120" i="35"/>
  <c r="AI118" i="57"/>
  <c r="AQ70" i="51"/>
  <c r="BS121" i="35"/>
  <c r="AW119" i="35"/>
  <c r="BC103" i="35"/>
  <c r="AS86" i="51"/>
  <c r="AG106" i="57"/>
  <c r="AV107" i="35"/>
  <c r="AR101" i="35"/>
  <c r="AZ104" i="35"/>
  <c r="AT105" i="35"/>
  <c r="AR104" i="35"/>
  <c r="AT70" i="51"/>
  <c r="BB87" i="51"/>
  <c r="AZ117" i="35"/>
  <c r="AF121" i="57"/>
  <c r="BD117" i="35"/>
  <c r="BB84" i="51"/>
  <c r="BK101" i="35"/>
  <c r="AZ85" i="51"/>
  <c r="BG106" i="35"/>
  <c r="AI73" i="51"/>
  <c r="BL71" i="51"/>
  <c r="AZ122" i="35"/>
  <c r="AG76" i="51"/>
  <c r="BK74" i="51"/>
  <c r="AI120" i="57"/>
  <c r="BJ75" i="51"/>
  <c r="BN69" i="51"/>
  <c r="BJ116" i="35"/>
  <c r="AN122" i="35"/>
  <c r="AG85" i="51"/>
  <c r="BD89" i="51"/>
  <c r="BQ107" i="35"/>
  <c r="BC119" i="35"/>
  <c r="AG73" i="51"/>
  <c r="BP117" i="35"/>
  <c r="BJ73" i="51"/>
  <c r="BD118" i="35"/>
  <c r="AF86" i="51"/>
  <c r="AF84" i="51"/>
  <c r="BN104" i="57"/>
  <c r="AL101" i="35"/>
  <c r="AS122" i="57"/>
  <c r="AG101" i="35"/>
  <c r="AJ70" i="51"/>
  <c r="AT103" i="35"/>
  <c r="AR75" i="51"/>
  <c r="AK122" i="35"/>
  <c r="BF103" i="35"/>
  <c r="BL70" i="51"/>
  <c r="BP121" i="35"/>
  <c r="BC105" i="35"/>
  <c r="AJ69" i="51"/>
  <c r="BI105" i="35"/>
  <c r="AR71" i="51"/>
  <c r="BK119" i="57"/>
  <c r="AO120" i="35"/>
  <c r="AJ118" i="35"/>
  <c r="AP86" i="51"/>
  <c r="AT118" i="35"/>
  <c r="AI69" i="51"/>
  <c r="BN116" i="35"/>
  <c r="BB73" i="51"/>
  <c r="AG116" i="35"/>
  <c r="AI105" i="57"/>
  <c r="AI90" i="51"/>
  <c r="BH105" i="35"/>
  <c r="AZ115" i="57"/>
  <c r="BG119" i="35"/>
  <c r="AZ83" i="51"/>
  <c r="AL116" i="35"/>
  <c r="BN120" i="57"/>
  <c r="AZ71" i="51"/>
  <c r="AZ101" i="35"/>
  <c r="AP119" i="35"/>
  <c r="BG101" i="35"/>
  <c r="AZ105" i="35"/>
  <c r="BL102" i="57"/>
  <c r="AM106" i="35"/>
  <c r="AL118" i="35"/>
  <c r="BH116" i="35"/>
  <c r="AM101" i="35"/>
  <c r="BF118" i="35"/>
  <c r="BF105" i="35"/>
  <c r="BK89" i="51"/>
  <c r="AY121" i="35"/>
  <c r="AO121" i="35"/>
  <c r="BN103" i="57"/>
  <c r="BC121" i="57"/>
  <c r="BA72" i="51"/>
  <c r="AT108" i="57"/>
  <c r="AP90" i="51"/>
  <c r="AU118" i="35"/>
  <c r="BB70" i="51"/>
  <c r="AR69" i="51"/>
  <c r="AH106" i="57"/>
  <c r="AW117" i="35"/>
  <c r="BE121" i="35"/>
  <c r="AJ105" i="35"/>
  <c r="BK85" i="51"/>
  <c r="AR103" i="57"/>
  <c r="AQ84" i="51"/>
  <c r="BA88" i="51"/>
  <c r="AN108" i="35"/>
  <c r="BB106" i="35"/>
  <c r="BE102" i="35"/>
  <c r="BL106" i="35"/>
  <c r="AJ118" i="57"/>
  <c r="AM102" i="35"/>
  <c r="AT87" i="51"/>
  <c r="BC71" i="51"/>
  <c r="AJ90" i="51"/>
  <c r="AT121" i="35"/>
  <c r="AZ72" i="51"/>
  <c r="AI102" i="57"/>
  <c r="AM115" i="35"/>
  <c r="BD87" i="51"/>
  <c r="BN121" i="57"/>
  <c r="BL89" i="51"/>
  <c r="AK118" i="35"/>
  <c r="BD119" i="57"/>
  <c r="AR107" i="57"/>
  <c r="AP121" i="57"/>
  <c r="AN119" i="35"/>
  <c r="AX116" i="35"/>
  <c r="AS103" i="35"/>
  <c r="AF73" i="51"/>
  <c r="BE116" i="35"/>
  <c r="AH104" i="57"/>
  <c r="BF117" i="35"/>
  <c r="AN120" i="35"/>
  <c r="AG117" i="35"/>
  <c r="AJ87" i="51"/>
  <c r="AT102" i="35"/>
  <c r="AQ87" i="51"/>
  <c r="AQ122" i="57"/>
  <c r="AP106" i="35"/>
  <c r="BD122" i="35"/>
  <c r="BC108" i="57"/>
  <c r="AS83" i="51"/>
  <c r="AT115" i="35"/>
  <c r="BR108" i="35"/>
  <c r="AS119" i="35"/>
  <c r="BL72" i="51"/>
  <c r="AY105" i="35"/>
  <c r="AI116" i="57"/>
  <c r="BE117" i="35"/>
  <c r="BG107" i="35"/>
  <c r="AX117" i="35"/>
  <c r="BC104" i="35"/>
  <c r="AM116" i="35"/>
  <c r="AT118" i="57"/>
  <c r="BA115" i="35"/>
  <c r="BE105" i="35"/>
  <c r="BD121" i="57"/>
  <c r="BF108" i="35"/>
  <c r="AN105" i="35"/>
  <c r="BJ121" i="57"/>
  <c r="BA106" i="35"/>
  <c r="BB104" i="57"/>
  <c r="BD74" i="51"/>
  <c r="BI106" i="35"/>
  <c r="AP107" i="57"/>
  <c r="BP115" i="35"/>
  <c r="AQ75" i="51"/>
  <c r="BJ108" i="35"/>
  <c r="BJ70" i="51"/>
  <c r="AF121" i="35"/>
  <c r="AZ115" i="35"/>
  <c r="AT107" i="57"/>
  <c r="BA121" i="57"/>
  <c r="AR104" i="57"/>
  <c r="BQ120" i="35"/>
  <c r="AG107" i="57"/>
  <c r="BJ71" i="51"/>
  <c r="AH101" i="35"/>
  <c r="BJ105" i="35"/>
  <c r="AG116" i="57"/>
  <c r="AZ107" i="35"/>
  <c r="AW120" i="35"/>
  <c r="BA120" i="57"/>
  <c r="AG107" i="35"/>
  <c r="BJ69" i="51"/>
  <c r="BL107" i="57"/>
  <c r="AH85" i="51"/>
  <c r="BK121" i="35"/>
  <c r="BM107" i="57"/>
  <c r="AH108" i="57"/>
  <c r="AZ84" i="51"/>
  <c r="AH118" i="57"/>
  <c r="AS101" i="57"/>
  <c r="AH103" i="57"/>
  <c r="BN116" i="57"/>
  <c r="AZ90" i="51"/>
  <c r="AS119" i="57"/>
  <c r="BS107" i="35"/>
  <c r="AG72" i="51"/>
  <c r="BA86" i="51"/>
  <c r="BQ122" i="35"/>
  <c r="BC117" i="35"/>
  <c r="BM102" i="57"/>
  <c r="BR104" i="35"/>
  <c r="AT75" i="51"/>
  <c r="AG121" i="35"/>
  <c r="BL90" i="51"/>
  <c r="AS102" i="57"/>
  <c r="BB107" i="35"/>
  <c r="AJ104" i="35"/>
  <c r="BD103" i="35"/>
  <c r="AT85" i="51"/>
  <c r="BD103" i="57"/>
  <c r="AS101" i="35"/>
  <c r="AG74" i="51"/>
  <c r="BB107" i="57"/>
  <c r="AZ120" i="57"/>
  <c r="AG70" i="51"/>
  <c r="AV105" i="35"/>
  <c r="AO108" i="35"/>
  <c r="AR105" i="57"/>
  <c r="AF74" i="51"/>
  <c r="AK115" i="35"/>
  <c r="AF116" i="35"/>
  <c r="AP70" i="51"/>
  <c r="BH102" i="35"/>
  <c r="BC89" i="51"/>
  <c r="AT105" i="57"/>
  <c r="AZ118" i="57"/>
  <c r="BH119" i="35"/>
  <c r="BC101" i="57"/>
  <c r="BD105" i="57"/>
  <c r="AQ106" i="57"/>
  <c r="BK76" i="51"/>
  <c r="BM88" i="51"/>
  <c r="AG102" i="35"/>
  <c r="BK120" i="57"/>
  <c r="BM118" i="35"/>
  <c r="AT121" i="57"/>
  <c r="AP103" i="57"/>
  <c r="BB90" i="51"/>
  <c r="BK70" i="51"/>
  <c r="AJ101" i="57"/>
  <c r="AS105" i="35"/>
  <c r="AP117" i="35"/>
  <c r="AJ88" i="51"/>
  <c r="BJ108" i="57"/>
  <c r="BM119" i="57"/>
  <c r="BB86" i="51"/>
  <c r="BN108" i="35"/>
  <c r="AH75" i="51"/>
  <c r="BF107" i="35"/>
  <c r="BJ115" i="57"/>
  <c r="BC87" i="51"/>
  <c r="BO105" i="35"/>
  <c r="AF69" i="51"/>
  <c r="AL108" i="35"/>
  <c r="BO119" i="35"/>
  <c r="BD107" i="35"/>
  <c r="BB102" i="57"/>
  <c r="AM117" i="35"/>
  <c r="AQ102" i="35"/>
  <c r="AT122" i="35"/>
  <c r="BC118" i="35"/>
  <c r="AO106" i="35"/>
  <c r="BN105" i="35"/>
  <c r="AI74" i="51"/>
  <c r="AV119" i="35"/>
  <c r="AH101" i="57"/>
  <c r="AI105" i="35"/>
  <c r="AS115" i="57"/>
  <c r="BA108" i="35"/>
  <c r="AZ116" i="57"/>
  <c r="BJ103" i="35"/>
  <c r="AI118" i="35"/>
  <c r="AM118" i="35"/>
  <c r="AJ74" i="51"/>
  <c r="BP122" i="35"/>
  <c r="AM108" i="35"/>
  <c r="BN105" i="57"/>
  <c r="BO102" i="35"/>
  <c r="AS88" i="51"/>
  <c r="AR88" i="51"/>
  <c r="BJ122" i="57"/>
  <c r="AR119" i="57"/>
  <c r="AR117" i="57"/>
  <c r="AM119" i="35"/>
  <c r="AR118" i="57"/>
  <c r="AQ103" i="57"/>
  <c r="AK120" i="35"/>
  <c r="AT104" i="57"/>
  <c r="AI115" i="57"/>
  <c r="AZ86" i="51"/>
  <c r="AT108" i="35"/>
  <c r="AH73" i="51"/>
  <c r="BM107" i="35"/>
  <c r="AI121" i="57"/>
  <c r="AZ117" i="57"/>
  <c r="AP76" i="51"/>
  <c r="AQ117" i="57"/>
  <c r="BO107" i="35"/>
  <c r="BK121" i="57"/>
  <c r="BA69" i="51"/>
  <c r="AF90" i="51"/>
  <c r="AQ118" i="57"/>
  <c r="AR76" i="51"/>
  <c r="AS104" i="57"/>
  <c r="AH105" i="35"/>
  <c r="AP69" i="51"/>
  <c r="AP102" i="35"/>
  <c r="BN115" i="57"/>
  <c r="AJ120" i="57"/>
  <c r="AP117" i="57"/>
  <c r="AG104" i="57"/>
  <c r="AR121" i="35"/>
  <c r="AP104" i="35"/>
  <c r="AJ119" i="57"/>
  <c r="BD90" i="51"/>
  <c r="AK116" i="35"/>
  <c r="AV116" i="35"/>
  <c r="AZ103" i="35"/>
  <c r="BM121" i="57"/>
  <c r="AH76" i="51"/>
  <c r="BB89" i="51"/>
  <c r="AG87" i="51"/>
  <c r="AQ121" i="35"/>
  <c r="BL120" i="57"/>
  <c r="BQ116" i="35"/>
  <c r="BK83" i="51"/>
  <c r="AS106" i="57"/>
  <c r="AO105" i="35"/>
  <c r="AH106" i="35"/>
  <c r="AU107" i="35"/>
  <c r="AS107" i="57"/>
  <c r="AI121" i="35"/>
  <c r="BJ84" i="51"/>
  <c r="AP108" i="57"/>
  <c r="AM105" i="35"/>
  <c r="AR120" i="57"/>
  <c r="AI89" i="51"/>
  <c r="BB106" i="57"/>
  <c r="BL118" i="57"/>
  <c r="BL84" i="51"/>
  <c r="AZ69" i="51"/>
  <c r="BA102" i="57"/>
  <c r="AX108" i="35"/>
  <c r="BO104" i="35"/>
  <c r="AP74" i="51"/>
  <c r="AW105" i="35"/>
  <c r="BK71" i="51"/>
  <c r="AT106" i="35"/>
  <c r="AS103" i="57"/>
  <c r="AI106" i="57"/>
  <c r="BR121" i="35"/>
  <c r="BG118" i="35"/>
  <c r="AF118" i="35"/>
  <c r="AI120" i="35"/>
  <c r="BC121" i="35"/>
  <c r="BL122" i="35"/>
  <c r="AO122" i="35"/>
  <c r="AT73" i="51"/>
  <c r="AI107" i="57"/>
  <c r="AS116" i="35"/>
  <c r="BM105" i="57"/>
  <c r="BL105" i="57"/>
  <c r="AJ72" i="51"/>
  <c r="BC102" i="35"/>
  <c r="AT106" i="57"/>
  <c r="BK104" i="35"/>
  <c r="H72" i="51" l="1"/>
  <c r="H44" i="51" s="1"/>
  <c r="H29" i="51" s="1"/>
  <c r="AA142" i="26" s="1"/>
  <c r="L142" i="26" s="1"/>
  <c r="M142" i="26" s="1"/>
  <c r="G107" i="57"/>
  <c r="G56" i="57" s="1"/>
  <c r="G32" i="57" s="1"/>
  <c r="M122" i="35"/>
  <c r="G120" i="35"/>
  <c r="D118" i="35"/>
  <c r="G106" i="57"/>
  <c r="G55" i="57" s="1"/>
  <c r="G31" i="57" s="1"/>
  <c r="G89" i="51"/>
  <c r="K105" i="35"/>
  <c r="K54" i="35" s="1"/>
  <c r="K30" i="35" s="1"/>
  <c r="G121" i="35"/>
  <c r="F106" i="35"/>
  <c r="F55" i="35" s="1"/>
  <c r="F31" i="35" s="1"/>
  <c r="M105" i="35"/>
  <c r="M54" i="35" s="1"/>
  <c r="M30" i="35" s="1"/>
  <c r="E87" i="51"/>
  <c r="F76" i="51"/>
  <c r="F48" i="51" s="1"/>
  <c r="F33" i="51" s="1"/>
  <c r="AA128" i="26" s="1"/>
  <c r="L128" i="26" s="1"/>
  <c r="M128" i="26" s="1"/>
  <c r="I116" i="35"/>
  <c r="H119" i="57"/>
  <c r="E104" i="57"/>
  <c r="E53" i="57" s="1"/>
  <c r="E29" i="57" s="1"/>
  <c r="H120" i="57"/>
  <c r="F105" i="35"/>
  <c r="F54" i="35" s="1"/>
  <c r="F30" i="35" s="1"/>
  <c r="D90" i="51"/>
  <c r="G121" i="57"/>
  <c r="G79" i="57" s="1"/>
  <c r="G65" i="57" s="1"/>
  <c r="G41" i="57" s="1"/>
  <c r="AA84" i="26" s="1"/>
  <c r="L84" i="26" s="1"/>
  <c r="M84" i="26" s="1"/>
  <c r="F73" i="51"/>
  <c r="F45" i="51" s="1"/>
  <c r="F30" i="51" s="1"/>
  <c r="AA125" i="26" s="1"/>
  <c r="L125" i="26" s="1"/>
  <c r="M125" i="26" s="1"/>
  <c r="G115" i="57"/>
  <c r="I120" i="35"/>
  <c r="K119" i="35"/>
  <c r="K77" i="35" s="1"/>
  <c r="K63" i="35" s="1"/>
  <c r="K39" i="35" s="1"/>
  <c r="H73" i="36" s="1"/>
  <c r="K108" i="35"/>
  <c r="K57" i="35" s="1"/>
  <c r="K33" i="35" s="1"/>
  <c r="H74" i="51"/>
  <c r="H46" i="51" s="1"/>
  <c r="H31" i="51" s="1"/>
  <c r="AA144" i="26" s="1"/>
  <c r="L144" i="26" s="1"/>
  <c r="M144" i="26" s="1"/>
  <c r="K118" i="35"/>
  <c r="G118" i="35"/>
  <c r="G105" i="35"/>
  <c r="G54" i="35" s="1"/>
  <c r="G30" i="35" s="1"/>
  <c r="F101" i="57"/>
  <c r="F50" i="57" s="1"/>
  <c r="F26" i="57" s="1"/>
  <c r="G74" i="51"/>
  <c r="G46" i="51" s="1"/>
  <c r="G31" i="51" s="1"/>
  <c r="AA135" i="26" s="1"/>
  <c r="L135" i="26" s="1"/>
  <c r="M135" i="26" s="1"/>
  <c r="M106" i="35"/>
  <c r="M55" i="35" s="1"/>
  <c r="M31" i="35" s="1"/>
  <c r="K117" i="35"/>
  <c r="J108" i="35"/>
  <c r="J57" i="35" s="1"/>
  <c r="J33" i="35" s="1"/>
  <c r="D69" i="51"/>
  <c r="D41" i="51" s="1"/>
  <c r="D26" i="51" s="1"/>
  <c r="AA103" i="26" s="1"/>
  <c r="L103" i="26" s="1"/>
  <c r="M103" i="26" s="1"/>
  <c r="F75" i="51"/>
  <c r="F47" i="51" s="1"/>
  <c r="F32" i="51" s="1"/>
  <c r="AA127" i="26" s="1"/>
  <c r="L127" i="26" s="1"/>
  <c r="M127" i="26" s="1"/>
  <c r="H88" i="51"/>
  <c r="H101" i="57"/>
  <c r="H50" i="57" s="1"/>
  <c r="H26" i="57" s="1"/>
  <c r="E102" i="35"/>
  <c r="E51" i="35" s="1"/>
  <c r="E27" i="35" s="1"/>
  <c r="D116" i="35"/>
  <c r="D74" i="35" s="1"/>
  <c r="D60" i="35" s="1"/>
  <c r="D36" i="35" s="1"/>
  <c r="I52" i="36" s="1"/>
  <c r="I115" i="35"/>
  <c r="D74" i="51"/>
  <c r="D46" i="51" s="1"/>
  <c r="D31" i="51" s="1"/>
  <c r="AA108" i="26" s="1"/>
  <c r="L108" i="26" s="1"/>
  <c r="M108" i="26" s="1"/>
  <c r="M108" i="35"/>
  <c r="M57" i="35" s="1"/>
  <c r="M33" i="35" s="1"/>
  <c r="E70" i="51"/>
  <c r="E42" i="51" s="1"/>
  <c r="E27" i="51" s="1"/>
  <c r="AA113" i="26" s="1"/>
  <c r="L113" i="26" s="1"/>
  <c r="M113" i="26" s="1"/>
  <c r="E74" i="51"/>
  <c r="E46" i="51" s="1"/>
  <c r="E31" i="51" s="1"/>
  <c r="AA117" i="26" s="1"/>
  <c r="L117" i="26" s="1"/>
  <c r="M117" i="26" s="1"/>
  <c r="H104" i="35"/>
  <c r="H53" i="35" s="1"/>
  <c r="H29" i="35" s="1"/>
  <c r="E121" i="35"/>
  <c r="E72" i="51"/>
  <c r="E44" i="51" s="1"/>
  <c r="E29" i="51" s="1"/>
  <c r="AA115" i="26" s="1"/>
  <c r="L115" i="26" s="1"/>
  <c r="M115" i="26" s="1"/>
  <c r="F103" i="57"/>
  <c r="F52" i="57" s="1"/>
  <c r="F28" i="57" s="1"/>
  <c r="F118" i="57"/>
  <c r="F108" i="57"/>
  <c r="F57" i="57" s="1"/>
  <c r="F33" i="57" s="1"/>
  <c r="F85" i="51"/>
  <c r="E107" i="35"/>
  <c r="E56" i="35" s="1"/>
  <c r="E32" i="35" s="1"/>
  <c r="E116" i="57"/>
  <c r="F101" i="35"/>
  <c r="F50" i="35" s="1"/>
  <c r="F26" i="35" s="1"/>
  <c r="E107" i="57"/>
  <c r="E56" i="57" s="1"/>
  <c r="E32" i="57" s="1"/>
  <c r="D121" i="35"/>
  <c r="L105" i="35"/>
  <c r="L54" i="35" s="1"/>
  <c r="L30" i="35" s="1"/>
  <c r="K116" i="35"/>
  <c r="G116" i="57"/>
  <c r="H87" i="51"/>
  <c r="E117" i="35"/>
  <c r="L120" i="35"/>
  <c r="F104" i="57"/>
  <c r="F53" i="57" s="1"/>
  <c r="F29" i="57" s="1"/>
  <c r="D73" i="51"/>
  <c r="D45" i="51" s="1"/>
  <c r="D30" i="51" s="1"/>
  <c r="AA107" i="26" s="1"/>
  <c r="L107" i="26" s="1"/>
  <c r="M107" i="26" s="1"/>
  <c r="L119" i="35"/>
  <c r="L77" i="35" s="1"/>
  <c r="L63" i="35" s="1"/>
  <c r="L39" i="35" s="1"/>
  <c r="H82" i="36" s="1"/>
  <c r="I118" i="35"/>
  <c r="K115" i="35"/>
  <c r="G102" i="57"/>
  <c r="G51" i="57" s="1"/>
  <c r="G27" i="57" s="1"/>
  <c r="H90" i="51"/>
  <c r="K102" i="35"/>
  <c r="K51" i="35" s="1"/>
  <c r="K27" i="35" s="1"/>
  <c r="H118" i="57"/>
  <c r="H76" i="57" s="1"/>
  <c r="H62" i="57" s="1"/>
  <c r="H38" i="57" s="1"/>
  <c r="AA90" i="26" s="1"/>
  <c r="L90" i="26" s="1"/>
  <c r="M90" i="26" s="1"/>
  <c r="L108" i="35"/>
  <c r="L57" i="35" s="1"/>
  <c r="L33" i="35" s="1"/>
  <c r="H105" i="35"/>
  <c r="H54" i="35" s="1"/>
  <c r="H30" i="35" s="1"/>
  <c r="F106" i="57"/>
  <c r="F55" i="57" s="1"/>
  <c r="F31" i="57" s="1"/>
  <c r="M121" i="35"/>
  <c r="K101" i="35"/>
  <c r="K50" i="35" s="1"/>
  <c r="K26" i="35" s="1"/>
  <c r="J118" i="35"/>
  <c r="K106" i="35"/>
  <c r="K55" i="35" s="1"/>
  <c r="K31" i="35" s="1"/>
  <c r="J116" i="35"/>
  <c r="J74" i="35" s="1"/>
  <c r="J60" i="35" s="1"/>
  <c r="J36" i="35" s="1"/>
  <c r="H61" i="36" s="1"/>
  <c r="J61" i="36" s="1"/>
  <c r="K61" i="36" s="1"/>
  <c r="G90" i="51"/>
  <c r="G105" i="57"/>
  <c r="G54" i="57" s="1"/>
  <c r="G30" i="57" s="1"/>
  <c r="E116" i="35"/>
  <c r="E74" i="35" s="1"/>
  <c r="E60" i="35" s="1"/>
  <c r="E36" i="35" s="1"/>
  <c r="I61" i="36" s="1"/>
  <c r="G69" i="51"/>
  <c r="G41" i="51" s="1"/>
  <c r="G26" i="51" s="1"/>
  <c r="AA130" i="26" s="1"/>
  <c r="L130" i="26" s="1"/>
  <c r="M130" i="26" s="1"/>
  <c r="H118" i="35"/>
  <c r="M120" i="35"/>
  <c r="H69" i="51"/>
  <c r="H41" i="51" s="1"/>
  <c r="H26" i="51" s="1"/>
  <c r="AA139" i="26" s="1"/>
  <c r="L139" i="26" s="1"/>
  <c r="M139" i="26" s="1"/>
  <c r="I122" i="35"/>
  <c r="I80" i="35" s="1"/>
  <c r="I66" i="35" s="1"/>
  <c r="I42" i="35" s="1"/>
  <c r="H58" i="36" s="1"/>
  <c r="H70" i="51"/>
  <c r="H42" i="51" s="1"/>
  <c r="H27" i="51" s="1"/>
  <c r="AA140" i="26" s="1"/>
  <c r="L140" i="26" s="1"/>
  <c r="M140" i="26" s="1"/>
  <c r="E101" i="35"/>
  <c r="E50" i="35" s="1"/>
  <c r="E26" i="35" s="1"/>
  <c r="J101" i="35"/>
  <c r="J50" i="35" s="1"/>
  <c r="J26" i="35" s="1"/>
  <c r="D84" i="51"/>
  <c r="D86" i="51"/>
  <c r="E73" i="51"/>
  <c r="E45" i="51" s="1"/>
  <c r="E30" i="51" s="1"/>
  <c r="AA116" i="26" s="1"/>
  <c r="L116" i="26" s="1"/>
  <c r="M116" i="26" s="1"/>
  <c r="E85" i="51"/>
  <c r="L122" i="35"/>
  <c r="L80" i="35" s="1"/>
  <c r="L66" i="35" s="1"/>
  <c r="L42" i="35" s="1"/>
  <c r="H85" i="36" s="1"/>
  <c r="J85" i="36" s="1"/>
  <c r="K85" i="36" s="1"/>
  <c r="G120" i="57"/>
  <c r="E76" i="51"/>
  <c r="E48" i="51" s="1"/>
  <c r="E33" i="51" s="1"/>
  <c r="AA119" i="26" s="1"/>
  <c r="L119" i="26" s="1"/>
  <c r="M119" i="26" s="1"/>
  <c r="G73" i="51"/>
  <c r="G45" i="51" s="1"/>
  <c r="G30" i="51" s="1"/>
  <c r="AA134" i="26" s="1"/>
  <c r="L134" i="26" s="1"/>
  <c r="M134" i="26" s="1"/>
  <c r="D121" i="57"/>
  <c r="E106" i="57"/>
  <c r="E55" i="57" s="1"/>
  <c r="E31" i="57" s="1"/>
  <c r="G118" i="57"/>
  <c r="H76" i="51"/>
  <c r="H48" i="51" s="1"/>
  <c r="H33" i="51" s="1"/>
  <c r="AA146" i="26" s="1"/>
  <c r="L146" i="26" s="1"/>
  <c r="M146" i="26" s="1"/>
  <c r="E122" i="35"/>
  <c r="E80" i="35" s="1"/>
  <c r="E66" i="35" s="1"/>
  <c r="E42" i="35" s="1"/>
  <c r="I67" i="36" s="1"/>
  <c r="G86" i="51"/>
  <c r="F88" i="51"/>
  <c r="E120" i="57"/>
  <c r="E78" i="57" s="1"/>
  <c r="E64" i="57" s="1"/>
  <c r="E40" i="57" s="1"/>
  <c r="AA65" i="26" s="1"/>
  <c r="L65" i="26" s="1"/>
  <c r="M65" i="26" s="1"/>
  <c r="L121" i="35"/>
  <c r="E84" i="51"/>
  <c r="I103" i="35"/>
  <c r="I52" i="35" s="1"/>
  <c r="I28" i="35" s="1"/>
  <c r="D119" i="57"/>
  <c r="H106" i="35"/>
  <c r="H55" i="35" s="1"/>
  <c r="H31" i="35" s="1"/>
  <c r="I104" i="35"/>
  <c r="I53" i="35" s="1"/>
  <c r="I29" i="35" s="1"/>
  <c r="E118" i="57"/>
  <c r="G119" i="35"/>
  <c r="G77" i="35" s="1"/>
  <c r="G63" i="35" s="1"/>
  <c r="G39" i="35" s="1"/>
  <c r="I82" i="36" s="1"/>
  <c r="G115" i="35"/>
  <c r="I106" i="35"/>
  <c r="I55" i="35" s="1"/>
  <c r="I31" i="35" s="1"/>
  <c r="E86" i="51"/>
  <c r="F71" i="51"/>
  <c r="F43" i="51" s="1"/>
  <c r="F28" i="51" s="1"/>
  <c r="AA123" i="26" s="1"/>
  <c r="L123" i="26" s="1"/>
  <c r="M123" i="26" s="1"/>
  <c r="F115" i="57"/>
  <c r="F73" i="57" s="1"/>
  <c r="F59" i="57" s="1"/>
  <c r="F35" i="57" s="1"/>
  <c r="AA69" i="26" s="1"/>
  <c r="L69" i="26" s="1"/>
  <c r="M69" i="26" s="1"/>
  <c r="D115" i="35"/>
  <c r="H104" i="57"/>
  <c r="H53" i="57" s="1"/>
  <c r="H29" i="57" s="1"/>
  <c r="H106" i="57"/>
  <c r="H55" i="57" s="1"/>
  <c r="H31" i="57" s="1"/>
  <c r="G108" i="35"/>
  <c r="G57" i="35" s="1"/>
  <c r="G33" i="35" s="1"/>
  <c r="H119" i="35"/>
  <c r="H77" i="35" s="1"/>
  <c r="H63" i="35" s="1"/>
  <c r="H39" i="35" s="1"/>
  <c r="I91" i="36" s="1"/>
  <c r="K107" i="35"/>
  <c r="K56" i="35" s="1"/>
  <c r="K32" i="35" s="1"/>
  <c r="H102" i="35"/>
  <c r="H51" i="35" s="1"/>
  <c r="H27" i="35" s="1"/>
  <c r="G117" i="57"/>
  <c r="E108" i="57"/>
  <c r="E57" i="57" s="1"/>
  <c r="E33" i="57" s="1"/>
  <c r="H71" i="51"/>
  <c r="H43" i="51" s="1"/>
  <c r="H28" i="51" s="1"/>
  <c r="AA141" i="26" s="1"/>
  <c r="L141" i="26" s="1"/>
  <c r="M141" i="26" s="1"/>
  <c r="G72" i="51"/>
  <c r="G44" i="51" s="1"/>
  <c r="G29" i="51" s="1"/>
  <c r="AA133" i="26" s="1"/>
  <c r="L133" i="26" s="1"/>
  <c r="M133" i="26" s="1"/>
  <c r="I101" i="35"/>
  <c r="I50" i="35" s="1"/>
  <c r="I26" i="35" s="1"/>
  <c r="E75" i="51"/>
  <c r="E47" i="51" s="1"/>
  <c r="E32" i="51" s="1"/>
  <c r="AA118" i="26" s="1"/>
  <c r="L118" i="26" s="1"/>
  <c r="M118" i="26" s="1"/>
  <c r="F102" i="35"/>
  <c r="F51" i="35" s="1"/>
  <c r="F27" i="35" s="1"/>
  <c r="J119" i="35"/>
  <c r="D116" i="57"/>
  <c r="D74" i="57" s="1"/>
  <c r="D60" i="57" s="1"/>
  <c r="D36" i="57" s="1"/>
  <c r="AA52" i="26" s="1"/>
  <c r="L52" i="26" s="1"/>
  <c r="M52" i="26" s="1"/>
  <c r="F107" i="57"/>
  <c r="F56" i="57" s="1"/>
  <c r="F32" i="57" s="1"/>
  <c r="H101" i="35"/>
  <c r="H50" i="35" s="1"/>
  <c r="H26" i="35" s="1"/>
  <c r="D103" i="57"/>
  <c r="D52" i="57" s="1"/>
  <c r="D28" i="57" s="1"/>
  <c r="F117" i="35"/>
  <c r="F105" i="57"/>
  <c r="F54" i="57" s="1"/>
  <c r="F30" i="57" s="1"/>
  <c r="H108" i="57"/>
  <c r="H57" i="57" s="1"/>
  <c r="H33" i="57" s="1"/>
  <c r="D104" i="57"/>
  <c r="D53" i="57" s="1"/>
  <c r="D29" i="57" s="1"/>
  <c r="F116" i="35"/>
  <c r="F74" i="35" s="1"/>
  <c r="F60" i="35" s="1"/>
  <c r="F36" i="35" s="1"/>
  <c r="I70" i="36" s="1"/>
  <c r="G104" i="35"/>
  <c r="G53" i="35" s="1"/>
  <c r="G29" i="35" s="1"/>
  <c r="H117" i="35"/>
  <c r="E69" i="51"/>
  <c r="E41" i="51" s="1"/>
  <c r="E26" i="51" s="1"/>
  <c r="AA112" i="26" s="1"/>
  <c r="L112" i="26" s="1"/>
  <c r="M112" i="26" s="1"/>
  <c r="H107" i="35"/>
  <c r="H56" i="35" s="1"/>
  <c r="H32" i="35" s="1"/>
  <c r="L116" i="35"/>
  <c r="E120" i="35"/>
  <c r="H73" i="51"/>
  <c r="H45" i="51" s="1"/>
  <c r="H30" i="51" s="1"/>
  <c r="AA143" i="26" s="1"/>
  <c r="L143" i="26" s="1"/>
  <c r="M143" i="26" s="1"/>
  <c r="E88" i="51"/>
  <c r="D75" i="51"/>
  <c r="D47" i="51" s="1"/>
  <c r="D32" i="51" s="1"/>
  <c r="AA109" i="26" s="1"/>
  <c r="L109" i="26" s="1"/>
  <c r="M109" i="26" s="1"/>
  <c r="H107" i="57"/>
  <c r="H56" i="57" s="1"/>
  <c r="H32" i="57" s="1"/>
  <c r="D83" i="51"/>
  <c r="D117" i="57"/>
  <c r="F90" i="51"/>
  <c r="H117" i="57"/>
  <c r="F120" i="57"/>
  <c r="F78" i="57" s="1"/>
  <c r="F64" i="57" s="1"/>
  <c r="F40" i="57" s="1"/>
  <c r="AA74" i="26" s="1"/>
  <c r="L74" i="26" s="1"/>
  <c r="M74" i="26" s="1"/>
  <c r="G119" i="57"/>
  <c r="G77" i="57" s="1"/>
  <c r="G63" i="57" s="1"/>
  <c r="G39" i="57" s="1"/>
  <c r="AA82" i="26" s="1"/>
  <c r="L82" i="26" s="1"/>
  <c r="M82" i="26" s="1"/>
  <c r="E117" i="57"/>
  <c r="F119" i="57"/>
  <c r="G104" i="57"/>
  <c r="G53" i="57" s="1"/>
  <c r="G29" i="57" s="1"/>
  <c r="F122" i="57"/>
  <c r="F80" i="57" s="1"/>
  <c r="F66" i="57" s="1"/>
  <c r="F42" i="57" s="1"/>
  <c r="AA76" i="26" s="1"/>
  <c r="L76" i="26" s="1"/>
  <c r="M76" i="26" s="1"/>
  <c r="E119" i="35"/>
  <c r="E77" i="35" s="1"/>
  <c r="E63" i="35" s="1"/>
  <c r="E39" i="35" s="1"/>
  <c r="I64" i="36" s="1"/>
  <c r="G75" i="51"/>
  <c r="G47" i="51" s="1"/>
  <c r="G32" i="51" s="1"/>
  <c r="AA136" i="26" s="1"/>
  <c r="L136" i="26" s="1"/>
  <c r="M136" i="26" s="1"/>
  <c r="D102" i="57"/>
  <c r="D51" i="57" s="1"/>
  <c r="D27" i="57" s="1"/>
  <c r="D105" i="35"/>
  <c r="D54" i="35" s="1"/>
  <c r="D30" i="35" s="1"/>
  <c r="E103" i="35"/>
  <c r="E52" i="35" s="1"/>
  <c r="E28" i="35" s="1"/>
  <c r="E105" i="35"/>
  <c r="E54" i="35" s="1"/>
  <c r="E30" i="35" s="1"/>
  <c r="G107" i="35"/>
  <c r="G56" i="35" s="1"/>
  <c r="G32" i="35" s="1"/>
  <c r="D101" i="35"/>
  <c r="D50" i="35" s="1"/>
  <c r="D26" i="35" s="1"/>
  <c r="E104" i="35"/>
  <c r="E53" i="35" s="1"/>
  <c r="E29" i="35" s="1"/>
  <c r="L118" i="35"/>
  <c r="G122" i="35"/>
  <c r="G80" i="35" s="1"/>
  <c r="G66" i="35" s="1"/>
  <c r="G42" i="35" s="1"/>
  <c r="I85" i="36" s="1"/>
  <c r="G103" i="57"/>
  <c r="G52" i="57" s="1"/>
  <c r="G28" i="57" s="1"/>
  <c r="H122" i="57"/>
  <c r="F121" i="35"/>
  <c r="D107" i="57"/>
  <c r="D56" i="57" s="1"/>
  <c r="D32" i="57" s="1"/>
  <c r="J117" i="35"/>
  <c r="I121" i="35"/>
  <c r="F70" i="51"/>
  <c r="F42" i="51" s="1"/>
  <c r="F27" i="51" s="1"/>
  <c r="AA122" i="26" s="1"/>
  <c r="L122" i="26" s="1"/>
  <c r="M122" i="26" s="1"/>
  <c r="H115" i="35"/>
  <c r="H73" i="35" s="1"/>
  <c r="H59" i="35" s="1"/>
  <c r="H35" i="35" s="1"/>
  <c r="I87" i="36" s="1"/>
  <c r="J87" i="36" s="1"/>
  <c r="K87" i="36" s="1"/>
  <c r="E83" i="51"/>
  <c r="D106" i="35"/>
  <c r="D55" i="35" s="1"/>
  <c r="D31" i="35" s="1"/>
  <c r="G101" i="57"/>
  <c r="G50" i="57" s="1"/>
  <c r="G26" i="57" s="1"/>
  <c r="G76" i="51"/>
  <c r="G48" i="51" s="1"/>
  <c r="G33" i="51" s="1"/>
  <c r="AA137" i="26" s="1"/>
  <c r="L137" i="26" s="1"/>
  <c r="M137" i="26" s="1"/>
  <c r="J106" i="35"/>
  <c r="J55" i="35" s="1"/>
  <c r="J31" i="35" s="1"/>
  <c r="F118" i="35"/>
  <c r="H105" i="57"/>
  <c r="H54" i="57" s="1"/>
  <c r="H30" i="57" s="1"/>
  <c r="D70" i="51"/>
  <c r="D42" i="51" s="1"/>
  <c r="D27" i="51" s="1"/>
  <c r="AA104" i="26" s="1"/>
  <c r="L104" i="26" s="1"/>
  <c r="M104" i="26" s="1"/>
  <c r="L115" i="35"/>
  <c r="L73" i="35" s="1"/>
  <c r="L59" i="35" s="1"/>
  <c r="L35" i="35" s="1"/>
  <c r="H78" i="36" s="1"/>
  <c r="H120" i="35"/>
  <c r="G116" i="35"/>
  <c r="H83" i="51"/>
  <c r="D108" i="57"/>
  <c r="D57" i="57" s="1"/>
  <c r="D33" i="57" s="1"/>
  <c r="G103" i="35"/>
  <c r="G52" i="35" s="1"/>
  <c r="G28" i="35" s="1"/>
  <c r="D102" i="35"/>
  <c r="D51" i="35" s="1"/>
  <c r="D27" i="35" s="1"/>
  <c r="E90" i="51"/>
  <c r="H75" i="51"/>
  <c r="H47" i="51" s="1"/>
  <c r="H32" i="51" s="1"/>
  <c r="AA145" i="26" s="1"/>
  <c r="L145" i="26" s="1"/>
  <c r="M145" i="26" s="1"/>
  <c r="F120" i="35"/>
  <c r="F78" i="35" s="1"/>
  <c r="F64" i="35" s="1"/>
  <c r="F40" i="35" s="1"/>
  <c r="I74" i="36" s="1"/>
  <c r="E119" i="57"/>
  <c r="G71" i="51"/>
  <c r="G43" i="51" s="1"/>
  <c r="G28" i="51" s="1"/>
  <c r="AA132" i="26" s="1"/>
  <c r="L132" i="26" s="1"/>
  <c r="M132" i="26" s="1"/>
  <c r="G84" i="51"/>
  <c r="E118" i="35"/>
  <c r="E76" i="35" s="1"/>
  <c r="E62" i="35" s="1"/>
  <c r="E38" i="35" s="1"/>
  <c r="I63" i="36" s="1"/>
  <c r="E106" i="35"/>
  <c r="E55" i="35" s="1"/>
  <c r="E31" i="35" s="1"/>
  <c r="E108" i="35"/>
  <c r="E57" i="35" s="1"/>
  <c r="E33" i="35" s="1"/>
  <c r="L117" i="35"/>
  <c r="L75" i="35" s="1"/>
  <c r="L61" i="35" s="1"/>
  <c r="L37" i="35" s="1"/>
  <c r="H80" i="36" s="1"/>
  <c r="D104" i="35"/>
  <c r="D53" i="35" s="1"/>
  <c r="D29" i="35" s="1"/>
  <c r="D105" i="57"/>
  <c r="D54" i="57" s="1"/>
  <c r="D30" i="57" s="1"/>
  <c r="F84" i="51"/>
  <c r="J115" i="35"/>
  <c r="J73" i="35" s="1"/>
  <c r="J59" i="35" s="1"/>
  <c r="J35" i="35" s="1"/>
  <c r="H60" i="36" s="1"/>
  <c r="H103" i="57"/>
  <c r="H52" i="57" s="1"/>
  <c r="H28" i="57" s="1"/>
  <c r="E105" i="57"/>
  <c r="E54" i="57" s="1"/>
  <c r="E30" i="57" s="1"/>
  <c r="G88" i="51"/>
  <c r="L107" i="35"/>
  <c r="L56" i="35" s="1"/>
  <c r="L32" i="35" s="1"/>
  <c r="D120" i="57"/>
  <c r="D120" i="35"/>
  <c r="L103" i="35"/>
  <c r="L52" i="35" s="1"/>
  <c r="L28" i="35" s="1"/>
  <c r="H115" i="57"/>
  <c r="H73" i="57" s="1"/>
  <c r="H59" i="57" s="1"/>
  <c r="H35" i="57" s="1"/>
  <c r="AA87" i="26" s="1"/>
  <c r="L87" i="26" s="1"/>
  <c r="M87" i="26" s="1"/>
  <c r="E115" i="35"/>
  <c r="E73" i="35" s="1"/>
  <c r="E59" i="35" s="1"/>
  <c r="E35" i="35" s="1"/>
  <c r="I60" i="36" s="1"/>
  <c r="F104" i="35"/>
  <c r="F53" i="35" s="1"/>
  <c r="F29" i="35" s="1"/>
  <c r="H116" i="35"/>
  <c r="H74" i="35" s="1"/>
  <c r="H60" i="35" s="1"/>
  <c r="H36" i="35" s="1"/>
  <c r="I88" i="36" s="1"/>
  <c r="J88" i="36" s="1"/>
  <c r="K88" i="36" s="1"/>
  <c r="I117" i="35"/>
  <c r="I75" i="35" s="1"/>
  <c r="I61" i="35" s="1"/>
  <c r="I37" i="35" s="1"/>
  <c r="H53" i="36" s="1"/>
  <c r="D115" i="57"/>
  <c r="F108" i="35"/>
  <c r="F57" i="35" s="1"/>
  <c r="F33" i="35" s="1"/>
  <c r="L102" i="35"/>
  <c r="L51" i="35" s="1"/>
  <c r="L27" i="35" s="1"/>
  <c r="D118" i="57"/>
  <c r="D76" i="57" s="1"/>
  <c r="D62" i="57" s="1"/>
  <c r="D38" i="57" s="1"/>
  <c r="AA54" i="26" s="1"/>
  <c r="L54" i="26" s="1"/>
  <c r="M54" i="26" s="1"/>
  <c r="G85" i="51"/>
  <c r="F74" i="51"/>
  <c r="F46" i="51" s="1"/>
  <c r="F31" i="51" s="1"/>
  <c r="AA126" i="26" s="1"/>
  <c r="L126" i="26" s="1"/>
  <c r="M126" i="26" s="1"/>
  <c r="F115" i="35"/>
  <c r="F73" i="35" s="1"/>
  <c r="F59" i="35" s="1"/>
  <c r="F35" i="35" s="1"/>
  <c r="I69" i="36" s="1"/>
  <c r="F116" i="57"/>
  <c r="F74" i="57" s="1"/>
  <c r="F60" i="57" s="1"/>
  <c r="F36" i="57" s="1"/>
  <c r="AA70" i="26" s="1"/>
  <c r="L70" i="26" s="1"/>
  <c r="M70" i="26" s="1"/>
  <c r="F122" i="35"/>
  <c r="F80" i="35" s="1"/>
  <c r="F66" i="35" s="1"/>
  <c r="F42" i="35" s="1"/>
  <c r="I76" i="36" s="1"/>
  <c r="F69" i="51"/>
  <c r="F41" i="51" s="1"/>
  <c r="F26" i="51" s="1"/>
  <c r="AA121" i="26" s="1"/>
  <c r="L121" i="26" s="1"/>
  <c r="M121" i="26" s="1"/>
  <c r="H85" i="51"/>
  <c r="F119" i="35"/>
  <c r="F77" i="35" s="1"/>
  <c r="F63" i="35" s="1"/>
  <c r="F39" i="35" s="1"/>
  <c r="I73" i="36" s="1"/>
  <c r="E115" i="57"/>
  <c r="K120" i="35"/>
  <c r="K78" i="35" s="1"/>
  <c r="K64" i="35" s="1"/>
  <c r="K40" i="35" s="1"/>
  <c r="H74" i="36" s="1"/>
  <c r="G83" i="51"/>
  <c r="D71" i="51"/>
  <c r="D43" i="51" s="1"/>
  <c r="D28" i="51" s="1"/>
  <c r="AA105" i="26" s="1"/>
  <c r="L105" i="26" s="1"/>
  <c r="M105" i="26" s="1"/>
  <c r="E101" i="57"/>
  <c r="E50" i="57" s="1"/>
  <c r="E26" i="57" s="1"/>
  <c r="J103" i="35"/>
  <c r="J52" i="35" s="1"/>
  <c r="J28" i="35" s="1"/>
  <c r="L104" i="35"/>
  <c r="L53" i="35" s="1"/>
  <c r="L29" i="35" s="1"/>
  <c r="J102" i="35"/>
  <c r="J51" i="35" s="1"/>
  <c r="J27" i="35" s="1"/>
  <c r="F86" i="51"/>
  <c r="G101" i="35"/>
  <c r="G50" i="35" s="1"/>
  <c r="G26" i="35" s="1"/>
  <c r="I107" i="35"/>
  <c r="I56" i="35" s="1"/>
  <c r="I32" i="35" s="1"/>
  <c r="D88" i="51"/>
  <c r="D72" i="51"/>
  <c r="D44" i="51" s="1"/>
  <c r="D29" i="51" s="1"/>
  <c r="AA106" i="26" s="1"/>
  <c r="L106" i="26" s="1"/>
  <c r="M106" i="26" s="1"/>
  <c r="F117" i="57"/>
  <c r="F75" i="57" s="1"/>
  <c r="F61" i="57" s="1"/>
  <c r="F37" i="57" s="1"/>
  <c r="AA71" i="26" s="1"/>
  <c r="L71" i="26" s="1"/>
  <c r="M71" i="26" s="1"/>
  <c r="F102" i="57"/>
  <c r="F51" i="57" s="1"/>
  <c r="F27" i="57" s="1"/>
  <c r="D87" i="51"/>
  <c r="E71" i="51"/>
  <c r="E43" i="51" s="1"/>
  <c r="E28" i="51" s="1"/>
  <c r="AA114" i="26" s="1"/>
  <c r="L114" i="26" s="1"/>
  <c r="M114" i="26" s="1"/>
  <c r="J122" i="35"/>
  <c r="J80" i="35" s="1"/>
  <c r="J66" i="35" s="1"/>
  <c r="J42" i="35" s="1"/>
  <c r="H67" i="36" s="1"/>
  <c r="K104" i="35"/>
  <c r="K53" i="35" s="1"/>
  <c r="K29" i="35" s="1"/>
  <c r="D103" i="35"/>
  <c r="D52" i="35" s="1"/>
  <c r="D28" i="35" s="1"/>
  <c r="D117" i="35"/>
  <c r="D106" i="57"/>
  <c r="D55" i="57" s="1"/>
  <c r="D31" i="57" s="1"/>
  <c r="I108" i="35"/>
  <c r="I57" i="35" s="1"/>
  <c r="I33" i="35" s="1"/>
  <c r="I119" i="35"/>
  <c r="G106" i="35"/>
  <c r="G55" i="35" s="1"/>
  <c r="G31" i="35" s="1"/>
  <c r="E89" i="51"/>
  <c r="H103" i="35"/>
  <c r="H52" i="35" s="1"/>
  <c r="H28" i="35" s="1"/>
  <c r="K122" i="35"/>
  <c r="K80" i="35" s="1"/>
  <c r="K66" i="35" s="1"/>
  <c r="K42" i="35" s="1"/>
  <c r="H76" i="36" s="1"/>
  <c r="J76" i="36" s="1"/>
  <c r="K76" i="36" s="1"/>
  <c r="F72" i="51"/>
  <c r="F44" i="51" s="1"/>
  <c r="F29" i="51" s="1"/>
  <c r="AA124" i="26" s="1"/>
  <c r="L124" i="26" s="1"/>
  <c r="M124" i="26" s="1"/>
  <c r="F121" i="57"/>
  <c r="F79" i="57" s="1"/>
  <c r="F65" i="57" s="1"/>
  <c r="F41" i="57" s="1"/>
  <c r="AA75" i="26" s="1"/>
  <c r="L75" i="26" s="1"/>
  <c r="M75" i="26" s="1"/>
  <c r="I105" i="35"/>
  <c r="I54" i="35" s="1"/>
  <c r="I30" i="35" s="1"/>
  <c r="H84" i="51"/>
  <c r="L106" i="35"/>
  <c r="L55" i="35" s="1"/>
  <c r="L31" i="35" s="1"/>
  <c r="D122" i="35"/>
  <c r="J107" i="35"/>
  <c r="J56" i="35" s="1"/>
  <c r="J32" i="35" s="1"/>
  <c r="E102" i="57"/>
  <c r="E51" i="57" s="1"/>
  <c r="E27" i="57" s="1"/>
  <c r="I102" i="35"/>
  <c r="I51" i="35" s="1"/>
  <c r="I27" i="35" s="1"/>
  <c r="F87" i="51"/>
  <c r="F107" i="35"/>
  <c r="F56" i="35" s="1"/>
  <c r="F32" i="35" s="1"/>
  <c r="G70" i="51"/>
  <c r="G42" i="51" s="1"/>
  <c r="G27" i="51" s="1"/>
  <c r="AA131" i="26" s="1"/>
  <c r="L131" i="26" s="1"/>
  <c r="M131" i="26" s="1"/>
  <c r="H86" i="51"/>
  <c r="J121" i="35"/>
  <c r="J120" i="35"/>
  <c r="J78" i="35" s="1"/>
  <c r="J64" i="35" s="1"/>
  <c r="J40" i="35" s="1"/>
  <c r="H65" i="36" s="1"/>
  <c r="K103" i="35"/>
  <c r="K52" i="35" s="1"/>
  <c r="K28" i="35" s="1"/>
  <c r="D76" i="51"/>
  <c r="D48" i="51" s="1"/>
  <c r="D33" i="51" s="1"/>
  <c r="AA110" i="26" s="1"/>
  <c r="L110" i="26" s="1"/>
  <c r="M110" i="26" s="1"/>
  <c r="D119" i="35"/>
  <c r="L101" i="35"/>
  <c r="L50" i="35" s="1"/>
  <c r="L26" i="35" s="1"/>
  <c r="H102" i="57"/>
  <c r="H51" i="57" s="1"/>
  <c r="H27" i="57" s="1"/>
  <c r="H122" i="35"/>
  <c r="F103" i="35"/>
  <c r="F52" i="35" s="1"/>
  <c r="F28" i="35" s="1"/>
  <c r="H89" i="51"/>
  <c r="G117" i="35"/>
  <c r="G75" i="35" s="1"/>
  <c r="G61" i="35" s="1"/>
  <c r="G37" i="35" s="1"/>
  <c r="I80" i="36" s="1"/>
  <c r="H116" i="57"/>
  <c r="D85" i="51"/>
  <c r="J105" i="35"/>
  <c r="J54" i="35" s="1"/>
  <c r="J30" i="35" s="1"/>
  <c r="H121" i="57"/>
  <c r="H79" i="57" s="1"/>
  <c r="H65" i="57" s="1"/>
  <c r="H41" i="57" s="1"/>
  <c r="AA93" i="26" s="1"/>
  <c r="L93" i="26" s="1"/>
  <c r="M93" i="26" s="1"/>
  <c r="D107" i="35"/>
  <c r="D56" i="35" s="1"/>
  <c r="D32" i="35" s="1"/>
  <c r="F89" i="51"/>
  <c r="H108" i="35"/>
  <c r="H57" i="35" s="1"/>
  <c r="H33" i="35" s="1"/>
  <c r="M107" i="35"/>
  <c r="M56" i="35" s="1"/>
  <c r="M32" i="35" s="1"/>
  <c r="E121" i="57"/>
  <c r="G108" i="57"/>
  <c r="G57" i="57" s="1"/>
  <c r="G33" i="57" s="1"/>
  <c r="F83" i="51"/>
  <c r="E122" i="57"/>
  <c r="E80" i="57" s="1"/>
  <c r="E66" i="57" s="1"/>
  <c r="E42" i="57" s="1"/>
  <c r="AA67" i="26" s="1"/>
  <c r="L67" i="26" s="1"/>
  <c r="M67" i="26" s="1"/>
  <c r="K121" i="35"/>
  <c r="K79" i="35" s="1"/>
  <c r="K65" i="35" s="1"/>
  <c r="K41" i="35" s="1"/>
  <c r="H75" i="36" s="1"/>
  <c r="D89" i="51"/>
  <c r="G122" i="57"/>
  <c r="G80" i="57" s="1"/>
  <c r="G66" i="57" s="1"/>
  <c r="G42" i="57" s="1"/>
  <c r="AA85" i="26" s="1"/>
  <c r="L85" i="26" s="1"/>
  <c r="M85" i="26" s="1"/>
  <c r="E103" i="57"/>
  <c r="E52" i="57" s="1"/>
  <c r="E28" i="57" s="1"/>
  <c r="D108" i="35"/>
  <c r="D57" i="35" s="1"/>
  <c r="D33" i="35" s="1"/>
  <c r="G102" i="35"/>
  <c r="G51" i="35" s="1"/>
  <c r="G27" i="35" s="1"/>
  <c r="J104" i="35"/>
  <c r="J53" i="35" s="1"/>
  <c r="J29" i="35" s="1"/>
  <c r="G87" i="51"/>
  <c r="H121" i="35"/>
  <c r="H79" i="35" s="1"/>
  <c r="H65" i="35" s="1"/>
  <c r="H41" i="35" s="1"/>
  <c r="I93" i="36" s="1"/>
  <c r="D122" i="57"/>
  <c r="D80" i="57" s="1"/>
  <c r="D66" i="57" s="1"/>
  <c r="D42" i="57" s="1"/>
  <c r="AA58" i="26" s="1"/>
  <c r="L58" i="26" s="1"/>
  <c r="M58" i="26" s="1"/>
  <c r="D101" i="57"/>
  <c r="D50" i="57" s="1"/>
  <c r="D26" i="57" s="1"/>
  <c r="M119" i="35"/>
  <c r="M77" i="35" s="1"/>
  <c r="M63" i="35" s="1"/>
  <c r="M39" i="35" s="1"/>
  <c r="H91" i="36" s="1"/>
  <c r="J91" i="36" s="1"/>
  <c r="K91" i="36" s="1"/>
  <c r="H80" i="35" l="1"/>
  <c r="H66" i="35" s="1"/>
  <c r="H42" i="35" s="1"/>
  <c r="I94" i="36" s="1"/>
  <c r="F76" i="35"/>
  <c r="F62" i="35" s="1"/>
  <c r="F38" i="35" s="1"/>
  <c r="I72" i="36" s="1"/>
  <c r="H76" i="35"/>
  <c r="H62" i="35" s="1"/>
  <c r="H38" i="35" s="1"/>
  <c r="I90" i="36" s="1"/>
  <c r="J90" i="36" s="1"/>
  <c r="K90" i="36" s="1"/>
  <c r="K74" i="35"/>
  <c r="K60" i="35" s="1"/>
  <c r="K36" i="35" s="1"/>
  <c r="H70" i="36" s="1"/>
  <c r="E77" i="57"/>
  <c r="E63" i="57" s="1"/>
  <c r="E39" i="57" s="1"/>
  <c r="AA64" i="26" s="1"/>
  <c r="L64" i="26" s="1"/>
  <c r="M64" i="26" s="1"/>
  <c r="E79" i="57"/>
  <c r="E65" i="57" s="1"/>
  <c r="E41" i="57" s="1"/>
  <c r="AA66" i="26" s="1"/>
  <c r="L66" i="26" s="1"/>
  <c r="M66" i="26" s="1"/>
  <c r="H74" i="57"/>
  <c r="H60" i="57" s="1"/>
  <c r="H36" i="57" s="1"/>
  <c r="AA88" i="26" s="1"/>
  <c r="L88" i="26" s="1"/>
  <c r="M88" i="26" s="1"/>
  <c r="D75" i="35"/>
  <c r="D61" i="35" s="1"/>
  <c r="D37" i="35" s="1"/>
  <c r="I53" i="36" s="1"/>
  <c r="J53" i="36" s="1"/>
  <c r="K53" i="36" s="1"/>
  <c r="D73" i="57"/>
  <c r="D59" i="57" s="1"/>
  <c r="D35" i="57" s="1"/>
  <c r="AA51" i="26" s="1"/>
  <c r="L51" i="26" s="1"/>
  <c r="M51" i="26" s="1"/>
  <c r="D78" i="57"/>
  <c r="D64" i="57" s="1"/>
  <c r="D40" i="57" s="1"/>
  <c r="AA56" i="26" s="1"/>
  <c r="L56" i="26" s="1"/>
  <c r="M56" i="26" s="1"/>
  <c r="H80" i="57"/>
  <c r="H66" i="57" s="1"/>
  <c r="H42" i="57" s="1"/>
  <c r="AA94" i="26" s="1"/>
  <c r="L94" i="26" s="1"/>
  <c r="M94" i="26" s="1"/>
  <c r="D73" i="35"/>
  <c r="D59" i="35" s="1"/>
  <c r="D35" i="35" s="1"/>
  <c r="I51" i="36" s="1"/>
  <c r="G78" i="57"/>
  <c r="G64" i="57" s="1"/>
  <c r="G40" i="57" s="1"/>
  <c r="AA83" i="26" s="1"/>
  <c r="L83" i="26" s="1"/>
  <c r="M83" i="26" s="1"/>
  <c r="G75" i="57"/>
  <c r="G61" i="57" s="1"/>
  <c r="G37" i="57" s="1"/>
  <c r="AA80" i="26" s="1"/>
  <c r="L80" i="26" s="1"/>
  <c r="M80" i="26" s="1"/>
  <c r="J77" i="35"/>
  <c r="J63" i="35" s="1"/>
  <c r="J39" i="35" s="1"/>
  <c r="H64" i="36" s="1"/>
  <c r="J64" i="36" s="1"/>
  <c r="K64" i="36" s="1"/>
  <c r="D77" i="57"/>
  <c r="D63" i="57" s="1"/>
  <c r="D39" i="57" s="1"/>
  <c r="AA55" i="26" s="1"/>
  <c r="L55" i="26" s="1"/>
  <c r="M55" i="26" s="1"/>
  <c r="L78" i="35"/>
  <c r="L64" i="35" s="1"/>
  <c r="L40" i="35" s="1"/>
  <c r="H83" i="36" s="1"/>
  <c r="E79" i="35"/>
  <c r="E65" i="35" s="1"/>
  <c r="E41" i="35" s="1"/>
  <c r="I66" i="36" s="1"/>
  <c r="I78" i="35"/>
  <c r="I64" i="35" s="1"/>
  <c r="I40" i="35" s="1"/>
  <c r="H56" i="36" s="1"/>
  <c r="H77" i="57"/>
  <c r="H63" i="57" s="1"/>
  <c r="H39" i="57" s="1"/>
  <c r="AA91" i="26" s="1"/>
  <c r="L91" i="26" s="1"/>
  <c r="M91" i="26" s="1"/>
  <c r="J80" i="36"/>
  <c r="K80" i="36" s="1"/>
  <c r="J79" i="35"/>
  <c r="J65" i="35" s="1"/>
  <c r="J41" i="35" s="1"/>
  <c r="H66" i="36" s="1"/>
  <c r="D80" i="35"/>
  <c r="D66" i="35" s="1"/>
  <c r="D42" i="35" s="1"/>
  <c r="I58" i="36" s="1"/>
  <c r="J58" i="36" s="1"/>
  <c r="K58" i="36" s="1"/>
  <c r="J67" i="36"/>
  <c r="K67" i="36" s="1"/>
  <c r="J74" i="36"/>
  <c r="K74" i="36" s="1"/>
  <c r="L76" i="35"/>
  <c r="L62" i="35" s="1"/>
  <c r="L38" i="35" s="1"/>
  <c r="H81" i="36" s="1"/>
  <c r="H75" i="57"/>
  <c r="H61" i="57" s="1"/>
  <c r="H37" i="57" s="1"/>
  <c r="AA89" i="26" s="1"/>
  <c r="L89" i="26" s="1"/>
  <c r="M89" i="26" s="1"/>
  <c r="E78" i="35"/>
  <c r="E64" i="35" s="1"/>
  <c r="E40" i="35" s="1"/>
  <c r="I65" i="36" s="1"/>
  <c r="J65" i="36" s="1"/>
  <c r="K65" i="36" s="1"/>
  <c r="G76" i="57"/>
  <c r="G62" i="57" s="1"/>
  <c r="G38" i="57" s="1"/>
  <c r="AA81" i="26" s="1"/>
  <c r="L81" i="26" s="1"/>
  <c r="M81" i="26" s="1"/>
  <c r="M78" i="35"/>
  <c r="M64" i="35" s="1"/>
  <c r="M40" i="35" s="1"/>
  <c r="H92" i="36" s="1"/>
  <c r="J76" i="35"/>
  <c r="J62" i="35" s="1"/>
  <c r="J38" i="35" s="1"/>
  <c r="H63" i="36" s="1"/>
  <c r="J63" i="36" s="1"/>
  <c r="K63" i="36" s="1"/>
  <c r="E75" i="35"/>
  <c r="E61" i="35" s="1"/>
  <c r="E37" i="35" s="1"/>
  <c r="I62" i="36" s="1"/>
  <c r="E74" i="57"/>
  <c r="E60" i="57" s="1"/>
  <c r="E36" i="57" s="1"/>
  <c r="AA61" i="26" s="1"/>
  <c r="L61" i="26" s="1"/>
  <c r="M61" i="26" s="1"/>
  <c r="G73" i="57"/>
  <c r="G59" i="57" s="1"/>
  <c r="G35" i="57" s="1"/>
  <c r="AA78" i="26" s="1"/>
  <c r="L78" i="26" s="1"/>
  <c r="M78" i="26" s="1"/>
  <c r="I74" i="35"/>
  <c r="I60" i="35" s="1"/>
  <c r="I36" i="35" s="1"/>
  <c r="H52" i="36" s="1"/>
  <c r="J52" i="36" s="1"/>
  <c r="K52" i="36" s="1"/>
  <c r="E73" i="57"/>
  <c r="E59" i="57" s="1"/>
  <c r="E35" i="57" s="1"/>
  <c r="AA60" i="26" s="1"/>
  <c r="L60" i="26" s="1"/>
  <c r="M60" i="26" s="1"/>
  <c r="I79" i="35"/>
  <c r="I65" i="35" s="1"/>
  <c r="I41" i="35" s="1"/>
  <c r="H57" i="36" s="1"/>
  <c r="L74" i="35"/>
  <c r="L60" i="35" s="1"/>
  <c r="L36" i="35" s="1"/>
  <c r="H79" i="36" s="1"/>
  <c r="D76" i="35"/>
  <c r="D62" i="35" s="1"/>
  <c r="D38" i="35" s="1"/>
  <c r="I54" i="36" s="1"/>
  <c r="I77" i="35"/>
  <c r="I63" i="35" s="1"/>
  <c r="I39" i="35" s="1"/>
  <c r="H55" i="36" s="1"/>
  <c r="J73" i="36"/>
  <c r="K73" i="36" s="1"/>
  <c r="J60" i="36"/>
  <c r="K60" i="36" s="1"/>
  <c r="J75" i="35"/>
  <c r="J61" i="35" s="1"/>
  <c r="J37" i="35" s="1"/>
  <c r="H62" i="36" s="1"/>
  <c r="D75" i="57"/>
  <c r="D61" i="57" s="1"/>
  <c r="D37" i="57" s="1"/>
  <c r="AA53" i="26" s="1"/>
  <c r="L53" i="26" s="1"/>
  <c r="M53" i="26" s="1"/>
  <c r="F75" i="35"/>
  <c r="F61" i="35" s="1"/>
  <c r="F37" i="35" s="1"/>
  <c r="I71" i="36" s="1"/>
  <c r="G73" i="35"/>
  <c r="G59" i="35" s="1"/>
  <c r="G35" i="35" s="1"/>
  <c r="I78" i="36" s="1"/>
  <c r="J78" i="36" s="1"/>
  <c r="K78" i="36" s="1"/>
  <c r="L79" i="35"/>
  <c r="L65" i="35" s="1"/>
  <c r="L41" i="35" s="1"/>
  <c r="H84" i="36" s="1"/>
  <c r="D79" i="57"/>
  <c r="D65" i="57" s="1"/>
  <c r="D41" i="57" s="1"/>
  <c r="AA57" i="26" s="1"/>
  <c r="L57" i="26" s="1"/>
  <c r="M57" i="26" s="1"/>
  <c r="M79" i="35"/>
  <c r="M65" i="35" s="1"/>
  <c r="M41" i="35" s="1"/>
  <c r="H93" i="36" s="1"/>
  <c r="J93" i="36" s="1"/>
  <c r="K93" i="36" s="1"/>
  <c r="K73" i="35"/>
  <c r="K59" i="35" s="1"/>
  <c r="K35" i="35" s="1"/>
  <c r="H69" i="36" s="1"/>
  <c r="J69" i="36" s="1"/>
  <c r="K69" i="36" s="1"/>
  <c r="G74" i="57"/>
  <c r="G60" i="57" s="1"/>
  <c r="G36" i="57" s="1"/>
  <c r="AA79" i="26" s="1"/>
  <c r="L79" i="26" s="1"/>
  <c r="M79" i="26" s="1"/>
  <c r="G76" i="35"/>
  <c r="G62" i="35" s="1"/>
  <c r="G38" i="35" s="1"/>
  <c r="I81" i="36" s="1"/>
  <c r="G78" i="35"/>
  <c r="G64" i="35" s="1"/>
  <c r="G40" i="35" s="1"/>
  <c r="I83" i="36" s="1"/>
  <c r="I76" i="35"/>
  <c r="I62" i="35" s="1"/>
  <c r="I38" i="35" s="1"/>
  <c r="H54" i="36" s="1"/>
  <c r="J70" i="36"/>
  <c r="K70" i="36" s="1"/>
  <c r="K76" i="35"/>
  <c r="K62" i="35" s="1"/>
  <c r="K38" i="35" s="1"/>
  <c r="H72" i="36" s="1"/>
  <c r="J72" i="36" s="1"/>
  <c r="K72" i="36" s="1"/>
  <c r="M80" i="35"/>
  <c r="M66" i="35" s="1"/>
  <c r="M42" i="35" s="1"/>
  <c r="H94" i="36" s="1"/>
  <c r="J94" i="36" s="1"/>
  <c r="K94" i="36" s="1"/>
  <c r="D77" i="35"/>
  <c r="D63" i="35" s="1"/>
  <c r="D39" i="35" s="1"/>
  <c r="I55" i="36" s="1"/>
  <c r="D78" i="35"/>
  <c r="D64" i="35" s="1"/>
  <c r="D40" i="35" s="1"/>
  <c r="I56" i="36" s="1"/>
  <c r="G74" i="35"/>
  <c r="G60" i="35" s="1"/>
  <c r="G36" i="35" s="1"/>
  <c r="I79" i="36" s="1"/>
  <c r="F79" i="35"/>
  <c r="F65" i="35" s="1"/>
  <c r="F41" i="35" s="1"/>
  <c r="I75" i="36" s="1"/>
  <c r="J75" i="36" s="1"/>
  <c r="K75" i="36" s="1"/>
  <c r="F77" i="57"/>
  <c r="F63" i="57" s="1"/>
  <c r="F39" i="57" s="1"/>
  <c r="AA73" i="26" s="1"/>
  <c r="L73" i="26" s="1"/>
  <c r="M73" i="26" s="1"/>
  <c r="H75" i="35"/>
  <c r="H61" i="35" s="1"/>
  <c r="H37" i="35" s="1"/>
  <c r="I89" i="36" s="1"/>
  <c r="J89" i="36" s="1"/>
  <c r="K89" i="36" s="1"/>
  <c r="E76" i="57"/>
  <c r="E62" i="57" s="1"/>
  <c r="E38" i="57" s="1"/>
  <c r="AA63" i="26" s="1"/>
  <c r="L63" i="26" s="1"/>
  <c r="M63" i="26" s="1"/>
  <c r="J82" i="36"/>
  <c r="K82" i="36" s="1"/>
  <c r="F76" i="57"/>
  <c r="F62" i="57" s="1"/>
  <c r="F38" i="57" s="1"/>
  <c r="AA72" i="26" s="1"/>
  <c r="L72" i="26" s="1"/>
  <c r="M72" i="26" s="1"/>
  <c r="H78" i="35"/>
  <c r="H64" i="35" s="1"/>
  <c r="H40" i="35" s="1"/>
  <c r="I92" i="36" s="1"/>
  <c r="E75" i="57"/>
  <c r="E61" i="57" s="1"/>
  <c r="E37" i="57" s="1"/>
  <c r="AA62" i="26" s="1"/>
  <c r="L62" i="26" s="1"/>
  <c r="M62" i="26" s="1"/>
  <c r="D79" i="35"/>
  <c r="D65" i="35" s="1"/>
  <c r="D41" i="35" s="1"/>
  <c r="I57" i="36" s="1"/>
  <c r="I73" i="35"/>
  <c r="I59" i="35" s="1"/>
  <c r="I35" i="35" s="1"/>
  <c r="H51" i="36" s="1"/>
  <c r="J51" i="36" s="1"/>
  <c r="K51" i="36" s="1"/>
  <c r="K75" i="35"/>
  <c r="K61" i="35" s="1"/>
  <c r="K37" i="35" s="1"/>
  <c r="H71" i="36" s="1"/>
  <c r="H78" i="57"/>
  <c r="H64" i="57" s="1"/>
  <c r="H40" i="57" s="1"/>
  <c r="AA92" i="26" s="1"/>
  <c r="L92" i="26" s="1"/>
  <c r="M92" i="26" s="1"/>
  <c r="G79" i="35"/>
  <c r="G65" i="35" s="1"/>
  <c r="G41" i="35" s="1"/>
  <c r="I84" i="36" s="1"/>
  <c r="J54" i="36" l="1"/>
  <c r="K54" i="36" s="1"/>
  <c r="J62" i="36"/>
  <c r="K62" i="36" s="1"/>
  <c r="J84" i="36"/>
  <c r="K84" i="36" s="1"/>
  <c r="J56" i="36"/>
  <c r="K56" i="36" s="1"/>
  <c r="J71" i="36"/>
  <c r="K71" i="36" s="1"/>
  <c r="J81" i="36"/>
  <c r="K81" i="36" s="1"/>
  <c r="J66" i="36"/>
  <c r="K66" i="36" s="1"/>
  <c r="J55" i="36"/>
  <c r="K55" i="36" s="1"/>
  <c r="J83" i="36"/>
  <c r="K83" i="36" s="1"/>
  <c r="J79" i="36"/>
  <c r="K79" i="36" s="1"/>
  <c r="J57" i="36"/>
  <c r="K57" i="36" s="1"/>
  <c r="J92" i="36"/>
  <c r="K92" i="36" s="1"/>
</calcChain>
</file>

<file path=xl/sharedStrings.xml><?xml version="1.0" encoding="utf-8"?>
<sst xmlns="http://schemas.openxmlformats.org/spreadsheetml/2006/main" count="1697" uniqueCount="541">
  <si>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</si>
  <si>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</si>
  <si>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</si>
  <si>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</si>
  <si>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</si>
  <si>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</si>
  <si>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</si>
  <si>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</si>
  <si>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</si>
  <si>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</si>
  <si>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</si>
  <si>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</si>
  <si>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</si>
  <si>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</si>
  <si>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</si>
  <si>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</si>
  <si>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</si>
  <si>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</si>
  <si>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</si>
  <si>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</si>
  <si>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</si>
  <si>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</si>
  <si>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</si>
  <si>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</si>
  <si>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</si>
  <si>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</si>
  <si>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</si>
  <si>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</si>
  <si>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</si>
  <si>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</si>
  <si>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</si>
  <si>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</si>
  <si>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</si>
  <si>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</si>
  <si>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</si>
  <si>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</si>
  <si>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</si>
  <si>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</si>
  <si>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</si>
  <si>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</si>
  <si>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</si>
  <si>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</si>
  <si>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</si>
  <si>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</si>
  <si>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</si>
  <si>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</si>
  <si>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</si>
  <si>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</si>
  <si>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</si>
  <si>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</si>
  <si>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</si>
  <si>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</si>
  <si>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</si>
  <si>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</si>
  <si>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</si>
  <si>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</si>
  <si>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</si>
  <si>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</si>
  <si>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</si>
  <si>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</si>
  <si>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</si>
  <si>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</si>
  <si>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</si>
  <si>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</si>
  <si>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</si>
  <si>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</si>
  <si>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</si>
  <si>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</si>
  <si>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</si>
  <si>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</si>
  <si>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</si>
  <si>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</si>
  <si>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</si>
  <si>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</si>
  <si>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</si>
  <si>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</si>
  <si>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</si>
  <si>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</si>
  <si>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</si>
  <si>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</si>
  <si>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</si>
  <si>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</si>
  <si>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</si>
  <si>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</si>
  <si>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</si>
  <si>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</si>
  <si>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</si>
  <si>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</si>
  <si>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</si>
  <si>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</si>
  <si>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</si>
  <si>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</si>
  <si>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</si>
  <si>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</si>
  <si>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</si>
  <si>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</si>
  <si>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</si>
  <si>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</si>
  <si>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</si>
  <si>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</si>
  <si>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</si>
  <si>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</si>
  <si>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</si>
  <si>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</si>
  <si>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</si>
  <si>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</si>
  <si>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</si>
  <si>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</si>
  <si>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</si>
  <si>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</si>
  <si>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</si>
  <si>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</si>
  <si>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</si>
  <si>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</si>
  <si>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</si>
  <si>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</si>
  <si>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</si>
  <si>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</si>
  <si>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</si>
  <si>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</si>
  <si>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</si>
  <si>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</si>
  <si>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</si>
  <si>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</si>
  <si>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</si>
  <si>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</si>
  <si>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</si>
  <si>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</si>
  <si>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</si>
  <si>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</si>
  <si>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</si>
  <si>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</si>
  <si>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</si>
  <si>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</si>
  <si>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</si>
  <si>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</si>
  <si>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</si>
  <si>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</si>
  <si>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</si>
  <si>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</si>
  <si>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</si>
  <si>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</si>
  <si>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</si>
  <si>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</si>
  <si>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</si>
  <si>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</si>
  <si>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</si>
  <si>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</si>
  <si>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</si>
  <si>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</si>
  <si>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</si>
  <si>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</si>
  <si>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</si>
  <si>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</si>
  <si>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</si>
  <si>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</si>
  <si>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</si>
  <si>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</si>
  <si>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</si>
  <si>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</si>
  <si>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</si>
  <si>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</si>
  <si>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</si>
  <si>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</si>
  <si>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</si>
  <si>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</si>
  <si>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</si>
  <si>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</si>
  <si>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</si>
  <si>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</si>
  <si>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</si>
  <si>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</si>
  <si>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</si>
  <si>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</si>
  <si>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</si>
  <si>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</si>
  <si>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</si>
  <si>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</si>
  <si>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</si>
  <si>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</si>
  <si>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</si>
  <si>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</si>
  <si>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</si>
  <si>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</si>
  <si>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</si>
  <si>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</si>
  <si>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</si>
  <si>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</si>
  <si>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</si>
  <si>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</si>
  <si>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</si>
  <si>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</si>
  <si>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</si>
  <si>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</si>
  <si>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</si>
  <si>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</si>
  <si>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</si>
  <si>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</si>
  <si>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</si>
  <si>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</si>
  <si>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</si>
  <si>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</si>
  <si>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</si>
  <si>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</si>
  <si>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</si>
  <si>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</si>
  <si>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</si>
  <si>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</si>
  <si>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</si>
  <si>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</si>
  <si>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</si>
  <si>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</si>
  <si>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</si>
  <si>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</si>
  <si>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</si>
  <si>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</si>
  <si>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</si>
  <si>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</si>
  <si>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</si>
  <si>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</si>
  <si>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</si>
  <si>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</si>
  <si>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</si>
  <si>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</si>
  <si>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</si>
  <si>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</si>
  <si>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</si>
  <si>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</si>
  <si>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</si>
  <si>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</si>
  <si>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</si>
  <si>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</si>
  <si>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</si>
  <si>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</si>
  <si>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</si>
  <si>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</si>
  <si>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</si>
  <si>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</si>
  <si>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</si>
  <si>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</si>
  <si>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</si>
  <si>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</si>
  <si>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</si>
  <si>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</si>
  <si>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</si>
  <si>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</si>
  <si>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</si>
  <si>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</si>
  <si>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</si>
  <si>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</si>
  <si>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</si>
  <si>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</si>
  <si>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</si>
  <si>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</si>
  <si>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</si>
  <si>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</si>
  <si>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</si>
  <si>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</si>
  <si>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</si>
  <si>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</si>
  <si>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</si>
  <si>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</si>
  <si>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</si>
  <si>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</si>
  <si>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</si>
  <si>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</si>
  <si>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</si>
  <si>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</si>
  <si>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</si>
  <si>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</si>
  <si>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</si>
  <si>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</si>
  <si>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</si>
  <si>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</si>
  <si>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</si>
  <si>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</si>
  <si>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</si>
  <si>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</si>
  <si>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</si>
  <si>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</si>
  <si>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</si>
  <si>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</si>
  <si>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</si>
  <si>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</si>
  <si>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</si>
  <si>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</si>
  <si>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</si>
  <si>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</si>
  <si>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</si>
  <si>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</si>
  <si>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</si>
  <si>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</si>
  <si>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</si>
  <si>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</si>
  <si>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</si>
  <si>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</si>
  <si>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</si>
  <si>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</si>
  <si>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</si>
  <si>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</si>
  <si>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</si>
  <si>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</si>
  <si>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</si>
  <si>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</si>
  <si>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</si>
  <si>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</si>
  <si>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</si>
  <si>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</si>
  <si>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</si>
  <si>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</si>
  <si>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</si>
  <si>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</si>
  <si>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</si>
  <si>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</si>
  <si>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</si>
  <si>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</si>
  <si>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</si>
  <si>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</si>
  <si>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</si>
  <si>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</si>
  <si>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</si>
  <si>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</si>
  <si>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</si>
  <si>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</si>
  <si>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</si>
  <si>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</si>
  <si>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</si>
  <si>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</si>
  <si>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</si>
  <si>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</si>
  <si>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</si>
  <si>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</si>
  <si>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</si>
  <si>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</si>
  <si>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</si>
  <si>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</si>
  <si>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</si>
  <si>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</si>
  <si>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</si>
  <si>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</si>
  <si>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</si>
  <si>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</si>
  <si>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</si>
  <si>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</si>
  <si>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</si>
  <si>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</si>
  <si>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</si>
  <si>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</si>
  <si>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</si>
  <si>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</si>
  <si>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</si>
  <si>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</si>
  <si>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</si>
  <si>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</si>
  <si>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</si>
  <si>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</si>
  <si>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</si>
  <si>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</si>
  <si>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</si>
  <si>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</si>
  <si>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</si>
  <si>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</si>
  <si>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</si>
  <si>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</si>
  <si>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</si>
  <si>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</si>
  <si>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</si>
  <si>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</si>
  <si>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</si>
  <si>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</si>
  <si>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</si>
  <si>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</si>
  <si>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</si>
  <si>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</si>
  <si>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</si>
  <si>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</si>
  <si>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</si>
  <si>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</si>
  <si>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</si>
  <si>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</si>
  <si>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</si>
  <si>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</si>
  <si>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</si>
  <si>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</si>
  <si>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</si>
  <si>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</si>
  <si>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</si>
  <si>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</si>
  <si>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</si>
  <si>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</si>
  <si>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</si>
  <si>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</si>
  <si>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</si>
  <si>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</si>
  <si>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</si>
  <si>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</si>
  <si>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</si>
  <si>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</si>
  <si>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</si>
  <si>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</si>
  <si>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</si>
  <si>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</si>
  <si>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</si>
  <si>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</si>
  <si>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</si>
  <si>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</si>
  <si>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</si>
  <si>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</si>
  <si>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</si>
  <si>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</si>
  <si>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</si>
  <si>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</si>
  <si>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</si>
  <si>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</si>
  <si>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</si>
  <si>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</si>
  <si>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</si>
  <si>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</si>
  <si>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</si>
  <si>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</si>
  <si>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</si>
  <si>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</si>
  <si>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</si>
  <si>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</si>
  <si>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</si>
  <si>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</si>
  <si>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</si>
  <si>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</si>
  <si>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</si>
  <si>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</si>
  <si>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</si>
  <si>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</si>
  <si>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</si>
  <si>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</si>
  <si>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</si>
  <si>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</si>
  <si>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</si>
  <si>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</si>
  <si>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</si>
  <si>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</si>
  <si>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</si>
  <si>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</si>
  <si>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</si>
  <si>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</si>
  <si>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</si>
  <si>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</si>
  <si>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</si>
  <si>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</si>
  <si>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</si>
  <si>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</si>
  <si>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</si>
  <si>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</si>
  <si>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</si>
  <si>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</si>
  <si>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</si>
  <si>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</si>
  <si>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</si>
  <si>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</si>
  <si>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</si>
  <si>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</si>
  <si>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</si>
  <si>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</si>
  <si>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</si>
  <si>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</si>
  <si>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</si>
  <si>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</si>
  <si>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</si>
  <si>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</si>
  <si>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</si>
  <si>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</si>
  <si>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</si>
  <si>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</si>
  <si>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</si>
  <si>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</si>
  <si>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</si>
  <si>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</si>
  <si>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</si>
  <si>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</si>
  <si>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</si>
  <si>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</si>
  <si>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</si>
  <si>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</si>
  <si>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</si>
  <si>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</si>
  <si>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</si>
  <si>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</si>
  <si>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</si>
  <si>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</si>
  <si>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</si>
  <si>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</si>
  <si>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</si>
  <si>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</si>
  <si>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</si>
  <si>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</si>
  <si>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</si>
  <si>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</si>
  <si>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</si>
  <si>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</si>
  <si>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</si>
  <si>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</si>
  <si>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</si>
  <si>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</si>
  <si>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</si>
  <si>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</si>
  <si>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</si>
  <si>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</si>
  <si>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</si>
  <si>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</si>
  <si>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</si>
  <si>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</si>
  <si>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</si>
  <si>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</si>
  <si>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</si>
  <si>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</si>
  <si>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</si>
  <si>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</si>
  <si>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</si>
  <si>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</si>
  <si>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</si>
  <si>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</si>
  <si>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</si>
  <si>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</si>
  <si>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</si>
  <si>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</si>
  <si>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</si>
  <si>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</si>
  <si>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</si>
  <si>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</si>
  <si>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</si>
  <si>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</si>
  <si>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</si>
  <si>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</si>
  <si>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Ted Bleeker</t>
  </si>
  <si>
    <t>Hannah Solar</t>
  </si>
  <si>
    <t>Westside Foundry</t>
  </si>
  <si>
    <t>1530 Ellsworth Industrial Blvd</t>
  </si>
  <si>
    <t>ET Solar</t>
  </si>
  <si>
    <t>M672335WW</t>
  </si>
  <si>
    <t>EPDM STRIP ESTIMATE</t>
  </si>
  <si>
    <t>9</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</si>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</sst>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0" fontId="0" fillId="0" borderId="52"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1" fontId="2" fillId="27" borderId="135" xfId="1"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activeCell="C10" sqref="C10"/>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35" t="str">
        <f>'building data'!H9</f>
        <v>English</v>
      </c>
    </row>
    <row r="10" spans="1:17" ht="15" customHeight="1" x14ac:dyDescent="0.25">
      <c r="B10" s="136" t="s">
        <v>311</v>
      </c>
      <c r="C10" s="1714">
        <f>'building data'!C10</f>
        <v>30318</v>
      </c>
      <c r="D10" s="1714"/>
      <c r="E10" s="137" t="s">
        <v>320</v>
      </c>
      <c r="F10" s="138" t="str">
        <f>'building data'!H10</f>
        <v>1530 Ellsworth Industrial Blvd</v>
      </c>
      <c r="G10" s="331"/>
      <c r="H10" s="331"/>
      <c r="I10" s="331"/>
      <c r="J10" s="331"/>
    </row>
    <row r="11" spans="1:17" ht="15" customHeight="1" x14ac:dyDescent="0.25">
      <c r="B11" s="136" t="s">
        <v>312</v>
      </c>
      <c r="C11" s="1714" t="str">
        <f>'building data'!C11</f>
        <v>Ted Bleeker</v>
      </c>
      <c r="D11" s="1714"/>
      <c r="E11" s="139" t="s">
        <v>321</v>
      </c>
      <c r="F11" s="138" t="str">
        <f>'building data'!H12</f>
        <v>ASCE/SEI 7-10</v>
      </c>
      <c r="G11" s="331"/>
      <c r="H11" s="331"/>
      <c r="I11" s="331"/>
      <c r="J11" s="331"/>
    </row>
    <row r="12" spans="1:17" ht="15" customHeight="1" thickBot="1" x14ac:dyDescent="0.3">
      <c r="B12" s="140" t="s">
        <v>313</v>
      </c>
      <c r="C12" s="1715">
        <f ca="1">'building data'!C12</f>
        <v>42656</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95.4024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71.9328</v>
      </c>
      <c r="H15" s="212" t="s">
        <v>0</v>
      </c>
    </row>
    <row r="16" spans="1:17" ht="15" customHeight="1" x14ac:dyDescent="0.25">
      <c r="A16" s="341"/>
      <c r="B16" s="209" t="str">
        <f>'wind load calc_10d'!B40</f>
        <v>Applied number of modules which share loads:</v>
      </c>
      <c r="C16" s="358" t="str">
        <f>'wind load calc_10d'!C39</f>
        <v>9</v>
      </c>
      <c r="D16" s="446">
        <f>(G17*G18*C16)</f>
        <v>17.465833068264001</v>
      </c>
      <c r="E16" s="357"/>
      <c r="F16" s="213" t="str">
        <f>'building data'!B16</f>
        <v>Roof height:</v>
      </c>
      <c r="G16" s="424">
        <f>'building data'!C16</f>
        <v>7.3152000000000008</v>
      </c>
      <c r="H16" s="212" t="s">
        <v>0</v>
      </c>
    </row>
    <row r="17" spans="1:18" ht="15" customHeight="1" x14ac:dyDescent="0.25">
      <c r="A17" s="341"/>
      <c r="C17" s="215"/>
      <c r="D17" s="215"/>
      <c r="E17" s="215"/>
      <c r="F17" s="213" t="str">
        <f>'wind load calc_10d'!E20</f>
        <v>Module's length:</v>
      </c>
      <c r="G17" s="424">
        <f>'wind load calc_10d'!F20</f>
        <v>1.956054</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0.99212400000000001</v>
      </c>
      <c r="H18" s="212" t="s">
        <v>0</v>
      </c>
      <c r="K18" s="455"/>
    </row>
    <row r="19" spans="1:18" ht="15" customHeight="1" x14ac:dyDescent="0.25">
      <c r="A19" s="341"/>
      <c r="B19" s="209" t="str">
        <f>'wind load calc_10d'!F40</f>
        <v>Applied number of modules which share loads:</v>
      </c>
      <c r="C19" s="358" t="str">
        <f>'wind load calc_10d'!G40</f>
        <v>49</v>
      </c>
      <c r="D19" s="446">
        <f>(G17*G18*C19)</f>
        <v>95.091757816104007</v>
      </c>
      <c r="E19" s="357"/>
      <c r="F19" s="213" t="s">
        <v>45</v>
      </c>
      <c r="G19" s="424">
        <f>MIN('building data'!C18/'building data'!C16,0.2)</f>
        <v>0</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D41</f>
        <v>-0.13843422076378642</v>
      </c>
      <c r="E26" s="480">
        <f t="shared" ref="E26:M33" ca="1" si="0">E41</f>
        <v>-0.17939398671127285</v>
      </c>
      <c r="F26" s="463">
        <f t="shared" ca="1" si="0"/>
        <v>-0.11</v>
      </c>
      <c r="G26" s="542">
        <f t="shared" ca="1" si="0"/>
        <v>-0.11</v>
      </c>
      <c r="H26" s="468">
        <f t="shared" ca="1" si="0"/>
        <v>-0.1</v>
      </c>
      <c r="I26" s="460">
        <f t="shared" ca="1" si="0"/>
        <v>-0.22537286140944046</v>
      </c>
      <c r="J26" s="480">
        <f t="shared" ca="1" si="0"/>
        <v>-0.31801798611878501</v>
      </c>
      <c r="K26" s="463">
        <f t="shared" ca="1" si="0"/>
        <v>-0.24242478422338126</v>
      </c>
      <c r="L26" s="542">
        <f t="shared" ca="1" si="0"/>
        <v>-0.25209675395775005</v>
      </c>
      <c r="M26" s="469">
        <f t="shared" ca="1" si="0"/>
        <v>-0.25723135187597357</v>
      </c>
      <c r="R26"/>
    </row>
    <row r="27" spans="1:18" ht="15" customHeight="1" thickBot="1" x14ac:dyDescent="0.3">
      <c r="B27" s="1717"/>
      <c r="C27" s="275" t="s">
        <v>462</v>
      </c>
      <c r="D27" s="461">
        <f t="shared" ref="D27:H33" ca="1" si="1">D42</f>
        <v>-0.12820432216835681</v>
      </c>
      <c r="E27" s="482">
        <f t="shared" ca="1" si="1"/>
        <v>-0.19050280351947235</v>
      </c>
      <c r="F27" s="466">
        <f t="shared" ca="1" si="1"/>
        <v>-0.11</v>
      </c>
      <c r="G27" s="543">
        <f t="shared" ca="1" si="1"/>
        <v>-0.11</v>
      </c>
      <c r="H27" s="464">
        <f t="shared" ca="1" si="1"/>
        <v>-0.1</v>
      </c>
      <c r="I27" s="461">
        <f t="shared" ca="1" si="0"/>
        <v>-0.159609547483545</v>
      </c>
      <c r="J27" s="482">
        <f t="shared" ca="1" si="0"/>
        <v>-0.36553771873702806</v>
      </c>
      <c r="K27" s="466">
        <f t="shared" ca="1" si="0"/>
        <v>-0.20232505371232734</v>
      </c>
      <c r="L27" s="543">
        <f t="shared" ca="1" si="0"/>
        <v>-0.2434560194722018</v>
      </c>
      <c r="M27" s="471">
        <f t="shared" ca="1" si="0"/>
        <v>-0.26214934766521764</v>
      </c>
      <c r="R27"/>
    </row>
    <row r="28" spans="1:18" ht="15" customHeight="1" x14ac:dyDescent="0.25">
      <c r="B28" s="1716" t="s">
        <v>463</v>
      </c>
      <c r="C28" s="241" t="s">
        <v>461</v>
      </c>
      <c r="D28" s="460">
        <f t="shared" ca="1" si="1"/>
        <v>-0.1276768411924562</v>
      </c>
      <c r="E28" s="480">
        <f t="shared" ca="1" si="1"/>
        <v>-0.15213610215854667</v>
      </c>
      <c r="F28" s="463">
        <f t="shared" ca="1" si="1"/>
        <v>-0.11</v>
      </c>
      <c r="G28" s="542">
        <f t="shared" ca="1" si="1"/>
        <v>-0.11</v>
      </c>
      <c r="H28" s="468">
        <f t="shared" ca="1" si="1"/>
        <v>-0.1</v>
      </c>
      <c r="I28" s="460">
        <f t="shared" ca="1" si="0"/>
        <v>-0.206699559219157</v>
      </c>
      <c r="J28" s="480">
        <f t="shared" ca="1" si="0"/>
        <v>-0.19027705616216714</v>
      </c>
      <c r="K28" s="463">
        <f t="shared" ca="1" si="0"/>
        <v>-0.13941291454925053</v>
      </c>
      <c r="L28" s="542">
        <f t="shared" ca="1" si="0"/>
        <v>-0.11300184709761379</v>
      </c>
      <c r="M28" s="469">
        <f t="shared" ca="1" si="0"/>
        <v>-0.1</v>
      </c>
      <c r="R28"/>
    </row>
    <row r="29" spans="1:18" ht="15" customHeight="1" thickBot="1" x14ac:dyDescent="0.3">
      <c r="B29" s="1717"/>
      <c r="C29" s="276" t="s">
        <v>462</v>
      </c>
      <c r="D29" s="462">
        <f t="shared" ca="1" si="1"/>
        <v>-0.12749278975291645</v>
      </c>
      <c r="E29" s="483">
        <f t="shared" ca="1" si="1"/>
        <v>-0.14841439871408602</v>
      </c>
      <c r="F29" s="467">
        <f t="shared" ca="1" si="1"/>
        <v>-0.11</v>
      </c>
      <c r="G29" s="544">
        <f t="shared" ca="1" si="1"/>
        <v>-0.11</v>
      </c>
      <c r="H29" s="465">
        <f t="shared" ca="1" si="1"/>
        <v>-0.1</v>
      </c>
      <c r="I29" s="462">
        <f t="shared" ca="1" si="0"/>
        <v>-0.14000000000000001</v>
      </c>
      <c r="J29" s="483">
        <f t="shared" ca="1" si="0"/>
        <v>-0.18778715276982286</v>
      </c>
      <c r="K29" s="467">
        <f t="shared" ca="1" si="0"/>
        <v>-0.1</v>
      </c>
      <c r="L29" s="544">
        <f t="shared" ca="1" si="0"/>
        <v>-0.1065009235488069</v>
      </c>
      <c r="M29" s="470">
        <f t="shared" ca="1" si="0"/>
        <v>-0.1</v>
      </c>
      <c r="R29"/>
    </row>
    <row r="30" spans="1:18" ht="15" customHeight="1" x14ac:dyDescent="0.25">
      <c r="B30" s="1716" t="s">
        <v>464</v>
      </c>
      <c r="C30" s="241" t="s">
        <v>461</v>
      </c>
      <c r="D30" s="460">
        <f t="shared" ca="1" si="1"/>
        <v>-0.14535368238491242</v>
      </c>
      <c r="E30" s="480">
        <f t="shared" ca="1" si="1"/>
        <v>-0.14672979303699479</v>
      </c>
      <c r="F30" s="463">
        <f t="shared" ca="1" si="1"/>
        <v>-0.11</v>
      </c>
      <c r="G30" s="542">
        <f t="shared" ca="1" si="1"/>
        <v>-0.11</v>
      </c>
      <c r="H30" s="468">
        <f t="shared" ca="1" si="1"/>
        <v>-0.1</v>
      </c>
      <c r="I30" s="460">
        <f t="shared" ca="1" si="0"/>
        <v>-0.26937938290681979</v>
      </c>
      <c r="J30" s="480">
        <f t="shared" ca="1" si="0"/>
        <v>-0.1901450782249669</v>
      </c>
      <c r="K30" s="463">
        <f t="shared" ca="1" si="0"/>
        <v>-0.18049470458478273</v>
      </c>
      <c r="L30" s="542">
        <f t="shared" ca="1" si="0"/>
        <v>-0.13594417440074286</v>
      </c>
      <c r="M30" s="469">
        <f t="shared" ca="1" si="0"/>
        <v>-0.13590503042054966</v>
      </c>
      <c r="R30"/>
    </row>
    <row r="31" spans="1:18" ht="15" customHeight="1" thickBot="1" x14ac:dyDescent="0.3">
      <c r="B31" s="1717"/>
      <c r="C31" s="276" t="s">
        <v>462</v>
      </c>
      <c r="D31" s="462">
        <f t="shared" ca="1" si="1"/>
        <v>-0.12646900915606274</v>
      </c>
      <c r="E31" s="483">
        <f t="shared" ca="1" si="1"/>
        <v>-0.15605107106301644</v>
      </c>
      <c r="F31" s="467">
        <f t="shared" ca="1" si="1"/>
        <v>-0.11</v>
      </c>
      <c r="G31" s="544">
        <f t="shared" ca="1" si="1"/>
        <v>-0.11</v>
      </c>
      <c r="H31" s="465">
        <f t="shared" ca="1" si="1"/>
        <v>-0.1</v>
      </c>
      <c r="I31" s="462">
        <f t="shared" ca="1" si="0"/>
        <v>-0.20862847701226389</v>
      </c>
      <c r="J31" s="483">
        <f t="shared" ca="1" si="0"/>
        <v>-0.24372739873893845</v>
      </c>
      <c r="K31" s="467">
        <f t="shared" ca="1" si="0"/>
        <v>-0.12798477627659166</v>
      </c>
      <c r="L31" s="544">
        <f t="shared" ca="1" si="0"/>
        <v>-0.13180048104134093</v>
      </c>
      <c r="M31" s="470">
        <f t="shared" ca="1" si="0"/>
        <v>-0.13590503042054966</v>
      </c>
      <c r="R31"/>
    </row>
    <row r="32" spans="1:18" ht="15" customHeight="1" x14ac:dyDescent="0.25">
      <c r="B32" s="1716" t="s">
        <v>465</v>
      </c>
      <c r="C32" s="241" t="s">
        <v>461</v>
      </c>
      <c r="D32" s="460">
        <f t="shared" ca="1" si="1"/>
        <v>-0.13037864850503653</v>
      </c>
      <c r="E32" s="480">
        <f t="shared" ca="1" si="1"/>
        <v>-0.15004514239545164</v>
      </c>
      <c r="F32" s="463">
        <f t="shared" ca="1" si="1"/>
        <v>-0.11</v>
      </c>
      <c r="G32" s="542">
        <f t="shared" ca="1" si="1"/>
        <v>-0.11</v>
      </c>
      <c r="H32" s="468">
        <f t="shared" ca="1" si="1"/>
        <v>-0.1</v>
      </c>
      <c r="I32" s="460">
        <f t="shared" ca="1" si="0"/>
        <v>-0.19905723649975338</v>
      </c>
      <c r="J32" s="480">
        <f t="shared" ca="1" si="0"/>
        <v>-0.16</v>
      </c>
      <c r="K32" s="463">
        <f t="shared" ca="1" si="0"/>
        <v>-0.1440439796812418</v>
      </c>
      <c r="L32" s="542">
        <f t="shared" ca="1" si="0"/>
        <v>-0.1</v>
      </c>
      <c r="M32" s="469">
        <f t="shared" ca="1" si="0"/>
        <v>-0.1</v>
      </c>
      <c r="R32"/>
    </row>
    <row r="33" spans="2:18" ht="15" customHeight="1" thickBot="1" x14ac:dyDescent="0.3">
      <c r="B33" s="1717"/>
      <c r="C33" s="276" t="s">
        <v>462</v>
      </c>
      <c r="D33" s="462">
        <f t="shared" ca="1" si="1"/>
        <v>-0.13274496777411057</v>
      </c>
      <c r="E33" s="483">
        <f t="shared" ca="1" si="1"/>
        <v>-0.15004514239545164</v>
      </c>
      <c r="F33" s="467">
        <f t="shared" ca="1" si="1"/>
        <v>-0.11</v>
      </c>
      <c r="G33" s="544">
        <f t="shared" ca="1" si="1"/>
        <v>-0.11</v>
      </c>
      <c r="H33" s="465">
        <f t="shared" ca="1" si="1"/>
        <v>-0.1</v>
      </c>
      <c r="I33" s="462">
        <f t="shared" ca="1" si="0"/>
        <v>-0.19174079921242593</v>
      </c>
      <c r="J33" s="483">
        <f t="shared" ca="1" si="0"/>
        <v>-0.16926338506692856</v>
      </c>
      <c r="K33" s="467">
        <f t="shared" ca="1" si="0"/>
        <v>-0.108987327990935</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16" t="str">
        <f>$B$26</f>
        <v>North row</v>
      </c>
      <c r="C41" s="183" t="str">
        <f>$C$26</f>
        <v>1st-4th module</v>
      </c>
      <c r="D41" s="189">
        <f ca="1">D69</f>
        <v>-0.13843422076378642</v>
      </c>
      <c r="E41" s="190">
        <f ca="1">E69</f>
        <v>-0.17939398671127285</v>
      </c>
      <c r="F41" s="190">
        <f t="shared" ref="F41:M41" ca="1" si="2">F69</f>
        <v>-0.11</v>
      </c>
      <c r="G41" s="573">
        <f t="shared" ca="1" si="2"/>
        <v>-0.11</v>
      </c>
      <c r="H41" s="573">
        <f t="shared" ca="1" si="2"/>
        <v>-0.1</v>
      </c>
      <c r="I41" s="189">
        <f t="shared" ca="1" si="2"/>
        <v>-0.22537286140944046</v>
      </c>
      <c r="J41" s="190">
        <f t="shared" ca="1" si="2"/>
        <v>-0.31801798611878501</v>
      </c>
      <c r="K41" s="190">
        <f t="shared" ca="1" si="2"/>
        <v>-0.24242478422338126</v>
      </c>
      <c r="L41" s="190">
        <f t="shared" ca="1" si="2"/>
        <v>-0.25209675395775005</v>
      </c>
      <c r="M41" s="191">
        <f t="shared" ca="1" si="2"/>
        <v>-0.25723135187597357</v>
      </c>
      <c r="R41"/>
    </row>
    <row r="42" spans="2:18" ht="15" customHeight="1" thickBot="1" x14ac:dyDescent="0.3">
      <c r="B42" s="1717"/>
      <c r="C42" s="277" t="str">
        <f>$C$27</f>
        <v>Interior modules</v>
      </c>
      <c r="D42" s="578">
        <f t="shared" ref="D42:M48" ca="1" si="3">D70</f>
        <v>-0.12820432216835681</v>
      </c>
      <c r="E42" s="579">
        <f t="shared" ca="1" si="3"/>
        <v>-0.19050280351947235</v>
      </c>
      <c r="F42" s="579">
        <f t="shared" ca="1" si="3"/>
        <v>-0.11</v>
      </c>
      <c r="G42" s="580">
        <f t="shared" ca="1" si="3"/>
        <v>-0.11</v>
      </c>
      <c r="H42" s="580">
        <f t="shared" ca="1" si="3"/>
        <v>-0.1</v>
      </c>
      <c r="I42" s="578">
        <f t="shared" ca="1" si="3"/>
        <v>-0.159609547483545</v>
      </c>
      <c r="J42" s="579">
        <f t="shared" ca="1" si="3"/>
        <v>-0.36553771873702806</v>
      </c>
      <c r="K42" s="579">
        <f t="shared" ca="1" si="3"/>
        <v>-0.20232505371232734</v>
      </c>
      <c r="L42" s="579">
        <f t="shared" ca="1" si="3"/>
        <v>-0.2434560194722018</v>
      </c>
      <c r="M42" s="581">
        <f t="shared" ca="1" si="3"/>
        <v>-0.26214934766521764</v>
      </c>
      <c r="R42"/>
    </row>
    <row r="43" spans="2:18" ht="15" customHeight="1" x14ac:dyDescent="0.25">
      <c r="B43" s="1716" t="str">
        <f>$B$28</f>
        <v>Inner rows, 2nd to 6th row from north</v>
      </c>
      <c r="C43" s="183" t="str">
        <f>$C$26</f>
        <v>1st-4th module</v>
      </c>
      <c r="D43" s="189">
        <f t="shared" ca="1" si="3"/>
        <v>-0.1276768411924562</v>
      </c>
      <c r="E43" s="190">
        <f t="shared" ca="1" si="3"/>
        <v>-0.15213610215854667</v>
      </c>
      <c r="F43" s="190">
        <f t="shared" ca="1" si="3"/>
        <v>-0.11</v>
      </c>
      <c r="G43" s="573">
        <f t="shared" ca="1" si="3"/>
        <v>-0.11</v>
      </c>
      <c r="H43" s="573">
        <f t="shared" ca="1" si="3"/>
        <v>-0.1</v>
      </c>
      <c r="I43" s="189">
        <f t="shared" ca="1" si="3"/>
        <v>-0.206699559219157</v>
      </c>
      <c r="J43" s="190">
        <f t="shared" ca="1" si="3"/>
        <v>-0.19027705616216714</v>
      </c>
      <c r="K43" s="190">
        <f t="shared" ca="1" si="3"/>
        <v>-0.13941291454925053</v>
      </c>
      <c r="L43" s="190">
        <f t="shared" ca="1" si="3"/>
        <v>-0.11300184709761379</v>
      </c>
      <c r="M43" s="191">
        <f t="shared" ca="1" si="3"/>
        <v>-0.1</v>
      </c>
      <c r="R43"/>
    </row>
    <row r="44" spans="2:18" ht="15" customHeight="1" thickBot="1" x14ac:dyDescent="0.3">
      <c r="B44" s="1717"/>
      <c r="C44" s="277" t="str">
        <f>$C$27</f>
        <v>Interior modules</v>
      </c>
      <c r="D44" s="578">
        <f t="shared" ca="1" si="3"/>
        <v>-0.12749278975291645</v>
      </c>
      <c r="E44" s="579">
        <f t="shared" ca="1" si="3"/>
        <v>-0.14841439871408602</v>
      </c>
      <c r="F44" s="579">
        <f t="shared" ca="1" si="3"/>
        <v>-0.11</v>
      </c>
      <c r="G44" s="580">
        <f t="shared" ca="1" si="3"/>
        <v>-0.11</v>
      </c>
      <c r="H44" s="580">
        <f t="shared" ca="1" si="3"/>
        <v>-0.1</v>
      </c>
      <c r="I44" s="578">
        <f t="shared" ca="1" si="3"/>
        <v>-0.14000000000000001</v>
      </c>
      <c r="J44" s="579">
        <f t="shared" ca="1" si="3"/>
        <v>-0.18778715276982286</v>
      </c>
      <c r="K44" s="579">
        <f t="shared" ca="1" si="3"/>
        <v>-0.1</v>
      </c>
      <c r="L44" s="579">
        <f t="shared" ca="1" si="3"/>
        <v>-0.1065009235488069</v>
      </c>
      <c r="M44" s="581">
        <f t="shared" ca="1" si="3"/>
        <v>-0.1</v>
      </c>
      <c r="R44"/>
    </row>
    <row r="45" spans="2:18" ht="15" customHeight="1" x14ac:dyDescent="0.25">
      <c r="B45" s="1716" t="str">
        <f>$B$30</f>
        <v>Inner rows, from 7th row from north</v>
      </c>
      <c r="C45" s="183" t="str">
        <f>$C$26</f>
        <v>1st-4th module</v>
      </c>
      <c r="D45" s="189">
        <f t="shared" ca="1" si="3"/>
        <v>-0.14535368238491242</v>
      </c>
      <c r="E45" s="190">
        <f t="shared" ca="1" si="3"/>
        <v>-0.14672979303699479</v>
      </c>
      <c r="F45" s="190">
        <f t="shared" ca="1" si="3"/>
        <v>-0.11</v>
      </c>
      <c r="G45" s="573">
        <f t="shared" ca="1" si="3"/>
        <v>-0.11</v>
      </c>
      <c r="H45" s="573">
        <f t="shared" ca="1" si="3"/>
        <v>-0.1</v>
      </c>
      <c r="I45" s="189">
        <f t="shared" ca="1" si="3"/>
        <v>-0.26937938290681979</v>
      </c>
      <c r="J45" s="190">
        <f t="shared" ca="1" si="3"/>
        <v>-0.1901450782249669</v>
      </c>
      <c r="K45" s="190">
        <f t="shared" ca="1" si="3"/>
        <v>-0.18049470458478273</v>
      </c>
      <c r="L45" s="190">
        <f t="shared" ca="1" si="3"/>
        <v>-0.13594417440074286</v>
      </c>
      <c r="M45" s="191">
        <f t="shared" ca="1" si="3"/>
        <v>-0.13590503042054966</v>
      </c>
      <c r="R45"/>
    </row>
    <row r="46" spans="2:18" ht="15" customHeight="1" thickBot="1" x14ac:dyDescent="0.3">
      <c r="B46" s="1717"/>
      <c r="C46" s="277" t="str">
        <f>$C$27</f>
        <v>Interior modules</v>
      </c>
      <c r="D46" s="582">
        <f t="shared" ca="1" si="3"/>
        <v>-0.12646900915606274</v>
      </c>
      <c r="E46" s="583">
        <f t="shared" ca="1" si="3"/>
        <v>-0.15605107106301644</v>
      </c>
      <c r="F46" s="583">
        <f t="shared" ca="1" si="3"/>
        <v>-0.11</v>
      </c>
      <c r="G46" s="584">
        <f t="shared" ca="1" si="3"/>
        <v>-0.11</v>
      </c>
      <c r="H46" s="584">
        <f t="shared" ca="1" si="3"/>
        <v>-0.1</v>
      </c>
      <c r="I46" s="582">
        <f t="shared" ca="1" si="3"/>
        <v>-0.20862847701226389</v>
      </c>
      <c r="J46" s="583">
        <f t="shared" ca="1" si="3"/>
        <v>-0.24372739873893845</v>
      </c>
      <c r="K46" s="583">
        <f t="shared" ca="1" si="3"/>
        <v>-0.12798477627659166</v>
      </c>
      <c r="L46" s="583">
        <f t="shared" ca="1" si="3"/>
        <v>-0.13180048104134093</v>
      </c>
      <c r="M46" s="585">
        <f t="shared" ca="1" si="3"/>
        <v>-0.13590503042054966</v>
      </c>
      <c r="R46"/>
    </row>
    <row r="47" spans="2:18" ht="15" customHeight="1" x14ac:dyDescent="0.25">
      <c r="B47" s="1716" t="str">
        <f>$B$32</f>
        <v>South row</v>
      </c>
      <c r="C47" s="183" t="str">
        <f>$C$26</f>
        <v>1st-4th module</v>
      </c>
      <c r="D47" s="189">
        <f t="shared" ca="1" si="3"/>
        <v>-0.13037864850503653</v>
      </c>
      <c r="E47" s="190">
        <f t="shared" ca="1" si="3"/>
        <v>-0.15004514239545164</v>
      </c>
      <c r="F47" s="190">
        <f t="shared" ca="1" si="3"/>
        <v>-0.11</v>
      </c>
      <c r="G47" s="573">
        <f t="shared" ca="1" si="3"/>
        <v>-0.11</v>
      </c>
      <c r="H47" s="573">
        <f t="shared" ca="1" si="3"/>
        <v>-0.1</v>
      </c>
      <c r="I47" s="189">
        <f t="shared" ca="1" si="3"/>
        <v>-0.19905723649975338</v>
      </c>
      <c r="J47" s="190">
        <f t="shared" ca="1" si="3"/>
        <v>-0.16</v>
      </c>
      <c r="K47" s="190">
        <f t="shared" ca="1" si="3"/>
        <v>-0.1440439796812418</v>
      </c>
      <c r="L47" s="190">
        <f t="shared" ca="1" si="3"/>
        <v>-0.1</v>
      </c>
      <c r="M47" s="191">
        <f t="shared" ca="1" si="3"/>
        <v>-0.1</v>
      </c>
      <c r="R47"/>
    </row>
    <row r="48" spans="2:18" ht="15" customHeight="1" thickBot="1" x14ac:dyDescent="0.3">
      <c r="B48" s="1717"/>
      <c r="C48" s="277" t="str">
        <f>$C$27</f>
        <v>Interior modules</v>
      </c>
      <c r="D48" s="578">
        <f t="shared" ca="1" si="3"/>
        <v>-0.13274496777411057</v>
      </c>
      <c r="E48" s="579">
        <f t="shared" ca="1" si="3"/>
        <v>-0.15004514239545164</v>
      </c>
      <c r="F48" s="579">
        <f t="shared" ca="1" si="3"/>
        <v>-0.11</v>
      </c>
      <c r="G48" s="580">
        <f t="shared" ca="1" si="3"/>
        <v>-0.11</v>
      </c>
      <c r="H48" s="580">
        <f t="shared" ca="1" si="3"/>
        <v>-0.1</v>
      </c>
      <c r="I48" s="578">
        <f t="shared" ca="1" si="3"/>
        <v>-0.19174079921242593</v>
      </c>
      <c r="J48" s="579">
        <f t="shared" ca="1" si="3"/>
        <v>-0.16926338506692856</v>
      </c>
      <c r="K48" s="579">
        <f t="shared" ca="1" si="3"/>
        <v>-0.108987327990935</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16" t="str">
        <f>$B$26</f>
        <v>North row</v>
      </c>
      <c r="C55" s="183" t="str">
        <f>$C$26</f>
        <v>1st-4th module</v>
      </c>
      <c r="D55" s="189">
        <f>IF(N55=-2,1000*($G$17*$G$18*$C$19)/625,1000*($G$17*$G$18*$C$19)/(MAX(150,MIN($G$16*MAX($G$14:$G$15),4*$G$16^2,4*(MIN($G$14:$G$15))^2))*(MAX(6.12,$G$16)/12.5)^N55))</f>
        <v>297.24709507386257</v>
      </c>
      <c r="E55" s="190">
        <f t="shared" ref="E55:H62" si="4">IF(O55=-2,1000*($G$17*$G$18*$C$19)/625,1000*($G$17*$G$18*$C$19)/(MAX(150,MIN($G$16*MAX($G$14:$G$15),4*$G$16^2,4*(MIN($G$14:$G$15))^2))*(MAX(6.12,$G$16)/12.5)^O55))</f>
        <v>227.39227921245842</v>
      </c>
      <c r="F55" s="190">
        <f t="shared" si="4"/>
        <v>173.95375599074563</v>
      </c>
      <c r="G55" s="190">
        <f t="shared" si="4"/>
        <v>173.95375599074563</v>
      </c>
      <c r="H55" s="573">
        <f t="shared" si="4"/>
        <v>173.95375599074563</v>
      </c>
      <c r="I55" s="189">
        <f>IF(N55=-2,1000*($G$17*$G$18*$C$16)/625,1000*($G$17*$G$18*$C$16)/(MAX(150,MIN($G$16*MAX($G$14:$G$15),4*$G$16^2,4*(MIN($G$14:$G$15))^2))*(MAX(6.12,$G$16)/12.5)^N55))</f>
        <v>54.596405217648233</v>
      </c>
      <c r="J55" s="190">
        <f t="shared" ref="J55:M62" si="5">IF(O55=-2,1000*($G$17*$G$18*$C$16)/625,1000*($G$17*$G$18*$C$16)/(MAX(150,MIN($G$16*MAX($G$14:$G$15),4*$G$16^2,4*(MIN($G$14:$G$15))^2))*(MAX(6.12,$G$16)/12.5)^O55))</f>
        <v>41.765928834941342</v>
      </c>
      <c r="K55" s="190">
        <f t="shared" si="5"/>
        <v>31.950689875851239</v>
      </c>
      <c r="L55" s="190">
        <f t="shared" si="5"/>
        <v>31.950689875851239</v>
      </c>
      <c r="M55" s="573">
        <f>IF(R55=-2,1000*($G$17*$G$18*$C$16)/625,1000*($G$17*$G$18*$C$16)/(MAX(150,MIN($G$16*MAX($G$14:$G$15),4*$G$16^2,4*(MIN($G$14:$G$15))^2))*(MAX(6.12,$G$16)/12.5)^R55))</f>
        <v>31.950689875851239</v>
      </c>
      <c r="N55" s="189">
        <v>-0.75</v>
      </c>
      <c r="O55" s="190">
        <v>-1.25</v>
      </c>
      <c r="P55" s="190">
        <v>-1.75</v>
      </c>
      <c r="Q55" s="190">
        <v>-1.75</v>
      </c>
      <c r="R55" s="191">
        <v>-1.75</v>
      </c>
    </row>
    <row r="56" spans="2:31" ht="15" customHeight="1" thickBot="1" x14ac:dyDescent="0.25">
      <c r="B56" s="1717"/>
      <c r="C56" s="277" t="str">
        <f>$C$27</f>
        <v>Interior modules</v>
      </c>
      <c r="D56" s="574">
        <f t="shared" ref="D56:D62" si="6">IF(N56=-2,1000*($G$17*$G$18*$C$19)/625,1000*($G$17*$G$18*$C$19)/(MAX(150,MIN($G$16*MAX($G$14:$G$15),4*$G$16^2,4*(MIN($G$14:$G$15))^2))*(MAX(6.12,$G$16)/12.5)^N56))</f>
        <v>297.24709507386257</v>
      </c>
      <c r="E56" s="575">
        <f t="shared" si="4"/>
        <v>227.39227921245842</v>
      </c>
      <c r="F56" s="575">
        <f t="shared" si="4"/>
        <v>173.95375599074563</v>
      </c>
      <c r="G56" s="575">
        <f t="shared" si="4"/>
        <v>173.95375599074563</v>
      </c>
      <c r="H56" s="576">
        <f t="shared" si="4"/>
        <v>173.95375599074563</v>
      </c>
      <c r="I56" s="574">
        <f t="shared" ref="I56:I62" si="7">IF(N56=-2,1000*($G$17*$G$18*$C$16)/625,1000*($G$17*$G$18*$C$16)/(MAX(150,MIN($G$16*MAX($G$14:$G$15),4*$G$16^2,4*(MIN($G$14:$G$15))^2))*(MAX(6.12,$G$16)/12.5)^N56))</f>
        <v>54.596405217648233</v>
      </c>
      <c r="J56" s="575">
        <f t="shared" si="5"/>
        <v>41.765928834941342</v>
      </c>
      <c r="K56" s="575">
        <f t="shared" si="5"/>
        <v>31.950689875851239</v>
      </c>
      <c r="L56" s="575">
        <f t="shared" si="5"/>
        <v>31.950689875851239</v>
      </c>
      <c r="M56" s="576">
        <f t="shared" si="5"/>
        <v>31.950689875851239</v>
      </c>
      <c r="N56" s="574">
        <v>-0.75</v>
      </c>
      <c r="O56" s="575">
        <v>-1.25</v>
      </c>
      <c r="P56" s="575">
        <v>-1.75</v>
      </c>
      <c r="Q56" s="575">
        <v>-1.75</v>
      </c>
      <c r="R56" s="577">
        <v>-1.75</v>
      </c>
    </row>
    <row r="57" spans="2:31" ht="15" customHeight="1" x14ac:dyDescent="0.2">
      <c r="B57" s="1716" t="str">
        <f>$B$28</f>
        <v>Inner rows, 2nd to 6th row from north</v>
      </c>
      <c r="C57" s="241" t="str">
        <f>$C$26</f>
        <v>1st-4th module</v>
      </c>
      <c r="D57" s="190">
        <f t="shared" si="6"/>
        <v>388.56128200947751</v>
      </c>
      <c r="E57" s="190">
        <f t="shared" si="4"/>
        <v>259.98402727499996</v>
      </c>
      <c r="F57" s="190">
        <f t="shared" si="4"/>
        <v>259.98402727499996</v>
      </c>
      <c r="G57" s="190">
        <f t="shared" si="4"/>
        <v>173.95375599074563</v>
      </c>
      <c r="H57" s="573">
        <f t="shared" si="4"/>
        <v>173.95375599074563</v>
      </c>
      <c r="I57" s="189">
        <f t="shared" si="7"/>
        <v>71.368398736434642</v>
      </c>
      <c r="J57" s="190">
        <f t="shared" si="5"/>
        <v>47.752168274999995</v>
      </c>
      <c r="K57" s="190">
        <f t="shared" si="5"/>
        <v>47.752168274999995</v>
      </c>
      <c r="L57" s="190">
        <f t="shared" si="5"/>
        <v>31.950689875851239</v>
      </c>
      <c r="M57" s="573">
        <f t="shared" si="5"/>
        <v>31.950689875851239</v>
      </c>
      <c r="N57" s="189">
        <v>-0.25</v>
      </c>
      <c r="O57" s="190">
        <v>-1</v>
      </c>
      <c r="P57" s="190">
        <v>-1</v>
      </c>
      <c r="Q57" s="190">
        <v>-1.75</v>
      </c>
      <c r="R57" s="191">
        <v>-1.75</v>
      </c>
    </row>
    <row r="58" spans="2:31" ht="15" customHeight="1" thickBot="1" x14ac:dyDescent="0.25">
      <c r="B58" s="1717"/>
      <c r="C58" s="524" t="str">
        <f>$C$27</f>
        <v>Interior modules</v>
      </c>
      <c r="D58" s="578">
        <f t="shared" si="6"/>
        <v>388.56128200947751</v>
      </c>
      <c r="E58" s="579">
        <f t="shared" si="4"/>
        <v>259.98402727499996</v>
      </c>
      <c r="F58" s="579">
        <f t="shared" si="4"/>
        <v>259.98402727499996</v>
      </c>
      <c r="G58" s="579">
        <f t="shared" si="4"/>
        <v>173.95375599074563</v>
      </c>
      <c r="H58" s="580">
        <f t="shared" si="4"/>
        <v>173.95375599074563</v>
      </c>
      <c r="I58" s="578">
        <f t="shared" si="7"/>
        <v>71.368398736434642</v>
      </c>
      <c r="J58" s="579">
        <f t="shared" si="5"/>
        <v>47.752168274999995</v>
      </c>
      <c r="K58" s="579">
        <f t="shared" si="5"/>
        <v>47.752168274999995</v>
      </c>
      <c r="L58" s="579">
        <f t="shared" si="5"/>
        <v>31.950689875851239</v>
      </c>
      <c r="M58" s="580">
        <f t="shared" si="5"/>
        <v>31.950689875851239</v>
      </c>
      <c r="N58" s="578">
        <v>-0.25</v>
      </c>
      <c r="O58" s="579">
        <v>-1</v>
      </c>
      <c r="P58" s="579">
        <v>-1</v>
      </c>
      <c r="Q58" s="579">
        <v>-1.75</v>
      </c>
      <c r="R58" s="581">
        <v>-1.75</v>
      </c>
    </row>
    <row r="59" spans="2:31" ht="15" customHeight="1" x14ac:dyDescent="0.2">
      <c r="B59" s="1716" t="str">
        <f>$B$30</f>
        <v>Inner rows, from 7th row from north</v>
      </c>
      <c r="C59" s="183" t="str">
        <f>$C$26</f>
        <v>1st-4th module</v>
      </c>
      <c r="D59" s="189">
        <f t="shared" si="6"/>
        <v>388.56128200947751</v>
      </c>
      <c r="E59" s="190">
        <f t="shared" si="4"/>
        <v>259.98402727499996</v>
      </c>
      <c r="F59" s="190">
        <f t="shared" si="4"/>
        <v>259.98402727499996</v>
      </c>
      <c r="G59" s="190">
        <f t="shared" si="4"/>
        <v>173.95375599074563</v>
      </c>
      <c r="H59" s="573">
        <f t="shared" si="4"/>
        <v>173.95375599074563</v>
      </c>
      <c r="I59" s="189">
        <f t="shared" si="7"/>
        <v>71.368398736434642</v>
      </c>
      <c r="J59" s="190">
        <f t="shared" si="5"/>
        <v>47.752168274999995</v>
      </c>
      <c r="K59" s="190">
        <f t="shared" si="5"/>
        <v>47.752168274999995</v>
      </c>
      <c r="L59" s="190">
        <f t="shared" si="5"/>
        <v>31.950689875851239</v>
      </c>
      <c r="M59" s="573">
        <f t="shared" si="5"/>
        <v>31.950689875851239</v>
      </c>
      <c r="N59" s="189">
        <v>-0.25</v>
      </c>
      <c r="O59" s="190">
        <v>-1</v>
      </c>
      <c r="P59" s="190">
        <v>-1</v>
      </c>
      <c r="Q59" s="190">
        <v>-1.75</v>
      </c>
      <c r="R59" s="191">
        <v>-1.75</v>
      </c>
    </row>
    <row r="60" spans="2:31" ht="15" customHeight="1" thickBot="1" x14ac:dyDescent="0.25">
      <c r="B60" s="1717"/>
      <c r="C60" s="277" t="str">
        <f>$C$27</f>
        <v>Interior modules</v>
      </c>
      <c r="D60" s="582">
        <f t="shared" si="6"/>
        <v>388.56128200947751</v>
      </c>
      <c r="E60" s="583">
        <f t="shared" si="4"/>
        <v>259.98402727499996</v>
      </c>
      <c r="F60" s="583">
        <f t="shared" si="4"/>
        <v>259.98402727499996</v>
      </c>
      <c r="G60" s="583">
        <f t="shared" si="4"/>
        <v>173.95375599074563</v>
      </c>
      <c r="H60" s="584">
        <f t="shared" si="4"/>
        <v>173.95375599074563</v>
      </c>
      <c r="I60" s="582">
        <f t="shared" si="7"/>
        <v>71.368398736434642</v>
      </c>
      <c r="J60" s="583">
        <f t="shared" si="5"/>
        <v>47.752168274999995</v>
      </c>
      <c r="K60" s="583">
        <f t="shared" si="5"/>
        <v>47.752168274999995</v>
      </c>
      <c r="L60" s="583">
        <f t="shared" si="5"/>
        <v>31.950689875851239</v>
      </c>
      <c r="M60" s="584">
        <f t="shared" si="5"/>
        <v>31.950689875851239</v>
      </c>
      <c r="N60" s="582">
        <v>-0.25</v>
      </c>
      <c r="O60" s="583">
        <v>-1</v>
      </c>
      <c r="P60" s="583">
        <v>-1</v>
      </c>
      <c r="Q60" s="583">
        <v>-1.75</v>
      </c>
      <c r="R60" s="585">
        <v>-1.75</v>
      </c>
    </row>
    <row r="61" spans="2:31" ht="15" customHeight="1" x14ac:dyDescent="0.2">
      <c r="B61" s="1716" t="str">
        <f>$B$32</f>
        <v>South row</v>
      </c>
      <c r="C61" s="183" t="str">
        <f>$C$26</f>
        <v>1st-4th module</v>
      </c>
      <c r="D61" s="189">
        <f t="shared" si="6"/>
        <v>388.56128200947751</v>
      </c>
      <c r="E61" s="190">
        <f t="shared" si="4"/>
        <v>259.98402727499996</v>
      </c>
      <c r="F61" s="190">
        <f t="shared" si="4"/>
        <v>259.98402727499996</v>
      </c>
      <c r="G61" s="190">
        <f t="shared" si="4"/>
        <v>173.95375599074563</v>
      </c>
      <c r="H61" s="573">
        <f t="shared" si="4"/>
        <v>173.95375599074563</v>
      </c>
      <c r="I61" s="189">
        <f t="shared" si="7"/>
        <v>71.368398736434642</v>
      </c>
      <c r="J61" s="190">
        <f t="shared" si="5"/>
        <v>47.752168274999995</v>
      </c>
      <c r="K61" s="190">
        <f t="shared" si="5"/>
        <v>47.752168274999995</v>
      </c>
      <c r="L61" s="190">
        <f t="shared" si="5"/>
        <v>31.950689875851239</v>
      </c>
      <c r="M61" s="573">
        <f t="shared" si="5"/>
        <v>31.950689875851239</v>
      </c>
      <c r="N61" s="189">
        <v>-0.25</v>
      </c>
      <c r="O61" s="190">
        <v>-1</v>
      </c>
      <c r="P61" s="190">
        <v>-1</v>
      </c>
      <c r="Q61" s="190">
        <v>-1.75</v>
      </c>
      <c r="R61" s="191">
        <v>-1.75</v>
      </c>
    </row>
    <row r="62" spans="2:31" ht="15" customHeight="1" thickBot="1" x14ac:dyDescent="0.25">
      <c r="B62" s="1717"/>
      <c r="C62" s="277" t="str">
        <f>$C$27</f>
        <v>Interior modules</v>
      </c>
      <c r="D62" s="578">
        <f t="shared" si="6"/>
        <v>388.56128200947751</v>
      </c>
      <c r="E62" s="579">
        <f t="shared" si="4"/>
        <v>259.98402727499996</v>
      </c>
      <c r="F62" s="579">
        <f t="shared" si="4"/>
        <v>259.98402727499996</v>
      </c>
      <c r="G62" s="579">
        <f t="shared" si="4"/>
        <v>173.95375599074563</v>
      </c>
      <c r="H62" s="580">
        <f>IF(R62=-2,1000*($G$17*$G$18*$C$19)/625,1000*($G$17*$G$18*$C$19)/(MAX(150,MIN($G$16*MAX($G$14:$G$15),4*$G$16^2,4*(MIN($G$14:$G$15))^2))*(MAX(6.12,$G$16)/12.5)^R62))</f>
        <v>173.95375599074563</v>
      </c>
      <c r="I62" s="578">
        <f t="shared" si="7"/>
        <v>71.368398736434642</v>
      </c>
      <c r="J62" s="579">
        <f t="shared" si="5"/>
        <v>47.752168274999995</v>
      </c>
      <c r="K62" s="579">
        <f t="shared" si="5"/>
        <v>47.752168274999995</v>
      </c>
      <c r="L62" s="579">
        <f t="shared" si="5"/>
        <v>31.950689875851239</v>
      </c>
      <c r="M62" s="580">
        <f>IF(R62=-2,1000*($G$17*$G$18*$C$16)/625,1000*($G$17*$G$18*$C$16)/(MAX(150,MIN($G$16*MAX($G$14:$G$15),4*$G$16^2,4*(MIN($G$14:$G$15))^2))*(MAX(6.12,$G$16)/12.5)^R62))</f>
        <v>31.950689875851239</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16" t="str">
        <f>$B$26</f>
        <v>North row</v>
      </c>
      <c r="C69" s="183" t="str">
        <f>$C$26</f>
        <v>1st-4th module</v>
      </c>
      <c r="D69" s="189">
        <f ca="1">AF69+(AP69-AF69)/(LOG(BJ69)-LOG(AZ69))*(LOG(D55)-LOG(AZ69))</f>
        <v>-0.13843422076378642</v>
      </c>
      <c r="E69" s="190">
        <f t="shared" ref="E69:M69" ca="1" si="8">AG69+(AQ69-AG69)/(LOG(BK69)-LOG(BA69))*(LOG(E55)-LOG(BA69))</f>
        <v>-0.17939398671127285</v>
      </c>
      <c r="F69" s="190">
        <f t="shared" ca="1" si="8"/>
        <v>-0.11</v>
      </c>
      <c r="G69" s="190">
        <f t="shared" ca="1" si="8"/>
        <v>-0.11</v>
      </c>
      <c r="H69" s="573">
        <f t="shared" ca="1" si="8"/>
        <v>-0.1</v>
      </c>
      <c r="I69" s="189">
        <f t="shared" ca="1" si="8"/>
        <v>-0.22537286140944046</v>
      </c>
      <c r="J69" s="190">
        <f t="shared" ca="1" si="8"/>
        <v>-0.31801798611878501</v>
      </c>
      <c r="K69" s="190">
        <f t="shared" ca="1" si="8"/>
        <v>-0.24242478422338126</v>
      </c>
      <c r="L69" s="190">
        <f t="shared" ca="1" si="8"/>
        <v>-0.25209675395775005</v>
      </c>
      <c r="M69" s="191">
        <f t="shared" ca="1" si="8"/>
        <v>-0.25723135187597357</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90</v>
      </c>
      <c r="BP69" s="642">
        <f t="shared" ca="1" si="13"/>
        <v>470</v>
      </c>
      <c r="BQ69" s="642">
        <f t="shared" ca="1" si="13"/>
        <v>147</v>
      </c>
      <c r="BR69" s="642">
        <f t="shared" ca="1" si="13"/>
        <v>160</v>
      </c>
      <c r="BS69" s="644">
        <f t="shared" ca="1" si="13"/>
        <v>168</v>
      </c>
    </row>
    <row r="70" spans="2:71" ht="15" customHeight="1" thickBot="1" x14ac:dyDescent="0.3">
      <c r="B70" s="1717"/>
      <c r="C70" s="277" t="str">
        <f>$C$27</f>
        <v>Interior modules</v>
      </c>
      <c r="D70" s="574">
        <f t="shared" ref="D70:M76" ca="1" si="14">AF70+(AP70-AF70)/(LOG(BJ70)-LOG(AZ70))*(LOG(D56)-LOG(AZ70))</f>
        <v>-0.12820432216835681</v>
      </c>
      <c r="E70" s="575">
        <f t="shared" ca="1" si="14"/>
        <v>-0.19050280351947235</v>
      </c>
      <c r="F70" s="575">
        <f t="shared" ca="1" si="14"/>
        <v>-0.11</v>
      </c>
      <c r="G70" s="575">
        <f t="shared" ca="1" si="14"/>
        <v>-0.11</v>
      </c>
      <c r="H70" s="576">
        <f t="shared" ca="1" si="14"/>
        <v>-0.1</v>
      </c>
      <c r="I70" s="574">
        <f t="shared" ca="1" si="14"/>
        <v>-0.159609547483545</v>
      </c>
      <c r="J70" s="575">
        <f t="shared" ca="1" si="14"/>
        <v>-0.36553771873702806</v>
      </c>
      <c r="K70" s="575">
        <f t="shared" ca="1" si="14"/>
        <v>-0.20232505371232734</v>
      </c>
      <c r="L70" s="575">
        <f t="shared" ca="1" si="14"/>
        <v>-0.2434560194722018</v>
      </c>
      <c r="M70" s="577">
        <f t="shared" ca="1" si="14"/>
        <v>-0.26214934766521764</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-0.2</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-0.14000000000000001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7</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148</v>
      </c>
      <c r="BP70" s="646">
        <f t="shared" ca="1" si="18"/>
        <v>450</v>
      </c>
      <c r="BQ70" s="646">
        <f t="shared" ca="1" si="18"/>
        <v>110</v>
      </c>
      <c r="BR70" s="646">
        <f t="shared" ca="1" si="18"/>
        <v>150</v>
      </c>
      <c r="BS70" s="648">
        <f t="shared" ca="1" si="18"/>
        <v>168</v>
      </c>
    </row>
    <row r="71" spans="2:71" ht="15" customHeight="1" x14ac:dyDescent="0.25">
      <c r="B71" s="1716" t="str">
        <f>$B$28</f>
        <v>Inner rows, 2nd to 6th row from north</v>
      </c>
      <c r="C71" s="183" t="str">
        <f>$C$26</f>
        <v>1st-4th module</v>
      </c>
      <c r="D71" s="189">
        <f t="shared" ca="1" si="14"/>
        <v>-0.1276768411924562</v>
      </c>
      <c r="E71" s="190">
        <f t="shared" ca="1" si="14"/>
        <v>-0.15213610215854667</v>
      </c>
      <c r="F71" s="190">
        <f t="shared" ca="1" si="14"/>
        <v>-0.11</v>
      </c>
      <c r="G71" s="190">
        <f t="shared" ca="1" si="14"/>
        <v>-0.11</v>
      </c>
      <c r="H71" s="573">
        <f t="shared" ca="1" si="14"/>
        <v>-0.1</v>
      </c>
      <c r="I71" s="189">
        <f t="shared" ca="1" si="14"/>
        <v>-0.206699559219157</v>
      </c>
      <c r="J71" s="190">
        <f t="shared" ca="1" si="14"/>
        <v>-0.19027705616216714</v>
      </c>
      <c r="K71" s="190">
        <f t="shared" ca="1" si="14"/>
        <v>-0.13941291454925053</v>
      </c>
      <c r="L71" s="190">
        <f t="shared" ca="1" si="14"/>
        <v>-0.11300184709761379</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13</v>
      </c>
      <c r="BF71" s="642">
        <f t="shared" ca="1" si="17"/>
        <v>15</v>
      </c>
      <c r="BG71" s="642">
        <f t="shared" ca="1" si="17"/>
        <v>28</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717"/>
      <c r="C72" s="278" t="str">
        <f>$C$27</f>
        <v>Interior modules</v>
      </c>
      <c r="D72" s="578">
        <f t="shared" ca="1" si="14"/>
        <v>-0.12749278975291645</v>
      </c>
      <c r="E72" s="579">
        <f t="shared" ca="1" si="14"/>
        <v>-0.14841439871408602</v>
      </c>
      <c r="F72" s="579">
        <f t="shared" ca="1" si="14"/>
        <v>-0.11</v>
      </c>
      <c r="G72" s="579">
        <f t="shared" ca="1" si="14"/>
        <v>-0.11</v>
      </c>
      <c r="H72" s="580">
        <f t="shared" ca="1" si="14"/>
        <v>-0.1</v>
      </c>
      <c r="I72" s="578">
        <f t="shared" ca="1" si="14"/>
        <v>-0.14000000000000001</v>
      </c>
      <c r="J72" s="579">
        <f t="shared" ca="1" si="14"/>
        <v>-0.18778715276982286</v>
      </c>
      <c r="K72" s="579">
        <f t="shared" ca="1" si="14"/>
        <v>-0.1</v>
      </c>
      <c r="L72" s="579">
        <f t="shared" ca="1" si="14"/>
        <v>-0.1065009235488069</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16" t="str">
        <f>$B$30</f>
        <v>Inner rows, from 7th row from north</v>
      </c>
      <c r="C73" s="183" t="str">
        <f>$C$26</f>
        <v>1st-4th module</v>
      </c>
      <c r="D73" s="189">
        <f t="shared" ca="1" si="14"/>
        <v>-0.14535368238491242</v>
      </c>
      <c r="E73" s="190">
        <f t="shared" ca="1" si="14"/>
        <v>-0.14672979303699479</v>
      </c>
      <c r="F73" s="190">
        <f t="shared" ca="1" si="14"/>
        <v>-0.11</v>
      </c>
      <c r="G73" s="190">
        <f t="shared" ca="1" si="14"/>
        <v>-0.11</v>
      </c>
      <c r="H73" s="190">
        <f t="shared" ca="1" si="14"/>
        <v>-0.1</v>
      </c>
      <c r="I73" s="189">
        <f t="shared" ca="1" si="14"/>
        <v>-0.26937938290681979</v>
      </c>
      <c r="J73" s="190">
        <f t="shared" ca="1" si="14"/>
        <v>-0.1901450782249669</v>
      </c>
      <c r="K73" s="190">
        <f t="shared" ca="1" si="14"/>
        <v>-0.18049470458478273</v>
      </c>
      <c r="L73" s="190">
        <f t="shared" ca="1" si="14"/>
        <v>-0.13594417440074286</v>
      </c>
      <c r="M73" s="191">
        <f t="shared" ca="1" si="14"/>
        <v>-0.13590503042054966</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140</v>
      </c>
      <c r="BA73" s="642">
        <f t="shared" ca="1" si="17"/>
        <v>22</v>
      </c>
      <c r="BB73" s="642">
        <f t="shared" ca="1" si="17"/>
        <v>147</v>
      </c>
      <c r="BC73" s="642">
        <f t="shared" ca="1" si="17"/>
        <v>77</v>
      </c>
      <c r="BD73" s="642">
        <f t="shared" ca="1" si="17"/>
        <v>110</v>
      </c>
      <c r="BE73" s="641">
        <f t="shared" ca="1" si="17"/>
        <v>13</v>
      </c>
      <c r="BF73" s="642">
        <f t="shared" ca="1" si="17"/>
        <v>22</v>
      </c>
      <c r="BG73" s="642">
        <f t="shared" ca="1" si="17"/>
        <v>27.5</v>
      </c>
      <c r="BH73" s="642">
        <f t="shared" ca="1" si="17"/>
        <v>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717"/>
      <c r="C74" s="277" t="str">
        <f>$C$27</f>
        <v>Interior modules</v>
      </c>
      <c r="D74" s="582">
        <f t="shared" ca="1" si="14"/>
        <v>-0.12646900915606274</v>
      </c>
      <c r="E74" s="583">
        <f t="shared" ca="1" si="14"/>
        <v>-0.15605107106301644</v>
      </c>
      <c r="F74" s="583">
        <f t="shared" ca="1" si="14"/>
        <v>-0.11</v>
      </c>
      <c r="G74" s="583">
        <f t="shared" ca="1" si="14"/>
        <v>-0.11</v>
      </c>
      <c r="H74" s="583">
        <f t="shared" ca="1" si="14"/>
        <v>-0.1</v>
      </c>
      <c r="I74" s="582">
        <f t="shared" ca="1" si="14"/>
        <v>-0.20862847701226389</v>
      </c>
      <c r="J74" s="583">
        <f t="shared" ca="1" si="14"/>
        <v>-0.24372739873893845</v>
      </c>
      <c r="K74" s="583">
        <f t="shared" ca="1" si="14"/>
        <v>-0.12798477627659166</v>
      </c>
      <c r="L74" s="583">
        <f t="shared" ca="1" si="14"/>
        <v>-0.13180048104134093</v>
      </c>
      <c r="M74" s="585">
        <f t="shared" ca="1" si="14"/>
        <v>-0.13590503042054966</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-0.38</v>
      </c>
      <c r="AM74" s="583">
        <f t="shared" ca="1" si="15"/>
        <v>-0.16</v>
      </c>
      <c r="AN74" s="583">
        <f t="shared" ca="1" si="15"/>
        <v>-0.18</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7.5</v>
      </c>
      <c r="BG74" s="654">
        <f t="shared" ca="1" si="17"/>
        <v>20.5</v>
      </c>
      <c r="BH74" s="654">
        <f t="shared" ca="1" si="17"/>
        <v>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130</v>
      </c>
      <c r="BQ74" s="654">
        <f t="shared" ca="1" si="18"/>
        <v>100</v>
      </c>
      <c r="BR74" s="654">
        <f t="shared" ca="1" si="18"/>
        <v>87</v>
      </c>
      <c r="BS74" s="655">
        <f t="shared" ca="1" si="18"/>
        <v>110</v>
      </c>
    </row>
    <row r="75" spans="2:71" ht="15" customHeight="1" x14ac:dyDescent="0.25">
      <c r="B75" s="1716" t="str">
        <f>$B$32</f>
        <v>South row</v>
      </c>
      <c r="C75" s="183" t="str">
        <f>$C$26</f>
        <v>1st-4th module</v>
      </c>
      <c r="D75" s="189">
        <f t="shared" ca="1" si="14"/>
        <v>-0.13037864850503653</v>
      </c>
      <c r="E75" s="190">
        <f t="shared" ca="1" si="14"/>
        <v>-0.15004514239545164</v>
      </c>
      <c r="F75" s="190">
        <f t="shared" ca="1" si="14"/>
        <v>-0.11</v>
      </c>
      <c r="G75" s="190">
        <f t="shared" ca="1" si="14"/>
        <v>-0.11</v>
      </c>
      <c r="H75" s="573">
        <f t="shared" ca="1" si="14"/>
        <v>-0.1</v>
      </c>
      <c r="I75" s="189">
        <f t="shared" ca="1" si="14"/>
        <v>-0.19905723649975338</v>
      </c>
      <c r="J75" s="190">
        <f t="shared" ca="1" si="14"/>
        <v>-0.16</v>
      </c>
      <c r="K75" s="190">
        <f t="shared" ca="1" si="14"/>
        <v>-0.1440439796812418</v>
      </c>
      <c r="L75" s="190">
        <f t="shared" ca="1" si="14"/>
        <v>-0.1</v>
      </c>
      <c r="M75" s="191">
        <f t="shared" ca="1" si="14"/>
        <v>-0.1</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717"/>
      <c r="C76" s="277" t="str">
        <f>$C$27</f>
        <v>Interior modules</v>
      </c>
      <c r="D76" s="578">
        <f t="shared" ca="1" si="14"/>
        <v>-0.13274496777411057</v>
      </c>
      <c r="E76" s="579">
        <f t="shared" ca="1" si="14"/>
        <v>-0.15004514239545164</v>
      </c>
      <c r="F76" s="579">
        <f t="shared" ca="1" si="14"/>
        <v>-0.11</v>
      </c>
      <c r="G76" s="579">
        <f t="shared" ca="1" si="14"/>
        <v>-0.11</v>
      </c>
      <c r="H76" s="580">
        <f t="shared" ca="1" si="14"/>
        <v>-0.1</v>
      </c>
      <c r="I76" s="578">
        <f t="shared" ca="1" si="14"/>
        <v>-0.19174079921242593</v>
      </c>
      <c r="J76" s="579">
        <f t="shared" ca="1" si="14"/>
        <v>-0.16926338506692856</v>
      </c>
      <c r="K76" s="579">
        <f t="shared" ca="1" si="14"/>
        <v>-0.108987327990935</v>
      </c>
      <c r="L76" s="579">
        <f t="shared" ca="1" si="14"/>
        <v>-0.1</v>
      </c>
      <c r="M76" s="581">
        <f t="shared" ca="1" si="14"/>
        <v>-0.1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16" t="str">
        <f>$B$26</f>
        <v>North row</v>
      </c>
      <c r="C83" s="183" t="str">
        <f>$C$26</f>
        <v>1st-4th module</v>
      </c>
      <c r="D83" s="626">
        <f t="shared" ref="D83:M90" ca="1" si="19">AF83+(AP83-AF83)/(LOG(BJ83)-LOG(AZ83))*(LOG(D55)-LOG(AZ83))</f>
        <v>34.899784626118119</v>
      </c>
      <c r="E83" s="627">
        <f t="shared" ca="1" si="19"/>
        <v>51.015169850618236</v>
      </c>
      <c r="F83" s="627">
        <f t="shared" ca="1" si="19"/>
        <v>24</v>
      </c>
      <c r="G83" s="627">
        <f t="shared" ca="1" si="19"/>
        <v>24</v>
      </c>
      <c r="H83" s="628">
        <f t="shared" ca="1" si="19"/>
        <v>21</v>
      </c>
      <c r="I83" s="626">
        <f t="shared" ca="1" si="19"/>
        <v>45.058129808737718</v>
      </c>
      <c r="J83" s="627">
        <f t="shared" ca="1" si="19"/>
        <v>71.930171009150698</v>
      </c>
      <c r="K83" s="627">
        <f t="shared" ca="1" si="19"/>
        <v>49.869720690187663</v>
      </c>
      <c r="L83" s="627">
        <f t="shared" ca="1" si="19"/>
        <v>52.645155483528271</v>
      </c>
      <c r="M83" s="629">
        <f t="shared" ca="1" si="19"/>
        <v>54.28262934028038</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90</v>
      </c>
      <c r="BP83" s="642">
        <f t="shared" ca="1" si="24"/>
        <v>470</v>
      </c>
      <c r="BQ83" s="642">
        <f t="shared" ca="1" si="24"/>
        <v>147</v>
      </c>
      <c r="BR83" s="642">
        <f t="shared" ca="1" si="24"/>
        <v>160</v>
      </c>
      <c r="BS83" s="644">
        <f t="shared" ca="1" si="24"/>
        <v>168</v>
      </c>
    </row>
    <row r="84" spans="2:71" ht="15" customHeight="1" thickBot="1" x14ac:dyDescent="0.3">
      <c r="B84" s="1717"/>
      <c r="C84" s="277" t="str">
        <f>$C$27</f>
        <v>Interior modules</v>
      </c>
      <c r="D84" s="630">
        <f t="shared" ca="1" si="19"/>
        <v>31.281728867342714</v>
      </c>
      <c r="E84" s="631">
        <f t="shared" ca="1" si="19"/>
        <v>55.355087765555268</v>
      </c>
      <c r="F84" s="631">
        <f t="shared" ca="1" si="19"/>
        <v>24</v>
      </c>
      <c r="G84" s="631">
        <f t="shared" ca="1" si="19"/>
        <v>24</v>
      </c>
      <c r="H84" s="632">
        <f t="shared" ca="1" si="19"/>
        <v>21</v>
      </c>
      <c r="I84" s="630">
        <f t="shared" ca="1" si="19"/>
        <v>25.882864245063498</v>
      </c>
      <c r="J84" s="631">
        <f t="shared" ca="1" si="19"/>
        <v>85.714862996264088</v>
      </c>
      <c r="K84" s="631">
        <f t="shared" ca="1" si="19"/>
        <v>38.560571072450117</v>
      </c>
      <c r="L84" s="631">
        <f t="shared" ca="1" si="19"/>
        <v>50.732660210095077</v>
      </c>
      <c r="M84" s="633">
        <f t="shared" ca="1" si="19"/>
        <v>55.699012127582677</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38</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20</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7</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148</v>
      </c>
      <c r="BP84" s="646">
        <f t="shared" ca="1" si="24"/>
        <v>450</v>
      </c>
      <c r="BQ84" s="646">
        <f t="shared" ca="1" si="24"/>
        <v>110</v>
      </c>
      <c r="BR84" s="646">
        <f t="shared" ca="1" si="24"/>
        <v>150</v>
      </c>
      <c r="BS84" s="648">
        <f t="shared" ca="1" si="24"/>
        <v>168</v>
      </c>
    </row>
    <row r="85" spans="2:71" ht="15" customHeight="1" x14ac:dyDescent="0.25">
      <c r="B85" s="1716" t="str">
        <f>$B$28</f>
        <v>Inner rows, 2nd to 6th row from north</v>
      </c>
      <c r="C85" s="183" t="str">
        <f>$C$26</f>
        <v>1st-4th module</v>
      </c>
      <c r="D85" s="626">
        <f t="shared" ca="1" si="19"/>
        <v>31.070736476982482</v>
      </c>
      <c r="E85" s="627">
        <f t="shared" ca="1" si="19"/>
        <v>40.586640012097448</v>
      </c>
      <c r="F85" s="627">
        <f t="shared" ca="1" si="19"/>
        <v>24</v>
      </c>
      <c r="G85" s="627">
        <f t="shared" ca="1" si="19"/>
        <v>24</v>
      </c>
      <c r="H85" s="628">
        <f t="shared" ca="1" si="19"/>
        <v>21</v>
      </c>
      <c r="I85" s="626">
        <f t="shared" ca="1" si="19"/>
        <v>39.442872173555529</v>
      </c>
      <c r="J85" s="627">
        <f t="shared" ca="1" si="19"/>
        <v>35.380346287028473</v>
      </c>
      <c r="K85" s="627">
        <f t="shared" ca="1" si="19"/>
        <v>20.260832728357286</v>
      </c>
      <c r="L85" s="627">
        <f t="shared" ca="1" si="19"/>
        <v>12.900554129284139</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81</v>
      </c>
      <c r="AL85" s="642">
        <f t="shared" ca="1" si="21"/>
        <v>44</v>
      </c>
      <c r="AM85" s="642">
        <f t="shared" ca="1" si="21"/>
        <v>29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13</v>
      </c>
      <c r="BF85" s="642">
        <f t="shared" ca="1" si="23"/>
        <v>15</v>
      </c>
      <c r="BG85" s="642">
        <f t="shared" ca="1" si="23"/>
        <v>28</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717"/>
      <c r="C86" s="278" t="str">
        <f>$C$27</f>
        <v>Interior modules</v>
      </c>
      <c r="D86" s="634">
        <f t="shared" ca="1" si="19"/>
        <v>30.99711590116658</v>
      </c>
      <c r="E86" s="635">
        <f t="shared" ca="1" si="19"/>
        <v>39.107446770051808</v>
      </c>
      <c r="F86" s="635">
        <f t="shared" ca="1" si="19"/>
        <v>24</v>
      </c>
      <c r="G86" s="635">
        <f t="shared" ca="1" si="19"/>
        <v>24</v>
      </c>
      <c r="H86" s="636">
        <f t="shared" ca="1" si="19"/>
        <v>21</v>
      </c>
      <c r="I86" s="634">
        <f t="shared" ca="1" si="19"/>
        <v>20</v>
      </c>
      <c r="J86" s="635">
        <f t="shared" ca="1" si="19"/>
        <v>34.658274303248625</v>
      </c>
      <c r="K86" s="635">
        <f t="shared" ca="1" si="19"/>
        <v>9</v>
      </c>
      <c r="L86" s="635">
        <f t="shared" ca="1" si="19"/>
        <v>10.950277064642069</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16" t="str">
        <f>$B$30</f>
        <v>Inner rows, from 7th row from north</v>
      </c>
      <c r="C87" s="183" t="str">
        <f>$C$26</f>
        <v>1st-4th module</v>
      </c>
      <c r="D87" s="626">
        <f t="shared" ca="1" si="19"/>
        <v>37.69955192415356</v>
      </c>
      <c r="E87" s="627">
        <f t="shared" ca="1" si="19"/>
        <v>38.394919514386856</v>
      </c>
      <c r="F87" s="627">
        <f t="shared" ca="1" si="19"/>
        <v>24</v>
      </c>
      <c r="G87" s="627">
        <f t="shared" ca="1" si="19"/>
        <v>24</v>
      </c>
      <c r="H87" s="627">
        <f t="shared" ca="1" si="19"/>
        <v>21</v>
      </c>
      <c r="I87" s="626">
        <f t="shared" ca="1" si="19"/>
        <v>57.963321483758584</v>
      </c>
      <c r="J87" s="627">
        <f t="shared" ca="1" si="19"/>
        <v>35.264133709434887</v>
      </c>
      <c r="K87" s="627">
        <f t="shared" ca="1" si="19"/>
        <v>32.477622170561631</v>
      </c>
      <c r="L87" s="627">
        <f t="shared" ca="1" si="19"/>
        <v>19.555478400212248</v>
      </c>
      <c r="M87" s="629">
        <f t="shared" ca="1" si="19"/>
        <v>19.322696245908034</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116</v>
      </c>
      <c r="AL87" s="642">
        <f t="shared" ca="1" si="21"/>
        <v>41</v>
      </c>
      <c r="AM87" s="642">
        <f t="shared" ca="1" si="21"/>
        <v>44</v>
      </c>
      <c r="AN87" s="642">
        <f t="shared" ca="1" si="21"/>
        <v>35</v>
      </c>
      <c r="AO87" s="644">
        <f t="shared" ca="1" si="21"/>
        <v>32</v>
      </c>
      <c r="AP87" s="641">
        <f t="shared" ca="1" si="22"/>
        <v>24</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140</v>
      </c>
      <c r="BA87" s="642">
        <f t="shared" ca="1" si="23"/>
        <v>22</v>
      </c>
      <c r="BB87" s="642">
        <f t="shared" ca="1" si="23"/>
        <v>147</v>
      </c>
      <c r="BC87" s="642">
        <f t="shared" ca="1" si="23"/>
        <v>77</v>
      </c>
      <c r="BD87" s="642">
        <f t="shared" ca="1" si="23"/>
        <v>110</v>
      </c>
      <c r="BE87" s="641">
        <f t="shared" ca="1" si="23"/>
        <v>13</v>
      </c>
      <c r="BF87" s="642">
        <f t="shared" ca="1" si="23"/>
        <v>22</v>
      </c>
      <c r="BG87" s="642">
        <f t="shared" ca="1" si="23"/>
        <v>27.5</v>
      </c>
      <c r="BH87" s="642">
        <f t="shared" ca="1" si="23"/>
        <v>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717"/>
      <c r="C88" s="277" t="str">
        <f>$C$27</f>
        <v>Interior modules</v>
      </c>
      <c r="D88" s="638">
        <f t="shared" ca="1" si="19"/>
        <v>30.587603662425089</v>
      </c>
      <c r="E88" s="639">
        <f t="shared" ca="1" si="19"/>
        <v>41.819577240822973</v>
      </c>
      <c r="F88" s="639">
        <f t="shared" ca="1" si="19"/>
        <v>24</v>
      </c>
      <c r="G88" s="639">
        <f t="shared" ca="1" si="19"/>
        <v>24</v>
      </c>
      <c r="H88" s="639">
        <f t="shared" ca="1" si="19"/>
        <v>21</v>
      </c>
      <c r="I88" s="638">
        <f t="shared" ca="1" si="19"/>
        <v>40.016639128576962</v>
      </c>
      <c r="J88" s="639">
        <f t="shared" ca="1" si="19"/>
        <v>50.416053919405925</v>
      </c>
      <c r="K88" s="639">
        <f t="shared" ca="1" si="19"/>
        <v>16.929019945034298</v>
      </c>
      <c r="L88" s="639">
        <f t="shared" ca="1" si="19"/>
        <v>18.142638299385517</v>
      </c>
      <c r="M88" s="640">
        <f t="shared" ca="1" si="19"/>
        <v>19.322696245908034</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90</v>
      </c>
      <c r="AM88" s="654">
        <f t="shared" ca="1" si="21"/>
        <v>26</v>
      </c>
      <c r="AN88" s="654">
        <f t="shared" ca="1" si="21"/>
        <v>32</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7.5</v>
      </c>
      <c r="BG88" s="654">
        <f t="shared" ca="1" si="23"/>
        <v>20.5</v>
      </c>
      <c r="BH88" s="654">
        <f t="shared" ca="1" si="23"/>
        <v>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130</v>
      </c>
      <c r="BQ88" s="654">
        <f t="shared" ca="1" si="24"/>
        <v>100</v>
      </c>
      <c r="BR88" s="654">
        <f t="shared" ca="1" si="24"/>
        <v>87</v>
      </c>
      <c r="BS88" s="655">
        <f t="shared" ca="1" si="24"/>
        <v>110</v>
      </c>
    </row>
    <row r="89" spans="2:71" ht="15" customHeight="1" x14ac:dyDescent="0.25">
      <c r="B89" s="1716" t="str">
        <f>$B$32</f>
        <v>South row</v>
      </c>
      <c r="C89" s="183" t="str">
        <f>$C$26</f>
        <v>1st-4th module</v>
      </c>
      <c r="D89" s="626">
        <f t="shared" ca="1" si="19"/>
        <v>32.151459402014609</v>
      </c>
      <c r="E89" s="627">
        <f t="shared" ca="1" si="19"/>
        <v>40.018056958180651</v>
      </c>
      <c r="F89" s="627">
        <f t="shared" ca="1" si="19"/>
        <v>24</v>
      </c>
      <c r="G89" s="627">
        <f t="shared" ca="1" si="19"/>
        <v>24</v>
      </c>
      <c r="H89" s="628">
        <f t="shared" ca="1" si="19"/>
        <v>21</v>
      </c>
      <c r="I89" s="626">
        <f t="shared" ca="1" si="19"/>
        <v>37.257674049928909</v>
      </c>
      <c r="J89" s="627">
        <f t="shared" ca="1" si="19"/>
        <v>26</v>
      </c>
      <c r="K89" s="627">
        <f t="shared" ca="1" si="19"/>
        <v>21.979127576351843</v>
      </c>
      <c r="L89" s="627">
        <f t="shared" ca="1" si="19"/>
        <v>9</v>
      </c>
      <c r="M89" s="629">
        <f t="shared" ca="1" si="19"/>
        <v>9</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717"/>
      <c r="C90" s="277" t="str">
        <f>$C$27</f>
        <v>Interior modules</v>
      </c>
      <c r="D90" s="634">
        <f t="shared" ca="1" si="19"/>
        <v>33.09798710964423</v>
      </c>
      <c r="E90" s="635">
        <f t="shared" ca="1" si="19"/>
        <v>40.018056958180651</v>
      </c>
      <c r="F90" s="635">
        <f t="shared" ca="1" si="19"/>
        <v>24</v>
      </c>
      <c r="G90" s="635">
        <f t="shared" ca="1" si="19"/>
        <v>24</v>
      </c>
      <c r="H90" s="636">
        <f t="shared" ca="1" si="19"/>
        <v>21</v>
      </c>
      <c r="I90" s="634">
        <f t="shared" ca="1" si="19"/>
        <v>35.295519769353305</v>
      </c>
      <c r="J90" s="635">
        <f t="shared" ca="1" si="19"/>
        <v>28.77901552007857</v>
      </c>
      <c r="K90" s="635">
        <f t="shared" ca="1" si="19"/>
        <v>11.696198397280497</v>
      </c>
      <c r="L90" s="635">
        <f t="shared" ca="1" si="19"/>
        <v>9</v>
      </c>
      <c r="M90" s="637">
        <f t="shared" ca="1" si="19"/>
        <v>9</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8" t="str">
        <f>$D$24</f>
        <v>Roof position 1</v>
      </c>
      <c r="D93" s="1719"/>
      <c r="E93" s="1720"/>
      <c r="F93" s="1718" t="str">
        <f>$E$24</f>
        <v>Roof position 2</v>
      </c>
      <c r="G93" s="1719"/>
      <c r="H93" s="1720"/>
      <c r="I93" s="1718" t="str">
        <f>$F$24</f>
        <v>Roof position 3</v>
      </c>
      <c r="J93" s="1719"/>
      <c r="K93" s="1720"/>
      <c r="L93" s="1718" t="str">
        <f>$G$24</f>
        <v>Roof position 4</v>
      </c>
      <c r="M93" s="1719"/>
      <c r="N93" s="1720"/>
      <c r="O93" s="1718" t="str">
        <f>$H$24</f>
        <v>Roof position 5</v>
      </c>
      <c r="P93" s="1719"/>
      <c r="Q93" s="1720"/>
    </row>
    <row r="94" spans="2:71" ht="15" customHeight="1" x14ac:dyDescent="0.25">
      <c r="B94" s="429"/>
      <c r="C94" s="1721" t="str">
        <f>CONCATENATE(B26," - ",C26)</f>
        <v>North row - 1st-4th module</v>
      </c>
      <c r="D94" s="1722"/>
      <c r="E94" s="1723"/>
      <c r="F94" s="1721" t="str">
        <f>$C$94</f>
        <v>North row - 1st-4th module</v>
      </c>
      <c r="G94" s="1722"/>
      <c r="H94" s="1723"/>
      <c r="I94" s="1721" t="str">
        <f>$C$94</f>
        <v>North row - 1st-4th module</v>
      </c>
      <c r="J94" s="1722"/>
      <c r="K94" s="1723"/>
      <c r="L94" s="1721" t="str">
        <f>$C$94</f>
        <v>North row - 1st-4th module</v>
      </c>
      <c r="M94" s="1722"/>
      <c r="N94" s="1723"/>
      <c r="O94" s="1721" t="str">
        <f>$C$94</f>
        <v>North row - 1st-4th module</v>
      </c>
      <c r="P94" s="1722"/>
      <c r="Q94" s="1723"/>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21" t="str">
        <f>CONCATENATE(B26," - ",C27)</f>
        <v>North row - Interior modules</v>
      </c>
      <c r="D101" s="1722"/>
      <c r="E101" s="1723"/>
      <c r="F101" s="1721" t="str">
        <f>$C$101</f>
        <v>North row - Interior modules</v>
      </c>
      <c r="G101" s="1722"/>
      <c r="H101" s="1723"/>
      <c r="I101" s="1721" t="str">
        <f>$C$101</f>
        <v>North row - Interior modules</v>
      </c>
      <c r="J101" s="1722"/>
      <c r="K101" s="1723"/>
      <c r="L101" s="1721" t="str">
        <f>$C$101</f>
        <v>North row - Interior modules</v>
      </c>
      <c r="M101" s="1722"/>
      <c r="N101" s="1723"/>
      <c r="O101" s="1721" t="str">
        <f>$C$101</f>
        <v>North row - Interior modules</v>
      </c>
      <c r="P101" s="1722"/>
      <c r="Q101" s="1723"/>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4" t="str">
        <f>CONCATENATE(B28," -",CHAR(10),C28)</f>
        <v>Inner rows, 2nd to 6th row from north -
1st-4th module</v>
      </c>
      <c r="D108" s="1725"/>
      <c r="E108" s="1726"/>
      <c r="F108" s="1724" t="str">
        <f>$C$108</f>
        <v>Inner rows, 2nd to 6th row from north -
1st-4th module</v>
      </c>
      <c r="G108" s="1725"/>
      <c r="H108" s="1726"/>
      <c r="I108" s="1724" t="str">
        <f>$C$108</f>
        <v>Inner rows, 2nd to 6th row from north -
1st-4th module</v>
      </c>
      <c r="J108" s="1725"/>
      <c r="K108" s="1726"/>
      <c r="L108" s="1724" t="str">
        <f>$C$108</f>
        <v>Inner rows, 2nd to 6th row from north -
1st-4th module</v>
      </c>
      <c r="M108" s="1725"/>
      <c r="N108" s="1726"/>
      <c r="O108" s="1724" t="str">
        <f>$C$108</f>
        <v>Inner rows, 2nd to 6th row from north -
1st-4th module</v>
      </c>
      <c r="P108" s="1725"/>
      <c r="Q108" s="1726"/>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4" t="str">
        <f>CONCATENATE(B28," -",CHAR(10),C29)</f>
        <v>Inner rows, 2nd to 6th row from north -
Interior modules</v>
      </c>
      <c r="D115" s="1725"/>
      <c r="E115" s="1726"/>
      <c r="F115" s="1724" t="str">
        <f>$C$115</f>
        <v>Inner rows, 2nd to 6th row from north -
Interior modules</v>
      </c>
      <c r="G115" s="1725"/>
      <c r="H115" s="1726"/>
      <c r="I115" s="1724" t="str">
        <f>$C$115</f>
        <v>Inner rows, 2nd to 6th row from north -
Interior modules</v>
      </c>
      <c r="J115" s="1725"/>
      <c r="K115" s="1726"/>
      <c r="L115" s="1724" t="str">
        <f>$C$115</f>
        <v>Inner rows, 2nd to 6th row from north -
Interior modules</v>
      </c>
      <c r="M115" s="1725"/>
      <c r="N115" s="1726"/>
      <c r="O115" s="1724" t="str">
        <f>$C$115</f>
        <v>Inner rows, 2nd to 6th row from north -
Interior modules</v>
      </c>
      <c r="P115" s="1725"/>
      <c r="Q115" s="1726"/>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4" t="str">
        <f>CONCATENATE(B30," -",CHAR(10),C30)</f>
        <v>Inner rows, from 7th row from north -
1st-4th module</v>
      </c>
      <c r="D122" s="1725"/>
      <c r="E122" s="1726"/>
      <c r="F122" s="1724" t="str">
        <f>$C$122</f>
        <v>Inner rows, from 7th row from north -
1st-4th module</v>
      </c>
      <c r="G122" s="1725"/>
      <c r="H122" s="1726"/>
      <c r="I122" s="1724" t="str">
        <f>$C$122</f>
        <v>Inner rows, from 7th row from north -
1st-4th module</v>
      </c>
      <c r="J122" s="1725"/>
      <c r="K122" s="1726"/>
      <c r="L122" s="1724" t="str">
        <f>$C$122</f>
        <v>Inner rows, from 7th row from north -
1st-4th module</v>
      </c>
      <c r="M122" s="1725"/>
      <c r="N122" s="1726"/>
      <c r="O122" s="1724" t="str">
        <f>$C$122</f>
        <v>Inner rows, from 7th row from north -
1st-4th module</v>
      </c>
      <c r="P122" s="1725"/>
      <c r="Q122" s="1726"/>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4" t="str">
        <f>CONCATENATE(B30," -",CHAR(10),C31)</f>
        <v>Inner rows, from 7th row from north -
Interior modules</v>
      </c>
      <c r="D129" s="1725"/>
      <c r="E129" s="1726"/>
      <c r="F129" s="1724" t="str">
        <f>$C$129</f>
        <v>Inner rows, from 7th row from north -
Interior modules</v>
      </c>
      <c r="G129" s="1725"/>
      <c r="H129" s="1726"/>
      <c r="I129" s="1724" t="str">
        <f>$C$129</f>
        <v>Inner rows, from 7th row from north -
Interior modules</v>
      </c>
      <c r="J129" s="1725"/>
      <c r="K129" s="1726"/>
      <c r="L129" s="1724" t="str">
        <f>$C$129</f>
        <v>Inner rows, from 7th row from north -
Interior modules</v>
      </c>
      <c r="M129" s="1725"/>
      <c r="N129" s="1726"/>
      <c r="O129" s="1724" t="str">
        <f>$C$129</f>
        <v>Inner rows, from 7th row from north -
Interior modules</v>
      </c>
      <c r="P129" s="1725"/>
      <c r="Q129" s="1726"/>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21" t="str">
        <f>CONCATENATE(B32," - ",C32)</f>
        <v>South row - 1st-4th module</v>
      </c>
      <c r="D136" s="1722"/>
      <c r="E136" s="1723"/>
      <c r="F136" s="1721" t="str">
        <f>$C$136</f>
        <v>South row - 1st-4th module</v>
      </c>
      <c r="G136" s="1722"/>
      <c r="H136" s="1723"/>
      <c r="I136" s="1721" t="str">
        <f>$C$136</f>
        <v>South row - 1st-4th module</v>
      </c>
      <c r="J136" s="1722"/>
      <c r="K136" s="1723"/>
      <c r="L136" s="1721" t="str">
        <f>$C$136</f>
        <v>South row - 1st-4th module</v>
      </c>
      <c r="M136" s="1722"/>
      <c r="N136" s="1723"/>
      <c r="O136" s="1721" t="str">
        <f>$C$136</f>
        <v>South row - 1st-4th module</v>
      </c>
      <c r="P136" s="1722"/>
      <c r="Q136" s="1723"/>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21" t="str">
        <f>CONCATENATE(B32," - ",C33)</f>
        <v>South row - Interior modules</v>
      </c>
      <c r="D143" s="1722"/>
      <c r="E143" s="1723"/>
      <c r="F143" s="1721" t="str">
        <f>$C$143</f>
        <v>South row - Interior modules</v>
      </c>
      <c r="G143" s="1722"/>
      <c r="H143" s="1723"/>
      <c r="I143" s="1721" t="str">
        <f>$C$143</f>
        <v>South row - Interior modules</v>
      </c>
      <c r="J143" s="1722"/>
      <c r="K143" s="1723"/>
      <c r="L143" s="1721" t="str">
        <f>$C$143</f>
        <v>South row - Interior modules</v>
      </c>
      <c r="M143" s="1722"/>
      <c r="N143" s="1723"/>
      <c r="O143" s="1721" t="str">
        <f>$C$143</f>
        <v>South row - Interior modules</v>
      </c>
      <c r="P143" s="1722"/>
      <c r="Q143" s="1723"/>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8" t="str">
        <f>$D$24</f>
        <v>Roof position 1</v>
      </c>
      <c r="D151" s="1719"/>
      <c r="E151" s="1720"/>
      <c r="F151" s="1718" t="str">
        <f>$E$24</f>
        <v>Roof position 2</v>
      </c>
      <c r="G151" s="1719"/>
      <c r="H151" s="1720"/>
      <c r="I151" s="1718" t="str">
        <f>$F$24</f>
        <v>Roof position 3</v>
      </c>
      <c r="J151" s="1719"/>
      <c r="K151" s="1720"/>
      <c r="L151" s="1718" t="str">
        <f>$G$24</f>
        <v>Roof position 4</v>
      </c>
      <c r="M151" s="1719"/>
      <c r="N151" s="1720"/>
      <c r="O151" s="1718" t="str">
        <f>$H$24</f>
        <v>Roof position 5</v>
      </c>
      <c r="P151" s="1719"/>
      <c r="Q151" s="1720"/>
    </row>
    <row r="152" spans="2:17" ht="15" customHeight="1" x14ac:dyDescent="0.25">
      <c r="B152" s="429"/>
      <c r="C152" s="1721" t="str">
        <f>$C$94</f>
        <v>North row - 1st-4th module</v>
      </c>
      <c r="D152" s="1722"/>
      <c r="E152" s="1723"/>
      <c r="F152" s="1721" t="str">
        <f>$C$94</f>
        <v>North row - 1st-4th module</v>
      </c>
      <c r="G152" s="1722"/>
      <c r="H152" s="1723"/>
      <c r="I152" s="1721" t="str">
        <f>$C$94</f>
        <v>North row - 1st-4th module</v>
      </c>
      <c r="J152" s="1722"/>
      <c r="K152" s="1723"/>
      <c r="L152" s="1721" t="str">
        <f>$C$94</f>
        <v>North row - 1st-4th module</v>
      </c>
      <c r="M152" s="1722"/>
      <c r="N152" s="1723"/>
      <c r="O152" s="1721" t="str">
        <f>$C$94</f>
        <v>North row - 1st-4th module</v>
      </c>
      <c r="P152" s="1722"/>
      <c r="Q152" s="1723"/>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21" t="str">
        <f>$C$101</f>
        <v>North row - Interior modules</v>
      </c>
      <c r="D159" s="1722"/>
      <c r="E159" s="1723"/>
      <c r="F159" s="1721" t="str">
        <f>$C$101</f>
        <v>North row - Interior modules</v>
      </c>
      <c r="G159" s="1722"/>
      <c r="H159" s="1723"/>
      <c r="I159" s="1721" t="str">
        <f>$C$101</f>
        <v>North row - Interior modules</v>
      </c>
      <c r="J159" s="1722"/>
      <c r="K159" s="1723"/>
      <c r="L159" s="1721" t="str">
        <f>$C$101</f>
        <v>North row - Interior modules</v>
      </c>
      <c r="M159" s="1722"/>
      <c r="N159" s="1723"/>
      <c r="O159" s="1721" t="str">
        <f>$C$101</f>
        <v>North row - Interior modules</v>
      </c>
      <c r="P159" s="1722"/>
      <c r="Q159" s="1723"/>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4" t="str">
        <f>$C$108</f>
        <v>Inner rows, 2nd to 6th row from north -
1st-4th module</v>
      </c>
      <c r="D166" s="1725"/>
      <c r="E166" s="1726"/>
      <c r="F166" s="1724" t="str">
        <f>$C$108</f>
        <v>Inner rows, 2nd to 6th row from north -
1st-4th module</v>
      </c>
      <c r="G166" s="1725"/>
      <c r="H166" s="1726"/>
      <c r="I166" s="1724" t="str">
        <f>$C$108</f>
        <v>Inner rows, 2nd to 6th row from north -
1st-4th module</v>
      </c>
      <c r="J166" s="1725"/>
      <c r="K166" s="1726"/>
      <c r="L166" s="1724" t="str">
        <f>$C$108</f>
        <v>Inner rows, 2nd to 6th row from north -
1st-4th module</v>
      </c>
      <c r="M166" s="1725"/>
      <c r="N166" s="1726"/>
      <c r="O166" s="1724" t="str">
        <f>$C$108</f>
        <v>Inner rows, 2nd to 6th row from north -
1st-4th module</v>
      </c>
      <c r="P166" s="1725"/>
      <c r="Q166" s="1726"/>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4" t="str">
        <f>$C$115</f>
        <v>Inner rows, 2nd to 6th row from north -
Interior modules</v>
      </c>
      <c r="D173" s="1725"/>
      <c r="E173" s="1726"/>
      <c r="F173" s="1724" t="str">
        <f>$C$115</f>
        <v>Inner rows, 2nd to 6th row from north -
Interior modules</v>
      </c>
      <c r="G173" s="1725"/>
      <c r="H173" s="1726"/>
      <c r="I173" s="1724" t="str">
        <f>$C$115</f>
        <v>Inner rows, 2nd to 6th row from north -
Interior modules</v>
      </c>
      <c r="J173" s="1725"/>
      <c r="K173" s="1726"/>
      <c r="L173" s="1724" t="str">
        <f>$C$115</f>
        <v>Inner rows, 2nd to 6th row from north -
Interior modules</v>
      </c>
      <c r="M173" s="1725"/>
      <c r="N173" s="1726"/>
      <c r="O173" s="1724" t="str">
        <f>$C$115</f>
        <v>Inner rows, 2nd to 6th row from north -
Interior modules</v>
      </c>
      <c r="P173" s="1725"/>
      <c r="Q173" s="1726"/>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4" t="str">
        <f>$C$122</f>
        <v>Inner rows, from 7th row from north -
1st-4th module</v>
      </c>
      <c r="D180" s="1725"/>
      <c r="E180" s="1726"/>
      <c r="F180" s="1724" t="str">
        <f>$C$122</f>
        <v>Inner rows, from 7th row from north -
1st-4th module</v>
      </c>
      <c r="G180" s="1725"/>
      <c r="H180" s="1726"/>
      <c r="I180" s="1724" t="str">
        <f>$C$122</f>
        <v>Inner rows, from 7th row from north -
1st-4th module</v>
      </c>
      <c r="J180" s="1725"/>
      <c r="K180" s="1726"/>
      <c r="L180" s="1724" t="str">
        <f>$C$122</f>
        <v>Inner rows, from 7th row from north -
1st-4th module</v>
      </c>
      <c r="M180" s="1725"/>
      <c r="N180" s="1726"/>
      <c r="O180" s="1724" t="str">
        <f>$C$122</f>
        <v>Inner rows, from 7th row from north -
1st-4th module</v>
      </c>
      <c r="P180" s="1725"/>
      <c r="Q180" s="1726"/>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4" t="str">
        <f>$C$129</f>
        <v>Inner rows, from 7th row from north -
Interior modules</v>
      </c>
      <c r="D187" s="1725"/>
      <c r="E187" s="1726"/>
      <c r="F187" s="1724" t="str">
        <f>$C$129</f>
        <v>Inner rows, from 7th row from north -
Interior modules</v>
      </c>
      <c r="G187" s="1725"/>
      <c r="H187" s="1726"/>
      <c r="I187" s="1724" t="str">
        <f>$C$129</f>
        <v>Inner rows, from 7th row from north -
Interior modules</v>
      </c>
      <c r="J187" s="1725"/>
      <c r="K187" s="1726"/>
      <c r="L187" s="1724" t="str">
        <f>$C$129</f>
        <v>Inner rows, from 7th row from north -
Interior modules</v>
      </c>
      <c r="M187" s="1725"/>
      <c r="N187" s="1726"/>
      <c r="O187" s="1724" t="str">
        <f>$C$129</f>
        <v>Inner rows, from 7th row from north -
Interior modules</v>
      </c>
      <c r="P187" s="1725"/>
      <c r="Q187" s="1726"/>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21" t="str">
        <f>$C$136</f>
        <v>South row - 1st-4th module</v>
      </c>
      <c r="D194" s="1722"/>
      <c r="E194" s="1723"/>
      <c r="F194" s="1721" t="str">
        <f>$C$136</f>
        <v>South row - 1st-4th module</v>
      </c>
      <c r="G194" s="1722"/>
      <c r="H194" s="1723"/>
      <c r="I194" s="1721" t="str">
        <f>$C$136</f>
        <v>South row - 1st-4th module</v>
      </c>
      <c r="J194" s="1722"/>
      <c r="K194" s="1723"/>
      <c r="L194" s="1721" t="str">
        <f>$C$136</f>
        <v>South row - 1st-4th module</v>
      </c>
      <c r="M194" s="1722"/>
      <c r="N194" s="1723"/>
      <c r="O194" s="1721" t="str">
        <f>$C$136</f>
        <v>South row - 1st-4th module</v>
      </c>
      <c r="P194" s="1722"/>
      <c r="Q194" s="1723"/>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21" t="str">
        <f>$C$143</f>
        <v>South row - Interior modules</v>
      </c>
      <c r="D201" s="1722"/>
      <c r="E201" s="1723"/>
      <c r="F201" s="1721" t="str">
        <f>$C$143</f>
        <v>South row - Interior modules</v>
      </c>
      <c r="G201" s="1722"/>
      <c r="H201" s="1723"/>
      <c r="I201" s="1721" t="str">
        <f>$C$143</f>
        <v>South row - Interior modules</v>
      </c>
      <c r="J201" s="1722"/>
      <c r="K201" s="1723"/>
      <c r="L201" s="1721" t="str">
        <f>$C$143</f>
        <v>South row - Interior modules</v>
      </c>
      <c r="M201" s="1722"/>
      <c r="N201" s="1723"/>
      <c r="O201" s="1721" t="str">
        <f>$C$143</f>
        <v>South row - Interior modules</v>
      </c>
      <c r="P201" s="1722"/>
      <c r="Q201" s="1723"/>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1</v>
      </c>
      <c r="E214" s="458">
        <f t="shared" ref="E214:M214" si="25">IF(AND($G$19&gt;=0,$G$19&lt;=0.1),E215+(E216-E215)/(0.1-0)*($G$19-0),IF(AND($G$19&gt;0.1,$G$19&lt;=0.2),E216+(E217-E216)/(0.2-0.1)*($G$19-0.1),IF($G$19&gt;0.2,E217,"Fehler")))</f>
        <v>1</v>
      </c>
      <c r="F214" s="458">
        <f t="shared" si="25"/>
        <v>1</v>
      </c>
      <c r="G214" s="458">
        <f t="shared" si="25"/>
        <v>1</v>
      </c>
      <c r="H214" s="458">
        <f t="shared" si="25"/>
        <v>1</v>
      </c>
      <c r="I214" s="457">
        <f>IF(AND($G$19&gt;=0,$G$19&lt;=0.1),I215+(I216-I215)/(0.1-0)*($G$19-0),IF(AND($G$19&gt;0.1,$G$19&lt;=0.2),I216+(I217-I216)/(0.2-0.1)*($G$19-0.1),IF($G$19&gt;0.2,I217,"Fehler")))</f>
        <v>1</v>
      </c>
      <c r="J214" s="458">
        <f t="shared" si="25"/>
        <v>1</v>
      </c>
      <c r="K214" s="458">
        <f t="shared" si="25"/>
        <v>1</v>
      </c>
      <c r="L214" s="458">
        <f t="shared" si="25"/>
        <v>1</v>
      </c>
      <c r="M214" s="459">
        <f t="shared" si="25"/>
        <v>1</v>
      </c>
    </row>
    <row r="215" spans="2:17" ht="15" customHeight="1" x14ac:dyDescent="0.2">
      <c r="B215" s="1716"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7"/>
      <c r="C216" s="450" t="s">
        <v>42</v>
      </c>
      <c r="D216" s="451">
        <f>IF($D$19&lt;C222,"Fehler",IF(AND($D$19&gt;=C222,$D$19&lt;C223),D222+(D223-D222)/(LOG(C223)-LOG(C222))*(LOG($D$19)-LOG(C222)),IF(AND($D$19&gt;=C223,$D$19&lt;C224),D223+(D224-D223)/(LOG(C224)-LOG(C223))*(LOG($D$19)-LOG(C223)),IF(AND($D$19&gt;=C224,$D$19&lt;C225),D224+(D225-D224)/(LOG(C225)-LOG(C224))*(LOG($D$19)-LOG(C224)),IF($D$19&gt;=C225,D225,"Fehler")))))</f>
        <v>0.99140426687631722</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7"/>
      <c r="C217" s="278" t="s">
        <v>43</v>
      </c>
      <c r="D217" s="447">
        <f>IF($D$19&lt;C228,"Fehler",IF(AND($D$19&gt;=C228,$D$19&lt;C229),D228+(D229-D228)/(LOG(C229)-LOG(C228))*(LOG($D$19)-LOG(C228)),IF(AND($D$19&gt;=C229,$D$19&lt;C230),D229+(D230-D229)/(LOG(C230)-LOG(C229))*(LOG($D$19)-LOG(C229)),IF(AND($D$19&gt;=C230,$D$19&lt;C231),D230+(D231-D230)/(LOG(C231)-LOG(C230))*(LOG($D$19)-LOG(C230)),IF($D$19&gt;=C231,D231,"Fehler")))))</f>
        <v>0.76172582119770749</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8" t="str">
        <f>$D$24</f>
        <v>Roof position 1</v>
      </c>
      <c r="D219" s="1728"/>
      <c r="E219" s="1718" t="str">
        <f>$E$24</f>
        <v>Roof position 2</v>
      </c>
      <c r="F219" s="1728"/>
      <c r="G219" s="1718" t="str">
        <f>$F$24</f>
        <v>Roof position 3</v>
      </c>
      <c r="H219" s="1728"/>
      <c r="I219" s="1718" t="str">
        <f>$G$24</f>
        <v>Roof position 4</v>
      </c>
      <c r="J219" s="1728"/>
      <c r="K219" s="1718" t="str">
        <f>$H$24</f>
        <v>Roof position 5</v>
      </c>
      <c r="L219" s="1728"/>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29" t="s">
        <v>48</v>
      </c>
      <c r="D221" s="1730">
        <v>0</v>
      </c>
      <c r="E221" s="1729" t="s">
        <v>49</v>
      </c>
      <c r="F221" s="1730">
        <v>0</v>
      </c>
      <c r="G221" s="1729" t="s">
        <v>50</v>
      </c>
      <c r="H221" s="1730">
        <v>0</v>
      </c>
      <c r="I221" s="1729" t="s">
        <v>51</v>
      </c>
      <c r="J221" s="1730">
        <v>0</v>
      </c>
      <c r="K221" s="1729" t="s">
        <v>52</v>
      </c>
      <c r="L221" s="1730">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31" t="s">
        <v>53</v>
      </c>
      <c r="D227" s="1732">
        <v>0</v>
      </c>
      <c r="E227" s="1731" t="s">
        <v>54</v>
      </c>
      <c r="F227" s="1732">
        <v>0</v>
      </c>
      <c r="G227" s="1731" t="s">
        <v>55</v>
      </c>
      <c r="H227" s="1732">
        <v>0</v>
      </c>
      <c r="I227" s="1731" t="s">
        <v>56</v>
      </c>
      <c r="J227" s="1732">
        <v>0</v>
      </c>
      <c r="K227" s="1731" t="s">
        <v>57</v>
      </c>
      <c r="L227" s="1732">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8" t="str">
        <f>$D$24</f>
        <v>Roof position 1</v>
      </c>
      <c r="D233" s="1728"/>
      <c r="E233" s="1718" t="str">
        <f>$E$24</f>
        <v>Roof position 2</v>
      </c>
      <c r="F233" s="1728"/>
      <c r="G233" s="1718" t="str">
        <f>$F$24</f>
        <v>Roof position 3</v>
      </c>
      <c r="H233" s="1728"/>
      <c r="I233" s="1718" t="str">
        <f>$G$24</f>
        <v>Roof position 4</v>
      </c>
      <c r="J233" s="1728"/>
      <c r="K233" s="1718" t="str">
        <f>$H$24</f>
        <v>Roof position 5</v>
      </c>
      <c r="L233" s="1728"/>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33" t="s">
        <v>48</v>
      </c>
      <c r="D235" s="1734">
        <v>0</v>
      </c>
      <c r="E235" s="1733" t="s">
        <v>49</v>
      </c>
      <c r="F235" s="1734">
        <v>0</v>
      </c>
      <c r="G235" s="1733" t="s">
        <v>50</v>
      </c>
      <c r="H235" s="1734">
        <v>0</v>
      </c>
      <c r="I235" s="1733" t="s">
        <v>51</v>
      </c>
      <c r="J235" s="1734">
        <v>0</v>
      </c>
      <c r="K235" s="1733" t="s">
        <v>52</v>
      </c>
      <c r="L235" s="1734">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31" t="s">
        <v>53</v>
      </c>
      <c r="D241" s="1732">
        <v>0</v>
      </c>
      <c r="E241" s="1731" t="s">
        <v>54</v>
      </c>
      <c r="F241" s="1732">
        <v>0</v>
      </c>
      <c r="G241" s="1731" t="s">
        <v>55</v>
      </c>
      <c r="H241" s="1732">
        <v>0</v>
      </c>
      <c r="I241" s="1731" t="s">
        <v>56</v>
      </c>
      <c r="J241" s="1732">
        <v>0</v>
      </c>
      <c r="K241" s="1731" t="s">
        <v>57</v>
      </c>
      <c r="L241" s="1732">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622" t="str">
        <f>'building data'!H9</f>
        <v>English</v>
      </c>
      <c r="G9" s="1623"/>
    </row>
    <row r="10" spans="1:17" ht="15" customHeight="1" x14ac:dyDescent="0.25">
      <c r="B10" s="136" t="s">
        <v>311</v>
      </c>
      <c r="C10" s="1714">
        <f>'building data'!C10</f>
        <v>30318</v>
      </c>
      <c r="D10" s="1714"/>
      <c r="E10" s="137" t="s">
        <v>320</v>
      </c>
      <c r="F10" s="1737" t="str">
        <f>'building data'!H10</f>
        <v>1530 Ellsworth Industrial Blvd</v>
      </c>
      <c r="G10" s="1738"/>
      <c r="H10" s="331"/>
      <c r="I10" s="331"/>
      <c r="J10" s="331"/>
    </row>
    <row r="11" spans="1:17" ht="15" customHeight="1" x14ac:dyDescent="0.25">
      <c r="B11" s="136" t="s">
        <v>312</v>
      </c>
      <c r="C11" s="1714" t="str">
        <f>'building data'!C11</f>
        <v>Ted Bleeker</v>
      </c>
      <c r="D11" s="1714"/>
      <c r="E11" s="139" t="s">
        <v>321</v>
      </c>
      <c r="F11" s="1737" t="str">
        <f>'building data'!H12</f>
        <v>ASCE/SEI 7-10</v>
      </c>
      <c r="G11" s="1738"/>
      <c r="H11" s="331"/>
      <c r="I11" s="331"/>
      <c r="J11" s="331"/>
    </row>
    <row r="12" spans="1:17" ht="15" customHeight="1" thickBot="1" x14ac:dyDescent="0.3">
      <c r="B12" s="140" t="s">
        <v>313</v>
      </c>
      <c r="C12" s="1715">
        <f ca="1">'building data'!C12</f>
        <v>42656</v>
      </c>
      <c r="D12" s="1715"/>
      <c r="E12" s="141" t="s">
        <v>322</v>
      </c>
      <c r="F12" s="1735" t="str">
        <f>'building data'!H11</f>
        <v>USA</v>
      </c>
      <c r="G12" s="1736"/>
      <c r="H12" s="331"/>
      <c r="I12" s="331"/>
      <c r="J12" s="331"/>
    </row>
    <row r="13" spans="1:17" ht="15" customHeight="1" x14ac:dyDescent="0.25">
      <c r="A13" s="456"/>
    </row>
    <row r="14" spans="1:17" ht="15" customHeight="1" x14ac:dyDescent="0.25">
      <c r="A14" s="456"/>
      <c r="E14" s="353"/>
      <c r="F14" s="428" t="s">
        <v>327</v>
      </c>
      <c r="G14" s="424">
        <f>'building data'!C20</f>
        <v>95.4024</v>
      </c>
      <c r="H14" s="212" t="s">
        <v>0</v>
      </c>
    </row>
    <row r="15" spans="1:17" ht="15" customHeight="1" x14ac:dyDescent="0.25">
      <c r="A15" s="456"/>
      <c r="B15" s="143" t="s">
        <v>420</v>
      </c>
      <c r="C15" s="357"/>
      <c r="D15" s="445" t="s">
        <v>59</v>
      </c>
      <c r="E15" s="357"/>
      <c r="F15" s="213" t="s">
        <v>328</v>
      </c>
      <c r="G15" s="424">
        <f>'building data'!C21</f>
        <v>71.9328</v>
      </c>
      <c r="H15" s="212" t="s">
        <v>0</v>
      </c>
    </row>
    <row r="16" spans="1:17" ht="15" customHeight="1" x14ac:dyDescent="0.25">
      <c r="A16" s="341"/>
      <c r="B16" s="209" t="s">
        <v>423</v>
      </c>
      <c r="C16" s="358" t="str">
        <f>'wind load calc_10d'!C39</f>
        <v>9</v>
      </c>
      <c r="D16" s="446">
        <f>(G17*G18*C16)</f>
        <v>17.465833068264001</v>
      </c>
      <c r="E16" s="357"/>
      <c r="F16" s="213" t="s">
        <v>324</v>
      </c>
      <c r="G16" s="424">
        <f>'building data'!C16</f>
        <v>7.3152000000000008</v>
      </c>
      <c r="H16" s="212" t="s">
        <v>0</v>
      </c>
    </row>
    <row r="17" spans="1:18" ht="15" customHeight="1" x14ac:dyDescent="0.25">
      <c r="A17" s="341"/>
      <c r="C17" s="215"/>
      <c r="D17" s="215"/>
      <c r="E17" s="215"/>
      <c r="F17" s="213" t="s">
        <v>405</v>
      </c>
      <c r="G17" s="424">
        <f>'wind load calc_10d'!F20</f>
        <v>1.956054</v>
      </c>
      <c r="H17" s="212" t="s">
        <v>0</v>
      </c>
    </row>
    <row r="18" spans="1:18" ht="15" customHeight="1" x14ac:dyDescent="0.25">
      <c r="A18" s="341"/>
      <c r="B18" s="143" t="s">
        <v>421</v>
      </c>
      <c r="C18" s="215"/>
      <c r="D18" s="445" t="s">
        <v>59</v>
      </c>
      <c r="E18" s="357"/>
      <c r="F18" s="213" t="s">
        <v>404</v>
      </c>
      <c r="G18" s="424">
        <f>'wind load calc_10d'!F19</f>
        <v>0.99212400000000001</v>
      </c>
      <c r="H18" s="212" t="s">
        <v>0</v>
      </c>
      <c r="K18" s="455"/>
    </row>
    <row r="19" spans="1:18" ht="15" customHeight="1" x14ac:dyDescent="0.25">
      <c r="A19" s="341"/>
      <c r="B19" s="209" t="s">
        <v>423</v>
      </c>
      <c r="C19" s="358" t="str">
        <f>'wind load calc_10d'!G40</f>
        <v>49</v>
      </c>
      <c r="D19" s="446">
        <f>(G17*G18*C19)</f>
        <v>95.091757816104007</v>
      </c>
      <c r="E19" s="357"/>
      <c r="F19" s="213" t="s">
        <v>45</v>
      </c>
      <c r="G19" s="424">
        <f>MIN('building data'!C18/'building data'!C16,0.2)</f>
        <v>0</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D50</f>
        <v>-0.11</v>
      </c>
      <c r="E26" s="480">
        <f t="shared" ref="E26:M33" ca="1" si="0">E50</f>
        <v>-0.14561218345760635</v>
      </c>
      <c r="F26" s="463">
        <f t="shared" ca="1" si="0"/>
        <v>-0.1</v>
      </c>
      <c r="G26" s="542">
        <f t="shared" ca="1" si="0"/>
        <v>-0.1</v>
      </c>
      <c r="H26" s="468">
        <f t="shared" ca="1" si="0"/>
        <v>-0.1</v>
      </c>
      <c r="I26" s="460">
        <f t="shared" ca="1" si="0"/>
        <v>-0.20328695738172378</v>
      </c>
      <c r="J26" s="480">
        <f t="shared" ca="1" si="0"/>
        <v>-0.24902066224362571</v>
      </c>
      <c r="K26" s="463">
        <f t="shared" ca="1" si="0"/>
        <v>-0.19589893972375577</v>
      </c>
      <c r="L26" s="542">
        <f t="shared" ca="1" si="0"/>
        <v>-0.1989526207304641</v>
      </c>
      <c r="M26" s="469">
        <f t="shared" ca="1" si="0"/>
        <v>-0.20222144226614749</v>
      </c>
      <c r="R26"/>
    </row>
    <row r="27" spans="1:18" ht="15" customHeight="1" thickBot="1" x14ac:dyDescent="0.3">
      <c r="B27" s="1717"/>
      <c r="C27" s="275" t="s">
        <v>462</v>
      </c>
      <c r="D27" s="461">
        <f t="shared" ref="D27:H33" ca="1" si="1">D51</f>
        <v>-0.11</v>
      </c>
      <c r="E27" s="482">
        <f t="shared" ca="1" si="1"/>
        <v>-0.14953753561182348</v>
      </c>
      <c r="F27" s="466">
        <f t="shared" ca="1" si="1"/>
        <v>-0.1</v>
      </c>
      <c r="G27" s="543">
        <f t="shared" ca="1" si="1"/>
        <v>-0.1</v>
      </c>
      <c r="H27" s="464">
        <f t="shared" ca="1" si="1"/>
        <v>-0.1</v>
      </c>
      <c r="I27" s="461">
        <f t="shared" ca="1" si="0"/>
        <v>-0.11</v>
      </c>
      <c r="J27" s="482">
        <f t="shared" ca="1" si="0"/>
        <v>-0.30862528235707903</v>
      </c>
      <c r="K27" s="466">
        <f t="shared" ca="1" si="0"/>
        <v>-0.15425347297439279</v>
      </c>
      <c r="L27" s="543">
        <f t="shared" ca="1" si="0"/>
        <v>-0.20513715952611811</v>
      </c>
      <c r="M27" s="471">
        <f t="shared" ca="1" si="0"/>
        <v>-0.20823446828180323</v>
      </c>
      <c r="R27"/>
    </row>
    <row r="28" spans="1:18" ht="15" customHeight="1" x14ac:dyDescent="0.25">
      <c r="B28" s="1716" t="s">
        <v>463</v>
      </c>
      <c r="C28" s="241" t="s">
        <v>461</v>
      </c>
      <c r="D28" s="460">
        <f t="shared" ca="1" si="1"/>
        <v>-0.11</v>
      </c>
      <c r="E28" s="480">
        <f t="shared" ca="1" si="1"/>
        <v>-0.13</v>
      </c>
      <c r="F28" s="463">
        <f t="shared" ca="1" si="1"/>
        <v>-0.1</v>
      </c>
      <c r="G28" s="542">
        <f t="shared" ca="1" si="1"/>
        <v>-0.1</v>
      </c>
      <c r="H28" s="468">
        <f t="shared" ca="1" si="1"/>
        <v>-0.1</v>
      </c>
      <c r="I28" s="460">
        <f t="shared" ca="1" si="0"/>
        <v>-0.22467014854605169</v>
      </c>
      <c r="J28" s="480">
        <f t="shared" ca="1" si="0"/>
        <v>-0.13</v>
      </c>
      <c r="K28" s="463">
        <f t="shared" ca="1" si="0"/>
        <v>-0.13633566886688422</v>
      </c>
      <c r="L28" s="542">
        <f t="shared" ca="1" si="0"/>
        <v>-0.1</v>
      </c>
      <c r="M28" s="469">
        <f t="shared" ca="1" si="0"/>
        <v>-0.11713160473005255</v>
      </c>
      <c r="R28"/>
    </row>
    <row r="29" spans="1:18" ht="15" customHeight="1" thickBot="1" x14ac:dyDescent="0.3">
      <c r="B29" s="1717"/>
      <c r="C29" s="276" t="s">
        <v>462</v>
      </c>
      <c r="D29" s="462">
        <f t="shared" ca="1" si="1"/>
        <v>-0.11</v>
      </c>
      <c r="E29" s="483">
        <f t="shared" ca="1" si="1"/>
        <v>-0.13</v>
      </c>
      <c r="F29" s="467">
        <f t="shared" ca="1" si="1"/>
        <v>-0.1</v>
      </c>
      <c r="G29" s="544">
        <f t="shared" ca="1" si="1"/>
        <v>-0.1</v>
      </c>
      <c r="H29" s="465">
        <f t="shared" ca="1" si="1"/>
        <v>-0.1</v>
      </c>
      <c r="I29" s="462">
        <f t="shared" ca="1" si="0"/>
        <v>-0.12681478292671355</v>
      </c>
      <c r="J29" s="483">
        <f t="shared" ca="1" si="0"/>
        <v>-0.17514363805811922</v>
      </c>
      <c r="K29" s="467">
        <f t="shared" ca="1" si="0"/>
        <v>-0.12213235439007866</v>
      </c>
      <c r="L29" s="544">
        <f t="shared" ca="1" si="0"/>
        <v>-0.1</v>
      </c>
      <c r="M29" s="470">
        <f t="shared" ca="1" si="0"/>
        <v>-0.12284213964007007</v>
      </c>
      <c r="R29"/>
    </row>
    <row r="30" spans="1:18" ht="15" customHeight="1" x14ac:dyDescent="0.25">
      <c r="B30" s="1716" t="s">
        <v>464</v>
      </c>
      <c r="C30" s="241" t="s">
        <v>461</v>
      </c>
      <c r="D30" s="460">
        <f t="shared" ca="1" si="1"/>
        <v>-0.11</v>
      </c>
      <c r="E30" s="480">
        <f t="shared" ca="1" si="1"/>
        <v>-0.13</v>
      </c>
      <c r="F30" s="463">
        <f t="shared" ca="1" si="1"/>
        <v>-0.1</v>
      </c>
      <c r="G30" s="542">
        <f t="shared" ca="1" si="1"/>
        <v>-0.1</v>
      </c>
      <c r="H30" s="468">
        <f t="shared" ca="1" si="1"/>
        <v>-0.1</v>
      </c>
      <c r="I30" s="460">
        <f t="shared" ca="1" si="0"/>
        <v>-0.20850410275072828</v>
      </c>
      <c r="J30" s="480">
        <f t="shared" ca="1" si="0"/>
        <v>-0.16159005067852611</v>
      </c>
      <c r="K30" s="463">
        <f t="shared" ca="1" si="0"/>
        <v>-0.15366243074763908</v>
      </c>
      <c r="L30" s="542">
        <f t="shared" ca="1" si="0"/>
        <v>-0.13598349017588043</v>
      </c>
      <c r="M30" s="469">
        <f t="shared" ca="1" si="0"/>
        <v>-0.13261039888465967</v>
      </c>
      <c r="R30"/>
    </row>
    <row r="31" spans="1:18" ht="15" customHeight="1" thickBot="1" x14ac:dyDescent="0.3">
      <c r="B31" s="1717"/>
      <c r="C31" s="276" t="s">
        <v>462</v>
      </c>
      <c r="D31" s="462">
        <f t="shared" ca="1" si="1"/>
        <v>-0.11</v>
      </c>
      <c r="E31" s="483">
        <f t="shared" ca="1" si="1"/>
        <v>-0.13</v>
      </c>
      <c r="F31" s="467">
        <f t="shared" ca="1" si="1"/>
        <v>-0.1</v>
      </c>
      <c r="G31" s="544">
        <f t="shared" ca="1" si="1"/>
        <v>-0.1</v>
      </c>
      <c r="H31" s="465">
        <f t="shared" ca="1" si="1"/>
        <v>-0.1</v>
      </c>
      <c r="I31" s="462">
        <f t="shared" ca="1" si="0"/>
        <v>-0.16910246165043699</v>
      </c>
      <c r="J31" s="483">
        <f t="shared" ca="1" si="0"/>
        <v>-0.19318010135705221</v>
      </c>
      <c r="K31" s="467">
        <f t="shared" ca="1" si="0"/>
        <v>-0.12862021773751525</v>
      </c>
      <c r="L31" s="544">
        <f t="shared" ca="1" si="0"/>
        <v>-0.12998624181323368</v>
      </c>
      <c r="M31" s="470">
        <f t="shared" ca="1" si="0"/>
        <v>-0.13481925493770999</v>
      </c>
      <c r="R31"/>
    </row>
    <row r="32" spans="1:18" ht="15" customHeight="1" x14ac:dyDescent="0.25">
      <c r="B32" s="1716" t="s">
        <v>465</v>
      </c>
      <c r="C32" s="241" t="s">
        <v>461</v>
      </c>
      <c r="D32" s="460">
        <f t="shared" ca="1" si="1"/>
        <v>-0.11</v>
      </c>
      <c r="E32" s="480">
        <f t="shared" ca="1" si="1"/>
        <v>-0.13</v>
      </c>
      <c r="F32" s="463">
        <f t="shared" ca="1" si="1"/>
        <v>-0.1</v>
      </c>
      <c r="G32" s="542">
        <f t="shared" ca="1" si="1"/>
        <v>-0.1</v>
      </c>
      <c r="H32" s="468">
        <f t="shared" ca="1" si="1"/>
        <v>-0.1</v>
      </c>
      <c r="I32" s="460">
        <f t="shared" ca="1" si="0"/>
        <v>-0.20877148977915647</v>
      </c>
      <c r="J32" s="480">
        <f t="shared" ca="1" si="0"/>
        <v>-0.13</v>
      </c>
      <c r="K32" s="463">
        <f t="shared" ca="1" si="0"/>
        <v>-0.15726944983603353</v>
      </c>
      <c r="L32" s="542">
        <f t="shared" ca="1" si="0"/>
        <v>-0.12315651869292871</v>
      </c>
      <c r="M32" s="469">
        <f t="shared" ca="1" si="0"/>
        <v>-0.10999553628087341</v>
      </c>
      <c r="R32"/>
    </row>
    <row r="33" spans="2:18" ht="15" customHeight="1" thickBot="1" x14ac:dyDescent="0.3">
      <c r="B33" s="1717"/>
      <c r="C33" s="276" t="s">
        <v>462</v>
      </c>
      <c r="D33" s="462">
        <f t="shared" ca="1" si="1"/>
        <v>-0.11</v>
      </c>
      <c r="E33" s="483">
        <f t="shared" ca="1" si="1"/>
        <v>-0.13</v>
      </c>
      <c r="F33" s="467">
        <f t="shared" ca="1" si="1"/>
        <v>-0.1</v>
      </c>
      <c r="G33" s="544">
        <f t="shared" ca="1" si="1"/>
        <v>-0.1</v>
      </c>
      <c r="H33" s="465">
        <f t="shared" ca="1" si="1"/>
        <v>-0.1</v>
      </c>
      <c r="I33" s="462">
        <f t="shared" ca="1" si="0"/>
        <v>-0.17914004284540952</v>
      </c>
      <c r="J33" s="483">
        <f t="shared" ca="1" si="0"/>
        <v>-0.17212006757136813</v>
      </c>
      <c r="K33" s="467">
        <f t="shared" ca="1" si="0"/>
        <v>-0.12854372268241371</v>
      </c>
      <c r="L33" s="544">
        <f t="shared" ca="1" si="0"/>
        <v>-0.10599732176852406</v>
      </c>
      <c r="M33" s="470">
        <f t="shared" ca="1" si="0"/>
        <v>-0.11407199710057631</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1st-4th module</v>
      </c>
      <c r="D35" s="460">
        <f ca="1">D59</f>
        <v>-4.4811739066008538E-4</v>
      </c>
      <c r="E35" s="480">
        <f t="shared" ref="E35:M42" ca="1" si="2">E59</f>
        <v>4.8144558781638126E-2</v>
      </c>
      <c r="F35" s="463">
        <f t="shared" ca="1" si="2"/>
        <v>4.2513203219492673E-2</v>
      </c>
      <c r="G35" s="542">
        <f t="shared" ca="1" si="2"/>
        <v>4.2513203219492673E-2</v>
      </c>
      <c r="H35" s="468">
        <f t="shared" ca="1" si="2"/>
        <v>3.1533519281794542E-2</v>
      </c>
      <c r="I35" s="460">
        <f t="shared" ca="1" si="2"/>
        <v>4.6033179318274331E-2</v>
      </c>
      <c r="J35" s="480">
        <f t="shared" ca="1" si="2"/>
        <v>0.1086332734694684</v>
      </c>
      <c r="K35" s="463">
        <f t="shared" ca="1" si="2"/>
        <v>0.11049640933679131</v>
      </c>
      <c r="L35" s="542">
        <f t="shared" ca="1" si="2"/>
        <v>0.12277100323345774</v>
      </c>
      <c r="M35" s="469">
        <f ca="1">M59</f>
        <v>0.1003668638189172</v>
      </c>
      <c r="R35"/>
    </row>
    <row r="36" spans="2:18" ht="15" customHeight="1" thickBot="1" x14ac:dyDescent="0.3">
      <c r="B36" s="1717"/>
      <c r="C36" s="277" t="str">
        <f>$C$27</f>
        <v>Interior modules</v>
      </c>
      <c r="D36" s="461">
        <f t="shared" ref="D36:H42" ca="1" si="3">D60</f>
        <v>-4.4811739066008538E-4</v>
      </c>
      <c r="E36" s="482">
        <f t="shared" ca="1" si="3"/>
        <v>4.8695663340757263E-2</v>
      </c>
      <c r="F36" s="466">
        <f t="shared" ca="1" si="3"/>
        <v>4.2513203219492673E-2</v>
      </c>
      <c r="G36" s="543">
        <f t="shared" ca="1" si="3"/>
        <v>4.2513203219492673E-2</v>
      </c>
      <c r="H36" s="464">
        <f t="shared" ca="1" si="3"/>
        <v>3.1533519281794542E-2</v>
      </c>
      <c r="I36" s="461">
        <f t="shared" ca="1" si="2"/>
        <v>5.64503958780131E-2</v>
      </c>
      <c r="J36" s="482">
        <f t="shared" ca="1" si="2"/>
        <v>7.7821551214548146E-2</v>
      </c>
      <c r="K36" s="466">
        <f t="shared" ca="1" si="2"/>
        <v>-2.1403433464673074E-2</v>
      </c>
      <c r="L36" s="543">
        <f t="shared" ca="1" si="2"/>
        <v>0.1015245497330582</v>
      </c>
      <c r="M36" s="471">
        <f t="shared" ca="1" si="2"/>
        <v>9.8364868233984853E-2</v>
      </c>
      <c r="R36"/>
    </row>
    <row r="37" spans="2:18" ht="15" customHeight="1" x14ac:dyDescent="0.25">
      <c r="B37" s="1716"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3.1533519281794542E-2</v>
      </c>
      <c r="I37" s="460">
        <f t="shared" ca="1" si="2"/>
        <v>0.11314131757561753</v>
      </c>
      <c r="J37" s="480">
        <f t="shared" ca="1" si="2"/>
        <v>4.9791533668803699E-2</v>
      </c>
      <c r="K37" s="463">
        <f t="shared" ca="1" si="2"/>
        <v>5.8955153234349598E-2</v>
      </c>
      <c r="L37" s="542">
        <f t="shared" ca="1" si="2"/>
        <v>5.9779826982617863E-2</v>
      </c>
      <c r="M37" s="469">
        <f t="shared" ca="1" si="2"/>
        <v>8.9509518178779807E-2</v>
      </c>
      <c r="R37"/>
    </row>
    <row r="38" spans="2:18" ht="15" customHeight="1" thickBot="1" x14ac:dyDescent="0.3">
      <c r="B38" s="1717"/>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5.0852029748675268E-2</v>
      </c>
      <c r="J38" s="483">
        <f t="shared" ca="1" si="2"/>
        <v>5.0323141506370822E-2</v>
      </c>
      <c r="K38" s="467">
        <f t="shared" ca="1" si="2"/>
        <v>2.2983157678721389E-2</v>
      </c>
      <c r="L38" s="544">
        <f t="shared" ca="1" si="2"/>
        <v>5.9779826982617863E-2</v>
      </c>
      <c r="M38" s="470">
        <f t="shared" ca="1" si="2"/>
        <v>3.4457923480197925E-2</v>
      </c>
      <c r="R38"/>
    </row>
    <row r="39" spans="2:18" ht="15" customHeight="1" x14ac:dyDescent="0.25">
      <c r="B39" s="1716"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0.17645720777858551</v>
      </c>
      <c r="J39" s="480">
        <f t="shared" ca="1" si="2"/>
        <v>5.560838136510074E-2</v>
      </c>
      <c r="K39" s="463">
        <f t="shared" ca="1" si="2"/>
        <v>6.5697026023959937E-2</v>
      </c>
      <c r="L39" s="542">
        <f t="shared" ca="1" si="2"/>
        <v>4.7799371838236654E-2</v>
      </c>
      <c r="M39" s="469">
        <f t="shared" ca="1" si="2"/>
        <v>6.3375680139653154E-2</v>
      </c>
      <c r="R39"/>
    </row>
    <row r="40" spans="2:18" ht="15" customHeight="1" thickBot="1" x14ac:dyDescent="0.3">
      <c r="B40" s="1717"/>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3.6772638460246275E-2</v>
      </c>
      <c r="J40" s="483">
        <f t="shared" ca="1" si="2"/>
        <v>9.4094303919015659E-2</v>
      </c>
      <c r="K40" s="467">
        <f t="shared" ca="1" si="2"/>
        <v>5.0250922667033571E-2</v>
      </c>
      <c r="L40" s="544">
        <f t="shared" ca="1" si="2"/>
        <v>4.9796114362299596E-2</v>
      </c>
      <c r="M40" s="470">
        <f t="shared" ca="1" si="2"/>
        <v>4.8186995939740587E-2</v>
      </c>
      <c r="R40"/>
    </row>
    <row r="41" spans="2:18" ht="15" customHeight="1" x14ac:dyDescent="0.25">
      <c r="B41" s="1716"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0.11549582157614677</v>
      </c>
      <c r="J41" s="480">
        <f t="shared" ca="1" si="2"/>
        <v>4.9791533668803699E-2</v>
      </c>
      <c r="K41" s="463">
        <f t="shared" ca="1" si="2"/>
        <v>5.4379806114373867E-2</v>
      </c>
      <c r="L41" s="542">
        <f t="shared" ca="1" si="2"/>
        <v>5.2070023621558312E-2</v>
      </c>
      <c r="M41" s="469">
        <f t="shared" ca="1" si="2"/>
        <v>5.0249709219366258E-2</v>
      </c>
      <c r="R41"/>
    </row>
    <row r="42" spans="2:18" ht="15" customHeight="1" thickBot="1" x14ac:dyDescent="0.3">
      <c r="B42" s="1717"/>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3.3430694955692015E-2</v>
      </c>
      <c r="J42" s="483">
        <f t="shared" ca="1" si="2"/>
        <v>5.2102484787596465E-2</v>
      </c>
      <c r="K42" s="467">
        <f t="shared" ca="1" si="2"/>
        <v>5.9131999117930295E-2</v>
      </c>
      <c r="L42" s="544">
        <f t="shared" ca="1" si="2"/>
        <v>3.9176541549042578E-2</v>
      </c>
      <c r="M42" s="470">
        <f t="shared" ca="1" si="2"/>
        <v>5.5094652497561299E-2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1st-4th module</v>
      </c>
      <c r="D50" s="189">
        <f ca="1">D101</f>
        <v>-0.11</v>
      </c>
      <c r="E50" s="190">
        <f t="shared" ref="E50:M57" ca="1" si="4">E101</f>
        <v>-0.14561218345760635</v>
      </c>
      <c r="F50" s="190">
        <f t="shared" ca="1" si="4"/>
        <v>-0.1</v>
      </c>
      <c r="G50" s="573">
        <f t="shared" ca="1" si="4"/>
        <v>-0.1</v>
      </c>
      <c r="H50" s="573">
        <f t="shared" ca="1" si="4"/>
        <v>-0.1</v>
      </c>
      <c r="I50" s="189">
        <f t="shared" ca="1" si="4"/>
        <v>-0.20328695738172378</v>
      </c>
      <c r="J50" s="190">
        <f t="shared" ca="1" si="4"/>
        <v>-0.24902066224362571</v>
      </c>
      <c r="K50" s="190">
        <f t="shared" ca="1" si="4"/>
        <v>-0.19589893972375577</v>
      </c>
      <c r="L50" s="190">
        <f t="shared" ca="1" si="4"/>
        <v>-0.1989526207304641</v>
      </c>
      <c r="M50" s="191">
        <f t="shared" ca="1" si="4"/>
        <v>-0.20222144226614749</v>
      </c>
      <c r="R50"/>
    </row>
    <row r="51" spans="2:18" ht="15" customHeight="1" thickBot="1" x14ac:dyDescent="0.3">
      <c r="B51" s="1717"/>
      <c r="C51" s="277" t="str">
        <f>$C$27</f>
        <v>Interior modules</v>
      </c>
      <c r="D51" s="578">
        <f t="shared" ref="D51:D57" ca="1" si="5">D102</f>
        <v>-0.11</v>
      </c>
      <c r="E51" s="579">
        <f t="shared" ca="1" si="4"/>
        <v>-0.14953753561182348</v>
      </c>
      <c r="F51" s="579">
        <f t="shared" ca="1" si="4"/>
        <v>-0.1</v>
      </c>
      <c r="G51" s="580">
        <f t="shared" ca="1" si="4"/>
        <v>-0.1</v>
      </c>
      <c r="H51" s="580">
        <f t="shared" ca="1" si="4"/>
        <v>-0.1</v>
      </c>
      <c r="I51" s="578">
        <f t="shared" ca="1" si="4"/>
        <v>-0.11</v>
      </c>
      <c r="J51" s="579">
        <f t="shared" ca="1" si="4"/>
        <v>-0.30862528235707903</v>
      </c>
      <c r="K51" s="579">
        <f t="shared" ca="1" si="4"/>
        <v>-0.15425347297439279</v>
      </c>
      <c r="L51" s="579">
        <f t="shared" ca="1" si="4"/>
        <v>-0.20513715952611811</v>
      </c>
      <c r="M51" s="581">
        <f t="shared" ca="1" si="4"/>
        <v>-0.20823446828180323</v>
      </c>
      <c r="R51"/>
    </row>
    <row r="52" spans="2:18" ht="15" customHeight="1" x14ac:dyDescent="0.25">
      <c r="B52" s="1716" t="str">
        <f>$B$28</f>
        <v>Inner rows, 2nd to 6th row from north</v>
      </c>
      <c r="C52" s="183" t="str">
        <f>$C$26</f>
        <v>1st-4th module</v>
      </c>
      <c r="D52" s="189">
        <f t="shared" ca="1" si="5"/>
        <v>-0.11</v>
      </c>
      <c r="E52" s="190">
        <f t="shared" ca="1" si="4"/>
        <v>-0.13</v>
      </c>
      <c r="F52" s="190">
        <f t="shared" ca="1" si="4"/>
        <v>-0.1</v>
      </c>
      <c r="G52" s="573">
        <f t="shared" ca="1" si="4"/>
        <v>-0.1</v>
      </c>
      <c r="H52" s="573">
        <f t="shared" ca="1" si="4"/>
        <v>-0.1</v>
      </c>
      <c r="I52" s="189">
        <f t="shared" ca="1" si="4"/>
        <v>-0.22467014854605169</v>
      </c>
      <c r="J52" s="190">
        <f t="shared" ca="1" si="4"/>
        <v>-0.13</v>
      </c>
      <c r="K52" s="190">
        <f t="shared" ca="1" si="4"/>
        <v>-0.13633566886688422</v>
      </c>
      <c r="L52" s="190">
        <f t="shared" ca="1" si="4"/>
        <v>-0.1</v>
      </c>
      <c r="M52" s="191">
        <f t="shared" ca="1" si="4"/>
        <v>-0.11713160473005255</v>
      </c>
      <c r="R52"/>
    </row>
    <row r="53" spans="2:18" ht="15" customHeight="1" thickBot="1" x14ac:dyDescent="0.3">
      <c r="B53" s="1717"/>
      <c r="C53" s="277" t="str">
        <f>$C$27</f>
        <v>Interior modules</v>
      </c>
      <c r="D53" s="578">
        <f t="shared" ca="1" si="5"/>
        <v>-0.11</v>
      </c>
      <c r="E53" s="579">
        <f t="shared" ca="1" si="4"/>
        <v>-0.13</v>
      </c>
      <c r="F53" s="579">
        <f t="shared" ca="1" si="4"/>
        <v>-0.1</v>
      </c>
      <c r="G53" s="580">
        <f t="shared" ca="1" si="4"/>
        <v>-0.1</v>
      </c>
      <c r="H53" s="580">
        <f t="shared" ca="1" si="4"/>
        <v>-0.1</v>
      </c>
      <c r="I53" s="578">
        <f t="shared" ca="1" si="4"/>
        <v>-0.12681478292671355</v>
      </c>
      <c r="J53" s="579">
        <f t="shared" ca="1" si="4"/>
        <v>-0.17514363805811922</v>
      </c>
      <c r="K53" s="579">
        <f t="shared" ca="1" si="4"/>
        <v>-0.12213235439007866</v>
      </c>
      <c r="L53" s="579">
        <f t="shared" ca="1" si="4"/>
        <v>-0.1</v>
      </c>
      <c r="M53" s="581">
        <f t="shared" ca="1" si="4"/>
        <v>-0.12284213964007007</v>
      </c>
      <c r="R53"/>
    </row>
    <row r="54" spans="2:18" ht="15" customHeight="1" x14ac:dyDescent="0.25">
      <c r="B54" s="1716"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-0.20850410275072828</v>
      </c>
      <c r="J54" s="190">
        <f t="shared" ca="1" si="4"/>
        <v>-0.16159005067852611</v>
      </c>
      <c r="K54" s="190">
        <f t="shared" ca="1" si="4"/>
        <v>-0.15366243074763908</v>
      </c>
      <c r="L54" s="190">
        <f t="shared" ca="1" si="4"/>
        <v>-0.13598349017588043</v>
      </c>
      <c r="M54" s="191">
        <f t="shared" ca="1" si="4"/>
        <v>-0.13261039888465967</v>
      </c>
      <c r="R54"/>
    </row>
    <row r="55" spans="2:18" ht="15" customHeight="1" thickBot="1" x14ac:dyDescent="0.3">
      <c r="B55" s="1717"/>
      <c r="C55" s="277" t="str">
        <f>$C$27</f>
        <v>Interior modules</v>
      </c>
      <c r="D55" s="582">
        <f t="shared" ca="1" si="5"/>
        <v>-0.11</v>
      </c>
      <c r="E55" s="583">
        <f t="shared" ca="1" si="4"/>
        <v>-0.13</v>
      </c>
      <c r="F55" s="583">
        <f t="shared" ca="1" si="4"/>
        <v>-0.1</v>
      </c>
      <c r="G55" s="584">
        <f t="shared" ca="1" si="4"/>
        <v>-0.1</v>
      </c>
      <c r="H55" s="584">
        <f t="shared" ca="1" si="4"/>
        <v>-0.1</v>
      </c>
      <c r="I55" s="582">
        <f t="shared" ca="1" si="4"/>
        <v>-0.16910246165043699</v>
      </c>
      <c r="J55" s="583">
        <f t="shared" ca="1" si="4"/>
        <v>-0.19318010135705221</v>
      </c>
      <c r="K55" s="583">
        <f t="shared" ca="1" si="4"/>
        <v>-0.12862021773751525</v>
      </c>
      <c r="L55" s="583">
        <f t="shared" ca="1" si="4"/>
        <v>-0.12998624181323368</v>
      </c>
      <c r="M55" s="585">
        <f t="shared" ca="1" si="4"/>
        <v>-0.13481925493770999</v>
      </c>
      <c r="R55"/>
    </row>
    <row r="56" spans="2:18" ht="15" customHeight="1" x14ac:dyDescent="0.25">
      <c r="B56" s="1716"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-0.20877148977915647</v>
      </c>
      <c r="J56" s="190">
        <f t="shared" ca="1" si="4"/>
        <v>-0.13</v>
      </c>
      <c r="K56" s="190">
        <f t="shared" ca="1" si="4"/>
        <v>-0.15726944983603353</v>
      </c>
      <c r="L56" s="190">
        <f t="shared" ca="1" si="4"/>
        <v>-0.12315651869292871</v>
      </c>
      <c r="M56" s="191">
        <f t="shared" ca="1" si="4"/>
        <v>-0.10999553628087341</v>
      </c>
      <c r="R56"/>
    </row>
    <row r="57" spans="2:18" ht="15" customHeight="1" thickBot="1" x14ac:dyDescent="0.3">
      <c r="B57" s="1717"/>
      <c r="C57" s="277" t="str">
        <f>$C$27</f>
        <v>Interior modules</v>
      </c>
      <c r="D57" s="578">
        <f t="shared" ca="1" si="5"/>
        <v>-0.11</v>
      </c>
      <c r="E57" s="579">
        <f t="shared" ca="1" si="4"/>
        <v>-0.13</v>
      </c>
      <c r="F57" s="579">
        <f t="shared" ca="1" si="4"/>
        <v>-0.1</v>
      </c>
      <c r="G57" s="580">
        <f t="shared" ca="1" si="4"/>
        <v>-0.1</v>
      </c>
      <c r="H57" s="580">
        <f t="shared" ca="1" si="4"/>
        <v>-0.1</v>
      </c>
      <c r="I57" s="578">
        <f t="shared" ca="1" si="4"/>
        <v>-0.17914004284540952</v>
      </c>
      <c r="J57" s="579">
        <f t="shared" ca="1" si="4"/>
        <v>-0.17212006757136813</v>
      </c>
      <c r="K57" s="579">
        <f t="shared" ca="1" si="4"/>
        <v>-0.12854372268241371</v>
      </c>
      <c r="L57" s="579">
        <f t="shared" ca="1" si="4"/>
        <v>-0.10599732176852406</v>
      </c>
      <c r="M57" s="581">
        <f t="shared" ca="1" si="4"/>
        <v>-0.11407199710057631</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1st-4th module</v>
      </c>
      <c r="D59" s="189">
        <f ca="1">D73</f>
        <v>-4.4811739066008538E-4</v>
      </c>
      <c r="E59" s="190">
        <f t="shared" ref="E59:M66" ca="1" si="6">E73</f>
        <v>4.8144558781638126E-2</v>
      </c>
      <c r="F59" s="190">
        <f t="shared" ca="1" si="6"/>
        <v>4.2513203219492673E-2</v>
      </c>
      <c r="G59" s="573">
        <f t="shared" ca="1" si="6"/>
        <v>4.2513203219492673E-2</v>
      </c>
      <c r="H59" s="573">
        <f t="shared" ca="1" si="6"/>
        <v>3.1533519281794542E-2</v>
      </c>
      <c r="I59" s="189">
        <f t="shared" ca="1" si="6"/>
        <v>4.6033179318274331E-2</v>
      </c>
      <c r="J59" s="190">
        <f t="shared" ca="1" si="6"/>
        <v>0.1086332734694684</v>
      </c>
      <c r="K59" s="190">
        <f t="shared" ca="1" si="6"/>
        <v>0.11049640933679131</v>
      </c>
      <c r="L59" s="190">
        <f t="shared" ca="1" si="6"/>
        <v>0.12277100323345774</v>
      </c>
      <c r="M59" s="191">
        <f t="shared" ca="1" si="6"/>
        <v>0.1003668638189172</v>
      </c>
      <c r="R59"/>
    </row>
    <row r="60" spans="2:18" ht="15" customHeight="1" thickBot="1" x14ac:dyDescent="0.3">
      <c r="B60" s="1717"/>
      <c r="C60" s="277" t="str">
        <f>$C$27</f>
        <v>Interior modules</v>
      </c>
      <c r="D60" s="578">
        <f t="shared" ref="D60:H66" ca="1" si="7">D74</f>
        <v>-4.4811739066008538E-4</v>
      </c>
      <c r="E60" s="579">
        <f t="shared" ca="1" si="7"/>
        <v>4.8695663340757263E-2</v>
      </c>
      <c r="F60" s="579">
        <f t="shared" ca="1" si="7"/>
        <v>4.2513203219492673E-2</v>
      </c>
      <c r="G60" s="580">
        <f t="shared" ca="1" si="7"/>
        <v>4.2513203219492673E-2</v>
      </c>
      <c r="H60" s="580">
        <f t="shared" ca="1" si="7"/>
        <v>3.1533519281794542E-2</v>
      </c>
      <c r="I60" s="578">
        <f t="shared" ca="1" si="6"/>
        <v>5.64503958780131E-2</v>
      </c>
      <c r="J60" s="579">
        <f t="shared" ca="1" si="6"/>
        <v>7.7821551214548146E-2</v>
      </c>
      <c r="K60" s="579">
        <f t="shared" ca="1" si="6"/>
        <v>-2.1403433464673074E-2</v>
      </c>
      <c r="L60" s="579">
        <f t="shared" ca="1" si="6"/>
        <v>0.1015245497330582</v>
      </c>
      <c r="M60" s="581">
        <f t="shared" ca="1" si="6"/>
        <v>9.8364868233984853E-2</v>
      </c>
      <c r="R60"/>
    </row>
    <row r="61" spans="2:18" ht="15" customHeight="1" x14ac:dyDescent="0.25">
      <c r="B61" s="1716"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3.1533519281794542E-2</v>
      </c>
      <c r="I61" s="189">
        <f t="shared" ca="1" si="6"/>
        <v>0.11314131757561753</v>
      </c>
      <c r="J61" s="190">
        <f t="shared" ca="1" si="6"/>
        <v>4.9791533668803699E-2</v>
      </c>
      <c r="K61" s="190">
        <f t="shared" ca="1" si="6"/>
        <v>5.8955153234349598E-2</v>
      </c>
      <c r="L61" s="190">
        <f t="shared" ca="1" si="6"/>
        <v>5.9779826982617863E-2</v>
      </c>
      <c r="M61" s="191">
        <f t="shared" ca="1" si="6"/>
        <v>8.9509518178779807E-2</v>
      </c>
      <c r="R61"/>
    </row>
    <row r="62" spans="2:18" ht="15" customHeight="1" thickBot="1" x14ac:dyDescent="0.3">
      <c r="B62" s="1717"/>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5.0852029748675268E-2</v>
      </c>
      <c r="J62" s="579">
        <f t="shared" ca="1" si="6"/>
        <v>5.0323141506370822E-2</v>
      </c>
      <c r="K62" s="579">
        <f t="shared" ca="1" si="6"/>
        <v>2.2983157678721389E-2</v>
      </c>
      <c r="L62" s="579">
        <f t="shared" ca="1" si="6"/>
        <v>5.9779826982617863E-2</v>
      </c>
      <c r="M62" s="581">
        <f t="shared" ca="1" si="6"/>
        <v>3.4457923480197925E-2</v>
      </c>
      <c r="R62"/>
    </row>
    <row r="63" spans="2:18" ht="15" customHeight="1" x14ac:dyDescent="0.25">
      <c r="B63" s="1716"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0.17645720777858551</v>
      </c>
      <c r="J63" s="190">
        <f t="shared" ca="1" si="6"/>
        <v>5.560838136510074E-2</v>
      </c>
      <c r="K63" s="190">
        <f t="shared" ca="1" si="6"/>
        <v>6.5697026023959937E-2</v>
      </c>
      <c r="L63" s="190">
        <f t="shared" ca="1" si="6"/>
        <v>4.7799371838236654E-2</v>
      </c>
      <c r="M63" s="191">
        <f t="shared" ca="1" si="6"/>
        <v>6.3375680139653154E-2</v>
      </c>
      <c r="R63"/>
    </row>
    <row r="64" spans="2:18" ht="15" customHeight="1" thickBot="1" x14ac:dyDescent="0.3">
      <c r="B64" s="1717"/>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3.6772638460246275E-2</v>
      </c>
      <c r="J64" s="583">
        <f t="shared" ca="1" si="6"/>
        <v>9.4094303919015659E-2</v>
      </c>
      <c r="K64" s="583">
        <f t="shared" ca="1" si="6"/>
        <v>5.0250922667033571E-2</v>
      </c>
      <c r="L64" s="583">
        <f t="shared" ca="1" si="6"/>
        <v>4.9796114362299596E-2</v>
      </c>
      <c r="M64" s="585">
        <f t="shared" ca="1" si="6"/>
        <v>4.8186995939740587E-2</v>
      </c>
      <c r="R64"/>
    </row>
    <row r="65" spans="2:18" ht="15" customHeight="1" x14ac:dyDescent="0.25">
      <c r="B65" s="1716"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0.11549582157614677</v>
      </c>
      <c r="J65" s="190">
        <f t="shared" ca="1" si="6"/>
        <v>4.9791533668803699E-2</v>
      </c>
      <c r="K65" s="190">
        <f t="shared" ca="1" si="6"/>
        <v>5.4379806114373867E-2</v>
      </c>
      <c r="L65" s="190">
        <f t="shared" ca="1" si="6"/>
        <v>5.2070023621558312E-2</v>
      </c>
      <c r="M65" s="191">
        <f t="shared" ca="1" si="6"/>
        <v>5.0249709219366258E-2</v>
      </c>
      <c r="R65"/>
    </row>
    <row r="66" spans="2:18" ht="15" customHeight="1" thickBot="1" x14ac:dyDescent="0.3">
      <c r="B66" s="1717"/>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3.3430694955692015E-2</v>
      </c>
      <c r="J66" s="579">
        <f t="shared" ca="1" si="6"/>
        <v>5.2102484787596465E-2</v>
      </c>
      <c r="K66" s="579">
        <f t="shared" ca="1" si="6"/>
        <v>5.9131999117930295E-2</v>
      </c>
      <c r="L66" s="579">
        <f t="shared" ca="1" si="6"/>
        <v>3.9176541549042578E-2</v>
      </c>
      <c r="M66" s="581">
        <f t="shared" ca="1" si="6"/>
        <v>5.5094652497561299E-2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4.8144558781638126E-2</v>
      </c>
      <c r="F73" s="190">
        <f t="shared" ca="1" si="8"/>
        <v>4.2513203219492673E-2</v>
      </c>
      <c r="G73" s="190">
        <f t="shared" ca="1" si="8"/>
        <v>4.2513203219492673E-2</v>
      </c>
      <c r="H73" s="573">
        <f t="shared" ca="1" si="8"/>
        <v>3.1533519281794542E-2</v>
      </c>
      <c r="I73" s="189">
        <f ca="1">(-9.81*(I115+20)/1000/1.5-I101*COS(PI()/180*10)*1.921)/(COS(PI()/180*62.4)*0.455)</f>
        <v>4.6033179318274331E-2</v>
      </c>
      <c r="J73" s="190">
        <f t="shared" ref="J73:M73" ca="1" si="9">(-9.81*(J115+20)/1000/1.5-J101*COS(PI()/180*10)*1.921)/(COS(PI()/180*62.4)*0.455)</f>
        <v>0.1086332734694684</v>
      </c>
      <c r="K73" s="190">
        <f t="shared" ca="1" si="9"/>
        <v>0.11049640933679131</v>
      </c>
      <c r="L73" s="190">
        <f t="shared" ca="1" si="9"/>
        <v>0.12277100323345774</v>
      </c>
      <c r="M73" s="191">
        <f t="shared" ca="1" si="9"/>
        <v>0.1003668638189172</v>
      </c>
    </row>
    <row r="74" spans="2:18" ht="15" customHeight="1" thickBot="1" x14ac:dyDescent="0.25">
      <c r="B74" s="1717"/>
      <c r="C74" s="277" t="str">
        <f>$C$27</f>
        <v>Interior modules</v>
      </c>
      <c r="D74" s="574">
        <f t="shared" ref="D74:H80" ca="1" si="10">(9.81*(D116+20)/1000/1.5+D102*(SIN(PI()/180*10)*1.921/0.5+COS(PI()/180*10)*1.921))/(SIN(PI()/180*62.4)*0.455/0.5-COS(PI()/180*62.4)*0.455)</f>
        <v>-4.4811739066008538E-4</v>
      </c>
      <c r="E74" s="575">
        <f t="shared" ca="1" si="10"/>
        <v>4.8695663340757263E-2</v>
      </c>
      <c r="F74" s="575">
        <f t="shared" ca="1" si="10"/>
        <v>4.2513203219492673E-2</v>
      </c>
      <c r="G74" s="575">
        <f t="shared" ca="1" si="10"/>
        <v>4.2513203219492673E-2</v>
      </c>
      <c r="H74" s="576">
        <f t="shared" ca="1" si="10"/>
        <v>3.1533519281794542E-2</v>
      </c>
      <c r="I74" s="574">
        <f t="shared" ref="I74:M80" ca="1" si="11">(-9.81*(I116+20)/1000/1.5-I102*COS(PI()/180*10)*1.921)/(COS(PI()/180*62.4)*0.455)</f>
        <v>5.64503958780131E-2</v>
      </c>
      <c r="J74" s="575">
        <f t="shared" ca="1" si="11"/>
        <v>7.7821551214548146E-2</v>
      </c>
      <c r="K74" s="575">
        <f t="shared" ca="1" si="11"/>
        <v>-2.1403433464673074E-2</v>
      </c>
      <c r="L74" s="575">
        <f t="shared" ca="1" si="11"/>
        <v>0.1015245497330582</v>
      </c>
      <c r="M74" s="577">
        <f t="shared" ca="1" si="11"/>
        <v>9.8364868233984853E-2</v>
      </c>
    </row>
    <row r="75" spans="2:18" ht="15" customHeight="1" x14ac:dyDescent="0.2">
      <c r="B75" s="1716"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3.1533519281794542E-2</v>
      </c>
      <c r="I75" s="189">
        <f t="shared" ca="1" si="11"/>
        <v>0.11314131757561753</v>
      </c>
      <c r="J75" s="190">
        <f t="shared" ca="1" si="11"/>
        <v>4.9791533668803699E-2</v>
      </c>
      <c r="K75" s="190">
        <f t="shared" ca="1" si="11"/>
        <v>5.8955153234349598E-2</v>
      </c>
      <c r="L75" s="190">
        <f t="shared" ca="1" si="11"/>
        <v>5.9779826982617863E-2</v>
      </c>
      <c r="M75" s="191">
        <f t="shared" ca="1" si="11"/>
        <v>8.9509518178779807E-2</v>
      </c>
    </row>
    <row r="76" spans="2:18" ht="15" customHeight="1" thickBot="1" x14ac:dyDescent="0.25">
      <c r="B76" s="1717"/>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5.0852029748675268E-2</v>
      </c>
      <c r="J76" s="579">
        <f t="shared" ca="1" si="11"/>
        <v>5.0323141506370822E-2</v>
      </c>
      <c r="K76" s="579">
        <f t="shared" ca="1" si="11"/>
        <v>2.2983157678721389E-2</v>
      </c>
      <c r="L76" s="579">
        <f t="shared" ca="1" si="11"/>
        <v>5.9779826982617863E-2</v>
      </c>
      <c r="M76" s="581">
        <f t="shared" ca="1" si="11"/>
        <v>3.4457923480197925E-2</v>
      </c>
    </row>
    <row r="77" spans="2:18" ht="15" customHeight="1" x14ac:dyDescent="0.2">
      <c r="B77" s="1716"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0.17645720777858551</v>
      </c>
      <c r="J77" s="190">
        <f t="shared" ca="1" si="11"/>
        <v>5.560838136510074E-2</v>
      </c>
      <c r="K77" s="190">
        <f t="shared" ca="1" si="11"/>
        <v>6.5697026023959937E-2</v>
      </c>
      <c r="L77" s="190">
        <f t="shared" ca="1" si="11"/>
        <v>4.7799371838236654E-2</v>
      </c>
      <c r="M77" s="191">
        <f t="shared" ca="1" si="11"/>
        <v>6.3375680139653154E-2</v>
      </c>
    </row>
    <row r="78" spans="2:18" ht="15" customHeight="1" thickBot="1" x14ac:dyDescent="0.25">
      <c r="B78" s="1717"/>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3.6772638460246275E-2</v>
      </c>
      <c r="J78" s="583">
        <f t="shared" ca="1" si="11"/>
        <v>9.4094303919015659E-2</v>
      </c>
      <c r="K78" s="583">
        <f t="shared" ca="1" si="11"/>
        <v>5.0250922667033571E-2</v>
      </c>
      <c r="L78" s="583">
        <f t="shared" ca="1" si="11"/>
        <v>4.9796114362299596E-2</v>
      </c>
      <c r="M78" s="585">
        <f t="shared" ca="1" si="11"/>
        <v>4.8186995939740587E-2</v>
      </c>
    </row>
    <row r="79" spans="2:18" ht="15" customHeight="1" x14ac:dyDescent="0.2">
      <c r="B79" s="1716"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0.11549582157614677</v>
      </c>
      <c r="J79" s="190">
        <f t="shared" ca="1" si="11"/>
        <v>4.9791533668803699E-2</v>
      </c>
      <c r="K79" s="190">
        <f t="shared" ca="1" si="11"/>
        <v>5.4379806114373867E-2</v>
      </c>
      <c r="L79" s="190">
        <f t="shared" ca="1" si="11"/>
        <v>5.2070023621558312E-2</v>
      </c>
      <c r="M79" s="191">
        <f t="shared" ca="1" si="11"/>
        <v>5.0249709219366258E-2</v>
      </c>
    </row>
    <row r="80" spans="2:18" ht="15" customHeight="1" thickBot="1" x14ac:dyDescent="0.25">
      <c r="B80" s="1717"/>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3.3430694955692015E-2</v>
      </c>
      <c r="J80" s="579">
        <f t="shared" ca="1" si="11"/>
        <v>5.2102484787596465E-2</v>
      </c>
      <c r="K80" s="579">
        <f t="shared" ca="1" si="11"/>
        <v>5.9131999117930295E-2</v>
      </c>
      <c r="L80" s="579">
        <f t="shared" ca="1" si="11"/>
        <v>3.9176541549042578E-2</v>
      </c>
      <c r="M80" s="581">
        <f ca="1">(-9.81*(M122+20)/1000/1.5-M108*COS(PI()/180*10)*1.921)/(COS(PI()/180*62.4)*0.455)</f>
        <v>5.5094652497561299E-2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1st-4th module</v>
      </c>
      <c r="D87" s="189">
        <f>IF(N87=-2,1000*($G$17*$G$18*$C$19)/625,1000*($G$17*$G$18*$C$19)/(MAX(150,MIN($G$16*MAX($G$14:$G$15),4*$G$16^2,4*(MIN($G$14:$G$15))^2))*(MAX(6.12,$G$16)/12.5)^N87))</f>
        <v>339.85101491020015</v>
      </c>
      <c r="E87" s="190">
        <f t="shared" ref="E87:H94" si="12">IF(O87=-2,1000*($G$17*$G$18*$C$19)/625,1000*($G$17*$G$18*$C$19)/(MAX(150,MIN($G$16*MAX($G$14:$G$15),4*$G$16^2,4*(MIN($G$14:$G$15))^2))*(MAX(6.12,$G$16)/12.5)^O87))</f>
        <v>227.39227921245842</v>
      </c>
      <c r="F87" s="190">
        <f t="shared" si="12"/>
        <v>198.8862515416877</v>
      </c>
      <c r="G87" s="190">
        <f t="shared" si="12"/>
        <v>152.14681250576641</v>
      </c>
      <c r="H87" s="573">
        <f>IF(R87=-2,1000*($G$17*$G$18*$C$19)/625,1000*($G$17*$G$18*$C$19)/(MAX(150,MIN($G$16*MAX($G$14:$G$15),4*$G$16^2,4*(MIN($G$14:$G$15))^2))*(MAX(6.12,$G$16)/12.5)^R87))</f>
        <v>152.14681250576641</v>
      </c>
      <c r="I87" s="189">
        <f>IF(N87=-2,1000*($G$17*$G$18*$C$16)/625,1000*($G$17*$G$18*$C$16)/(MAX(150,MIN($G$16*MAX($G$14:$G$15),4*$G$16^2,4*(MIN($G$14:$G$15))^2))*(MAX(6.12,$G$16)/12.5)^N87))</f>
        <v>62.421614983506146</v>
      </c>
      <c r="J87" s="190">
        <f t="shared" ref="J87:M94" si="13">IF(O87=-2,1000*($G$17*$G$18*$C$16)/625,1000*($G$17*$G$18*$C$16)/(MAX(150,MIN($G$16*MAX($G$14:$G$15),4*$G$16^2,4*(MIN($G$14:$G$15))^2))*(MAX(6.12,$G$16)/12.5)^O87))</f>
        <v>41.765928834941342</v>
      </c>
      <c r="K87" s="190">
        <f t="shared" si="13"/>
        <v>36.530127834187539</v>
      </c>
      <c r="L87" s="190">
        <f t="shared" si="13"/>
        <v>27.945332909222401</v>
      </c>
      <c r="M87" s="573">
        <f t="shared" si="13"/>
        <v>27.945332909222401</v>
      </c>
      <c r="N87" s="189">
        <v>-0.5</v>
      </c>
      <c r="O87" s="190">
        <v>-1.25</v>
      </c>
      <c r="P87" s="190">
        <v>-1.5</v>
      </c>
      <c r="Q87" s="190">
        <v>-2</v>
      </c>
      <c r="R87" s="191">
        <v>-2</v>
      </c>
    </row>
    <row r="88" spans="2:31" ht="15" customHeight="1" thickBot="1" x14ac:dyDescent="0.25">
      <c r="B88" s="1717"/>
      <c r="C88" s="277" t="str">
        <f>$C$27</f>
        <v>Interior modules</v>
      </c>
      <c r="D88" s="574">
        <f t="shared" ref="D88:D94" si="14">IF(N88=-2,1000*($G$17*$G$18*$C$19)/625,1000*($G$17*$G$18*$C$19)/(MAX(150,MIN($G$16*MAX($G$14:$G$15),4*$G$16^2,4*(MIN($G$14:$G$15))^2))*(MAX(6.12,$G$16)/12.5)^N88))</f>
        <v>339.85101491020015</v>
      </c>
      <c r="E88" s="575">
        <f t="shared" si="12"/>
        <v>227.39227921245842</v>
      </c>
      <c r="F88" s="575">
        <f t="shared" si="12"/>
        <v>198.8862515416877</v>
      </c>
      <c r="G88" s="575">
        <f t="shared" si="12"/>
        <v>152.14681250576641</v>
      </c>
      <c r="H88" s="576">
        <f t="shared" si="12"/>
        <v>152.14681250576641</v>
      </c>
      <c r="I88" s="574">
        <f t="shared" ref="I88:I94" si="15">IF(N88=-2,1000*($G$17*$G$18*$C$16)/625,1000*($G$17*$G$18*$C$16)/(MAX(150,MIN($G$16*MAX($G$14:$G$15),4*$G$16^2,4*(MIN($G$14:$G$15))^2))*(MAX(6.12,$G$16)/12.5)^N88))</f>
        <v>62.421614983506146</v>
      </c>
      <c r="J88" s="575">
        <f t="shared" si="13"/>
        <v>41.765928834941342</v>
      </c>
      <c r="K88" s="575">
        <f t="shared" si="13"/>
        <v>36.530127834187539</v>
      </c>
      <c r="L88" s="575">
        <f t="shared" si="13"/>
        <v>27.945332909222401</v>
      </c>
      <c r="M88" s="576">
        <f t="shared" si="13"/>
        <v>27.945332909222401</v>
      </c>
      <c r="N88" s="574">
        <v>-0.5</v>
      </c>
      <c r="O88" s="575">
        <v>-1.25</v>
      </c>
      <c r="P88" s="575">
        <v>-1.5</v>
      </c>
      <c r="Q88" s="575">
        <v>-2</v>
      </c>
      <c r="R88" s="577">
        <v>-2</v>
      </c>
    </row>
    <row r="89" spans="2:31" ht="15" customHeight="1" x14ac:dyDescent="0.2">
      <c r="B89" s="1716" t="str">
        <f>$B$28</f>
        <v>Inner rows, 2nd to 6th row from north</v>
      </c>
      <c r="C89" s="241" t="str">
        <f>$C$26</f>
        <v>1st-4th module</v>
      </c>
      <c r="D89" s="190">
        <f t="shared" si="14"/>
        <v>444.25310872395823</v>
      </c>
      <c r="E89" s="190">
        <f t="shared" si="12"/>
        <v>297.24709507386257</v>
      </c>
      <c r="F89" s="190">
        <f t="shared" si="12"/>
        <v>297.24709507386257</v>
      </c>
      <c r="G89" s="190">
        <f t="shared" si="12"/>
        <v>173.95375599074563</v>
      </c>
      <c r="H89" s="573">
        <f t="shared" si="12"/>
        <v>173.95375599074563</v>
      </c>
      <c r="I89" s="189">
        <f t="shared" si="15"/>
        <v>81.597509765624977</v>
      </c>
      <c r="J89" s="190">
        <f t="shared" si="13"/>
        <v>54.596405217648233</v>
      </c>
      <c r="K89" s="190">
        <f t="shared" si="13"/>
        <v>54.596405217648233</v>
      </c>
      <c r="L89" s="190">
        <f t="shared" si="13"/>
        <v>31.950689875851239</v>
      </c>
      <c r="M89" s="573">
        <f t="shared" si="13"/>
        <v>31.950689875851239</v>
      </c>
      <c r="N89" s="189">
        <v>0</v>
      </c>
      <c r="O89" s="190">
        <v>-0.75</v>
      </c>
      <c r="P89" s="190">
        <v>-0.75</v>
      </c>
      <c r="Q89" s="190">
        <v>-1.75</v>
      </c>
      <c r="R89" s="191">
        <v>-1.75</v>
      </c>
    </row>
    <row r="90" spans="2:31" ht="15" customHeight="1" thickBot="1" x14ac:dyDescent="0.25">
      <c r="B90" s="1717"/>
      <c r="C90" s="524" t="str">
        <f>$C$27</f>
        <v>Interior modules</v>
      </c>
      <c r="D90" s="578">
        <f t="shared" si="14"/>
        <v>444.25310872395823</v>
      </c>
      <c r="E90" s="579">
        <f t="shared" si="12"/>
        <v>297.24709507386257</v>
      </c>
      <c r="F90" s="579">
        <f t="shared" si="12"/>
        <v>297.24709507386257</v>
      </c>
      <c r="G90" s="579">
        <f t="shared" si="12"/>
        <v>173.95375599074563</v>
      </c>
      <c r="H90" s="580">
        <f t="shared" si="12"/>
        <v>173.95375599074563</v>
      </c>
      <c r="I90" s="578">
        <f t="shared" si="15"/>
        <v>81.597509765624977</v>
      </c>
      <c r="J90" s="579">
        <f t="shared" si="13"/>
        <v>54.596405217648233</v>
      </c>
      <c r="K90" s="579">
        <f t="shared" si="13"/>
        <v>54.596405217648233</v>
      </c>
      <c r="L90" s="579">
        <f t="shared" si="13"/>
        <v>31.950689875851239</v>
      </c>
      <c r="M90" s="580">
        <f t="shared" si="13"/>
        <v>31.950689875851239</v>
      </c>
      <c r="N90" s="578">
        <v>0</v>
      </c>
      <c r="O90" s="579">
        <v>-0.75</v>
      </c>
      <c r="P90" s="579">
        <v>-0.75</v>
      </c>
      <c r="Q90" s="579">
        <v>-1.75</v>
      </c>
      <c r="R90" s="581">
        <v>-1.75</v>
      </c>
    </row>
    <row r="91" spans="2:31" ht="15" customHeight="1" x14ac:dyDescent="0.2">
      <c r="B91" s="1716" t="str">
        <f>$B$30</f>
        <v>Inner rows, from 7th row from north</v>
      </c>
      <c r="C91" s="183" t="str">
        <f>$C$26</f>
        <v>1st-4th module</v>
      </c>
      <c r="D91" s="189">
        <f t="shared" si="14"/>
        <v>444.25310872395823</v>
      </c>
      <c r="E91" s="190">
        <f t="shared" si="12"/>
        <v>297.24709507386257</v>
      </c>
      <c r="F91" s="190">
        <f t="shared" si="12"/>
        <v>297.24709507386257</v>
      </c>
      <c r="G91" s="190">
        <f t="shared" si="12"/>
        <v>173.95375599074563</v>
      </c>
      <c r="H91" s="573">
        <f t="shared" si="12"/>
        <v>173.95375599074563</v>
      </c>
      <c r="I91" s="189">
        <f t="shared" si="15"/>
        <v>81.597509765624977</v>
      </c>
      <c r="J91" s="190">
        <f t="shared" si="13"/>
        <v>54.596405217648233</v>
      </c>
      <c r="K91" s="190">
        <f t="shared" si="13"/>
        <v>54.596405217648233</v>
      </c>
      <c r="L91" s="190">
        <f t="shared" si="13"/>
        <v>31.950689875851239</v>
      </c>
      <c r="M91" s="573">
        <f t="shared" si="13"/>
        <v>31.950689875851239</v>
      </c>
      <c r="N91" s="189">
        <v>0</v>
      </c>
      <c r="O91" s="190">
        <v>-0.75</v>
      </c>
      <c r="P91" s="190">
        <v>-0.75</v>
      </c>
      <c r="Q91" s="190">
        <v>-1.75</v>
      </c>
      <c r="R91" s="191">
        <v>-1.75</v>
      </c>
    </row>
    <row r="92" spans="2:31" ht="15" customHeight="1" thickBot="1" x14ac:dyDescent="0.25">
      <c r="B92" s="1717"/>
      <c r="C92" s="277" t="str">
        <f>$C$27</f>
        <v>Interior modules</v>
      </c>
      <c r="D92" s="582">
        <f t="shared" si="14"/>
        <v>444.25310872395823</v>
      </c>
      <c r="E92" s="583">
        <f t="shared" si="12"/>
        <v>297.24709507386257</v>
      </c>
      <c r="F92" s="583">
        <f t="shared" si="12"/>
        <v>297.24709507386257</v>
      </c>
      <c r="G92" s="583">
        <f t="shared" si="12"/>
        <v>173.95375599074563</v>
      </c>
      <c r="H92" s="584">
        <f t="shared" si="12"/>
        <v>173.95375599074563</v>
      </c>
      <c r="I92" s="582">
        <f t="shared" si="15"/>
        <v>81.597509765624977</v>
      </c>
      <c r="J92" s="583">
        <f t="shared" si="13"/>
        <v>54.596405217648233</v>
      </c>
      <c r="K92" s="583">
        <f t="shared" si="13"/>
        <v>54.596405217648233</v>
      </c>
      <c r="L92" s="583">
        <f t="shared" si="13"/>
        <v>31.950689875851239</v>
      </c>
      <c r="M92" s="584">
        <f t="shared" si="13"/>
        <v>31.950689875851239</v>
      </c>
      <c r="N92" s="582">
        <v>0</v>
      </c>
      <c r="O92" s="583">
        <v>-0.75</v>
      </c>
      <c r="P92" s="583">
        <v>-0.75</v>
      </c>
      <c r="Q92" s="583">
        <v>-1.75</v>
      </c>
      <c r="R92" s="585">
        <v>-1.75</v>
      </c>
    </row>
    <row r="93" spans="2:31" ht="15" customHeight="1" x14ac:dyDescent="0.2">
      <c r="B93" s="1716" t="str">
        <f>$B$32</f>
        <v>South row</v>
      </c>
      <c r="C93" s="183" t="str">
        <f>$C$26</f>
        <v>1st-4th module</v>
      </c>
      <c r="D93" s="189">
        <f t="shared" si="14"/>
        <v>444.25310872395823</v>
      </c>
      <c r="E93" s="190">
        <f t="shared" si="12"/>
        <v>297.24709507386257</v>
      </c>
      <c r="F93" s="190">
        <f t="shared" si="12"/>
        <v>297.24709507386257</v>
      </c>
      <c r="G93" s="190">
        <f t="shared" si="12"/>
        <v>173.95375599074563</v>
      </c>
      <c r="H93" s="573">
        <f t="shared" si="12"/>
        <v>173.95375599074563</v>
      </c>
      <c r="I93" s="189">
        <f t="shared" si="15"/>
        <v>81.597509765624977</v>
      </c>
      <c r="J93" s="190">
        <f t="shared" si="13"/>
        <v>54.596405217648233</v>
      </c>
      <c r="K93" s="190">
        <f t="shared" si="13"/>
        <v>54.596405217648233</v>
      </c>
      <c r="L93" s="190">
        <f t="shared" si="13"/>
        <v>31.950689875851239</v>
      </c>
      <c r="M93" s="573">
        <f t="shared" si="13"/>
        <v>31.950689875851239</v>
      </c>
      <c r="N93" s="189">
        <v>0</v>
      </c>
      <c r="O93" s="190">
        <v>-0.75</v>
      </c>
      <c r="P93" s="190">
        <v>-0.75</v>
      </c>
      <c r="Q93" s="190">
        <v>-1.75</v>
      </c>
      <c r="R93" s="191">
        <v>-1.75</v>
      </c>
    </row>
    <row r="94" spans="2:31" ht="15" customHeight="1" thickBot="1" x14ac:dyDescent="0.25">
      <c r="B94" s="1717"/>
      <c r="C94" s="277" t="str">
        <f>$C$27</f>
        <v>Interior modules</v>
      </c>
      <c r="D94" s="578">
        <f t="shared" si="14"/>
        <v>444.25310872395823</v>
      </c>
      <c r="E94" s="579">
        <f t="shared" si="12"/>
        <v>297.24709507386257</v>
      </c>
      <c r="F94" s="579">
        <f t="shared" si="12"/>
        <v>297.24709507386257</v>
      </c>
      <c r="G94" s="579">
        <f t="shared" si="12"/>
        <v>173.95375599074563</v>
      </c>
      <c r="H94" s="580">
        <f t="shared" si="12"/>
        <v>173.95375599074563</v>
      </c>
      <c r="I94" s="578">
        <f t="shared" si="15"/>
        <v>81.597509765624977</v>
      </c>
      <c r="J94" s="579">
        <f t="shared" si="13"/>
        <v>54.596405217648233</v>
      </c>
      <c r="K94" s="579">
        <f t="shared" si="13"/>
        <v>54.596405217648233</v>
      </c>
      <c r="L94" s="579">
        <f t="shared" si="13"/>
        <v>31.950689875851239</v>
      </c>
      <c r="M94" s="580">
        <f>IF(R94=-2,1000*($G$17*$G$18*$C$16)/625,1000*($G$17*$G$18*$C$16)/(MAX(150,MIN($G$16*MAX($G$14:$G$15),4*$G$16^2,4*(MIN($G$14:$G$15))^2))*(MAX(6.12,$G$16)/12.5)^R94))</f>
        <v>31.950689875851239</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1st-4th module</v>
      </c>
      <c r="D101" s="189">
        <f ca="1">AF101+(AP101-AF101)/(LOG(BJ101)-LOG(AZ101))*(LOG(D87)-LOG(AZ101))</f>
        <v>-0.11</v>
      </c>
      <c r="E101" s="190">
        <f t="shared" ref="E101:M101" ca="1" si="16">AG101+(AQ101-AG101)/(LOG(BK101)-LOG(BA101))*(LOG(E87)-LOG(BA101))</f>
        <v>-0.14561218345760635</v>
      </c>
      <c r="F101" s="190">
        <f t="shared" ca="1" si="16"/>
        <v>-0.1</v>
      </c>
      <c r="G101" s="190">
        <f t="shared" ca="1" si="16"/>
        <v>-0.1</v>
      </c>
      <c r="H101" s="573">
        <f t="shared" ca="1" si="16"/>
        <v>-0.1</v>
      </c>
      <c r="I101" s="189">
        <f t="shared" ca="1" si="16"/>
        <v>-0.20328695738172378</v>
      </c>
      <c r="J101" s="190">
        <f t="shared" ca="1" si="16"/>
        <v>-0.24902066224362571</v>
      </c>
      <c r="K101" s="190">
        <f t="shared" ca="1" si="16"/>
        <v>-0.19589893972375577</v>
      </c>
      <c r="L101" s="190">
        <f t="shared" ca="1" si="16"/>
        <v>-0.1989526207304641</v>
      </c>
      <c r="M101" s="191">
        <f t="shared" ca="1" si="16"/>
        <v>-0.20222144226614749</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-0.27</v>
      </c>
      <c r="AH101" s="190">
        <f t="shared" ca="1" si="18"/>
        <v>-0.1</v>
      </c>
      <c r="AI101" s="190">
        <f t="shared" ca="1" si="18"/>
        <v>-0.1</v>
      </c>
      <c r="AJ101" s="573">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25</v>
      </c>
      <c r="BB101" s="642">
        <f t="shared" ca="1" si="20"/>
        <v>130</v>
      </c>
      <c r="BC101" s="642">
        <f t="shared" ca="1" si="20"/>
        <v>110</v>
      </c>
      <c r="BD101" s="643">
        <f t="shared" ca="1" si="20"/>
        <v>100</v>
      </c>
      <c r="BE101" s="641">
        <f t="shared" ca="1" si="20"/>
        <v>18</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300</v>
      </c>
      <c r="BL101" s="642">
        <f t="shared" ca="1" si="21"/>
        <v>10000</v>
      </c>
      <c r="BM101" s="642">
        <f t="shared" ca="1" si="21"/>
        <v>10000</v>
      </c>
      <c r="BN101" s="643">
        <f t="shared" ca="1" si="21"/>
        <v>10000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717"/>
      <c r="C102" s="277" t="str">
        <f>$C$27</f>
        <v>Interior modules</v>
      </c>
      <c r="D102" s="574">
        <f t="shared" ref="D102:M108" ca="1" si="22">AF102+(AP102-AF102)/(LOG(BJ102)-LOG(AZ102))*(LOG(D88)-LOG(AZ102))</f>
        <v>-0.11</v>
      </c>
      <c r="E102" s="575">
        <f t="shared" ca="1" si="22"/>
        <v>-0.14953753561182348</v>
      </c>
      <c r="F102" s="575">
        <f t="shared" ca="1" si="22"/>
        <v>-0.1</v>
      </c>
      <c r="G102" s="575">
        <f t="shared" ca="1" si="22"/>
        <v>-0.1</v>
      </c>
      <c r="H102" s="576">
        <f t="shared" ca="1" si="22"/>
        <v>-0.1</v>
      </c>
      <c r="I102" s="574">
        <f t="shared" ca="1" si="22"/>
        <v>-0.11</v>
      </c>
      <c r="J102" s="575">
        <f t="shared" ca="1" si="22"/>
        <v>-0.30862528235707903</v>
      </c>
      <c r="K102" s="575">
        <f t="shared" ca="1" si="22"/>
        <v>-0.15425347297439279</v>
      </c>
      <c r="L102" s="575">
        <f t="shared" ca="1" si="22"/>
        <v>-0.20513715952611811</v>
      </c>
      <c r="M102" s="577">
        <f t="shared" ca="1" si="22"/>
        <v>-0.20823446828180323</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v>
      </c>
      <c r="AI102" s="575">
        <f t="shared" ca="1" si="23"/>
        <v>-0.1</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130</v>
      </c>
      <c r="BC102" s="646">
        <f t="shared" ca="1" si="25"/>
        <v>110</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10000</v>
      </c>
      <c r="BM102" s="646">
        <f t="shared" ca="1" si="26"/>
        <v>10000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16"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v>
      </c>
      <c r="I103" s="189">
        <f t="shared" ca="1" si="22"/>
        <v>-0.22467014854605169</v>
      </c>
      <c r="J103" s="190">
        <f t="shared" ca="1" si="22"/>
        <v>-0.13</v>
      </c>
      <c r="K103" s="190">
        <f t="shared" ca="1" si="22"/>
        <v>-0.13633566886688422</v>
      </c>
      <c r="L103" s="190">
        <f t="shared" ca="1" si="22"/>
        <v>-0.1</v>
      </c>
      <c r="M103" s="191">
        <f t="shared" ca="1" si="22"/>
        <v>-0.11713160473005255</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16</v>
      </c>
      <c r="BH103" s="642">
        <f t="shared" ca="1" si="25"/>
        <v>30</v>
      </c>
      <c r="BI103" s="644">
        <f t="shared" ca="1" si="25"/>
        <v>10</v>
      </c>
      <c r="BJ103" s="641">
        <f t="shared" ca="1" si="26"/>
        <v>10000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717"/>
      <c r="C104" s="278" t="str">
        <f>$C$27</f>
        <v>Interior modules</v>
      </c>
      <c r="D104" s="578">
        <f t="shared" ca="1" si="22"/>
        <v>-0.11</v>
      </c>
      <c r="E104" s="579">
        <f t="shared" ca="1" si="22"/>
        <v>-0.13</v>
      </c>
      <c r="F104" s="579">
        <f t="shared" ca="1" si="22"/>
        <v>-0.1</v>
      </c>
      <c r="G104" s="579">
        <f t="shared" ca="1" si="22"/>
        <v>-0.1</v>
      </c>
      <c r="H104" s="580">
        <f t="shared" ca="1" si="22"/>
        <v>-0.1</v>
      </c>
      <c r="I104" s="578">
        <f t="shared" ca="1" si="22"/>
        <v>-0.12681478292671355</v>
      </c>
      <c r="J104" s="579">
        <f t="shared" ca="1" si="22"/>
        <v>-0.17514363805811922</v>
      </c>
      <c r="K104" s="579">
        <f t="shared" ca="1" si="22"/>
        <v>-0.12213235439007866</v>
      </c>
      <c r="L104" s="579">
        <f t="shared" ca="1" si="22"/>
        <v>-0.1</v>
      </c>
      <c r="M104" s="581">
        <f t="shared" ca="1" si="22"/>
        <v>-0.12284213964007007</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-0.19</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38</v>
      </c>
      <c r="BF104" s="650">
        <f t="shared" ca="1" si="25"/>
        <v>20</v>
      </c>
      <c r="BG104" s="650">
        <f t="shared" ca="1" si="25"/>
        <v>12</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v>
      </c>
      <c r="BP104" s="650">
        <f t="shared" ca="1" si="26"/>
        <v>150</v>
      </c>
      <c r="BQ104" s="650">
        <f t="shared" ca="1" si="26"/>
        <v>110</v>
      </c>
      <c r="BR104" s="650">
        <f t="shared" ca="1" si="26"/>
        <v>10000</v>
      </c>
      <c r="BS104" s="652">
        <f t="shared" ca="1" si="26"/>
        <v>150</v>
      </c>
    </row>
    <row r="105" spans="2:71" ht="15" customHeight="1" x14ac:dyDescent="0.25">
      <c r="B105" s="1716"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-0.20850410275072828</v>
      </c>
      <c r="J105" s="190">
        <f t="shared" ca="1" si="22"/>
        <v>-0.16159005067852611</v>
      </c>
      <c r="K105" s="190">
        <f t="shared" ca="1" si="22"/>
        <v>-0.15366243074763908</v>
      </c>
      <c r="L105" s="190">
        <f t="shared" ca="1" si="22"/>
        <v>-0.13598349017588043</v>
      </c>
      <c r="M105" s="191">
        <f t="shared" ca="1" si="22"/>
        <v>-0.13261039888465967</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22</v>
      </c>
      <c r="BG105" s="642">
        <f t="shared" ca="1" si="25"/>
        <v>12</v>
      </c>
      <c r="BH105" s="642">
        <f t="shared" ca="1" si="25"/>
        <v>14</v>
      </c>
      <c r="BI105" s="644">
        <f t="shared" ca="1" si="25"/>
        <v>13</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150</v>
      </c>
      <c r="BQ105" s="642">
        <f t="shared" ca="1" si="26"/>
        <v>140</v>
      </c>
      <c r="BR105" s="642">
        <f t="shared" ca="1" si="26"/>
        <v>110</v>
      </c>
      <c r="BS105" s="644">
        <f t="shared" ca="1" si="26"/>
        <v>70</v>
      </c>
    </row>
    <row r="106" spans="2:71" ht="15" customHeight="1" thickBot="1" x14ac:dyDescent="0.3">
      <c r="B106" s="1717"/>
      <c r="C106" s="277" t="str">
        <f>$C$27</f>
        <v>Interior modules</v>
      </c>
      <c r="D106" s="582">
        <f t="shared" ca="1" si="22"/>
        <v>-0.11</v>
      </c>
      <c r="E106" s="583">
        <f t="shared" ca="1" si="22"/>
        <v>-0.13</v>
      </c>
      <c r="F106" s="583">
        <f t="shared" ca="1" si="22"/>
        <v>-0.1</v>
      </c>
      <c r="G106" s="583">
        <f t="shared" ca="1" si="22"/>
        <v>-0.1</v>
      </c>
      <c r="H106" s="583">
        <f t="shared" ca="1" si="22"/>
        <v>-0.1</v>
      </c>
      <c r="I106" s="582">
        <f t="shared" ca="1" si="22"/>
        <v>-0.16910246165043699</v>
      </c>
      <c r="J106" s="583">
        <f t="shared" ca="1" si="22"/>
        <v>-0.19318010135705221</v>
      </c>
      <c r="K106" s="583">
        <f t="shared" ca="1" si="22"/>
        <v>-0.12862021773751525</v>
      </c>
      <c r="L106" s="583">
        <f t="shared" ca="1" si="22"/>
        <v>-0.12998624181323368</v>
      </c>
      <c r="M106" s="585">
        <f t="shared" ca="1" si="22"/>
        <v>-0.13481925493770999</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-0.25</v>
      </c>
      <c r="AM106" s="583">
        <f t="shared" ca="1" si="23"/>
        <v>-0.13</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22</v>
      </c>
      <c r="BG106" s="654">
        <f t="shared" ca="1" si="25"/>
        <v>52</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150</v>
      </c>
      <c r="BQ106" s="654">
        <f t="shared" ca="1" si="26"/>
        <v>150</v>
      </c>
      <c r="BR106" s="654">
        <f t="shared" ca="1" si="26"/>
        <v>110</v>
      </c>
      <c r="BS106" s="655">
        <f t="shared" ca="1" si="26"/>
        <v>100</v>
      </c>
    </row>
    <row r="107" spans="2:71" ht="15" customHeight="1" x14ac:dyDescent="0.25">
      <c r="B107" s="1716"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-0.20877148977915647</v>
      </c>
      <c r="J107" s="190">
        <f t="shared" ca="1" si="22"/>
        <v>-0.13</v>
      </c>
      <c r="K107" s="190">
        <f t="shared" ca="1" si="22"/>
        <v>-0.15726944983603353</v>
      </c>
      <c r="L107" s="190">
        <f t="shared" ca="1" si="22"/>
        <v>-0.12315651869292871</v>
      </c>
      <c r="M107" s="191">
        <f t="shared" ca="1" si="22"/>
        <v>-0.10999553628087341</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13</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40</v>
      </c>
    </row>
    <row r="108" spans="2:71" ht="15" customHeight="1" thickBot="1" x14ac:dyDescent="0.3">
      <c r="B108" s="1717"/>
      <c r="C108" s="277" t="str">
        <f>$C$27</f>
        <v>Interior modules</v>
      </c>
      <c r="D108" s="578">
        <f t="shared" ca="1" si="22"/>
        <v>-0.11</v>
      </c>
      <c r="E108" s="579">
        <f t="shared" ca="1" si="22"/>
        <v>-0.13</v>
      </c>
      <c r="F108" s="579">
        <f t="shared" ca="1" si="22"/>
        <v>-0.1</v>
      </c>
      <c r="G108" s="579">
        <f t="shared" ca="1" si="22"/>
        <v>-0.1</v>
      </c>
      <c r="H108" s="580">
        <f t="shared" ca="1" si="22"/>
        <v>-0.1</v>
      </c>
      <c r="I108" s="578">
        <f t="shared" ca="1" si="22"/>
        <v>-0.17914004284540952</v>
      </c>
      <c r="J108" s="579">
        <f t="shared" ca="1" si="22"/>
        <v>-0.17212006757136813</v>
      </c>
      <c r="K108" s="579">
        <f t="shared" ca="1" si="22"/>
        <v>-0.12854372268241371</v>
      </c>
      <c r="L108" s="579">
        <f t="shared" ca="1" si="22"/>
        <v>-0.10599732176852406</v>
      </c>
      <c r="M108" s="581">
        <f t="shared" ca="1" si="22"/>
        <v>-0.11407199710057631</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22</v>
      </c>
      <c r="BG108" s="650">
        <f t="shared" ca="1" si="25"/>
        <v>12</v>
      </c>
      <c r="BH108" s="650">
        <f t="shared" ca="1" si="25"/>
        <v>13</v>
      </c>
      <c r="BI108" s="652">
        <f t="shared" ca="1" si="25"/>
        <v>14</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1st-4th module</v>
      </c>
      <c r="D115" s="626">
        <f ca="1">AF115+(AP115-AF115)/(LOG(BJ115)-LOG(AZ115))*(LOG(D87)-LOG(AZ115))</f>
        <v>23</v>
      </c>
      <c r="E115" s="627">
        <f t="shared" ref="E115:M115" ca="1" si="27">AG115+(AQ115-AG115)/(LOG(BK115)-LOG(BA115))*(LOG(E87)-LOG(BA115))</f>
        <v>41.360029344300138</v>
      </c>
      <c r="F115" s="627">
        <f t="shared" ca="1" si="27"/>
        <v>23</v>
      </c>
      <c r="G115" s="627">
        <f t="shared" ca="1" si="27"/>
        <v>23</v>
      </c>
      <c r="H115" s="628">
        <f t="shared" ca="1" si="27"/>
        <v>22</v>
      </c>
      <c r="I115" s="626">
        <f t="shared" ca="1" si="27"/>
        <v>37.320745575039311</v>
      </c>
      <c r="J115" s="627">
        <f t="shared" ca="1" si="27"/>
        <v>48.532314346591022</v>
      </c>
      <c r="K115" s="627">
        <f t="shared" ca="1" si="27"/>
        <v>33.105822480355727</v>
      </c>
      <c r="L115" s="627">
        <f t="shared" ca="1" si="27"/>
        <v>33.593516821312221</v>
      </c>
      <c r="M115" s="629">
        <f t="shared" ca="1" si="27"/>
        <v>35.26122227358195</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100</v>
      </c>
      <c r="AH115" s="642">
        <f t="shared" ca="1" si="29"/>
        <v>23</v>
      </c>
      <c r="AI115" s="642">
        <f t="shared" ca="1" si="29"/>
        <v>23</v>
      </c>
      <c r="AJ115" s="643">
        <f t="shared" ca="1" si="29"/>
        <v>22</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25</v>
      </c>
      <c r="BB115" s="642">
        <f t="shared" ca="1" si="31"/>
        <v>130</v>
      </c>
      <c r="BC115" s="642">
        <f t="shared" ca="1" si="31"/>
        <v>110</v>
      </c>
      <c r="BD115" s="643">
        <f t="shared" ca="1" si="31"/>
        <v>100</v>
      </c>
      <c r="BE115" s="641">
        <f t="shared" ca="1" si="31"/>
        <v>18</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300</v>
      </c>
      <c r="BL115" s="642">
        <f t="shared" ca="1" si="32"/>
        <v>10000</v>
      </c>
      <c r="BM115" s="642">
        <f t="shared" ca="1" si="32"/>
        <v>10000</v>
      </c>
      <c r="BN115" s="643">
        <f t="shared" ca="1" si="32"/>
        <v>10000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717"/>
      <c r="C116" s="277" t="str">
        <f>$C$27</f>
        <v>Interior modules</v>
      </c>
      <c r="D116" s="630">
        <f t="shared" ref="D116:M122" ca="1" si="33">AF116+(AP116-AF116)/(LOG(BJ116)-LOG(AZ116))*(LOG(D88)-LOG(AZ116))</f>
        <v>23</v>
      </c>
      <c r="E116" s="631">
        <f t="shared" ca="1" si="33"/>
        <v>42.94613472751918</v>
      </c>
      <c r="F116" s="631">
        <f t="shared" ca="1" si="33"/>
        <v>23</v>
      </c>
      <c r="G116" s="631">
        <f t="shared" ca="1" si="33"/>
        <v>23</v>
      </c>
      <c r="H116" s="632">
        <f t="shared" ca="1" si="33"/>
        <v>22</v>
      </c>
      <c r="I116" s="630">
        <f t="shared" ca="1" si="33"/>
        <v>10</v>
      </c>
      <c r="J116" s="631">
        <f t="shared" ca="1" si="33"/>
        <v>66.76718551201192</v>
      </c>
      <c r="K116" s="631">
        <f t="shared" ca="1" si="33"/>
        <v>25.310547128857564</v>
      </c>
      <c r="L116" s="631">
        <f t="shared" ca="1" si="33"/>
        <v>36.067332339573824</v>
      </c>
      <c r="M116" s="633">
        <f t="shared" ca="1" si="33"/>
        <v>37.065130078278671</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23</v>
      </c>
      <c r="AI116" s="646">
        <f t="shared" ca="1" si="34"/>
        <v>23</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130</v>
      </c>
      <c r="BC116" s="646">
        <f t="shared" ca="1" si="36"/>
        <v>110</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10000</v>
      </c>
      <c r="BM116" s="646">
        <f t="shared" ca="1" si="37"/>
        <v>10000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16"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v>
      </c>
      <c r="I117" s="626">
        <f t="shared" ca="1" si="33"/>
        <v>41.343173935920795</v>
      </c>
      <c r="J117" s="627">
        <f t="shared" ca="1" si="33"/>
        <v>16</v>
      </c>
      <c r="K117" s="627">
        <f t="shared" ca="1" si="33"/>
        <v>17.537343971396421</v>
      </c>
      <c r="L117" s="627">
        <f t="shared" ca="1" si="33"/>
        <v>7</v>
      </c>
      <c r="M117" s="629">
        <f t="shared" ca="1" si="33"/>
        <v>10.997374437012262</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22</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16</v>
      </c>
      <c r="BH117" s="642">
        <f t="shared" ca="1" si="36"/>
        <v>30</v>
      </c>
      <c r="BI117" s="644">
        <f t="shared" ca="1" si="36"/>
        <v>10</v>
      </c>
      <c r="BJ117" s="641">
        <f t="shared" ca="1" si="37"/>
        <v>10000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717"/>
      <c r="C118" s="278" t="str">
        <f>$C$27</f>
        <v>Interior modules</v>
      </c>
      <c r="D118" s="634">
        <f t="shared" ca="1" si="33"/>
        <v>23</v>
      </c>
      <c r="E118" s="635">
        <f t="shared" ca="1" si="33"/>
        <v>34</v>
      </c>
      <c r="F118" s="635">
        <f t="shared" ca="1" si="33"/>
        <v>23</v>
      </c>
      <c r="G118" s="635">
        <f t="shared" ca="1" si="33"/>
        <v>23</v>
      </c>
      <c r="H118" s="636">
        <f t="shared" ca="1" si="33"/>
        <v>22</v>
      </c>
      <c r="I118" s="634">
        <f t="shared" ca="1" si="33"/>
        <v>15.044434878014069</v>
      </c>
      <c r="J118" s="635">
        <f t="shared" ca="1" si="33"/>
        <v>29.041495439012216</v>
      </c>
      <c r="K118" s="635">
        <f t="shared" ca="1" si="33"/>
        <v>14.588235790884109</v>
      </c>
      <c r="L118" s="635">
        <f t="shared" ca="1" si="33"/>
        <v>7</v>
      </c>
      <c r="M118" s="637">
        <f t="shared" ca="1" si="33"/>
        <v>14.423695383022769</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34</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38</v>
      </c>
      <c r="BF118" s="650">
        <f t="shared" ca="1" si="36"/>
        <v>20</v>
      </c>
      <c r="BG118" s="650">
        <f t="shared" ca="1" si="36"/>
        <v>12</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v>
      </c>
      <c r="BP118" s="650">
        <f t="shared" ca="1" si="37"/>
        <v>150</v>
      </c>
      <c r="BQ118" s="650">
        <f t="shared" ca="1" si="37"/>
        <v>110</v>
      </c>
      <c r="BR118" s="650">
        <f t="shared" ca="1" si="37"/>
        <v>10000</v>
      </c>
      <c r="BS118" s="652">
        <f t="shared" ca="1" si="37"/>
        <v>150</v>
      </c>
    </row>
    <row r="119" spans="2:71" ht="15" customHeight="1" x14ac:dyDescent="0.25">
      <c r="B119" s="1716"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34.626025687682073</v>
      </c>
      <c r="J119" s="627">
        <f t="shared" ca="1" si="33"/>
        <v>24.950514358915729</v>
      </c>
      <c r="K119" s="627">
        <f t="shared" ca="1" si="33"/>
        <v>22.332123070754019</v>
      </c>
      <c r="L119" s="627">
        <f t="shared" ca="1" si="33"/>
        <v>17.795047052764126</v>
      </c>
      <c r="M119" s="629">
        <f t="shared" ca="1" si="33"/>
        <v>16.317256824188476</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22</v>
      </c>
      <c r="BG119" s="642">
        <f t="shared" ca="1" si="36"/>
        <v>12</v>
      </c>
      <c r="BH119" s="642">
        <f t="shared" ca="1" si="36"/>
        <v>14</v>
      </c>
      <c r="BI119" s="644">
        <f t="shared" ca="1" si="36"/>
        <v>13</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150</v>
      </c>
      <c r="BQ119" s="642">
        <f t="shared" ca="1" si="37"/>
        <v>140</v>
      </c>
      <c r="BR119" s="642">
        <f t="shared" ca="1" si="37"/>
        <v>110</v>
      </c>
      <c r="BS119" s="644">
        <f t="shared" ca="1" si="37"/>
        <v>70</v>
      </c>
    </row>
    <row r="120" spans="2:71" ht="15" customHeight="1" thickBot="1" x14ac:dyDescent="0.3">
      <c r="B120" s="1717"/>
      <c r="C120" s="277" t="str">
        <f>$C$27</f>
        <v>Interior modules</v>
      </c>
      <c r="D120" s="638">
        <f t="shared" ca="1" si="33"/>
        <v>23</v>
      </c>
      <c r="E120" s="639">
        <f t="shared" ca="1" si="33"/>
        <v>34</v>
      </c>
      <c r="F120" s="639">
        <f t="shared" ca="1" si="33"/>
        <v>23</v>
      </c>
      <c r="G120" s="639">
        <f t="shared" ca="1" si="33"/>
        <v>23</v>
      </c>
      <c r="H120" s="639">
        <f t="shared" ca="1" si="33"/>
        <v>22</v>
      </c>
      <c r="I120" s="638">
        <f t="shared" ca="1" si="33"/>
        <v>27.730738495131092</v>
      </c>
      <c r="J120" s="639">
        <f t="shared" ca="1" si="33"/>
        <v>32.848027028547257</v>
      </c>
      <c r="K120" s="639">
        <f t="shared" ca="1" si="33"/>
        <v>15.586065321254573</v>
      </c>
      <c r="L120" s="639">
        <f t="shared" ca="1" si="33"/>
        <v>15.995872543970105</v>
      </c>
      <c r="M120" s="640">
        <f t="shared" ca="1" si="33"/>
        <v>17.445776481312997</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48</v>
      </c>
      <c r="AM120" s="654">
        <f t="shared" ca="1" si="34"/>
        <v>16</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22</v>
      </c>
      <c r="BG120" s="654">
        <f t="shared" ca="1" si="36"/>
        <v>52</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150</v>
      </c>
      <c r="BQ120" s="654">
        <f t="shared" ca="1" si="37"/>
        <v>150</v>
      </c>
      <c r="BR120" s="654">
        <f t="shared" ca="1" si="37"/>
        <v>110</v>
      </c>
      <c r="BS120" s="655">
        <f t="shared" ca="1" si="37"/>
        <v>100</v>
      </c>
    </row>
    <row r="121" spans="2:71" ht="15" customHeight="1" x14ac:dyDescent="0.25">
      <c r="B121" s="1716"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36.668302240372249</v>
      </c>
      <c r="J121" s="627">
        <f t="shared" ca="1" si="33"/>
        <v>16</v>
      </c>
      <c r="K121" s="627">
        <f t="shared" ca="1" si="33"/>
        <v>23.740300721302106</v>
      </c>
      <c r="L121" s="627">
        <f t="shared" ca="1" si="33"/>
        <v>13.946955607878611</v>
      </c>
      <c r="M121" s="629">
        <f t="shared" ca="1" si="33"/>
        <v>10.198571609879492</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13</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40</v>
      </c>
    </row>
    <row r="122" spans="2:71" ht="15" customHeight="1" thickBot="1" x14ac:dyDescent="0.3">
      <c r="B122" s="1717"/>
      <c r="C122" s="277" t="str">
        <f>$C$27</f>
        <v>Interior modules</v>
      </c>
      <c r="D122" s="634">
        <f t="shared" ca="1" si="33"/>
        <v>23</v>
      </c>
      <c r="E122" s="635">
        <f t="shared" ca="1" si="33"/>
        <v>34</v>
      </c>
      <c r="F122" s="635">
        <f t="shared" ca="1" si="33"/>
        <v>23</v>
      </c>
      <c r="G122" s="635">
        <f t="shared" ca="1" si="33"/>
        <v>23</v>
      </c>
      <c r="H122" s="636">
        <f t="shared" ca="1" si="33"/>
        <v>22</v>
      </c>
      <c r="I122" s="634">
        <f t="shared" ca="1" si="33"/>
        <v>30.74201285362286</v>
      </c>
      <c r="J122" s="635">
        <f t="shared" ca="1" si="33"/>
        <v>28.10951942676834</v>
      </c>
      <c r="K122" s="635">
        <f t="shared" ca="1" si="33"/>
        <v>15.277679577899978</v>
      </c>
      <c r="L122" s="635">
        <f t="shared" ca="1" si="33"/>
        <v>9.3989287074096186</v>
      </c>
      <c r="M122" s="637">
        <f t="shared" ca="1" si="33"/>
        <v>11.221599130172887</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22</v>
      </c>
      <c r="BG122" s="650">
        <f t="shared" ca="1" si="36"/>
        <v>12</v>
      </c>
      <c r="BH122" s="650">
        <f t="shared" ca="1" si="36"/>
        <v>13</v>
      </c>
      <c r="BI122" s="652">
        <f t="shared" ca="1" si="36"/>
        <v>14</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- 1st-4th module</v>
      </c>
      <c r="D126" s="1722"/>
      <c r="E126" s="1723"/>
      <c r="F126" s="1721" t="str">
        <f>$C$126</f>
        <v>North row - 1st-4th module</v>
      </c>
      <c r="G126" s="1722"/>
      <c r="H126" s="1723"/>
      <c r="I126" s="1721" t="str">
        <f>$C$126</f>
        <v>North row - 1st-4th module</v>
      </c>
      <c r="J126" s="1722"/>
      <c r="K126" s="1723"/>
      <c r="L126" s="1721" t="str">
        <f>$C$126</f>
        <v>North row - 1st-4th module</v>
      </c>
      <c r="M126" s="1722"/>
      <c r="N126" s="1723"/>
      <c r="O126" s="1721" t="str">
        <f>$C$126</f>
        <v>North row - 1st-4th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4" t="str">
        <f>CONCATENATE(B28," -",CHAR(10),C28)</f>
        <v>Inner rows, 2nd to 6th row from north -
1st-4th module</v>
      </c>
      <c r="D140" s="1725"/>
      <c r="E140" s="1726"/>
      <c r="F140" s="1724" t="str">
        <f>$C$140</f>
        <v>Inner rows, 2nd to 6th row from north -
1st-4th module</v>
      </c>
      <c r="G140" s="1725"/>
      <c r="H140" s="1726"/>
      <c r="I140" s="1724" t="str">
        <f>$C$140</f>
        <v>Inner rows, 2nd to 6th row from north -
1st-4th module</v>
      </c>
      <c r="J140" s="1725"/>
      <c r="K140" s="1726"/>
      <c r="L140" s="1724" t="str">
        <f>$C$140</f>
        <v>Inner rows, 2nd to 6th row from north -
1st-4th module</v>
      </c>
      <c r="M140" s="1725"/>
      <c r="N140" s="1726"/>
      <c r="O140" s="1724" t="str">
        <f>$C$140</f>
        <v>Inner rows, 2nd to 6th row from north -
1st-4th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4" t="str">
        <f>CONCATENATE(B28," -",CHAR(10),C29)</f>
        <v>Inner rows, 2nd to 6th row from north -
Interior modules</v>
      </c>
      <c r="D147" s="1725"/>
      <c r="E147" s="1726"/>
      <c r="F147" s="1724" t="str">
        <f>$C$147</f>
        <v>Inner rows, 2nd to 6th row from north -
Interior modules</v>
      </c>
      <c r="G147" s="1725"/>
      <c r="H147" s="1726"/>
      <c r="I147" s="1724" t="str">
        <f>$C$147</f>
        <v>Inner rows, 2nd to 6th row from north -
Interior modules</v>
      </c>
      <c r="J147" s="1725"/>
      <c r="K147" s="1726"/>
      <c r="L147" s="1724" t="str">
        <f>$C$147</f>
        <v>Inner rows, 2nd to 6th row from north -
Interior modules</v>
      </c>
      <c r="M147" s="1725"/>
      <c r="N147" s="1726"/>
      <c r="O147" s="1724" t="str">
        <f>$C$147</f>
        <v>Inner rows, 2nd to 6th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4" t="str">
        <f>CONCATENATE(B30," -",CHAR(10),C30)</f>
        <v>Inner rows, from 7th row from north -
1st-4th module</v>
      </c>
      <c r="D154" s="1725"/>
      <c r="E154" s="1726"/>
      <c r="F154" s="1724" t="str">
        <f>$C$154</f>
        <v>Inner rows, from 7th row from north -
1st-4th module</v>
      </c>
      <c r="G154" s="1725"/>
      <c r="H154" s="1726"/>
      <c r="I154" s="1724" t="str">
        <f>$C$154</f>
        <v>Inner rows, from 7th row from north -
1st-4th module</v>
      </c>
      <c r="J154" s="1725"/>
      <c r="K154" s="1726"/>
      <c r="L154" s="1724" t="str">
        <f>$C$154</f>
        <v>Inner rows, from 7th row from north -
1st-4th module</v>
      </c>
      <c r="M154" s="1725"/>
      <c r="N154" s="1726"/>
      <c r="O154" s="1724" t="str">
        <f>$C$154</f>
        <v>Inner rows, from 7th row from north -
1st-4th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4" t="str">
        <f>CONCATENATE(B30," -",CHAR(10),C31)</f>
        <v>Inner rows, from 7th row from north -
Interior modules</v>
      </c>
      <c r="D161" s="1725"/>
      <c r="E161" s="1726"/>
      <c r="F161" s="1724" t="str">
        <f>$C$161</f>
        <v>Inner rows, from 7th row from north -
Interior modules</v>
      </c>
      <c r="G161" s="1725"/>
      <c r="H161" s="1726"/>
      <c r="I161" s="1724" t="str">
        <f>$C$161</f>
        <v>Inner rows, from 7th row from north -
Interior modules</v>
      </c>
      <c r="J161" s="1725"/>
      <c r="K161" s="1726"/>
      <c r="L161" s="1724" t="str">
        <f>$C$161</f>
        <v>Inner rows, from 7th row from north -
Interior modules</v>
      </c>
      <c r="M161" s="1725"/>
      <c r="N161" s="1726"/>
      <c r="O161" s="1724" t="str">
        <f>$C$161</f>
        <v>Inner rows, from 7th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21" t="str">
        <f>CONCATENATE(B32," - ",C32)</f>
        <v>South row - 1st-4th module</v>
      </c>
      <c r="D168" s="1722"/>
      <c r="E168" s="1723"/>
      <c r="F168" s="1721" t="str">
        <f>$C$168</f>
        <v>South row - 1st-4th module</v>
      </c>
      <c r="G168" s="1722"/>
      <c r="H168" s="1723"/>
      <c r="I168" s="1721" t="str">
        <f>$C$168</f>
        <v>South row - 1st-4th module</v>
      </c>
      <c r="J168" s="1722"/>
      <c r="K168" s="1723"/>
      <c r="L168" s="1721" t="str">
        <f>$C$168</f>
        <v>South row - 1st-4th module</v>
      </c>
      <c r="M168" s="1722"/>
      <c r="N168" s="1723"/>
      <c r="O168" s="1721" t="str">
        <f>$C$168</f>
        <v>South row - 1st-4th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- 1st-4th module</v>
      </c>
      <c r="D184" s="1722"/>
      <c r="E184" s="1723"/>
      <c r="F184" s="1721" t="str">
        <f>$C$126</f>
        <v>North row - 1st-4th module</v>
      </c>
      <c r="G184" s="1722"/>
      <c r="H184" s="1723"/>
      <c r="I184" s="1721" t="str">
        <f>$C$126</f>
        <v>North row - 1st-4th module</v>
      </c>
      <c r="J184" s="1722"/>
      <c r="K184" s="1723"/>
      <c r="L184" s="1721" t="str">
        <f>$C$126</f>
        <v>North row - 1st-4th module</v>
      </c>
      <c r="M184" s="1722"/>
      <c r="N184" s="1723"/>
      <c r="O184" s="1721" t="str">
        <f>$C$126</f>
        <v>North row - 1st-4th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4" t="str">
        <f>$C$140</f>
        <v>Inner rows, 2nd to 6th row from north -
1st-4th module</v>
      </c>
      <c r="D198" s="1725"/>
      <c r="E198" s="1726"/>
      <c r="F198" s="1724" t="str">
        <f>$C$140</f>
        <v>Inner rows, 2nd to 6th row from north -
1st-4th module</v>
      </c>
      <c r="G198" s="1725"/>
      <c r="H198" s="1726"/>
      <c r="I198" s="1724" t="str">
        <f>$C$140</f>
        <v>Inner rows, 2nd to 6th row from north -
1st-4th module</v>
      </c>
      <c r="J198" s="1725"/>
      <c r="K198" s="1726"/>
      <c r="L198" s="1724" t="str">
        <f>$C$140</f>
        <v>Inner rows, 2nd to 6th row from north -
1st-4th module</v>
      </c>
      <c r="M198" s="1725"/>
      <c r="N198" s="1726"/>
      <c r="O198" s="1724" t="str">
        <f>$C$140</f>
        <v>Inner rows, 2nd to 6th row from north -
1st-4th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4" t="str">
        <f>$C$147</f>
        <v>Inner rows, 2nd to 6th row from north -
Interior modules</v>
      </c>
      <c r="D205" s="1725"/>
      <c r="E205" s="1726"/>
      <c r="F205" s="1724" t="str">
        <f>$C$147</f>
        <v>Inner rows, 2nd to 6th row from north -
Interior modules</v>
      </c>
      <c r="G205" s="1725"/>
      <c r="H205" s="1726"/>
      <c r="I205" s="1724" t="str">
        <f>$C$147</f>
        <v>Inner rows, 2nd to 6th row from north -
Interior modules</v>
      </c>
      <c r="J205" s="1725"/>
      <c r="K205" s="1726"/>
      <c r="L205" s="1724" t="str">
        <f>$C$147</f>
        <v>Inner rows, 2nd to 6th row from north -
Interior modules</v>
      </c>
      <c r="M205" s="1725"/>
      <c r="N205" s="1726"/>
      <c r="O205" s="1724" t="str">
        <f>$C$147</f>
        <v>Inner rows, 2nd to 6th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4" t="str">
        <f>$C$154</f>
        <v>Inner rows, from 7th row from north -
1st-4th module</v>
      </c>
      <c r="D212" s="1725"/>
      <c r="E212" s="1726"/>
      <c r="F212" s="1724" t="str">
        <f>$C$154</f>
        <v>Inner rows, from 7th row from north -
1st-4th module</v>
      </c>
      <c r="G212" s="1725"/>
      <c r="H212" s="1726"/>
      <c r="I212" s="1724" t="str">
        <f>$C$154</f>
        <v>Inner rows, from 7th row from north -
1st-4th module</v>
      </c>
      <c r="J212" s="1725"/>
      <c r="K212" s="1726"/>
      <c r="L212" s="1724" t="str">
        <f>$C$154</f>
        <v>Inner rows, from 7th row from north -
1st-4th module</v>
      </c>
      <c r="M212" s="1725"/>
      <c r="N212" s="1726"/>
      <c r="O212" s="1724" t="str">
        <f>$C$154</f>
        <v>Inner rows, from 7th row from north -
1st-4th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4" t="str">
        <f>$C$161</f>
        <v>Inner rows, from 7th row from north -
Interior modules</v>
      </c>
      <c r="D219" s="1725"/>
      <c r="E219" s="1726"/>
      <c r="F219" s="1724" t="str">
        <f>$C$161</f>
        <v>Inner rows, from 7th row from north -
Interior modules</v>
      </c>
      <c r="G219" s="1725"/>
      <c r="H219" s="1726"/>
      <c r="I219" s="1724" t="str">
        <f>$C$161</f>
        <v>Inner rows, from 7th row from north -
Interior modules</v>
      </c>
      <c r="J219" s="1725"/>
      <c r="K219" s="1726"/>
      <c r="L219" s="1724" t="str">
        <f>$C$161</f>
        <v>Inner rows, from 7th row from north -
Interior modules</v>
      </c>
      <c r="M219" s="1725"/>
      <c r="N219" s="1726"/>
      <c r="O219" s="1724" t="str">
        <f>$C$161</f>
        <v>Inner rows, from 7th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21" t="str">
        <f>$C$168</f>
        <v>South row - 1st-4th module</v>
      </c>
      <c r="D226" s="1722"/>
      <c r="E226" s="1723"/>
      <c r="F226" s="1721" t="str">
        <f>$C$168</f>
        <v>South row - 1st-4th module</v>
      </c>
      <c r="G226" s="1722"/>
      <c r="H226" s="1723"/>
      <c r="I226" s="1721" t="str">
        <f>$C$168</f>
        <v>South row - 1st-4th module</v>
      </c>
      <c r="J226" s="1722"/>
      <c r="K226" s="1723"/>
      <c r="L226" s="1721" t="str">
        <f>$C$168</f>
        <v>South row - 1st-4th module</v>
      </c>
      <c r="M226" s="1722"/>
      <c r="N226" s="1723"/>
      <c r="O226" s="1721" t="str">
        <f>$C$168</f>
        <v>South row - 1st-4th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1</v>
      </c>
      <c r="E246" s="458">
        <f>IF(AND($G$19&gt;=0,$G$19&lt;=0.1),E247+(E248-E247)/(0.1-0)*($G$19-0),IF(AND($G$19&gt;0.1,$G$19&lt;=0.2),E248+(E249-E248)/(0.2-0.1)*($G$19-0.1),IF($G$19&gt;0.2,E249,"Fehler")))</f>
        <v>1</v>
      </c>
      <c r="F246" s="458">
        <f t="shared" ref="F246:H246" si="38">IF(AND($G$19&gt;=0,$G$19&lt;=0.1),F247+(F248-F247)/(0.1-0)*($G$19-0),IF(AND($G$19&gt;0.1,$G$19&lt;=0.2),F248+(F249-F248)/(0.2-0.1)*($G$19-0.1),IF($G$19&gt;0.2,F249,"Fehler")))</f>
        <v>1</v>
      </c>
      <c r="G246" s="458">
        <f t="shared" si="38"/>
        <v>1</v>
      </c>
      <c r="H246" s="458">
        <f t="shared" si="38"/>
        <v>1</v>
      </c>
      <c r="I246" s="457">
        <f>IF(AND($G$19&gt;=0,$G$19&lt;=0.1),I247+(I248-I247)/(0.1-0)*($G$19-0),IF(AND($G$19&gt;0.1,$G$19&lt;=0.2),I248+(I249-I248)/(0.2-0.1)*($G$19-0.1),IF($G$19&gt;0.2,I249,"Fehler")))</f>
        <v>1</v>
      </c>
      <c r="J246" s="458">
        <f>IF(AND($G$19&gt;=0,$G$19&lt;=0.1),J247+(J248-J247)/(0.1-0)*($G$19-0),IF(AND($G$19&gt;0.1,$G$19&lt;=0.2),J248+(J249-J248)/(0.2-0.1)*($G$19-0.1),IF($G$19&gt;0.2,J249,"Fehler")))</f>
        <v>1</v>
      </c>
      <c r="K246" s="458">
        <f>IF(AND($G$19&gt;=0,$G$19&lt;=0.1),K247+(K248-K247)/(0.1-0)*($G$19-0),IF(AND($G$19&gt;0.1,$G$19&lt;=0.2),K248+(K249-K248)/(0.2-0.1)*($G$19-0.1),IF($G$19&gt;0.2,K249,"Fehler")))</f>
        <v>1</v>
      </c>
      <c r="L246" s="458">
        <f>IF(AND($G$19&gt;=0,$G$19&lt;=0.1),L247+(L248-L247)/(0.1-0)*($G$19-0),IF(AND($G$19&gt;0.1,$G$19&lt;=0.2),L248+(L249-L248)/(0.2-0.1)*($G$19-0.1),IF($G$19&gt;0.2,L249,"Fehler")))</f>
        <v>1</v>
      </c>
      <c r="M246" s="459">
        <f>IF(AND($G$19&gt;=0,$G$19&lt;=0.1),M247+(M248-M247)/(0.1-0)*($G$19-0),IF(AND($G$19&gt;0.1,$G$19&lt;=0.2),M248+(M249-M248)/(0.2-0.1)*($G$19-0.1),IF($G$19&gt;0.2,M249,"Fehler")))</f>
        <v>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0.99140426687631722</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0.76172582119770749</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43" t="str">
        <f>'building data'!C9</f>
        <v>Westside Foundry</v>
      </c>
      <c r="D9" s="1644"/>
      <c r="E9" s="30" t="s">
        <v>319</v>
      </c>
      <c r="F9" s="1622" t="str">
        <f>'building data'!H9</f>
        <v>English</v>
      </c>
      <c r="G9" s="1623"/>
      <c r="H9" s="19"/>
      <c r="I9" s="19"/>
      <c r="J9" s="230"/>
      <c r="K9" s="230"/>
      <c r="P9" s="19"/>
      <c r="Q9" s="19"/>
      <c r="R9" s="29"/>
      <c r="S9" s="19"/>
      <c r="T9" s="150"/>
      <c r="U9" s="19"/>
      <c r="V9" s="19"/>
      <c r="W9" s="19"/>
    </row>
    <row r="10" spans="2:119" ht="13.5" customHeight="1" x14ac:dyDescent="0.2">
      <c r="B10" s="16" t="s">
        <v>311</v>
      </c>
      <c r="C10" s="31">
        <f>'building data'!C10</f>
        <v>30318</v>
      </c>
      <c r="D10" s="32"/>
      <c r="E10" s="33" t="s">
        <v>320</v>
      </c>
      <c r="F10" s="1624" t="str">
        <f>'building data'!H10</f>
        <v>1530 Ellsworth Industrial Blvd</v>
      </c>
      <c r="G10" s="1625"/>
      <c r="H10" s="19"/>
      <c r="I10" s="19"/>
      <c r="J10" s="230"/>
      <c r="K10" s="230"/>
      <c r="P10" s="19"/>
      <c r="Q10" s="19"/>
      <c r="R10" s="29"/>
      <c r="S10" s="19"/>
      <c r="T10" s="150"/>
      <c r="U10" s="19"/>
      <c r="V10" s="19"/>
      <c r="W10" s="19"/>
    </row>
    <row r="11" spans="2:119" ht="13.5" customHeight="1" x14ac:dyDescent="0.2">
      <c r="B11" s="16" t="s">
        <v>312</v>
      </c>
      <c r="C11" s="31" t="str">
        <f>'building data'!C11</f>
        <v>Ted Bleeker</v>
      </c>
      <c r="D11" s="32"/>
      <c r="E11" s="33" t="s">
        <v>321</v>
      </c>
      <c r="F11" s="1624" t="str">
        <f>'building data'!H11</f>
        <v>USA</v>
      </c>
      <c r="G11" s="1625"/>
      <c r="H11" s="19"/>
      <c r="I11" s="19"/>
      <c r="J11" s="230"/>
      <c r="K11" s="230"/>
      <c r="P11" s="19"/>
      <c r="Q11" s="19"/>
      <c r="R11" s="29"/>
      <c r="S11" s="19"/>
      <c r="T11" s="19"/>
      <c r="U11" s="19"/>
      <c r="V11" s="19"/>
      <c r="W11" s="19"/>
    </row>
    <row r="12" spans="2:119" ht="13.5" customHeight="1" thickBot="1" x14ac:dyDescent="0.25">
      <c r="B12" s="17" t="s">
        <v>313</v>
      </c>
      <c r="C12" s="34">
        <f ca="1">'building data'!C12</f>
        <v>42656</v>
      </c>
      <c r="D12" s="35"/>
      <c r="E12" s="36" t="s">
        <v>322</v>
      </c>
      <c r="F12" s="1626" t="str">
        <f>'building data'!H12</f>
        <v>ASCE/SEI 7-10</v>
      </c>
      <c r="G12" s="1627"/>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34" t="s">
        <v>400</v>
      </c>
      <c r="C16" s="1635"/>
      <c r="D16" s="1635"/>
      <c r="E16" s="1635"/>
      <c r="F16" s="1635"/>
      <c r="G16" s="1635"/>
      <c r="H16" s="1635"/>
      <c r="I16" s="1635"/>
      <c r="J16" s="1636"/>
      <c r="K16" s="1077"/>
      <c r="L16" s="19"/>
      <c r="M16" s="19"/>
      <c r="N16" s="23"/>
      <c r="O16" s="18"/>
      <c r="P16" s="18"/>
      <c r="Q16" s="18"/>
      <c r="R16" s="18"/>
      <c r="S16" s="18"/>
      <c r="T16" s="18"/>
      <c r="U16" s="18"/>
      <c r="V16" s="1544" t="s">
        <v>452</v>
      </c>
      <c r="W16" s="1544"/>
      <c r="X16" s="1544"/>
      <c r="Y16" s="1544"/>
      <c r="Z16" s="1544"/>
      <c r="AA16" s="1544"/>
      <c r="AB16" s="1544"/>
      <c r="AC16" s="1544"/>
      <c r="AD16" s="1544"/>
      <c r="AE16" s="1544"/>
      <c r="AF16" s="1544"/>
      <c r="AG16" s="1544"/>
      <c r="AH16" s="1544"/>
      <c r="AI16" s="1544"/>
      <c r="AJ16" s="1544"/>
      <c r="AK16" s="1544"/>
      <c r="AL16" s="1544"/>
      <c r="AM16" s="1544"/>
      <c r="AN16" s="1544"/>
      <c r="AO16" s="1544"/>
      <c r="AP16" s="1544"/>
      <c r="AQ16" s="1544"/>
      <c r="AR16" s="1544"/>
      <c r="AS16" s="1544"/>
      <c r="AT16" s="1544"/>
      <c r="AU16" s="1544"/>
      <c r="AV16" s="1544"/>
      <c r="AW16" s="1544"/>
      <c r="AX16" s="1544"/>
      <c r="AY16" s="1544"/>
      <c r="AZ16" s="1544"/>
      <c r="BA16" s="1544"/>
      <c r="BB16" s="1544"/>
      <c r="BC16" s="1544"/>
      <c r="BD16" s="1544"/>
      <c r="BE16" s="1544"/>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44"/>
      <c r="W17" s="1544"/>
      <c r="X17" s="1544"/>
      <c r="Y17" s="1544"/>
      <c r="Z17" s="1544"/>
      <c r="AA17" s="1544"/>
      <c r="AB17" s="1544"/>
      <c r="AC17" s="1544"/>
      <c r="AD17" s="1544"/>
      <c r="AE17" s="1544"/>
      <c r="AF17" s="1544"/>
      <c r="AG17" s="1544"/>
      <c r="AH17" s="1544"/>
      <c r="AI17" s="1544"/>
      <c r="AJ17" s="1544"/>
      <c r="AK17" s="1544"/>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8"/>
      <c r="BG17" s="18"/>
      <c r="BH17" s="18"/>
      <c r="BI17" s="18"/>
    </row>
    <row r="18" spans="2:119" ht="13.5" customHeight="1" x14ac:dyDescent="0.2">
      <c r="B18" s="961" t="s">
        <v>401</v>
      </c>
      <c r="C18" s="721">
        <f>C21/F21</f>
        <v>13.243267788943221</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44"/>
      <c r="W18" s="1544"/>
      <c r="X18" s="1544"/>
      <c r="Y18" s="1544"/>
      <c r="Z18" s="1544"/>
      <c r="AA18" s="1544"/>
      <c r="AB18" s="1544"/>
      <c r="AC18" s="1544"/>
      <c r="AD18" s="1544"/>
      <c r="AE18" s="1544"/>
      <c r="AF18" s="1544"/>
      <c r="AG18" s="1544"/>
      <c r="AH18" s="1544"/>
      <c r="AI18" s="1544"/>
      <c r="AJ18" s="1544"/>
      <c r="AK18" s="1544"/>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8"/>
      <c r="BG18" s="18"/>
      <c r="BH18" s="18"/>
      <c r="BI18" s="18"/>
    </row>
    <row r="19" spans="2:119" ht="13.5" customHeight="1" x14ac:dyDescent="0.2">
      <c r="B19" s="961" t="s">
        <v>306</v>
      </c>
      <c r="C19" s="721">
        <f>C22/F21</f>
        <v>2.858778826801351</v>
      </c>
      <c r="D19" s="43" t="s">
        <v>3</v>
      </c>
      <c r="E19" s="44" t="s">
        <v>404</v>
      </c>
      <c r="F19" s="721">
        <f>'1-Eng Inputs'!B16*0.0254</f>
        <v>0.99212400000000001</v>
      </c>
      <c r="G19" s="19" t="s">
        <v>0</v>
      </c>
      <c r="H19" s="44" t="s">
        <v>409</v>
      </c>
      <c r="I19" s="413">
        <v>0.23</v>
      </c>
      <c r="J19" s="963" t="s">
        <v>0</v>
      </c>
      <c r="K19" s="43"/>
      <c r="L19" s="41"/>
      <c r="M19" s="19"/>
      <c r="N19" s="23"/>
      <c r="O19" s="18"/>
      <c r="P19" s="18"/>
      <c r="Q19" s="18"/>
      <c r="R19" s="18"/>
      <c r="S19" s="18"/>
      <c r="T19" s="18"/>
      <c r="U19" s="18"/>
      <c r="V19" s="1544"/>
      <c r="W19" s="1544"/>
      <c r="X19" s="1544"/>
      <c r="Y19" s="1544"/>
      <c r="Z19" s="1544"/>
      <c r="AA19" s="1544"/>
      <c r="AB19" s="1544"/>
      <c r="AC19" s="1544"/>
      <c r="AD19" s="1544"/>
      <c r="AE19" s="1544"/>
      <c r="AF19" s="1544"/>
      <c r="AG19" s="1544"/>
      <c r="AH19" s="1544"/>
      <c r="AI19" s="1544"/>
      <c r="AJ19" s="1544"/>
      <c r="AK19" s="1544"/>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8"/>
      <c r="BG19" s="18"/>
      <c r="BH19" s="18"/>
      <c r="BI19" s="18"/>
    </row>
    <row r="20" spans="2:119" ht="13.5" customHeight="1" x14ac:dyDescent="0.2">
      <c r="B20" s="961" t="s">
        <v>402</v>
      </c>
      <c r="C20" s="414">
        <f>C18+C19</f>
        <v>16.102046615744573</v>
      </c>
      <c r="D20" s="43" t="s">
        <v>3</v>
      </c>
      <c r="E20" s="44" t="s">
        <v>405</v>
      </c>
      <c r="F20" s="721">
        <f>'1-Eng Inputs'!B15*0.0254</f>
        <v>1.956054</v>
      </c>
      <c r="G20" s="19" t="s">
        <v>0</v>
      </c>
      <c r="H20" s="44" t="s">
        <v>410</v>
      </c>
      <c r="I20" s="721">
        <f>F20</f>
        <v>1.956054</v>
      </c>
      <c r="J20" s="963" t="s">
        <v>0</v>
      </c>
      <c r="K20" s="43"/>
      <c r="L20" s="47"/>
      <c r="M20" s="19"/>
      <c r="N20" s="23"/>
      <c r="O20" s="18"/>
      <c r="P20" s="18"/>
      <c r="Q20" s="18"/>
      <c r="R20" s="18"/>
      <c r="S20" s="18"/>
      <c r="T20" s="18"/>
      <c r="U20" s="18"/>
      <c r="V20" s="1544"/>
      <c r="W20" s="1544"/>
      <c r="X20" s="1544"/>
      <c r="Y20" s="1544"/>
      <c r="Z20" s="1544"/>
      <c r="AA20" s="1544"/>
      <c r="AB20" s="1544"/>
      <c r="AC20" s="1544"/>
      <c r="AD20" s="1544"/>
      <c r="AE20" s="1544"/>
      <c r="AF20" s="1544"/>
      <c r="AG20" s="1544"/>
      <c r="AH20" s="1544"/>
      <c r="AI20" s="1544"/>
      <c r="AJ20" s="1544"/>
      <c r="AK20" s="1544"/>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8"/>
      <c r="BG20" s="18"/>
      <c r="BH20" s="18"/>
      <c r="BI20" s="18"/>
    </row>
    <row r="21" spans="2:119" ht="13.5" customHeight="1" x14ac:dyDescent="0.2">
      <c r="B21" s="964" t="s">
        <v>168</v>
      </c>
      <c r="C21" s="721">
        <f>'1-Eng Inputs'!B17*0.453592</f>
        <v>25.700522719999999</v>
      </c>
      <c r="D21" s="43" t="s">
        <v>169</v>
      </c>
      <c r="E21" s="44" t="s">
        <v>406</v>
      </c>
      <c r="F21" s="414">
        <f>F19*F20</f>
        <v>1.9406481186960001</v>
      </c>
      <c r="G21" s="19" t="s">
        <v>1</v>
      </c>
      <c r="H21" s="44" t="s">
        <v>411</v>
      </c>
      <c r="I21" s="414">
        <f>I20*I19</f>
        <v>0.44989242000000002</v>
      </c>
      <c r="J21" s="963" t="s">
        <v>1</v>
      </c>
      <c r="K21" s="43"/>
      <c r="L21" s="47"/>
      <c r="M21" s="19"/>
      <c r="N21" s="23"/>
      <c r="O21" s="1441" t="str">
        <f>M27</f>
        <v>setback a</v>
      </c>
      <c r="P21" s="1442"/>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1" t="str">
        <f>M27</f>
        <v>setback a</v>
      </c>
      <c r="BK21" s="1442"/>
      <c r="BO21" s="19"/>
      <c r="BP21" s="23"/>
      <c r="BQ21" s="1441" t="str">
        <f>BO27</f>
        <v>setback a</v>
      </c>
      <c r="BR21" s="1442"/>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1" t="str">
        <f>BO27</f>
        <v>setback a</v>
      </c>
      <c r="DM21" s="1442"/>
    </row>
    <row r="22" spans="2:119" ht="13.5" customHeight="1" x14ac:dyDescent="0.2">
      <c r="B22" s="964" t="s">
        <v>307</v>
      </c>
      <c r="C22" s="721">
        <f>((SUM('2-Quote Inputs'!K7:K8)*2)+IF('2-Quote Inputs'!G31="YES",'2-Quote Inputs'!K9,0)+IF('1-Eng Inputs'!B32="YES",'2-Quote Inputs'!K15,0))*0.453592</f>
        <v>5.5478837519999997</v>
      </c>
      <c r="D22" s="43" t="s">
        <v>169</v>
      </c>
      <c r="E22" s="19"/>
      <c r="F22" s="19"/>
      <c r="G22" s="19"/>
      <c r="H22" s="19"/>
      <c r="I22" s="19"/>
      <c r="J22" s="965"/>
      <c r="K22" s="19"/>
      <c r="L22" s="152"/>
      <c r="M22" s="19"/>
      <c r="N22" s="23"/>
      <c r="O22" s="1441"/>
      <c r="P22" s="1442"/>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1"/>
      <c r="BK22" s="1442"/>
      <c r="BO22" s="19"/>
      <c r="BP22" s="23"/>
      <c r="BQ22" s="1441"/>
      <c r="BR22" s="1442"/>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1"/>
      <c r="DM22" s="1442"/>
    </row>
    <row r="23" spans="2:119" ht="13.5" customHeight="1" thickBot="1" x14ac:dyDescent="0.25">
      <c r="B23" s="966"/>
      <c r="C23" s="967"/>
      <c r="D23" s="968"/>
      <c r="E23" s="968"/>
      <c r="F23" s="967"/>
      <c r="G23" s="967"/>
      <c r="H23" s="967"/>
      <c r="I23" s="967"/>
      <c r="J23" s="969"/>
      <c r="K23" s="43"/>
      <c r="L23" s="47"/>
      <c r="M23" s="19"/>
      <c r="N23" s="19"/>
      <c r="O23" s="1441"/>
      <c r="P23" s="1442"/>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441"/>
      <c r="BK23" s="1442"/>
      <c r="BL23" s="180"/>
      <c r="BO23" s="19"/>
      <c r="BP23" s="19"/>
      <c r="BQ23" s="1441"/>
      <c r="BR23" s="1442"/>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441"/>
      <c r="DM23" s="1442"/>
      <c r="DN23" s="180"/>
    </row>
    <row r="24" spans="2:119" ht="13.5" customHeight="1" thickBot="1" x14ac:dyDescent="0.25">
      <c r="B24" s="1637" t="s">
        <v>412</v>
      </c>
      <c r="C24" s="1638"/>
      <c r="D24" s="1638"/>
      <c r="E24" s="1638"/>
      <c r="F24" s="1638"/>
      <c r="G24" s="1638"/>
      <c r="H24" s="1638"/>
      <c r="I24" s="1638"/>
      <c r="J24" s="1639"/>
      <c r="K24" s="1077"/>
      <c r="L24" s="47"/>
      <c r="M24" s="21"/>
      <c r="N24" s="21"/>
      <c r="O24" s="1441"/>
      <c r="P24" s="1442"/>
      <c r="Q24" s="333"/>
      <c r="R24" s="334"/>
      <c r="S24" s="334"/>
      <c r="T24" s="334"/>
      <c r="U24" s="335"/>
      <c r="V24" s="1443" t="s">
        <v>346</v>
      </c>
      <c r="W24" s="1443"/>
      <c r="X24" s="1443"/>
      <c r="Y24" s="1443"/>
      <c r="Z24" s="1443"/>
      <c r="AA24" s="1443"/>
      <c r="AB24" s="1443"/>
      <c r="AC24" s="1443"/>
      <c r="AD24" s="1443"/>
      <c r="AE24" s="1443"/>
      <c r="AF24" s="1443"/>
      <c r="AG24" s="1443"/>
      <c r="AH24" s="1443"/>
      <c r="AI24" s="1443"/>
      <c r="AJ24" s="1443"/>
      <c r="AK24" s="1443"/>
      <c r="AL24" s="1443"/>
      <c r="AM24" s="1443"/>
      <c r="AN24" s="1443"/>
      <c r="AO24" s="1443"/>
      <c r="AP24" s="1443"/>
      <c r="AQ24" s="1443"/>
      <c r="AR24" s="1443"/>
      <c r="AS24" s="1443"/>
      <c r="AT24" s="1443"/>
      <c r="AU24" s="1443"/>
      <c r="AV24" s="1443"/>
      <c r="AW24" s="1443"/>
      <c r="AX24" s="1443"/>
      <c r="AY24" s="1443"/>
      <c r="AZ24" s="1443"/>
      <c r="BA24" s="1443"/>
      <c r="BB24" s="1443"/>
      <c r="BC24" s="1443"/>
      <c r="BD24" s="1443"/>
      <c r="BE24" s="1443"/>
      <c r="BF24" s="335"/>
      <c r="BG24" s="335"/>
      <c r="BH24" s="335"/>
      <c r="BI24" s="336"/>
      <c r="BJ24" s="1441"/>
      <c r="BK24" s="1442"/>
      <c r="BL24" s="180"/>
      <c r="BO24" s="21"/>
      <c r="BP24" s="21"/>
      <c r="BQ24" s="1441"/>
      <c r="BR24" s="1442"/>
      <c r="BS24" s="333"/>
      <c r="BT24" s="334"/>
      <c r="BU24" s="334"/>
      <c r="BV24" s="334"/>
      <c r="BW24" s="335"/>
      <c r="BX24" s="1443" t="s">
        <v>349</v>
      </c>
      <c r="BY24" s="1443"/>
      <c r="BZ24" s="1443"/>
      <c r="CA24" s="1443"/>
      <c r="CB24" s="1443"/>
      <c r="CC24" s="1443"/>
      <c r="CD24" s="1443"/>
      <c r="CE24" s="1443"/>
      <c r="CF24" s="1443"/>
      <c r="CG24" s="1443"/>
      <c r="CH24" s="1443"/>
      <c r="CI24" s="1443"/>
      <c r="CJ24" s="1443"/>
      <c r="CK24" s="1443"/>
      <c r="CL24" s="1443"/>
      <c r="CM24" s="1443"/>
      <c r="CN24" s="1443"/>
      <c r="CO24" s="1443"/>
      <c r="CP24" s="1443"/>
      <c r="CQ24" s="1443"/>
      <c r="CR24" s="1443"/>
      <c r="CS24" s="1443"/>
      <c r="CT24" s="1443"/>
      <c r="CU24" s="1443"/>
      <c r="CV24" s="1443"/>
      <c r="CW24" s="1443"/>
      <c r="CX24" s="1443"/>
      <c r="CY24" s="1443"/>
      <c r="CZ24" s="1443"/>
      <c r="DA24" s="1443"/>
      <c r="DB24" s="1443"/>
      <c r="DC24" s="1443"/>
      <c r="DD24" s="1443"/>
      <c r="DE24" s="1443"/>
      <c r="DF24" s="1443"/>
      <c r="DG24" s="1443"/>
      <c r="DH24" s="335"/>
      <c r="DI24" s="335"/>
      <c r="DJ24" s="335"/>
      <c r="DK24" s="336"/>
      <c r="DL24" s="1441"/>
      <c r="DM24" s="1442"/>
      <c r="DN24" s="180"/>
    </row>
    <row r="25" spans="2:119" ht="13.5" customHeight="1" x14ac:dyDescent="0.2">
      <c r="B25" s="49" t="s">
        <v>413</v>
      </c>
      <c r="C25" s="415">
        <f>VLOOKUP($F$11,$C$104:$F$119,3,FALSE)</f>
        <v>1.1350462427609513</v>
      </c>
      <c r="D25" s="50" t="s">
        <v>2</v>
      </c>
      <c r="E25" s="50"/>
      <c r="F25" s="50"/>
      <c r="G25" s="50"/>
      <c r="H25" s="50"/>
      <c r="I25" s="50"/>
      <c r="J25" s="51"/>
      <c r="K25" s="43"/>
      <c r="L25" s="47"/>
      <c r="M25" s="19"/>
      <c r="N25" s="19"/>
      <c r="O25" s="1441"/>
      <c r="P25" s="1442"/>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441"/>
      <c r="BK25" s="1442"/>
      <c r="BL25" s="180"/>
      <c r="BO25" s="19"/>
      <c r="BP25" s="19"/>
      <c r="BQ25" s="1441"/>
      <c r="BR25" s="1442"/>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441"/>
      <c r="DM25" s="1442"/>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44" t="s">
        <v>445</v>
      </c>
      <c r="N27" s="52"/>
      <c r="O27" s="363"/>
      <c r="P27" s="364"/>
      <c r="Q27" s="1446" t="s">
        <v>447</v>
      </c>
      <c r="R27" s="1447"/>
      <c r="S27" s="1447"/>
      <c r="T27" s="1447"/>
      <c r="U27" s="1447"/>
      <c r="V27" s="1447"/>
      <c r="W27" s="1447"/>
      <c r="X27" s="1447"/>
      <c r="Y27" s="1447"/>
      <c r="Z27" s="1447"/>
      <c r="AA27" s="1447"/>
      <c r="AB27" s="1447"/>
      <c r="AC27" s="1447"/>
      <c r="AD27" s="1447"/>
      <c r="AE27" s="1447"/>
      <c r="AF27" s="1447"/>
      <c r="AG27" s="1447"/>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8"/>
      <c r="BJ27" s="365"/>
      <c r="BK27" s="366"/>
      <c r="BL27" s="359"/>
      <c r="BM27" s="484"/>
      <c r="BO27" s="1444" t="s">
        <v>445</v>
      </c>
      <c r="BP27" s="52"/>
      <c r="BQ27" s="363"/>
      <c r="BR27" s="364"/>
      <c r="BS27" s="1446" t="s">
        <v>447</v>
      </c>
      <c r="BT27" s="1447"/>
      <c r="BU27" s="1447"/>
      <c r="BV27" s="1447"/>
      <c r="BW27" s="1447"/>
      <c r="BX27" s="1447"/>
      <c r="BY27" s="1447"/>
      <c r="BZ27" s="1447"/>
      <c r="CA27" s="1447"/>
      <c r="CB27" s="1447"/>
      <c r="CC27" s="1447"/>
      <c r="CD27" s="1447"/>
      <c r="CE27" s="1447"/>
      <c r="CF27" s="1447"/>
      <c r="CG27" s="1447"/>
      <c r="CH27" s="1447"/>
      <c r="CI27" s="1447"/>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8"/>
      <c r="DL27" s="365"/>
      <c r="DM27" s="366"/>
      <c r="DN27" s="359"/>
      <c r="DO27" s="484"/>
    </row>
    <row r="28" spans="2:119" ht="13.5" customHeight="1" thickBot="1" x14ac:dyDescent="0.25">
      <c r="B28" s="1637" t="s">
        <v>414</v>
      </c>
      <c r="C28" s="1638"/>
      <c r="D28" s="1638"/>
      <c r="E28" s="1638"/>
      <c r="F28" s="1638"/>
      <c r="G28" s="1638"/>
      <c r="H28" s="1638"/>
      <c r="I28" s="1638"/>
      <c r="J28" s="1639"/>
      <c r="K28" s="1077"/>
      <c r="M28" s="1445"/>
      <c r="N28" s="52"/>
      <c r="O28" s="367"/>
      <c r="P28" s="154"/>
      <c r="Q28" s="1449"/>
      <c r="R28" s="1750"/>
      <c r="S28" s="1750"/>
      <c r="T28" s="1750"/>
      <c r="U28" s="1750"/>
      <c r="V28" s="1750"/>
      <c r="W28" s="1750"/>
      <c r="X28" s="175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0"/>
      <c r="AT28" s="1750"/>
      <c r="AU28" s="1750"/>
      <c r="AV28" s="1750"/>
      <c r="AW28" s="1750"/>
      <c r="AX28" s="1750"/>
      <c r="AY28" s="1750"/>
      <c r="AZ28" s="1750"/>
      <c r="BA28" s="1750"/>
      <c r="BB28" s="1750"/>
      <c r="BC28" s="1750"/>
      <c r="BD28" s="1750"/>
      <c r="BE28" s="1750"/>
      <c r="BF28" s="1750"/>
      <c r="BG28" s="1750"/>
      <c r="BH28" s="1750"/>
      <c r="BI28" s="1751"/>
      <c r="BJ28" s="48"/>
      <c r="BK28" s="368"/>
      <c r="BL28" s="360"/>
      <c r="BM28" s="485"/>
      <c r="BO28" s="1445"/>
      <c r="BP28" s="52"/>
      <c r="BQ28" s="367"/>
      <c r="BR28" s="154"/>
      <c r="BS28" s="1449"/>
      <c r="BT28" s="1750"/>
      <c r="BU28" s="1750"/>
      <c r="BV28" s="1750"/>
      <c r="BW28" s="1750"/>
      <c r="BX28" s="1750"/>
      <c r="BY28" s="1750"/>
      <c r="BZ28" s="1750"/>
      <c r="CA28" s="1750"/>
      <c r="CB28" s="1750"/>
      <c r="CC28" s="1750"/>
      <c r="CD28" s="1750"/>
      <c r="CE28" s="1750"/>
      <c r="CF28" s="1750"/>
      <c r="CG28" s="1750"/>
      <c r="CH28" s="1750"/>
      <c r="CI28" s="1750"/>
      <c r="CJ28" s="1750"/>
      <c r="CK28" s="1750"/>
      <c r="CL28" s="1750"/>
      <c r="CM28" s="1750"/>
      <c r="CN28" s="1750"/>
      <c r="CO28" s="1750"/>
      <c r="CP28" s="1750"/>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1"/>
      <c r="DL28" s="48"/>
      <c r="DM28" s="368"/>
      <c r="DN28" s="360"/>
      <c r="DO28" s="485"/>
    </row>
    <row r="29" spans="2:119" ht="13.5" customHeight="1" thickTop="1" x14ac:dyDescent="0.2">
      <c r="B29" s="326"/>
      <c r="C29" s="340"/>
      <c r="D29" s="327"/>
      <c r="E29" s="327"/>
      <c r="F29" s="327"/>
      <c r="G29" s="327"/>
      <c r="H29" s="327"/>
      <c r="I29" s="327"/>
      <c r="J29" s="328"/>
      <c r="K29" s="1078"/>
      <c r="M29" s="490"/>
      <c r="N29" s="52"/>
      <c r="O29" s="1480" t="s">
        <v>446</v>
      </c>
      <c r="P29" s="1481"/>
      <c r="Q29" s="1566" t="str">
        <f>V29</f>
        <v>North row
Interior modules</v>
      </c>
      <c r="R29" s="1477"/>
      <c r="S29" s="1477"/>
      <c r="T29" s="1477"/>
      <c r="U29" s="1478"/>
      <c r="V29" s="1476" t="str">
        <f>CONCATENATE(B87,CHAR(10),E88)</f>
        <v>North row
Interior modules</v>
      </c>
      <c r="W29" s="1477"/>
      <c r="X29" s="1477"/>
      <c r="Y29" s="1477"/>
      <c r="Z29" s="1478"/>
      <c r="AA29" s="1473" t="str">
        <f>CONCATENATE(B87,CHAR(10),E87)</f>
        <v>North row
1st-10th module</v>
      </c>
      <c r="AB29" s="1474"/>
      <c r="AC29" s="1474"/>
      <c r="AD29" s="1474"/>
      <c r="AE29" s="1475"/>
      <c r="AF29" s="1470" t="str">
        <f>CONCATENATE(B78,CHAR(10),E79)</f>
        <v>North row
Interior modules</v>
      </c>
      <c r="AG29" s="1471"/>
      <c r="AH29" s="1471"/>
      <c r="AI29" s="1471"/>
      <c r="AJ29" s="1472"/>
      <c r="AK29" s="1467" t="str">
        <f>CONCATENATE(B78,CHAR(10),E78)</f>
        <v>North row
1st-10th module</v>
      </c>
      <c r="AL29" s="1468"/>
      <c r="AM29" s="1468"/>
      <c r="AN29" s="1468"/>
      <c r="AO29" s="1469"/>
      <c r="AP29" s="1464" t="str">
        <f>CONCATENATE(B69,CHAR(10),E70)</f>
        <v>North row
Interior modules</v>
      </c>
      <c r="AQ29" s="1465"/>
      <c r="AR29" s="1465"/>
      <c r="AS29" s="1465"/>
      <c r="AT29" s="1466"/>
      <c r="AU29" s="1563" t="str">
        <f>CONCATENATE(B69,CHAR(10),E69)</f>
        <v>North row
1st-10th module</v>
      </c>
      <c r="AV29" s="1564"/>
      <c r="AW29" s="1564"/>
      <c r="AX29" s="1564"/>
      <c r="AY29" s="1565"/>
      <c r="AZ29" s="1554" t="str">
        <f>CONCATENATE(B51,CHAR(10),E52)</f>
        <v>North row
Interior modules</v>
      </c>
      <c r="BA29" s="1555"/>
      <c r="BB29" s="1555"/>
      <c r="BC29" s="1555"/>
      <c r="BD29" s="1556"/>
      <c r="BE29" s="1545" t="str">
        <f>CONCATENATE(B51,CHAR(10),E51)</f>
        <v>North row
1st-10th module</v>
      </c>
      <c r="BF29" s="1546"/>
      <c r="BG29" s="1546"/>
      <c r="BH29" s="1546"/>
      <c r="BI29" s="1547"/>
      <c r="BJ29" s="1480" t="s">
        <v>448</v>
      </c>
      <c r="BK29" s="1481"/>
      <c r="BL29" s="360"/>
      <c r="BM29" s="485"/>
      <c r="BO29" s="490"/>
      <c r="BP29" s="52"/>
      <c r="BQ29" s="1480" t="s">
        <v>446</v>
      </c>
      <c r="BR29" s="1481"/>
      <c r="BS29" s="1825" t="str">
        <f>BE29</f>
        <v>North row
1st-10th module</v>
      </c>
      <c r="BT29" s="1826"/>
      <c r="BU29" s="1826"/>
      <c r="BV29" s="1826"/>
      <c r="BW29" s="1826"/>
      <c r="BX29" s="1829" t="str">
        <f>AZ29</f>
        <v>North row
Interior modules</v>
      </c>
      <c r="BY29" s="1829"/>
      <c r="BZ29" s="1829"/>
      <c r="CA29" s="1829"/>
      <c r="CB29" s="1829"/>
      <c r="CC29" s="1831" t="str">
        <f>AU29</f>
        <v>North row
1st-10th module</v>
      </c>
      <c r="CD29" s="1831"/>
      <c r="CE29" s="1831"/>
      <c r="CF29" s="1831"/>
      <c r="CG29" s="1831"/>
      <c r="CH29" s="1844" t="str">
        <f>AP29</f>
        <v>North row
Interior modules</v>
      </c>
      <c r="CI29" s="1844"/>
      <c r="CJ29" s="1844"/>
      <c r="CK29" s="1844"/>
      <c r="CL29" s="1844"/>
      <c r="CM29" s="1845" t="str">
        <f>AK29</f>
        <v>North row
1st-10th module</v>
      </c>
      <c r="CN29" s="1845"/>
      <c r="CO29" s="1845"/>
      <c r="CP29" s="1845"/>
      <c r="CQ29" s="1845"/>
      <c r="CR29" s="1846" t="str">
        <f>AF29</f>
        <v>North row
Interior modules</v>
      </c>
      <c r="CS29" s="1846"/>
      <c r="CT29" s="1846"/>
      <c r="CU29" s="1846"/>
      <c r="CV29" s="1846"/>
      <c r="CW29" s="1841" t="str">
        <f>AA29</f>
        <v>North row
1st-10th module</v>
      </c>
      <c r="CX29" s="1841"/>
      <c r="CY29" s="1841"/>
      <c r="CZ29" s="1841"/>
      <c r="DA29" s="1841"/>
      <c r="DB29" s="1842" t="str">
        <f>V29</f>
        <v>North row
Interior modules</v>
      </c>
      <c r="DC29" s="1842"/>
      <c r="DD29" s="1842"/>
      <c r="DE29" s="1842"/>
      <c r="DF29" s="1842"/>
      <c r="DG29" s="1842" t="str">
        <f>Q29</f>
        <v>North row
Interior modules</v>
      </c>
      <c r="DH29" s="1842"/>
      <c r="DI29" s="1842"/>
      <c r="DJ29" s="1842"/>
      <c r="DK29" s="1843"/>
      <c r="DL29" s="1480" t="s">
        <v>448</v>
      </c>
      <c r="DM29" s="1481"/>
      <c r="DN29" s="360"/>
      <c r="DO29" s="485"/>
    </row>
    <row r="30" spans="2:119" ht="13.5" customHeight="1" x14ac:dyDescent="0.2">
      <c r="B30" s="274" t="s">
        <v>415</v>
      </c>
      <c r="C30" s="746">
        <f>'Friction Data'!E16</f>
        <v>0.32</v>
      </c>
      <c r="D30" s="46" t="s">
        <v>4</v>
      </c>
      <c r="E30" s="46"/>
      <c r="F30" s="46"/>
      <c r="G30" s="43"/>
      <c r="H30" s="43"/>
      <c r="I30" s="43"/>
      <c r="J30" s="329"/>
      <c r="K30" s="46"/>
      <c r="M30" s="491"/>
      <c r="N30" s="54"/>
      <c r="O30" s="1482"/>
      <c r="P30" s="1483"/>
      <c r="Q30" s="1567"/>
      <c r="R30" s="1281"/>
      <c r="S30" s="1281"/>
      <c r="T30" s="1281"/>
      <c r="U30" s="1282"/>
      <c r="V30" s="1280"/>
      <c r="W30" s="1281"/>
      <c r="X30" s="1281"/>
      <c r="Y30" s="1281"/>
      <c r="Z30" s="1282"/>
      <c r="AA30" s="1334"/>
      <c r="AB30" s="1335"/>
      <c r="AC30" s="1335"/>
      <c r="AD30" s="1335"/>
      <c r="AE30" s="1336"/>
      <c r="AF30" s="1343"/>
      <c r="AG30" s="1344"/>
      <c r="AH30" s="1344"/>
      <c r="AI30" s="1344"/>
      <c r="AJ30" s="1345"/>
      <c r="AK30" s="1352"/>
      <c r="AL30" s="1353"/>
      <c r="AM30" s="1353"/>
      <c r="AN30" s="1353"/>
      <c r="AO30" s="1354"/>
      <c r="AP30" s="1361"/>
      <c r="AQ30" s="1362"/>
      <c r="AR30" s="1362"/>
      <c r="AS30" s="1362"/>
      <c r="AT30" s="1363"/>
      <c r="AU30" s="1503"/>
      <c r="AV30" s="1504"/>
      <c r="AW30" s="1504"/>
      <c r="AX30" s="1504"/>
      <c r="AY30" s="1505"/>
      <c r="AZ30" s="1557"/>
      <c r="BA30" s="1558"/>
      <c r="BB30" s="1558"/>
      <c r="BC30" s="1558"/>
      <c r="BD30" s="1559"/>
      <c r="BE30" s="1548"/>
      <c r="BF30" s="1549"/>
      <c r="BG30" s="1549"/>
      <c r="BH30" s="1549"/>
      <c r="BI30" s="1550"/>
      <c r="BJ30" s="1482"/>
      <c r="BK30" s="1483"/>
      <c r="BL30" s="360"/>
      <c r="BM30" s="485"/>
      <c r="BO30" s="491"/>
      <c r="BP30" s="54"/>
      <c r="BQ30" s="1482"/>
      <c r="BR30" s="1483"/>
      <c r="BS30" s="1827"/>
      <c r="BT30" s="1828"/>
      <c r="BU30" s="1828"/>
      <c r="BV30" s="1828"/>
      <c r="BW30" s="1828"/>
      <c r="BX30" s="1830"/>
      <c r="BY30" s="1830"/>
      <c r="BZ30" s="1830"/>
      <c r="CA30" s="1830"/>
      <c r="CB30" s="1830"/>
      <c r="CC30" s="1809"/>
      <c r="CD30" s="1809"/>
      <c r="CE30" s="1809"/>
      <c r="CF30" s="1809"/>
      <c r="CG30" s="1809"/>
      <c r="CH30" s="1812"/>
      <c r="CI30" s="1812"/>
      <c r="CJ30" s="1812"/>
      <c r="CK30" s="1812"/>
      <c r="CL30" s="1812"/>
      <c r="CM30" s="1788"/>
      <c r="CN30" s="1788"/>
      <c r="CO30" s="1788"/>
      <c r="CP30" s="1788"/>
      <c r="CQ30" s="1788"/>
      <c r="CR30" s="1790"/>
      <c r="CS30" s="1790"/>
      <c r="CT30" s="1790"/>
      <c r="CU30" s="1790"/>
      <c r="CV30" s="1790"/>
      <c r="CW30" s="1792"/>
      <c r="CX30" s="1792"/>
      <c r="CY30" s="1792"/>
      <c r="CZ30" s="1792"/>
      <c r="DA30" s="1792"/>
      <c r="DB30" s="1794"/>
      <c r="DC30" s="1794"/>
      <c r="DD30" s="1794"/>
      <c r="DE30" s="1794"/>
      <c r="DF30" s="1794"/>
      <c r="DG30" s="1794"/>
      <c r="DH30" s="1794"/>
      <c r="DI30" s="1794"/>
      <c r="DJ30" s="1794"/>
      <c r="DK30" s="1814"/>
      <c r="DL30" s="1482"/>
      <c r="DM30" s="1483"/>
      <c r="DN30" s="360"/>
      <c r="DO30" s="485"/>
    </row>
    <row r="31" spans="2:119" ht="13.5" customHeight="1" x14ac:dyDescent="0.2">
      <c r="B31" s="274" t="s">
        <v>416</v>
      </c>
      <c r="C31" s="414">
        <f>'building data'!C23</f>
        <v>1.1934894239820351</v>
      </c>
      <c r="D31" s="43" t="s">
        <v>5</v>
      </c>
      <c r="E31" s="43"/>
      <c r="F31" s="43"/>
      <c r="G31" s="43"/>
      <c r="H31" s="43"/>
      <c r="I31" s="43"/>
      <c r="J31" s="53"/>
      <c r="K31" s="46"/>
      <c r="L31" s="156"/>
      <c r="M31" s="491"/>
      <c r="N31" s="54"/>
      <c r="O31" s="1482"/>
      <c r="P31" s="1483"/>
      <c r="Q31" s="1568"/>
      <c r="R31" s="1284"/>
      <c r="S31" s="1284"/>
      <c r="T31" s="1284"/>
      <c r="U31" s="1285"/>
      <c r="V31" s="1283"/>
      <c r="W31" s="1284"/>
      <c r="X31" s="1284"/>
      <c r="Y31" s="1284"/>
      <c r="Z31" s="1285"/>
      <c r="AA31" s="1337"/>
      <c r="AB31" s="1338"/>
      <c r="AC31" s="1338"/>
      <c r="AD31" s="1338"/>
      <c r="AE31" s="1339"/>
      <c r="AF31" s="1346"/>
      <c r="AG31" s="1347"/>
      <c r="AH31" s="1347"/>
      <c r="AI31" s="1347"/>
      <c r="AJ31" s="1348"/>
      <c r="AK31" s="1355"/>
      <c r="AL31" s="1356"/>
      <c r="AM31" s="1356"/>
      <c r="AN31" s="1356"/>
      <c r="AO31" s="1357"/>
      <c r="AP31" s="1364"/>
      <c r="AQ31" s="1365"/>
      <c r="AR31" s="1365"/>
      <c r="AS31" s="1365"/>
      <c r="AT31" s="1366"/>
      <c r="AU31" s="1506"/>
      <c r="AV31" s="1507"/>
      <c r="AW31" s="1507"/>
      <c r="AX31" s="1507"/>
      <c r="AY31" s="1508"/>
      <c r="AZ31" s="1560"/>
      <c r="BA31" s="1561"/>
      <c r="BB31" s="1561"/>
      <c r="BC31" s="1561"/>
      <c r="BD31" s="1562"/>
      <c r="BE31" s="1551"/>
      <c r="BF31" s="1552"/>
      <c r="BG31" s="1552"/>
      <c r="BH31" s="1552"/>
      <c r="BI31" s="1553"/>
      <c r="BJ31" s="1482"/>
      <c r="BK31" s="1483"/>
      <c r="BL31" s="360"/>
      <c r="BM31" s="485"/>
      <c r="BO31" s="491"/>
      <c r="BP31" s="54"/>
      <c r="BQ31" s="1482"/>
      <c r="BR31" s="1483"/>
      <c r="BS31" s="1827"/>
      <c r="BT31" s="1828"/>
      <c r="BU31" s="1828"/>
      <c r="BV31" s="1828"/>
      <c r="BW31" s="1828"/>
      <c r="BX31" s="1830"/>
      <c r="BY31" s="1830"/>
      <c r="BZ31" s="1830"/>
      <c r="CA31" s="1830"/>
      <c r="CB31" s="1830"/>
      <c r="CC31" s="1809"/>
      <c r="CD31" s="1809"/>
      <c r="CE31" s="1809"/>
      <c r="CF31" s="1809"/>
      <c r="CG31" s="1809"/>
      <c r="CH31" s="1812"/>
      <c r="CI31" s="1812"/>
      <c r="CJ31" s="1812"/>
      <c r="CK31" s="1812"/>
      <c r="CL31" s="1812"/>
      <c r="CM31" s="1788"/>
      <c r="CN31" s="1788"/>
      <c r="CO31" s="1788"/>
      <c r="CP31" s="1788"/>
      <c r="CQ31" s="1788"/>
      <c r="CR31" s="1790"/>
      <c r="CS31" s="1790"/>
      <c r="CT31" s="1790"/>
      <c r="CU31" s="1790"/>
      <c r="CV31" s="1790"/>
      <c r="CW31" s="1792"/>
      <c r="CX31" s="1792"/>
      <c r="CY31" s="1792"/>
      <c r="CZ31" s="1792"/>
      <c r="DA31" s="1792"/>
      <c r="DB31" s="1794"/>
      <c r="DC31" s="1794"/>
      <c r="DD31" s="1794"/>
      <c r="DE31" s="1794"/>
      <c r="DF31" s="1794"/>
      <c r="DG31" s="1794"/>
      <c r="DH31" s="1794"/>
      <c r="DI31" s="1794"/>
      <c r="DJ31" s="1794"/>
      <c r="DK31" s="1814"/>
      <c r="DL31" s="1482"/>
      <c r="DM31" s="1483"/>
      <c r="DN31" s="360"/>
      <c r="DO31" s="485"/>
    </row>
    <row r="32" spans="2:119" ht="20.25" customHeight="1" x14ac:dyDescent="0.2">
      <c r="B32" s="1832" t="s">
        <v>417</v>
      </c>
      <c r="C32" s="1833"/>
      <c r="D32" s="1833"/>
      <c r="E32" s="1833"/>
      <c r="F32" s="1833"/>
      <c r="G32" s="1833"/>
      <c r="H32" s="1833"/>
      <c r="I32" s="1834"/>
      <c r="J32" s="1838" t="s">
        <v>19</v>
      </c>
      <c r="K32" s="1079"/>
      <c r="L32" s="157"/>
      <c r="M32" s="491"/>
      <c r="N32" s="54"/>
      <c r="O32" s="1482"/>
      <c r="P32" s="1483"/>
      <c r="Q32" s="1569" t="str">
        <f>V32</f>
        <v>Inner row
Interior modules</v>
      </c>
      <c r="R32" s="1278"/>
      <c r="S32" s="1278"/>
      <c r="T32" s="1278"/>
      <c r="U32" s="1279"/>
      <c r="V32" s="1277" t="str">
        <f>CONCATENATE(B108,CHAR(10),E90)</f>
        <v>Inner row
Interior modules</v>
      </c>
      <c r="W32" s="1278"/>
      <c r="X32" s="1278"/>
      <c r="Y32" s="1278"/>
      <c r="Z32" s="1279"/>
      <c r="AA32" s="1331" t="str">
        <f>CONCATENATE(B108,CHAR(10),E89)</f>
        <v>Inner row
1st-10th module</v>
      </c>
      <c r="AB32" s="1332"/>
      <c r="AC32" s="1332"/>
      <c r="AD32" s="1332"/>
      <c r="AE32" s="1333"/>
      <c r="AF32" s="1340" t="str">
        <f>CONCATENATE(B108,CHAR(10),E81)</f>
        <v>Inner row
Interior modules</v>
      </c>
      <c r="AG32" s="1341"/>
      <c r="AH32" s="1341"/>
      <c r="AI32" s="1341"/>
      <c r="AJ32" s="1342"/>
      <c r="AK32" s="1349" t="str">
        <f>CONCATENATE(B108,CHAR(10),E80)</f>
        <v>Inner row
1st-10th module</v>
      </c>
      <c r="AL32" s="1350"/>
      <c r="AM32" s="1350"/>
      <c r="AN32" s="1350"/>
      <c r="AO32" s="1351"/>
      <c r="AP32" s="1358" t="str">
        <f>CONCATENATE(B108,CHAR(10),E72)</f>
        <v>Inner row
Interior modules</v>
      </c>
      <c r="AQ32" s="1359"/>
      <c r="AR32" s="1359"/>
      <c r="AS32" s="1359"/>
      <c r="AT32" s="1360"/>
      <c r="AU32" s="1500" t="str">
        <f>CONCATENATE(B108,CHAR(10),E71)</f>
        <v>Inner row
1st-10th module</v>
      </c>
      <c r="AV32" s="1501"/>
      <c r="AW32" s="1501"/>
      <c r="AX32" s="1501"/>
      <c r="AY32" s="1502"/>
      <c r="AZ32" s="1592" t="str">
        <f>CONCATENATE(B108,CHAR(10),E54)</f>
        <v>Inner row
Interior modules</v>
      </c>
      <c r="BA32" s="1593"/>
      <c r="BB32" s="1593"/>
      <c r="BC32" s="1593"/>
      <c r="BD32" s="1594"/>
      <c r="BE32" s="1589" t="str">
        <f>CONCATENATE(B108,CHAR(10),E53)</f>
        <v>Inner row
1st-10th module</v>
      </c>
      <c r="BF32" s="1590"/>
      <c r="BG32" s="1590"/>
      <c r="BH32" s="1590"/>
      <c r="BI32" s="1591"/>
      <c r="BJ32" s="1482"/>
      <c r="BK32" s="1483"/>
      <c r="BL32" s="360"/>
      <c r="BM32" s="603">
        <f>IF(20&lt;'building data'!$C$21,20,'building data'!$C$21)</f>
        <v>20</v>
      </c>
      <c r="BO32" s="491"/>
      <c r="BP32" s="54"/>
      <c r="BQ32" s="1482"/>
      <c r="BR32" s="1483"/>
      <c r="BS32" s="1827" t="str">
        <f>BE32</f>
        <v>Inner row
1st-10th module</v>
      </c>
      <c r="BT32" s="1828"/>
      <c r="BU32" s="1828"/>
      <c r="BV32" s="1828"/>
      <c r="BW32" s="1828"/>
      <c r="BX32" s="1830" t="str">
        <f>AZ32</f>
        <v>Inner row
Interior modules</v>
      </c>
      <c r="BY32" s="1830"/>
      <c r="BZ32" s="1830"/>
      <c r="CA32" s="1830"/>
      <c r="CB32" s="1830"/>
      <c r="CC32" s="1809" t="str">
        <f>AU32</f>
        <v>Inner row
1st-10th module</v>
      </c>
      <c r="CD32" s="1809"/>
      <c r="CE32" s="1809"/>
      <c r="CF32" s="1809"/>
      <c r="CG32" s="1809"/>
      <c r="CH32" s="1812" t="str">
        <f>AP32</f>
        <v>Inner row
Interior modules</v>
      </c>
      <c r="CI32" s="1812"/>
      <c r="CJ32" s="1812"/>
      <c r="CK32" s="1812"/>
      <c r="CL32" s="1812"/>
      <c r="CM32" s="1788" t="str">
        <f>AK32</f>
        <v>Inner row
1st-10th module</v>
      </c>
      <c r="CN32" s="1788"/>
      <c r="CO32" s="1788"/>
      <c r="CP32" s="1788"/>
      <c r="CQ32" s="1788"/>
      <c r="CR32" s="1790" t="str">
        <f>AF32</f>
        <v>Inner row
Interior modules</v>
      </c>
      <c r="CS32" s="1790"/>
      <c r="CT32" s="1790"/>
      <c r="CU32" s="1790"/>
      <c r="CV32" s="1790"/>
      <c r="CW32" s="1792" t="str">
        <f>AA32</f>
        <v>Inner row
1st-10th module</v>
      </c>
      <c r="CX32" s="1792"/>
      <c r="CY32" s="1792"/>
      <c r="CZ32" s="1792"/>
      <c r="DA32" s="1792"/>
      <c r="DB32" s="1794" t="str">
        <f>V32</f>
        <v>Inner row
Interior modules</v>
      </c>
      <c r="DC32" s="1794"/>
      <c r="DD32" s="1794"/>
      <c r="DE32" s="1794"/>
      <c r="DF32" s="1794"/>
      <c r="DG32" s="1794" t="str">
        <f>Q32</f>
        <v>Inner row
Interior modules</v>
      </c>
      <c r="DH32" s="1794"/>
      <c r="DI32" s="1794"/>
      <c r="DJ32" s="1794"/>
      <c r="DK32" s="1814"/>
      <c r="DL32" s="1482"/>
      <c r="DM32" s="1483"/>
      <c r="DN32" s="360"/>
      <c r="DO32" s="603">
        <f>IF(20&lt;'building data'!$C$21,20,'building data'!$C$21)</f>
        <v>20</v>
      </c>
    </row>
    <row r="33" spans="1:119" ht="20.25" customHeight="1" x14ac:dyDescent="0.2">
      <c r="B33" s="1832"/>
      <c r="C33" s="1833"/>
      <c r="D33" s="1833"/>
      <c r="E33" s="1833"/>
      <c r="F33" s="1833"/>
      <c r="G33" s="1833"/>
      <c r="H33" s="1833"/>
      <c r="I33" s="1834"/>
      <c r="J33" s="1839"/>
      <c r="K33" s="1079"/>
      <c r="L33" s="606"/>
      <c r="M33" s="491"/>
      <c r="N33" s="54"/>
      <c r="O33" s="1482"/>
      <c r="P33" s="1483"/>
      <c r="Q33" s="1568"/>
      <c r="R33" s="1284"/>
      <c r="S33" s="1284"/>
      <c r="T33" s="1284"/>
      <c r="U33" s="1285"/>
      <c r="V33" s="1283"/>
      <c r="W33" s="1284"/>
      <c r="X33" s="1284"/>
      <c r="Y33" s="1284"/>
      <c r="Z33" s="1285"/>
      <c r="AA33" s="1337"/>
      <c r="AB33" s="1338"/>
      <c r="AC33" s="1338"/>
      <c r="AD33" s="1338"/>
      <c r="AE33" s="1339"/>
      <c r="AF33" s="1346"/>
      <c r="AG33" s="1347"/>
      <c r="AH33" s="1347"/>
      <c r="AI33" s="1347"/>
      <c r="AJ33" s="1348"/>
      <c r="AK33" s="1355"/>
      <c r="AL33" s="1356"/>
      <c r="AM33" s="1356"/>
      <c r="AN33" s="1356"/>
      <c r="AO33" s="1357"/>
      <c r="AP33" s="1364"/>
      <c r="AQ33" s="1365"/>
      <c r="AR33" s="1365"/>
      <c r="AS33" s="1365"/>
      <c r="AT33" s="1366"/>
      <c r="AU33" s="1506"/>
      <c r="AV33" s="1507"/>
      <c r="AW33" s="1507"/>
      <c r="AX33" s="1507"/>
      <c r="AY33" s="1508"/>
      <c r="AZ33" s="1560"/>
      <c r="BA33" s="1561"/>
      <c r="BB33" s="1561"/>
      <c r="BC33" s="1561"/>
      <c r="BD33" s="1562"/>
      <c r="BE33" s="1551"/>
      <c r="BF33" s="1552"/>
      <c r="BG33" s="1552"/>
      <c r="BH33" s="1552"/>
      <c r="BI33" s="1553"/>
      <c r="BJ33" s="1482"/>
      <c r="BK33" s="1483"/>
      <c r="BL33" s="360"/>
      <c r="BM33" s="602" t="s">
        <v>0</v>
      </c>
      <c r="BO33" s="491"/>
      <c r="BP33" s="54"/>
      <c r="BQ33" s="1482"/>
      <c r="BR33" s="1483"/>
      <c r="BS33" s="1827"/>
      <c r="BT33" s="1828"/>
      <c r="BU33" s="1828"/>
      <c r="BV33" s="1828"/>
      <c r="BW33" s="1828"/>
      <c r="BX33" s="1830"/>
      <c r="BY33" s="1830"/>
      <c r="BZ33" s="1830"/>
      <c r="CA33" s="1830"/>
      <c r="CB33" s="1830"/>
      <c r="CC33" s="1809"/>
      <c r="CD33" s="1809"/>
      <c r="CE33" s="1809"/>
      <c r="CF33" s="1809"/>
      <c r="CG33" s="1809"/>
      <c r="CH33" s="1812"/>
      <c r="CI33" s="1812"/>
      <c r="CJ33" s="1812"/>
      <c r="CK33" s="1812"/>
      <c r="CL33" s="1812"/>
      <c r="CM33" s="1788"/>
      <c r="CN33" s="1788"/>
      <c r="CO33" s="1788"/>
      <c r="CP33" s="1788"/>
      <c r="CQ33" s="1788"/>
      <c r="CR33" s="1790"/>
      <c r="CS33" s="1790"/>
      <c r="CT33" s="1790"/>
      <c r="CU33" s="1790"/>
      <c r="CV33" s="1790"/>
      <c r="CW33" s="1792"/>
      <c r="CX33" s="1792"/>
      <c r="CY33" s="1792"/>
      <c r="CZ33" s="1792"/>
      <c r="DA33" s="1792"/>
      <c r="DB33" s="1794"/>
      <c r="DC33" s="1794"/>
      <c r="DD33" s="1794"/>
      <c r="DE33" s="1794"/>
      <c r="DF33" s="1794"/>
      <c r="DG33" s="1794"/>
      <c r="DH33" s="1794"/>
      <c r="DI33" s="1794"/>
      <c r="DJ33" s="1794"/>
      <c r="DK33" s="1814"/>
      <c r="DL33" s="1482"/>
      <c r="DM33" s="1483"/>
      <c r="DN33" s="360"/>
      <c r="DO33" s="602" t="s">
        <v>0</v>
      </c>
    </row>
    <row r="34" spans="1:119" ht="13.5" customHeight="1" thickBot="1" x14ac:dyDescent="0.25">
      <c r="B34" s="1835"/>
      <c r="C34" s="1836"/>
      <c r="D34" s="1836"/>
      <c r="E34" s="1836"/>
      <c r="F34" s="1836"/>
      <c r="G34" s="1836"/>
      <c r="H34" s="1836"/>
      <c r="I34" s="1837"/>
      <c r="J34" s="1840"/>
      <c r="K34" s="1079"/>
      <c r="L34" s="158"/>
      <c r="M34" s="491"/>
      <c r="N34" s="54"/>
      <c r="O34" s="1482"/>
      <c r="P34" s="1483"/>
      <c r="Q34" s="1569" t="str">
        <f>V34</f>
        <v>Inner row
Interior modules</v>
      </c>
      <c r="R34" s="1278"/>
      <c r="S34" s="1278"/>
      <c r="T34" s="1278"/>
      <c r="U34" s="1279"/>
      <c r="V34" s="1277" t="str">
        <f>V32</f>
        <v>Inner row
Interior modules</v>
      </c>
      <c r="W34" s="1278"/>
      <c r="X34" s="1278"/>
      <c r="Y34" s="1278"/>
      <c r="Z34" s="1279"/>
      <c r="AA34" s="1331" t="str">
        <f>AA32</f>
        <v>Inner row
1st-10th module</v>
      </c>
      <c r="AB34" s="1332"/>
      <c r="AC34" s="1332"/>
      <c r="AD34" s="1332"/>
      <c r="AE34" s="1333"/>
      <c r="AF34" s="1340" t="str">
        <f>AF32</f>
        <v>Inner row
Interior modules</v>
      </c>
      <c r="AG34" s="1341"/>
      <c r="AH34" s="1341"/>
      <c r="AI34" s="1341"/>
      <c r="AJ34" s="1342"/>
      <c r="AK34" s="1349" t="str">
        <f>AK32</f>
        <v>Inner row
1st-10th module</v>
      </c>
      <c r="AL34" s="1350"/>
      <c r="AM34" s="1350"/>
      <c r="AN34" s="1350"/>
      <c r="AO34" s="1351"/>
      <c r="AP34" s="1358" t="str">
        <f>AP32</f>
        <v>Inner row
Interior modules</v>
      </c>
      <c r="AQ34" s="1359"/>
      <c r="AR34" s="1359"/>
      <c r="AS34" s="1359"/>
      <c r="AT34" s="1360"/>
      <c r="AU34" s="1500" t="str">
        <f>AU32</f>
        <v>Inner row
1st-10th module</v>
      </c>
      <c r="AV34" s="1501"/>
      <c r="AW34" s="1501"/>
      <c r="AX34" s="1501"/>
      <c r="AY34" s="1502"/>
      <c r="AZ34" s="1592" t="str">
        <f>AZ32</f>
        <v>Inner row
Interior modules</v>
      </c>
      <c r="BA34" s="1593"/>
      <c r="BB34" s="1593"/>
      <c r="BC34" s="1593"/>
      <c r="BD34" s="1594"/>
      <c r="BE34" s="1589" t="str">
        <f>BE32</f>
        <v>Inner row
1st-10th module</v>
      </c>
      <c r="BF34" s="1590"/>
      <c r="BG34" s="1590"/>
      <c r="BH34" s="1590"/>
      <c r="BI34" s="1591"/>
      <c r="BJ34" s="1482"/>
      <c r="BK34" s="1483"/>
      <c r="BL34" s="360"/>
      <c r="BM34" s="1276" t="s">
        <v>78</v>
      </c>
      <c r="BO34" s="491"/>
      <c r="BP34" s="54"/>
      <c r="BQ34" s="1482"/>
      <c r="BR34" s="1483"/>
      <c r="BS34" s="1382" t="str">
        <f>BE34</f>
        <v>Inner row
1st-10th module</v>
      </c>
      <c r="BT34" s="1383"/>
      <c r="BU34" s="1383"/>
      <c r="BV34" s="1383"/>
      <c r="BW34" s="1384"/>
      <c r="BX34" s="1431" t="str">
        <f>AZ34</f>
        <v>Inner row
Interior modules</v>
      </c>
      <c r="BY34" s="1432"/>
      <c r="BZ34" s="1432"/>
      <c r="CA34" s="1432"/>
      <c r="CB34" s="1433"/>
      <c r="CC34" s="1295" t="str">
        <f>AP34</f>
        <v>Inner row
Interior modules</v>
      </c>
      <c r="CD34" s="1296"/>
      <c r="CE34" s="1296"/>
      <c r="CF34" s="1296"/>
      <c r="CG34" s="1297"/>
      <c r="CH34" s="1358" t="str">
        <f>AP34</f>
        <v>Inner row
Interior modules</v>
      </c>
      <c r="CI34" s="1359"/>
      <c r="CJ34" s="1359"/>
      <c r="CK34" s="1359"/>
      <c r="CL34" s="1360"/>
      <c r="CM34" s="1349" t="str">
        <f>AK34</f>
        <v>Inner row
1st-10th module</v>
      </c>
      <c r="CN34" s="1350"/>
      <c r="CO34" s="1350"/>
      <c r="CP34" s="1350"/>
      <c r="CQ34" s="1351"/>
      <c r="CR34" s="1340" t="str">
        <f>AF34</f>
        <v>Inner row
Interior modules</v>
      </c>
      <c r="CS34" s="1341"/>
      <c r="CT34" s="1341"/>
      <c r="CU34" s="1341"/>
      <c r="CV34" s="1342"/>
      <c r="CW34" s="1331" t="str">
        <f>AA34</f>
        <v>Inner row
1st-10th module</v>
      </c>
      <c r="CX34" s="1332"/>
      <c r="CY34" s="1332"/>
      <c r="CZ34" s="1332"/>
      <c r="DA34" s="1333"/>
      <c r="DB34" s="1277" t="str">
        <f>V34</f>
        <v>Inner row
Interior modules</v>
      </c>
      <c r="DC34" s="1278"/>
      <c r="DD34" s="1278"/>
      <c r="DE34" s="1278"/>
      <c r="DF34" s="1279"/>
      <c r="DG34" s="1277" t="str">
        <f>Q34</f>
        <v>Inner row
Interior modules</v>
      </c>
      <c r="DH34" s="1278"/>
      <c r="DI34" s="1278"/>
      <c r="DJ34" s="1278"/>
      <c r="DK34" s="1286"/>
      <c r="DL34" s="1482"/>
      <c r="DM34" s="1483"/>
      <c r="DN34" s="360"/>
      <c r="DO34" s="1276" t="s">
        <v>78</v>
      </c>
    </row>
    <row r="35" spans="1:119" ht="13.5" customHeight="1" thickBot="1" x14ac:dyDescent="0.25">
      <c r="B35" s="417"/>
      <c r="C35" s="43"/>
      <c r="D35" s="46"/>
      <c r="E35" s="46"/>
      <c r="F35" s="606"/>
      <c r="G35" s="46"/>
      <c r="H35" s="46"/>
      <c r="I35" s="46"/>
      <c r="J35" s="418"/>
      <c r="K35" s="46"/>
      <c r="L35" s="158"/>
      <c r="M35" s="491"/>
      <c r="N35" s="54"/>
      <c r="O35" s="1482"/>
      <c r="P35" s="1483"/>
      <c r="Q35" s="1567"/>
      <c r="R35" s="1281"/>
      <c r="S35" s="1281"/>
      <c r="T35" s="1281"/>
      <c r="U35" s="1282"/>
      <c r="V35" s="1280"/>
      <c r="W35" s="1281"/>
      <c r="X35" s="1281"/>
      <c r="Y35" s="1281"/>
      <c r="Z35" s="1282"/>
      <c r="AA35" s="1334"/>
      <c r="AB35" s="1335"/>
      <c r="AC35" s="1335"/>
      <c r="AD35" s="1335"/>
      <c r="AE35" s="1336"/>
      <c r="AF35" s="1343"/>
      <c r="AG35" s="1344"/>
      <c r="AH35" s="1344"/>
      <c r="AI35" s="1344"/>
      <c r="AJ35" s="1345"/>
      <c r="AK35" s="1352"/>
      <c r="AL35" s="1353"/>
      <c r="AM35" s="1353"/>
      <c r="AN35" s="1353"/>
      <c r="AO35" s="1354"/>
      <c r="AP35" s="1361"/>
      <c r="AQ35" s="1362"/>
      <c r="AR35" s="1362"/>
      <c r="AS35" s="1362"/>
      <c r="AT35" s="1363"/>
      <c r="AU35" s="1503"/>
      <c r="AV35" s="1504"/>
      <c r="AW35" s="1504"/>
      <c r="AX35" s="1504"/>
      <c r="AY35" s="1505"/>
      <c r="AZ35" s="1557"/>
      <c r="BA35" s="1558"/>
      <c r="BB35" s="1558"/>
      <c r="BC35" s="1558"/>
      <c r="BD35" s="1559"/>
      <c r="BE35" s="1548"/>
      <c r="BF35" s="1549"/>
      <c r="BG35" s="1549"/>
      <c r="BH35" s="1549"/>
      <c r="BI35" s="1550"/>
      <c r="BJ35" s="1482"/>
      <c r="BK35" s="1483"/>
      <c r="BL35" s="360"/>
      <c r="BM35" s="1276"/>
      <c r="BO35" s="491"/>
      <c r="BP35" s="54"/>
      <c r="BQ35" s="1482"/>
      <c r="BR35" s="1483"/>
      <c r="BS35" s="1385"/>
      <c r="BT35" s="1386"/>
      <c r="BU35" s="1386"/>
      <c r="BV35" s="1386"/>
      <c r="BW35" s="1387"/>
      <c r="BX35" s="1458"/>
      <c r="BY35" s="1459"/>
      <c r="BZ35" s="1459"/>
      <c r="CA35" s="1459"/>
      <c r="CB35" s="1460"/>
      <c r="CC35" s="1298"/>
      <c r="CD35" s="1299"/>
      <c r="CE35" s="1299"/>
      <c r="CF35" s="1299"/>
      <c r="CG35" s="1300"/>
      <c r="CH35" s="1361"/>
      <c r="CI35" s="1362"/>
      <c r="CJ35" s="1362"/>
      <c r="CK35" s="1362"/>
      <c r="CL35" s="1363"/>
      <c r="CM35" s="1352"/>
      <c r="CN35" s="1353"/>
      <c r="CO35" s="1353"/>
      <c r="CP35" s="1353"/>
      <c r="CQ35" s="1354"/>
      <c r="CR35" s="1343"/>
      <c r="CS35" s="1344"/>
      <c r="CT35" s="1344"/>
      <c r="CU35" s="1344"/>
      <c r="CV35" s="1345"/>
      <c r="CW35" s="1334"/>
      <c r="CX35" s="1335"/>
      <c r="CY35" s="1335"/>
      <c r="CZ35" s="1335"/>
      <c r="DA35" s="1336"/>
      <c r="DB35" s="1280"/>
      <c r="DC35" s="1281"/>
      <c r="DD35" s="1281"/>
      <c r="DE35" s="1281"/>
      <c r="DF35" s="1282"/>
      <c r="DG35" s="1280"/>
      <c r="DH35" s="1281"/>
      <c r="DI35" s="1281"/>
      <c r="DJ35" s="1281"/>
      <c r="DK35" s="1287"/>
      <c r="DL35" s="1482"/>
      <c r="DM35" s="1483"/>
      <c r="DN35" s="360"/>
      <c r="DO35" s="1276"/>
    </row>
    <row r="36" spans="1:119" ht="13.5" customHeight="1" thickBot="1" x14ac:dyDescent="0.25">
      <c r="B36" s="1637" t="s">
        <v>418</v>
      </c>
      <c r="C36" s="1638"/>
      <c r="D36" s="1638"/>
      <c r="E36" s="1638"/>
      <c r="F36" s="1638"/>
      <c r="G36" s="1638"/>
      <c r="H36" s="1638"/>
      <c r="I36" s="1638"/>
      <c r="J36" s="1639"/>
      <c r="K36" s="1077"/>
      <c r="L36" s="158"/>
      <c r="M36" s="491"/>
      <c r="N36" s="54"/>
      <c r="O36" s="1482"/>
      <c r="P36" s="1483"/>
      <c r="Q36" s="1568"/>
      <c r="R36" s="1284"/>
      <c r="S36" s="1284"/>
      <c r="T36" s="1284"/>
      <c r="U36" s="1285"/>
      <c r="V36" s="1283"/>
      <c r="W36" s="1284"/>
      <c r="X36" s="1284"/>
      <c r="Y36" s="1284"/>
      <c r="Z36" s="1285"/>
      <c r="AA36" s="1337"/>
      <c r="AB36" s="1338"/>
      <c r="AC36" s="1338"/>
      <c r="AD36" s="1338"/>
      <c r="AE36" s="1339"/>
      <c r="AF36" s="1346"/>
      <c r="AG36" s="1347"/>
      <c r="AH36" s="1347"/>
      <c r="AI36" s="1347"/>
      <c r="AJ36" s="1348"/>
      <c r="AK36" s="1355"/>
      <c r="AL36" s="1356"/>
      <c r="AM36" s="1356"/>
      <c r="AN36" s="1356"/>
      <c r="AO36" s="1357"/>
      <c r="AP36" s="1364"/>
      <c r="AQ36" s="1365"/>
      <c r="AR36" s="1365"/>
      <c r="AS36" s="1365"/>
      <c r="AT36" s="1366"/>
      <c r="AU36" s="1506"/>
      <c r="AV36" s="1507"/>
      <c r="AW36" s="1507"/>
      <c r="AX36" s="1507"/>
      <c r="AY36" s="1508"/>
      <c r="AZ36" s="1560"/>
      <c r="BA36" s="1561"/>
      <c r="BB36" s="1561"/>
      <c r="BC36" s="1561"/>
      <c r="BD36" s="1562"/>
      <c r="BE36" s="1551"/>
      <c r="BF36" s="1552"/>
      <c r="BG36" s="1552"/>
      <c r="BH36" s="1552"/>
      <c r="BI36" s="1553"/>
      <c r="BJ36" s="1482"/>
      <c r="BK36" s="1483"/>
      <c r="BL36" s="360"/>
      <c r="BM36" s="485"/>
      <c r="BO36" s="491"/>
      <c r="BP36" s="54"/>
      <c r="BQ36" s="1482"/>
      <c r="BR36" s="1483"/>
      <c r="BS36" s="1388"/>
      <c r="BT36" s="1389"/>
      <c r="BU36" s="1389"/>
      <c r="BV36" s="1389"/>
      <c r="BW36" s="1390"/>
      <c r="BX36" s="1434"/>
      <c r="BY36" s="1435"/>
      <c r="BZ36" s="1435"/>
      <c r="CA36" s="1435"/>
      <c r="CB36" s="1436"/>
      <c r="CC36" s="1301"/>
      <c r="CD36" s="1302"/>
      <c r="CE36" s="1302"/>
      <c r="CF36" s="1302"/>
      <c r="CG36" s="1303"/>
      <c r="CH36" s="1364"/>
      <c r="CI36" s="1365"/>
      <c r="CJ36" s="1365"/>
      <c r="CK36" s="1365"/>
      <c r="CL36" s="1366"/>
      <c r="CM36" s="1355"/>
      <c r="CN36" s="1356"/>
      <c r="CO36" s="1356"/>
      <c r="CP36" s="1356"/>
      <c r="CQ36" s="1357"/>
      <c r="CR36" s="1346"/>
      <c r="CS36" s="1347"/>
      <c r="CT36" s="1347"/>
      <c r="CU36" s="1347"/>
      <c r="CV36" s="1348"/>
      <c r="CW36" s="1337"/>
      <c r="CX36" s="1338"/>
      <c r="CY36" s="1338"/>
      <c r="CZ36" s="1338"/>
      <c r="DA36" s="1339"/>
      <c r="DB36" s="1283"/>
      <c r="DC36" s="1284"/>
      <c r="DD36" s="1284"/>
      <c r="DE36" s="1284"/>
      <c r="DF36" s="1285"/>
      <c r="DG36" s="1283"/>
      <c r="DH36" s="1284"/>
      <c r="DI36" s="1284"/>
      <c r="DJ36" s="1284"/>
      <c r="DK36" s="1288"/>
      <c r="DL36" s="1482"/>
      <c r="DM36" s="1483"/>
      <c r="DN36" s="360"/>
      <c r="DO36" s="485"/>
    </row>
    <row r="37" spans="1:119" ht="13.5" customHeight="1" x14ac:dyDescent="0.2">
      <c r="B37" s="1645" t="s">
        <v>419</v>
      </c>
      <c r="C37" s="1646"/>
      <c r="D37" s="1646"/>
      <c r="E37" s="1646"/>
      <c r="F37" s="1646"/>
      <c r="G37" s="1646"/>
      <c r="H37" s="1646"/>
      <c r="I37" s="1646"/>
      <c r="J37" s="1647"/>
      <c r="K37" s="1080"/>
      <c r="L37" s="436"/>
      <c r="M37" s="493"/>
      <c r="N37" s="54"/>
      <c r="O37" s="1482"/>
      <c r="P37" s="1483"/>
      <c r="Q37" s="1569" t="str">
        <f>V37</f>
        <v>Inner row
Interior modules</v>
      </c>
      <c r="R37" s="1278"/>
      <c r="S37" s="1278"/>
      <c r="T37" s="1278"/>
      <c r="U37" s="1279"/>
      <c r="V37" s="1277" t="str">
        <f>V32</f>
        <v>Inner row
Interior modules</v>
      </c>
      <c r="W37" s="1278"/>
      <c r="X37" s="1278"/>
      <c r="Y37" s="1278"/>
      <c r="Z37" s="1279"/>
      <c r="AA37" s="1331" t="str">
        <f>AA32</f>
        <v>Inner row
1st-10th module</v>
      </c>
      <c r="AB37" s="1332"/>
      <c r="AC37" s="1332"/>
      <c r="AD37" s="1332"/>
      <c r="AE37" s="1333"/>
      <c r="AF37" s="1340" t="str">
        <f>AF32</f>
        <v>Inner row
Interior modules</v>
      </c>
      <c r="AG37" s="1341"/>
      <c r="AH37" s="1341"/>
      <c r="AI37" s="1341"/>
      <c r="AJ37" s="1342"/>
      <c r="AK37" s="1349" t="str">
        <f>AK32</f>
        <v>Inner row
1st-10th module</v>
      </c>
      <c r="AL37" s="1350"/>
      <c r="AM37" s="1350"/>
      <c r="AN37" s="1350"/>
      <c r="AO37" s="1351"/>
      <c r="AP37" s="1358" t="str">
        <f>AP32</f>
        <v>Inner row
Interior modules</v>
      </c>
      <c r="AQ37" s="1359"/>
      <c r="AR37" s="1359"/>
      <c r="AS37" s="1359"/>
      <c r="AT37" s="1360"/>
      <c r="AU37" s="1500" t="str">
        <f>AU32</f>
        <v>Inner row
1st-10th module</v>
      </c>
      <c r="AV37" s="1501"/>
      <c r="AW37" s="1501"/>
      <c r="AX37" s="1501"/>
      <c r="AY37" s="1502"/>
      <c r="AZ37" s="1595" t="s">
        <v>454</v>
      </c>
      <c r="BA37" s="1596"/>
      <c r="BB37" s="1596"/>
      <c r="BC37" s="1596"/>
      <c r="BD37" s="1597"/>
      <c r="BE37" s="1613" t="s">
        <v>480</v>
      </c>
      <c r="BF37" s="1614"/>
      <c r="BG37" s="1614"/>
      <c r="BH37" s="1614"/>
      <c r="BI37" s="1615"/>
      <c r="BJ37" s="1482"/>
      <c r="BK37" s="1483"/>
      <c r="BL37" s="360"/>
      <c r="BM37" s="485"/>
      <c r="BO37" s="493"/>
      <c r="BP37" s="54"/>
      <c r="BQ37" s="1482"/>
      <c r="BR37" s="1483"/>
      <c r="BS37" s="1523" t="str">
        <f>BE37</f>
        <v>South row (only if array interrupted)
1st-10th module</v>
      </c>
      <c r="BT37" s="1524"/>
      <c r="BU37" s="1524"/>
      <c r="BV37" s="1524"/>
      <c r="BW37" s="1525"/>
      <c r="BX37" s="1532" t="str">
        <f>AZ37</f>
        <v>South row (only if array interrupted)
Interior modules</v>
      </c>
      <c r="BY37" s="1533"/>
      <c r="BZ37" s="1533"/>
      <c r="CA37" s="1533"/>
      <c r="CB37" s="1534"/>
      <c r="CC37" s="1815" t="str">
        <f>AP37</f>
        <v>Inner row
Interior modules</v>
      </c>
      <c r="CD37" s="1815"/>
      <c r="CE37" s="1815"/>
      <c r="CF37" s="1815"/>
      <c r="CG37" s="1815"/>
      <c r="CH37" s="1818" t="str">
        <f>AP37</f>
        <v>Inner row
Interior modules</v>
      </c>
      <c r="CI37" s="1818"/>
      <c r="CJ37" s="1818"/>
      <c r="CK37" s="1818"/>
      <c r="CL37" s="1818"/>
      <c r="CM37" s="1819" t="str">
        <f>AK37</f>
        <v>Inner row
1st-10th module</v>
      </c>
      <c r="CN37" s="1819"/>
      <c r="CO37" s="1819"/>
      <c r="CP37" s="1819"/>
      <c r="CQ37" s="1819"/>
      <c r="CR37" s="1820" t="str">
        <f>AF37</f>
        <v>Inner row
Interior modules</v>
      </c>
      <c r="CS37" s="1820"/>
      <c r="CT37" s="1820"/>
      <c r="CU37" s="1820"/>
      <c r="CV37" s="1820"/>
      <c r="CW37" s="1821" t="str">
        <f>AA37</f>
        <v>Inner row
1st-10th module</v>
      </c>
      <c r="CX37" s="1821"/>
      <c r="CY37" s="1821"/>
      <c r="CZ37" s="1821"/>
      <c r="DA37" s="1821"/>
      <c r="DB37" s="1816" t="str">
        <f>V37</f>
        <v>Inner row
Interior modules</v>
      </c>
      <c r="DC37" s="1816"/>
      <c r="DD37" s="1816"/>
      <c r="DE37" s="1816"/>
      <c r="DF37" s="1816"/>
      <c r="DG37" s="1816" t="str">
        <f>Q37</f>
        <v>Inner row
Interior modules</v>
      </c>
      <c r="DH37" s="1816"/>
      <c r="DI37" s="1816"/>
      <c r="DJ37" s="1816"/>
      <c r="DK37" s="1817"/>
      <c r="DL37" s="1482"/>
      <c r="DM37" s="1483"/>
      <c r="DN37" s="360"/>
      <c r="DO37" s="485"/>
    </row>
    <row r="38" spans="1:119" ht="13.5" customHeight="1" x14ac:dyDescent="0.2">
      <c r="B38" s="412" t="s">
        <v>420</v>
      </c>
      <c r="C38" s="43"/>
      <c r="D38" s="43"/>
      <c r="F38" s="57" t="s">
        <v>421</v>
      </c>
      <c r="G38" s="43"/>
      <c r="H38" s="43"/>
      <c r="J38" s="352"/>
      <c r="L38" s="436"/>
      <c r="M38" s="153"/>
      <c r="N38" s="54"/>
      <c r="O38" s="1482"/>
      <c r="P38" s="1483"/>
      <c r="Q38" s="1567"/>
      <c r="R38" s="1281"/>
      <c r="S38" s="1281"/>
      <c r="T38" s="1281"/>
      <c r="U38" s="1282"/>
      <c r="V38" s="1280"/>
      <c r="W38" s="1281"/>
      <c r="X38" s="1281"/>
      <c r="Y38" s="1281"/>
      <c r="Z38" s="1282"/>
      <c r="AA38" s="1334"/>
      <c r="AB38" s="1335"/>
      <c r="AC38" s="1335"/>
      <c r="AD38" s="1335"/>
      <c r="AE38" s="1336"/>
      <c r="AF38" s="1343"/>
      <c r="AG38" s="1344"/>
      <c r="AH38" s="1344"/>
      <c r="AI38" s="1344"/>
      <c r="AJ38" s="1345"/>
      <c r="AK38" s="1352"/>
      <c r="AL38" s="1353"/>
      <c r="AM38" s="1353"/>
      <c r="AN38" s="1353"/>
      <c r="AO38" s="1354"/>
      <c r="AP38" s="1361"/>
      <c r="AQ38" s="1362"/>
      <c r="AR38" s="1362"/>
      <c r="AS38" s="1362"/>
      <c r="AT38" s="1363"/>
      <c r="AU38" s="1503"/>
      <c r="AV38" s="1504"/>
      <c r="AW38" s="1504"/>
      <c r="AX38" s="1504"/>
      <c r="AY38" s="1505"/>
      <c r="AZ38" s="1598"/>
      <c r="BA38" s="1599"/>
      <c r="BB38" s="1599"/>
      <c r="BC38" s="1599"/>
      <c r="BD38" s="1600"/>
      <c r="BE38" s="1616"/>
      <c r="BF38" s="1617"/>
      <c r="BG38" s="1617"/>
      <c r="BH38" s="1617"/>
      <c r="BI38" s="1618"/>
      <c r="BJ38" s="1482"/>
      <c r="BK38" s="1483"/>
      <c r="BL38" s="360"/>
      <c r="BM38" s="485"/>
      <c r="BO38" s="153"/>
      <c r="BP38" s="54"/>
      <c r="BQ38" s="1482"/>
      <c r="BR38" s="1483"/>
      <c r="BS38" s="1526"/>
      <c r="BT38" s="1527"/>
      <c r="BU38" s="1527"/>
      <c r="BV38" s="1527"/>
      <c r="BW38" s="1528"/>
      <c r="BX38" s="1535"/>
      <c r="BY38" s="1536"/>
      <c r="BZ38" s="1536"/>
      <c r="CA38" s="1536"/>
      <c r="CB38" s="1537"/>
      <c r="CC38" s="1809"/>
      <c r="CD38" s="1809"/>
      <c r="CE38" s="1809"/>
      <c r="CF38" s="1809"/>
      <c r="CG38" s="1809"/>
      <c r="CH38" s="1812"/>
      <c r="CI38" s="1812"/>
      <c r="CJ38" s="1812"/>
      <c r="CK38" s="1812"/>
      <c r="CL38" s="1812"/>
      <c r="CM38" s="1788"/>
      <c r="CN38" s="1788"/>
      <c r="CO38" s="1788"/>
      <c r="CP38" s="1788"/>
      <c r="CQ38" s="1788"/>
      <c r="CR38" s="1790"/>
      <c r="CS38" s="1790"/>
      <c r="CT38" s="1790"/>
      <c r="CU38" s="1790"/>
      <c r="CV38" s="1790"/>
      <c r="CW38" s="1792"/>
      <c r="CX38" s="1792"/>
      <c r="CY38" s="1792"/>
      <c r="CZ38" s="1792"/>
      <c r="DA38" s="1792"/>
      <c r="DB38" s="1794"/>
      <c r="DC38" s="1794"/>
      <c r="DD38" s="1794"/>
      <c r="DE38" s="1794"/>
      <c r="DF38" s="1794"/>
      <c r="DG38" s="1794"/>
      <c r="DH38" s="1794"/>
      <c r="DI38" s="1794"/>
      <c r="DJ38" s="1794"/>
      <c r="DK38" s="1814"/>
      <c r="DL38" s="1482"/>
      <c r="DM38" s="1483"/>
      <c r="DN38" s="360"/>
      <c r="DO38" s="485"/>
    </row>
    <row r="39" spans="1:119" ht="13.5" customHeight="1" x14ac:dyDescent="0.2">
      <c r="B39" s="42" t="s">
        <v>422</v>
      </c>
      <c r="C39" s="200">
        <v>9</v>
      </c>
      <c r="D39" s="43"/>
      <c r="E39" s="43"/>
      <c r="F39" s="42" t="s">
        <v>422</v>
      </c>
      <c r="G39" s="200">
        <v>48</v>
      </c>
      <c r="H39" s="616"/>
      <c r="J39" s="370"/>
      <c r="L39" s="436"/>
      <c r="M39" s="153"/>
      <c r="N39" s="54"/>
      <c r="O39" s="1482"/>
      <c r="P39" s="1483"/>
      <c r="Q39" s="1568"/>
      <c r="R39" s="1284"/>
      <c r="S39" s="1284"/>
      <c r="T39" s="1284"/>
      <c r="U39" s="1285"/>
      <c r="V39" s="1283"/>
      <c r="W39" s="1284"/>
      <c r="X39" s="1284"/>
      <c r="Y39" s="1284"/>
      <c r="Z39" s="1285"/>
      <c r="AA39" s="1337"/>
      <c r="AB39" s="1338"/>
      <c r="AC39" s="1338"/>
      <c r="AD39" s="1338"/>
      <c r="AE39" s="1339"/>
      <c r="AF39" s="1346"/>
      <c r="AG39" s="1347"/>
      <c r="AH39" s="1347"/>
      <c r="AI39" s="1347"/>
      <c r="AJ39" s="1348"/>
      <c r="AK39" s="1355"/>
      <c r="AL39" s="1356"/>
      <c r="AM39" s="1356"/>
      <c r="AN39" s="1356"/>
      <c r="AO39" s="1357"/>
      <c r="AP39" s="1364"/>
      <c r="AQ39" s="1365"/>
      <c r="AR39" s="1365"/>
      <c r="AS39" s="1365"/>
      <c r="AT39" s="1366"/>
      <c r="AU39" s="1506"/>
      <c r="AV39" s="1507"/>
      <c r="AW39" s="1507"/>
      <c r="AX39" s="1507"/>
      <c r="AY39" s="1508"/>
      <c r="AZ39" s="1601"/>
      <c r="BA39" s="1602"/>
      <c r="BB39" s="1602"/>
      <c r="BC39" s="1602"/>
      <c r="BD39" s="1603"/>
      <c r="BE39" s="1619"/>
      <c r="BF39" s="1620"/>
      <c r="BG39" s="1620"/>
      <c r="BH39" s="1620"/>
      <c r="BI39" s="1621"/>
      <c r="BJ39" s="1482"/>
      <c r="BK39" s="1483"/>
      <c r="BL39" s="488"/>
      <c r="BM39" s="555"/>
      <c r="BO39" s="153"/>
      <c r="BP39" s="54"/>
      <c r="BQ39" s="1482"/>
      <c r="BR39" s="1483"/>
      <c r="BS39" s="1529"/>
      <c r="BT39" s="1530"/>
      <c r="BU39" s="1530"/>
      <c r="BV39" s="1530"/>
      <c r="BW39" s="1531"/>
      <c r="BX39" s="1538"/>
      <c r="BY39" s="1539"/>
      <c r="BZ39" s="1539"/>
      <c r="CA39" s="1539"/>
      <c r="CB39" s="1540"/>
      <c r="CC39" s="1809"/>
      <c r="CD39" s="1809"/>
      <c r="CE39" s="1809"/>
      <c r="CF39" s="1809"/>
      <c r="CG39" s="1809"/>
      <c r="CH39" s="1812"/>
      <c r="CI39" s="1812"/>
      <c r="CJ39" s="1812"/>
      <c r="CK39" s="1812"/>
      <c r="CL39" s="1812"/>
      <c r="CM39" s="1788"/>
      <c r="CN39" s="1788"/>
      <c r="CO39" s="1788"/>
      <c r="CP39" s="1788"/>
      <c r="CQ39" s="1788"/>
      <c r="CR39" s="1790"/>
      <c r="CS39" s="1790"/>
      <c r="CT39" s="1790"/>
      <c r="CU39" s="1790"/>
      <c r="CV39" s="1790"/>
      <c r="CW39" s="1792"/>
      <c r="CX39" s="1792"/>
      <c r="CY39" s="1792"/>
      <c r="CZ39" s="1792"/>
      <c r="DA39" s="1792"/>
      <c r="DB39" s="1794"/>
      <c r="DC39" s="1794"/>
      <c r="DD39" s="1794"/>
      <c r="DE39" s="1794"/>
      <c r="DF39" s="1794"/>
      <c r="DG39" s="1794"/>
      <c r="DH39" s="1794"/>
      <c r="DI39" s="1794"/>
      <c r="DJ39" s="1794"/>
      <c r="DK39" s="1814"/>
      <c r="DL39" s="1482"/>
      <c r="DM39" s="1483"/>
      <c r="DN39" s="488"/>
      <c r="DO39" s="555"/>
    </row>
    <row r="40" spans="1:119" ht="13.5" customHeight="1" x14ac:dyDescent="0.2">
      <c r="B40" s="617" t="s">
        <v>423</v>
      </c>
      <c r="C40" s="411">
        <f>C39</f>
        <v>9</v>
      </c>
      <c r="D40" s="46"/>
      <c r="E40" s="43"/>
      <c r="F40" s="42" t="s">
        <v>423</v>
      </c>
      <c r="G40" s="411">
        <f>G39</f>
        <v>48</v>
      </c>
      <c r="H40" s="338"/>
      <c r="J40" s="370"/>
      <c r="L40" s="299"/>
      <c r="M40" s="491"/>
      <c r="N40" s="54"/>
      <c r="O40" s="1482"/>
      <c r="P40" s="1483"/>
      <c r="Q40" s="1569" t="str">
        <f>V40</f>
        <v>Inner row
Interior modules</v>
      </c>
      <c r="R40" s="1278"/>
      <c r="S40" s="1278"/>
      <c r="T40" s="1278"/>
      <c r="U40" s="1279"/>
      <c r="V40" s="1277" t="str">
        <f>V32</f>
        <v>Inner row
Interior modules</v>
      </c>
      <c r="W40" s="1278"/>
      <c r="X40" s="1278"/>
      <c r="Y40" s="1278"/>
      <c r="Z40" s="1279"/>
      <c r="AA40" s="1331" t="str">
        <f>AA32</f>
        <v>Inner row
1st-10th module</v>
      </c>
      <c r="AB40" s="1332"/>
      <c r="AC40" s="1332"/>
      <c r="AD40" s="1332"/>
      <c r="AE40" s="1333"/>
      <c r="AF40" s="1340" t="str">
        <f>AF32</f>
        <v>Inner row
Interior modules</v>
      </c>
      <c r="AG40" s="1341"/>
      <c r="AH40" s="1341"/>
      <c r="AI40" s="1341"/>
      <c r="AJ40" s="1342"/>
      <c r="AK40" s="1349" t="str">
        <f>AK32</f>
        <v>Inner row
1st-10th module</v>
      </c>
      <c r="AL40" s="1350"/>
      <c r="AM40" s="1350"/>
      <c r="AN40" s="1350"/>
      <c r="AO40" s="1351"/>
      <c r="AP40" s="1358" t="str">
        <f>AP32</f>
        <v>Inner row
Interior modules</v>
      </c>
      <c r="AQ40" s="1359"/>
      <c r="AR40" s="1359"/>
      <c r="AS40" s="1359"/>
      <c r="AT40" s="1360"/>
      <c r="AU40" s="1500" t="str">
        <f>AU32</f>
        <v>Inner row
1st-10th module</v>
      </c>
      <c r="AV40" s="1501"/>
      <c r="AW40" s="1501"/>
      <c r="AX40" s="1501"/>
      <c r="AY40" s="1502"/>
      <c r="AZ40" s="1604" t="s">
        <v>456</v>
      </c>
      <c r="BA40" s="1605"/>
      <c r="BB40" s="1605"/>
      <c r="BC40" s="1605"/>
      <c r="BD40" s="1606"/>
      <c r="BE40" s="1486" t="s">
        <v>481</v>
      </c>
      <c r="BF40" s="1487"/>
      <c r="BG40" s="1487"/>
      <c r="BH40" s="1487"/>
      <c r="BI40" s="1488"/>
      <c r="BJ40" s="1482"/>
      <c r="BK40" s="1483"/>
      <c r="BL40" s="360"/>
      <c r="BM40" s="484"/>
      <c r="BO40" s="491"/>
      <c r="BP40" s="54"/>
      <c r="BQ40" s="1482"/>
      <c r="BR40" s="1483"/>
      <c r="BS40" s="1391" t="str">
        <f>BE40</f>
        <v>North row (only if array interrupted)
1st-10th module</v>
      </c>
      <c r="BT40" s="1392"/>
      <c r="BU40" s="1392"/>
      <c r="BV40" s="1392"/>
      <c r="BW40" s="1393"/>
      <c r="BX40" s="1400" t="str">
        <f t="shared" ref="BX40" si="0">AZ40</f>
        <v>North row (only if array interrupted)
Interior modules</v>
      </c>
      <c r="BY40" s="1401"/>
      <c r="BZ40" s="1401"/>
      <c r="CA40" s="1401"/>
      <c r="CB40" s="1402"/>
      <c r="CC40" s="1809" t="str">
        <f t="shared" ref="CC40" si="1">AU40</f>
        <v>Inner row
1st-10th module</v>
      </c>
      <c r="CD40" s="1809"/>
      <c r="CE40" s="1809"/>
      <c r="CF40" s="1809"/>
      <c r="CG40" s="1809"/>
      <c r="CH40" s="1812" t="str">
        <f t="shared" ref="CH40" si="2">AP40</f>
        <v>Inner row
Interior modules</v>
      </c>
      <c r="CI40" s="1812"/>
      <c r="CJ40" s="1812"/>
      <c r="CK40" s="1812"/>
      <c r="CL40" s="1812"/>
      <c r="CM40" s="1788" t="str">
        <f t="shared" ref="CM40" si="3">AK40</f>
        <v>Inner row
1st-10th module</v>
      </c>
      <c r="CN40" s="1788"/>
      <c r="CO40" s="1788"/>
      <c r="CP40" s="1788"/>
      <c r="CQ40" s="1788"/>
      <c r="CR40" s="1790" t="str">
        <f t="shared" ref="CR40" si="4">AF40</f>
        <v>Inner row
Interior modules</v>
      </c>
      <c r="CS40" s="1790"/>
      <c r="CT40" s="1790"/>
      <c r="CU40" s="1790"/>
      <c r="CV40" s="1790"/>
      <c r="CW40" s="1792" t="str">
        <f t="shared" ref="CW40" si="5">AA40</f>
        <v>Inner row
1st-10th module</v>
      </c>
      <c r="CX40" s="1792"/>
      <c r="CY40" s="1792"/>
      <c r="CZ40" s="1792"/>
      <c r="DA40" s="1792"/>
      <c r="DB40" s="1794" t="str">
        <f t="shared" ref="DB40" si="6">V40</f>
        <v>Inner row
Interior modules</v>
      </c>
      <c r="DC40" s="1794"/>
      <c r="DD40" s="1794"/>
      <c r="DE40" s="1794"/>
      <c r="DF40" s="1794"/>
      <c r="DG40" s="1794" t="str">
        <f t="shared" ref="DG40" si="7">Q40</f>
        <v>Inner row
Interior modules</v>
      </c>
      <c r="DH40" s="1794"/>
      <c r="DI40" s="1794"/>
      <c r="DJ40" s="1794"/>
      <c r="DK40" s="1814"/>
      <c r="DL40" s="1482"/>
      <c r="DM40" s="1483"/>
      <c r="DN40" s="360"/>
      <c r="DO40" s="484"/>
    </row>
    <row r="41" spans="1:119" ht="13.5" customHeight="1" thickBot="1" x14ac:dyDescent="0.25">
      <c r="B41" s="614"/>
      <c r="C41" s="615"/>
      <c r="D41" s="420"/>
      <c r="E41" s="421"/>
      <c r="F41" s="422"/>
      <c r="G41" s="422"/>
      <c r="H41" s="422"/>
      <c r="I41" s="422"/>
      <c r="J41" s="423"/>
      <c r="K41" s="1074"/>
      <c r="L41" s="299"/>
      <c r="M41" s="491"/>
      <c r="N41" s="54"/>
      <c r="O41" s="1482"/>
      <c r="P41" s="1483"/>
      <c r="Q41" s="1567"/>
      <c r="R41" s="1281"/>
      <c r="S41" s="1281"/>
      <c r="T41" s="1281"/>
      <c r="U41" s="1282"/>
      <c r="V41" s="1280"/>
      <c r="W41" s="1281"/>
      <c r="X41" s="1281"/>
      <c r="Y41" s="1281"/>
      <c r="Z41" s="1282"/>
      <c r="AA41" s="1334"/>
      <c r="AB41" s="1335"/>
      <c r="AC41" s="1335"/>
      <c r="AD41" s="1335"/>
      <c r="AE41" s="1336"/>
      <c r="AF41" s="1343"/>
      <c r="AG41" s="1344"/>
      <c r="AH41" s="1344"/>
      <c r="AI41" s="1344"/>
      <c r="AJ41" s="1345"/>
      <c r="AK41" s="1352"/>
      <c r="AL41" s="1353"/>
      <c r="AM41" s="1353"/>
      <c r="AN41" s="1353"/>
      <c r="AO41" s="1354"/>
      <c r="AP41" s="1361"/>
      <c r="AQ41" s="1362"/>
      <c r="AR41" s="1362"/>
      <c r="AS41" s="1362"/>
      <c r="AT41" s="1363"/>
      <c r="AU41" s="1503"/>
      <c r="AV41" s="1504"/>
      <c r="AW41" s="1504"/>
      <c r="AX41" s="1504"/>
      <c r="AY41" s="1505"/>
      <c r="AZ41" s="1607"/>
      <c r="BA41" s="1608"/>
      <c r="BB41" s="1608"/>
      <c r="BC41" s="1608"/>
      <c r="BD41" s="1609"/>
      <c r="BE41" s="1489"/>
      <c r="BF41" s="1490"/>
      <c r="BG41" s="1490"/>
      <c r="BH41" s="1490"/>
      <c r="BI41" s="1491"/>
      <c r="BJ41" s="1482"/>
      <c r="BK41" s="1483"/>
      <c r="BL41" s="360"/>
      <c r="BM41" s="485"/>
      <c r="BO41" s="491"/>
      <c r="BP41" s="54"/>
      <c r="BQ41" s="1482"/>
      <c r="BR41" s="1483"/>
      <c r="BS41" s="1394"/>
      <c r="BT41" s="1395"/>
      <c r="BU41" s="1395"/>
      <c r="BV41" s="1395"/>
      <c r="BW41" s="1396"/>
      <c r="BX41" s="1403"/>
      <c r="BY41" s="1404"/>
      <c r="BZ41" s="1404"/>
      <c r="CA41" s="1404"/>
      <c r="CB41" s="1405"/>
      <c r="CC41" s="1809"/>
      <c r="CD41" s="1809"/>
      <c r="CE41" s="1809"/>
      <c r="CF41" s="1809"/>
      <c r="CG41" s="1809"/>
      <c r="CH41" s="1812"/>
      <c r="CI41" s="1812"/>
      <c r="CJ41" s="1812"/>
      <c r="CK41" s="1812"/>
      <c r="CL41" s="1812"/>
      <c r="CM41" s="1788"/>
      <c r="CN41" s="1788"/>
      <c r="CO41" s="1788"/>
      <c r="CP41" s="1788"/>
      <c r="CQ41" s="1788"/>
      <c r="CR41" s="1790"/>
      <c r="CS41" s="1790"/>
      <c r="CT41" s="1790"/>
      <c r="CU41" s="1790"/>
      <c r="CV41" s="1790"/>
      <c r="CW41" s="1792"/>
      <c r="CX41" s="1792"/>
      <c r="CY41" s="1792"/>
      <c r="CZ41" s="1792"/>
      <c r="DA41" s="1792"/>
      <c r="DB41" s="1794"/>
      <c r="DC41" s="1794"/>
      <c r="DD41" s="1794"/>
      <c r="DE41" s="1794"/>
      <c r="DF41" s="1794"/>
      <c r="DG41" s="1794"/>
      <c r="DH41" s="1794"/>
      <c r="DI41" s="1794"/>
      <c r="DJ41" s="1794"/>
      <c r="DK41" s="1814"/>
      <c r="DL41" s="1482"/>
      <c r="DM41" s="1483"/>
      <c r="DN41" s="360"/>
      <c r="DO41" s="485"/>
    </row>
    <row r="42" spans="1:119" ht="13.5" customHeight="1" thickTop="1" x14ac:dyDescent="0.2">
      <c r="D42" s="18"/>
      <c r="E42" s="18"/>
      <c r="F42" s="159"/>
      <c r="G42" s="22"/>
      <c r="H42" s="22"/>
      <c r="I42" s="22"/>
      <c r="J42" s="22"/>
      <c r="K42" s="1075" t="s">
        <v>521</v>
      </c>
      <c r="L42" s="299"/>
      <c r="M42" s="491"/>
      <c r="N42" s="54"/>
      <c r="O42" s="1482"/>
      <c r="P42" s="1483"/>
      <c r="Q42" s="1568"/>
      <c r="R42" s="1284"/>
      <c r="S42" s="1284"/>
      <c r="T42" s="1284"/>
      <c r="U42" s="1285"/>
      <c r="V42" s="1283"/>
      <c r="W42" s="1284"/>
      <c r="X42" s="1284"/>
      <c r="Y42" s="1284"/>
      <c r="Z42" s="1285"/>
      <c r="AA42" s="1337"/>
      <c r="AB42" s="1338"/>
      <c r="AC42" s="1338"/>
      <c r="AD42" s="1338"/>
      <c r="AE42" s="1339"/>
      <c r="AF42" s="1346"/>
      <c r="AG42" s="1347"/>
      <c r="AH42" s="1347"/>
      <c r="AI42" s="1347"/>
      <c r="AJ42" s="1348"/>
      <c r="AK42" s="1355"/>
      <c r="AL42" s="1356"/>
      <c r="AM42" s="1356"/>
      <c r="AN42" s="1356"/>
      <c r="AO42" s="1357"/>
      <c r="AP42" s="1364"/>
      <c r="AQ42" s="1365"/>
      <c r="AR42" s="1365"/>
      <c r="AS42" s="1365"/>
      <c r="AT42" s="1366"/>
      <c r="AU42" s="1506"/>
      <c r="AV42" s="1507"/>
      <c r="AW42" s="1507"/>
      <c r="AX42" s="1507"/>
      <c r="AY42" s="1508"/>
      <c r="AZ42" s="1610"/>
      <c r="BA42" s="1611"/>
      <c r="BB42" s="1611"/>
      <c r="BC42" s="1611"/>
      <c r="BD42" s="1612"/>
      <c r="BE42" s="1492"/>
      <c r="BF42" s="1493"/>
      <c r="BG42" s="1493"/>
      <c r="BH42" s="1493"/>
      <c r="BI42" s="1494"/>
      <c r="BJ42" s="1482"/>
      <c r="BK42" s="1483"/>
      <c r="BL42" s="360"/>
      <c r="BM42" s="485"/>
      <c r="BO42" s="491"/>
      <c r="BP42" s="54"/>
      <c r="BQ42" s="1482"/>
      <c r="BR42" s="1483"/>
      <c r="BS42" s="1397"/>
      <c r="BT42" s="1398"/>
      <c r="BU42" s="1398"/>
      <c r="BV42" s="1398"/>
      <c r="BW42" s="1399"/>
      <c r="BX42" s="1406"/>
      <c r="BY42" s="1407"/>
      <c r="BZ42" s="1407"/>
      <c r="CA42" s="1407"/>
      <c r="CB42" s="1408"/>
      <c r="CC42" s="1809"/>
      <c r="CD42" s="1809"/>
      <c r="CE42" s="1809"/>
      <c r="CF42" s="1809"/>
      <c r="CG42" s="1809"/>
      <c r="CH42" s="1812"/>
      <c r="CI42" s="1812"/>
      <c r="CJ42" s="1812"/>
      <c r="CK42" s="1812"/>
      <c r="CL42" s="1812"/>
      <c r="CM42" s="1788"/>
      <c r="CN42" s="1788"/>
      <c r="CO42" s="1788"/>
      <c r="CP42" s="1788"/>
      <c r="CQ42" s="1788"/>
      <c r="CR42" s="1790"/>
      <c r="CS42" s="1790"/>
      <c r="CT42" s="1790"/>
      <c r="CU42" s="1790"/>
      <c r="CV42" s="1790"/>
      <c r="CW42" s="1792"/>
      <c r="CX42" s="1792"/>
      <c r="CY42" s="1792"/>
      <c r="CZ42" s="1792"/>
      <c r="DA42" s="1792"/>
      <c r="DB42" s="1794"/>
      <c r="DC42" s="1794"/>
      <c r="DD42" s="1794"/>
      <c r="DE42" s="1794"/>
      <c r="DF42" s="1794"/>
      <c r="DG42" s="1794"/>
      <c r="DH42" s="1794"/>
      <c r="DI42" s="1794"/>
      <c r="DJ42" s="1794"/>
      <c r="DK42" s="1814"/>
      <c r="DL42" s="1482"/>
      <c r="DM42" s="1483"/>
      <c r="DN42" s="360"/>
      <c r="DO42" s="485"/>
    </row>
    <row r="43" spans="1:119" ht="13.5" customHeight="1" thickBot="1" x14ac:dyDescent="0.25">
      <c r="D43" s="18"/>
      <c r="E43" s="18"/>
      <c r="F43" s="159"/>
      <c r="G43" s="22"/>
      <c r="H43" s="22"/>
      <c r="I43" s="22"/>
      <c r="J43" s="22"/>
      <c r="K43" s="1076" t="s">
        <v>522</v>
      </c>
      <c r="L43" s="299"/>
      <c r="M43" s="491"/>
      <c r="N43" s="54"/>
      <c r="O43" s="1482"/>
      <c r="P43" s="1483"/>
      <c r="Q43" s="1569" t="str">
        <f>V43</f>
        <v>Inner row
Interior modules</v>
      </c>
      <c r="R43" s="1278"/>
      <c r="S43" s="1278"/>
      <c r="T43" s="1278"/>
      <c r="U43" s="1279"/>
      <c r="V43" s="1277" t="str">
        <f>V32</f>
        <v>Inner row
Interior modules</v>
      </c>
      <c r="W43" s="1278"/>
      <c r="X43" s="1278"/>
      <c r="Y43" s="1278"/>
      <c r="Z43" s="1279"/>
      <c r="AA43" s="1331" t="str">
        <f>AA32</f>
        <v>Inner row
1st-10th module</v>
      </c>
      <c r="AB43" s="1332"/>
      <c r="AC43" s="1332"/>
      <c r="AD43" s="1332"/>
      <c r="AE43" s="1333"/>
      <c r="AF43" s="1340" t="str">
        <f>AF32</f>
        <v>Inner row
Interior modules</v>
      </c>
      <c r="AG43" s="1341"/>
      <c r="AH43" s="1341"/>
      <c r="AI43" s="1341"/>
      <c r="AJ43" s="1342"/>
      <c r="AK43" s="1349" t="str">
        <f>AK32</f>
        <v>Inner row
1st-10th module</v>
      </c>
      <c r="AL43" s="1350"/>
      <c r="AM43" s="1350"/>
      <c r="AN43" s="1350"/>
      <c r="AO43" s="1351"/>
      <c r="AP43" s="1358" t="str">
        <f>AP32</f>
        <v>Inner row
Interior modules</v>
      </c>
      <c r="AQ43" s="1359"/>
      <c r="AR43" s="1359"/>
      <c r="AS43" s="1359"/>
      <c r="AT43" s="1360"/>
      <c r="AU43" s="1367" t="str">
        <f>AU32</f>
        <v>Inner row
1st-10th module</v>
      </c>
      <c r="AV43" s="1368"/>
      <c r="AW43" s="1368"/>
      <c r="AX43" s="1368"/>
      <c r="AY43" s="1369"/>
      <c r="AZ43" s="1409" t="str">
        <f>CONCATENATE(B108,CHAR(10),E63)</f>
        <v>Inner row
Interior modules</v>
      </c>
      <c r="BA43" s="1410"/>
      <c r="BB43" s="1410"/>
      <c r="BC43" s="1410"/>
      <c r="BD43" s="1411"/>
      <c r="BE43" s="1418" t="str">
        <f>CONCATENATE(B108,CHAR(10),E62)</f>
        <v>Inner row
1st-10th module</v>
      </c>
      <c r="BF43" s="1419"/>
      <c r="BG43" s="1419"/>
      <c r="BH43" s="1419"/>
      <c r="BI43" s="1420"/>
      <c r="BJ43" s="1482"/>
      <c r="BK43" s="1483"/>
      <c r="BL43" s="360"/>
      <c r="BM43" s="556"/>
      <c r="BO43" s="491"/>
      <c r="BP43" s="54"/>
      <c r="BQ43" s="1482"/>
      <c r="BR43" s="1483"/>
      <c r="BS43" s="1304" t="str">
        <f>BE43</f>
        <v>Inner row
1st-10th module</v>
      </c>
      <c r="BT43" s="1305"/>
      <c r="BU43" s="1305"/>
      <c r="BV43" s="1305"/>
      <c r="BW43" s="1306"/>
      <c r="BX43" s="1313" t="str">
        <f>AZ43</f>
        <v>Inner row
Interior modules</v>
      </c>
      <c r="BY43" s="1314"/>
      <c r="BZ43" s="1314"/>
      <c r="CA43" s="1314"/>
      <c r="CB43" s="1315"/>
      <c r="CC43" s="1824" t="str">
        <f t="shared" ref="CC43" si="8">AU43</f>
        <v>Inner row
1st-10th module</v>
      </c>
      <c r="CD43" s="1824"/>
      <c r="CE43" s="1824"/>
      <c r="CF43" s="1824"/>
      <c r="CG43" s="1824"/>
      <c r="CH43" s="1812" t="str">
        <f t="shared" ref="CH43" si="9">AP43</f>
        <v>Inner row
Interior modules</v>
      </c>
      <c r="CI43" s="1812"/>
      <c r="CJ43" s="1812"/>
      <c r="CK43" s="1812"/>
      <c r="CL43" s="1812"/>
      <c r="CM43" s="1788" t="str">
        <f t="shared" ref="CM43" si="10">AK43</f>
        <v>Inner row
1st-10th module</v>
      </c>
      <c r="CN43" s="1788"/>
      <c r="CO43" s="1788"/>
      <c r="CP43" s="1788"/>
      <c r="CQ43" s="1788"/>
      <c r="CR43" s="1790" t="str">
        <f t="shared" ref="CR43" si="11">AF43</f>
        <v>Inner row
Interior modules</v>
      </c>
      <c r="CS43" s="1790"/>
      <c r="CT43" s="1790"/>
      <c r="CU43" s="1790"/>
      <c r="CV43" s="1790"/>
      <c r="CW43" s="1792" t="str">
        <f t="shared" ref="CW43" si="12">AA43</f>
        <v>Inner row
1st-10th module</v>
      </c>
      <c r="CX43" s="1792"/>
      <c r="CY43" s="1792"/>
      <c r="CZ43" s="1792"/>
      <c r="DA43" s="1792"/>
      <c r="DB43" s="1794" t="str">
        <f t="shared" ref="DB43" si="13">V43</f>
        <v>Inner row
Interior modules</v>
      </c>
      <c r="DC43" s="1794"/>
      <c r="DD43" s="1794"/>
      <c r="DE43" s="1794"/>
      <c r="DF43" s="1794"/>
      <c r="DG43" s="1794" t="str">
        <f t="shared" ref="DG43" si="14">Q43</f>
        <v>Inner row
Interior modules</v>
      </c>
      <c r="DH43" s="1794"/>
      <c r="DI43" s="1794"/>
      <c r="DJ43" s="1794"/>
      <c r="DK43" s="1814"/>
      <c r="DL43" s="1482"/>
      <c r="DM43" s="1483"/>
      <c r="DN43" s="360"/>
      <c r="DO43" s="556"/>
    </row>
    <row r="44" spans="1:119" ht="13.5" customHeight="1" thickTop="1" thickBot="1" x14ac:dyDescent="0.3">
      <c r="A44" s="24"/>
      <c r="B44" s="1671" t="s">
        <v>425</v>
      </c>
      <c r="C44" s="1672"/>
      <c r="D44" s="1673"/>
      <c r="E44" s="1655" t="s">
        <v>354</v>
      </c>
      <c r="F44" s="1656"/>
      <c r="G44" s="1656"/>
      <c r="H44" s="1656"/>
      <c r="I44" s="1657"/>
      <c r="J44" s="656"/>
      <c r="K44" s="20" t="s">
        <v>523</v>
      </c>
      <c r="L44" s="118"/>
      <c r="M44" s="491"/>
      <c r="N44" s="54"/>
      <c r="O44" s="1482"/>
      <c r="P44" s="1483"/>
      <c r="Q44" s="1567"/>
      <c r="R44" s="1281"/>
      <c r="S44" s="1281"/>
      <c r="T44" s="1281"/>
      <c r="U44" s="1282"/>
      <c r="V44" s="1280"/>
      <c r="W44" s="1281"/>
      <c r="X44" s="1281"/>
      <c r="Y44" s="1281"/>
      <c r="Z44" s="1282"/>
      <c r="AA44" s="1334"/>
      <c r="AB44" s="1335"/>
      <c r="AC44" s="1335"/>
      <c r="AD44" s="1335"/>
      <c r="AE44" s="1336"/>
      <c r="AF44" s="1343"/>
      <c r="AG44" s="1344"/>
      <c r="AH44" s="1344"/>
      <c r="AI44" s="1344"/>
      <c r="AJ44" s="1345"/>
      <c r="AK44" s="1352"/>
      <c r="AL44" s="1353"/>
      <c r="AM44" s="1353"/>
      <c r="AN44" s="1353"/>
      <c r="AO44" s="1354"/>
      <c r="AP44" s="1361"/>
      <c r="AQ44" s="1362"/>
      <c r="AR44" s="1362"/>
      <c r="AS44" s="1362"/>
      <c r="AT44" s="1363"/>
      <c r="AU44" s="1370"/>
      <c r="AV44" s="1371"/>
      <c r="AW44" s="1371"/>
      <c r="AX44" s="1371"/>
      <c r="AY44" s="1372"/>
      <c r="AZ44" s="1412"/>
      <c r="BA44" s="1413"/>
      <c r="BB44" s="1413"/>
      <c r="BC44" s="1413"/>
      <c r="BD44" s="1414"/>
      <c r="BE44" s="1421"/>
      <c r="BF44" s="1422"/>
      <c r="BG44" s="1422"/>
      <c r="BH44" s="1422"/>
      <c r="BI44" s="1423"/>
      <c r="BJ44" s="1482"/>
      <c r="BK44" s="1483"/>
      <c r="BL44" s="360"/>
      <c r="BM44" s="375"/>
      <c r="BO44" s="491"/>
      <c r="BP44" s="54"/>
      <c r="BQ44" s="1482"/>
      <c r="BR44" s="1483"/>
      <c r="BS44" s="1307"/>
      <c r="BT44" s="1308"/>
      <c r="BU44" s="1308"/>
      <c r="BV44" s="1308"/>
      <c r="BW44" s="1309"/>
      <c r="BX44" s="1316"/>
      <c r="BY44" s="1317"/>
      <c r="BZ44" s="1317"/>
      <c r="CA44" s="1317"/>
      <c r="CB44" s="1318"/>
      <c r="CC44" s="1824"/>
      <c r="CD44" s="1824"/>
      <c r="CE44" s="1824"/>
      <c r="CF44" s="1824"/>
      <c r="CG44" s="1824"/>
      <c r="CH44" s="1812"/>
      <c r="CI44" s="1812"/>
      <c r="CJ44" s="1812"/>
      <c r="CK44" s="1812"/>
      <c r="CL44" s="1812"/>
      <c r="CM44" s="1788"/>
      <c r="CN44" s="1788"/>
      <c r="CO44" s="1788"/>
      <c r="CP44" s="1788"/>
      <c r="CQ44" s="1788"/>
      <c r="CR44" s="1790"/>
      <c r="CS44" s="1790"/>
      <c r="CT44" s="1790"/>
      <c r="CU44" s="1790"/>
      <c r="CV44" s="1790"/>
      <c r="CW44" s="1792"/>
      <c r="CX44" s="1792"/>
      <c r="CY44" s="1792"/>
      <c r="CZ44" s="1792"/>
      <c r="DA44" s="1792"/>
      <c r="DB44" s="1794"/>
      <c r="DC44" s="1794"/>
      <c r="DD44" s="1794"/>
      <c r="DE44" s="1794"/>
      <c r="DF44" s="1794"/>
      <c r="DG44" s="1794"/>
      <c r="DH44" s="1794"/>
      <c r="DI44" s="1794"/>
      <c r="DJ44" s="1794"/>
      <c r="DK44" s="1814"/>
      <c r="DL44" s="1482"/>
      <c r="DM44" s="1483"/>
      <c r="DN44" s="360"/>
      <c r="DO44" s="375"/>
    </row>
    <row r="45" spans="1:119" ht="13.5" customHeight="1" x14ac:dyDescent="0.25">
      <c r="A45" s="24"/>
      <c r="B45" s="1674"/>
      <c r="C45" s="1675"/>
      <c r="D45" s="1676"/>
      <c r="E45" s="1181" t="s">
        <v>424</v>
      </c>
      <c r="F45" s="1689" t="s">
        <v>355</v>
      </c>
      <c r="G45" s="1691" t="s">
        <v>356</v>
      </c>
      <c r="H45" s="1196" t="s">
        <v>357</v>
      </c>
      <c r="I45" s="1703" t="s">
        <v>358</v>
      </c>
      <c r="J45" s="656"/>
      <c r="K45" s="1046" t="s">
        <v>518</v>
      </c>
      <c r="L45" s="118"/>
      <c r="M45" s="491"/>
      <c r="N45" s="54"/>
      <c r="O45" s="1482"/>
      <c r="P45" s="1483"/>
      <c r="Q45" s="1568"/>
      <c r="R45" s="1284"/>
      <c r="S45" s="1284"/>
      <c r="T45" s="1284"/>
      <c r="U45" s="1285"/>
      <c r="V45" s="1283"/>
      <c r="W45" s="1284"/>
      <c r="X45" s="1284"/>
      <c r="Y45" s="1284"/>
      <c r="Z45" s="1285"/>
      <c r="AA45" s="1337"/>
      <c r="AB45" s="1338"/>
      <c r="AC45" s="1338"/>
      <c r="AD45" s="1338"/>
      <c r="AE45" s="1339"/>
      <c r="AF45" s="1346"/>
      <c r="AG45" s="1347"/>
      <c r="AH45" s="1347"/>
      <c r="AI45" s="1347"/>
      <c r="AJ45" s="1348"/>
      <c r="AK45" s="1355"/>
      <c r="AL45" s="1356"/>
      <c r="AM45" s="1356"/>
      <c r="AN45" s="1356"/>
      <c r="AO45" s="1357"/>
      <c r="AP45" s="1364"/>
      <c r="AQ45" s="1365"/>
      <c r="AR45" s="1365"/>
      <c r="AS45" s="1365"/>
      <c r="AT45" s="1366"/>
      <c r="AU45" s="1373"/>
      <c r="AV45" s="1374"/>
      <c r="AW45" s="1374"/>
      <c r="AX45" s="1374"/>
      <c r="AY45" s="1375"/>
      <c r="AZ45" s="1415"/>
      <c r="BA45" s="1416"/>
      <c r="BB45" s="1416"/>
      <c r="BC45" s="1416"/>
      <c r="BD45" s="1417"/>
      <c r="BE45" s="1424"/>
      <c r="BF45" s="1425"/>
      <c r="BG45" s="1425"/>
      <c r="BH45" s="1425"/>
      <c r="BI45" s="1426"/>
      <c r="BJ45" s="1482"/>
      <c r="BK45" s="1483"/>
      <c r="BL45" s="360"/>
      <c r="BM45" s="1276"/>
      <c r="BO45" s="491"/>
      <c r="BP45" s="54"/>
      <c r="BQ45" s="1482"/>
      <c r="BR45" s="1483"/>
      <c r="BS45" s="1310"/>
      <c r="BT45" s="1311"/>
      <c r="BU45" s="1311"/>
      <c r="BV45" s="1311"/>
      <c r="BW45" s="1312"/>
      <c r="BX45" s="1319"/>
      <c r="BY45" s="1320"/>
      <c r="BZ45" s="1320"/>
      <c r="CA45" s="1320"/>
      <c r="CB45" s="1321"/>
      <c r="CC45" s="1824"/>
      <c r="CD45" s="1824"/>
      <c r="CE45" s="1824"/>
      <c r="CF45" s="1824"/>
      <c r="CG45" s="1824"/>
      <c r="CH45" s="1812"/>
      <c r="CI45" s="1812"/>
      <c r="CJ45" s="1812"/>
      <c r="CK45" s="1812"/>
      <c r="CL45" s="1812"/>
      <c r="CM45" s="1788"/>
      <c r="CN45" s="1788"/>
      <c r="CO45" s="1788"/>
      <c r="CP45" s="1788"/>
      <c r="CQ45" s="1788"/>
      <c r="CR45" s="1790"/>
      <c r="CS45" s="1790"/>
      <c r="CT45" s="1790"/>
      <c r="CU45" s="1790"/>
      <c r="CV45" s="1790"/>
      <c r="CW45" s="1792"/>
      <c r="CX45" s="1792"/>
      <c r="CY45" s="1792"/>
      <c r="CZ45" s="1792"/>
      <c r="DA45" s="1792"/>
      <c r="DB45" s="1794"/>
      <c r="DC45" s="1794"/>
      <c r="DD45" s="1794"/>
      <c r="DE45" s="1794"/>
      <c r="DF45" s="1794"/>
      <c r="DG45" s="1794"/>
      <c r="DH45" s="1794"/>
      <c r="DI45" s="1794"/>
      <c r="DJ45" s="1794"/>
      <c r="DK45" s="1814"/>
      <c r="DL45" s="1482"/>
      <c r="DM45" s="1483"/>
      <c r="DN45" s="360"/>
      <c r="DO45" s="1276"/>
    </row>
    <row r="46" spans="1:119" ht="13.5" customHeight="1" thickBot="1" x14ac:dyDescent="0.3">
      <c r="A46" s="24"/>
      <c r="B46" s="1674"/>
      <c r="C46" s="1675"/>
      <c r="D46" s="1676"/>
      <c r="E46" s="1182"/>
      <c r="F46" s="1690"/>
      <c r="G46" s="1692"/>
      <c r="H46" s="1197"/>
      <c r="I46" s="1704"/>
      <c r="J46" s="656"/>
      <c r="K46" s="1050" t="s">
        <v>520</v>
      </c>
      <c r="L46" s="118"/>
      <c r="M46" s="491"/>
      <c r="N46" s="54"/>
      <c r="O46" s="1482"/>
      <c r="P46" s="1483"/>
      <c r="Q46" s="1569" t="str">
        <f>V46</f>
        <v>Inner row
Interior modules</v>
      </c>
      <c r="R46" s="1278"/>
      <c r="S46" s="1278"/>
      <c r="T46" s="1278"/>
      <c r="U46" s="1279"/>
      <c r="V46" s="1277" t="str">
        <f>V32</f>
        <v>Inner row
Interior modules</v>
      </c>
      <c r="W46" s="1278"/>
      <c r="X46" s="1278"/>
      <c r="Y46" s="1278"/>
      <c r="Z46" s="1279"/>
      <c r="AA46" s="1331" t="str">
        <f>AA32</f>
        <v>Inner row
1st-10th module</v>
      </c>
      <c r="AB46" s="1332"/>
      <c r="AC46" s="1332"/>
      <c r="AD46" s="1332"/>
      <c r="AE46" s="1333"/>
      <c r="AF46" s="1340" t="str">
        <f>AF32</f>
        <v>Inner row
Interior modules</v>
      </c>
      <c r="AG46" s="1341"/>
      <c r="AH46" s="1341"/>
      <c r="AI46" s="1341"/>
      <c r="AJ46" s="1342"/>
      <c r="AK46" s="1349" t="str">
        <f>AK32</f>
        <v>Inner row
1st-10th module</v>
      </c>
      <c r="AL46" s="1350"/>
      <c r="AM46" s="1350"/>
      <c r="AN46" s="1350"/>
      <c r="AO46" s="1351"/>
      <c r="AP46" s="1358" t="str">
        <f>AP32</f>
        <v>Inner row
Interior modules</v>
      </c>
      <c r="AQ46" s="1359"/>
      <c r="AR46" s="1359"/>
      <c r="AS46" s="1359"/>
      <c r="AT46" s="1360"/>
      <c r="AU46" s="1367" t="str">
        <f>AU32</f>
        <v>Inner row
1st-10th module</v>
      </c>
      <c r="AV46" s="1368"/>
      <c r="AW46" s="1368"/>
      <c r="AX46" s="1368"/>
      <c r="AY46" s="1369"/>
      <c r="AZ46" s="1409" t="str">
        <f>AZ43</f>
        <v>Inner row
Interior modules</v>
      </c>
      <c r="BA46" s="1410"/>
      <c r="BB46" s="1410"/>
      <c r="BC46" s="1410"/>
      <c r="BD46" s="1411"/>
      <c r="BE46" s="1418" t="str">
        <f>BE43</f>
        <v>Inner row
1st-10th module</v>
      </c>
      <c r="BF46" s="1419"/>
      <c r="BG46" s="1419"/>
      <c r="BH46" s="1419"/>
      <c r="BI46" s="1420"/>
      <c r="BJ46" s="1482"/>
      <c r="BK46" s="1483"/>
      <c r="BL46" s="360"/>
      <c r="BM46" s="1276"/>
      <c r="BO46" s="491"/>
      <c r="BP46" s="54"/>
      <c r="BQ46" s="1482"/>
      <c r="BR46" s="1483"/>
      <c r="BS46" s="1304" t="str">
        <f>BE46</f>
        <v>Inner row
1st-10th module</v>
      </c>
      <c r="BT46" s="1305"/>
      <c r="BU46" s="1305"/>
      <c r="BV46" s="1305"/>
      <c r="BW46" s="1306"/>
      <c r="BX46" s="1313" t="str">
        <f>AZ46</f>
        <v>Inner row
Interior modules</v>
      </c>
      <c r="BY46" s="1314"/>
      <c r="BZ46" s="1314"/>
      <c r="CA46" s="1314"/>
      <c r="CB46" s="1315"/>
      <c r="CC46" s="1367" t="str">
        <f>AP46</f>
        <v>Inner row
Interior modules</v>
      </c>
      <c r="CD46" s="1368"/>
      <c r="CE46" s="1368"/>
      <c r="CF46" s="1368"/>
      <c r="CG46" s="1369"/>
      <c r="CH46" s="1358" t="str">
        <f>AP46</f>
        <v>Inner row
Interior modules</v>
      </c>
      <c r="CI46" s="1359"/>
      <c r="CJ46" s="1359"/>
      <c r="CK46" s="1359"/>
      <c r="CL46" s="1360"/>
      <c r="CM46" s="1349" t="str">
        <f>AK46</f>
        <v>Inner row
1st-10th module</v>
      </c>
      <c r="CN46" s="1350"/>
      <c r="CO46" s="1350"/>
      <c r="CP46" s="1350"/>
      <c r="CQ46" s="1351"/>
      <c r="CR46" s="1340" t="str">
        <f>AF46</f>
        <v>Inner row
Interior modules</v>
      </c>
      <c r="CS46" s="1341"/>
      <c r="CT46" s="1341"/>
      <c r="CU46" s="1341"/>
      <c r="CV46" s="1342"/>
      <c r="CW46" s="1331" t="str">
        <f>AA46</f>
        <v>Inner row
1st-10th module</v>
      </c>
      <c r="CX46" s="1332"/>
      <c r="CY46" s="1332"/>
      <c r="CZ46" s="1332"/>
      <c r="DA46" s="1333"/>
      <c r="DB46" s="1277" t="str">
        <f>V46</f>
        <v>Inner row
Interior modules</v>
      </c>
      <c r="DC46" s="1278"/>
      <c r="DD46" s="1278"/>
      <c r="DE46" s="1278"/>
      <c r="DF46" s="1279"/>
      <c r="DG46" s="1277" t="str">
        <f>Q46</f>
        <v>Inner row
Interior modules</v>
      </c>
      <c r="DH46" s="1278"/>
      <c r="DI46" s="1278"/>
      <c r="DJ46" s="1278"/>
      <c r="DK46" s="1286"/>
      <c r="DL46" s="1482"/>
      <c r="DM46" s="1483"/>
      <c r="DN46" s="360"/>
      <c r="DO46" s="1276"/>
    </row>
    <row r="47" spans="1:119" ht="13.5" customHeight="1" thickBot="1" x14ac:dyDescent="0.3">
      <c r="A47" s="24"/>
      <c r="B47" s="1677"/>
      <c r="C47" s="1822"/>
      <c r="D47" s="1679"/>
      <c r="E47" s="1701"/>
      <c r="F47" s="589">
        <f>VLOOKUP(F11,C104:J119,5,FALSE)</f>
        <v>1</v>
      </c>
      <c r="G47" s="590">
        <f>VLOOKUP(F11,C104:J119,6,FALSE)</f>
        <v>1</v>
      </c>
      <c r="H47" s="590">
        <f>VLOOKUP(F11,C104:J119,7,FALSE)</f>
        <v>0.9</v>
      </c>
      <c r="I47" s="404">
        <f>VLOOKUP(F11,C104:J119,8,FALSE)</f>
        <v>0.9</v>
      </c>
      <c r="J47" s="656"/>
      <c r="K47" s="1047" t="s">
        <v>519</v>
      </c>
      <c r="L47" s="118"/>
      <c r="M47" s="491"/>
      <c r="N47" s="54"/>
      <c r="O47" s="1482"/>
      <c r="P47" s="1483"/>
      <c r="Q47" s="1567"/>
      <c r="R47" s="1281"/>
      <c r="S47" s="1281"/>
      <c r="T47" s="1281"/>
      <c r="U47" s="1282"/>
      <c r="V47" s="1280"/>
      <c r="W47" s="1281"/>
      <c r="X47" s="1281"/>
      <c r="Y47" s="1281"/>
      <c r="Z47" s="1282"/>
      <c r="AA47" s="1334"/>
      <c r="AB47" s="1335"/>
      <c r="AC47" s="1335"/>
      <c r="AD47" s="1335"/>
      <c r="AE47" s="1336"/>
      <c r="AF47" s="1343"/>
      <c r="AG47" s="1344"/>
      <c r="AH47" s="1344"/>
      <c r="AI47" s="1344"/>
      <c r="AJ47" s="1345"/>
      <c r="AK47" s="1352"/>
      <c r="AL47" s="1353"/>
      <c r="AM47" s="1353"/>
      <c r="AN47" s="1353"/>
      <c r="AO47" s="1354"/>
      <c r="AP47" s="1361"/>
      <c r="AQ47" s="1362"/>
      <c r="AR47" s="1362"/>
      <c r="AS47" s="1362"/>
      <c r="AT47" s="1363"/>
      <c r="AU47" s="1370"/>
      <c r="AV47" s="1371"/>
      <c r="AW47" s="1371"/>
      <c r="AX47" s="1371"/>
      <c r="AY47" s="1372"/>
      <c r="AZ47" s="1412"/>
      <c r="BA47" s="1413"/>
      <c r="BB47" s="1413"/>
      <c r="BC47" s="1413"/>
      <c r="BD47" s="1414"/>
      <c r="BE47" s="1421"/>
      <c r="BF47" s="1422"/>
      <c r="BG47" s="1422"/>
      <c r="BH47" s="1422"/>
      <c r="BI47" s="1423"/>
      <c r="BJ47" s="1482"/>
      <c r="BK47" s="1483"/>
      <c r="BL47" s="360"/>
      <c r="BM47" s="485"/>
      <c r="BO47" s="491"/>
      <c r="BP47" s="54"/>
      <c r="BQ47" s="1482"/>
      <c r="BR47" s="1483"/>
      <c r="BS47" s="1307"/>
      <c r="BT47" s="1308"/>
      <c r="BU47" s="1308"/>
      <c r="BV47" s="1308"/>
      <c r="BW47" s="1309"/>
      <c r="BX47" s="1316"/>
      <c r="BY47" s="1317"/>
      <c r="BZ47" s="1317"/>
      <c r="CA47" s="1317"/>
      <c r="CB47" s="1318"/>
      <c r="CC47" s="1370"/>
      <c r="CD47" s="1371"/>
      <c r="CE47" s="1371"/>
      <c r="CF47" s="1371"/>
      <c r="CG47" s="1372"/>
      <c r="CH47" s="1361"/>
      <c r="CI47" s="1362"/>
      <c r="CJ47" s="1362"/>
      <c r="CK47" s="1362"/>
      <c r="CL47" s="1363"/>
      <c r="CM47" s="1352"/>
      <c r="CN47" s="1353"/>
      <c r="CO47" s="1353"/>
      <c r="CP47" s="1353"/>
      <c r="CQ47" s="1354"/>
      <c r="CR47" s="1343"/>
      <c r="CS47" s="1344"/>
      <c r="CT47" s="1344"/>
      <c r="CU47" s="1344"/>
      <c r="CV47" s="1345"/>
      <c r="CW47" s="1334"/>
      <c r="CX47" s="1335"/>
      <c r="CY47" s="1335"/>
      <c r="CZ47" s="1335"/>
      <c r="DA47" s="1336"/>
      <c r="DB47" s="1280"/>
      <c r="DC47" s="1281"/>
      <c r="DD47" s="1281"/>
      <c r="DE47" s="1281"/>
      <c r="DF47" s="1282"/>
      <c r="DG47" s="1280"/>
      <c r="DH47" s="1281"/>
      <c r="DI47" s="1281"/>
      <c r="DJ47" s="1281"/>
      <c r="DK47" s="1287"/>
      <c r="DL47" s="1482"/>
      <c r="DM47" s="1483"/>
      <c r="DN47" s="360"/>
      <c r="DO47" s="485"/>
    </row>
    <row r="48" spans="1:119" ht="13.5" customHeight="1" thickTop="1" thickBot="1" x14ac:dyDescent="0.25">
      <c r="A48" s="24"/>
      <c r="B48" s="1683" t="s">
        <v>426</v>
      </c>
      <c r="C48" s="1684"/>
      <c r="D48" s="1684"/>
      <c r="E48" s="1685"/>
      <c r="F48" s="1693"/>
      <c r="G48" s="1694"/>
      <c r="H48" s="1693" t="s">
        <v>479</v>
      </c>
      <c r="I48" s="1697"/>
      <c r="J48" s="1648" t="s">
        <v>305</v>
      </c>
      <c r="K48" s="1823" t="s">
        <v>304</v>
      </c>
      <c r="L48" s="118"/>
      <c r="M48" s="491"/>
      <c r="N48" s="54"/>
      <c r="O48" s="1482"/>
      <c r="P48" s="1483"/>
      <c r="Q48" s="1568"/>
      <c r="R48" s="1284"/>
      <c r="S48" s="1284"/>
      <c r="T48" s="1284"/>
      <c r="U48" s="1285"/>
      <c r="V48" s="1283"/>
      <c r="W48" s="1284"/>
      <c r="X48" s="1284"/>
      <c r="Y48" s="1284"/>
      <c r="Z48" s="1285"/>
      <c r="AA48" s="1337"/>
      <c r="AB48" s="1338"/>
      <c r="AC48" s="1338"/>
      <c r="AD48" s="1338"/>
      <c r="AE48" s="1339"/>
      <c r="AF48" s="1346"/>
      <c r="AG48" s="1347"/>
      <c r="AH48" s="1347"/>
      <c r="AI48" s="1347"/>
      <c r="AJ48" s="1348"/>
      <c r="AK48" s="1355"/>
      <c r="AL48" s="1356"/>
      <c r="AM48" s="1356"/>
      <c r="AN48" s="1356"/>
      <c r="AO48" s="1357"/>
      <c r="AP48" s="1364"/>
      <c r="AQ48" s="1365"/>
      <c r="AR48" s="1365"/>
      <c r="AS48" s="1365"/>
      <c r="AT48" s="1366"/>
      <c r="AU48" s="1373"/>
      <c r="AV48" s="1374"/>
      <c r="AW48" s="1374"/>
      <c r="AX48" s="1374"/>
      <c r="AY48" s="1375"/>
      <c r="AZ48" s="1415"/>
      <c r="BA48" s="1416"/>
      <c r="BB48" s="1416"/>
      <c r="BC48" s="1416"/>
      <c r="BD48" s="1417"/>
      <c r="BE48" s="1424"/>
      <c r="BF48" s="1425"/>
      <c r="BG48" s="1425"/>
      <c r="BH48" s="1425"/>
      <c r="BI48" s="1426"/>
      <c r="BJ48" s="1482"/>
      <c r="BK48" s="1483"/>
      <c r="BL48" s="360"/>
      <c r="BM48" s="485"/>
      <c r="BO48" s="491"/>
      <c r="BP48" s="54"/>
      <c r="BQ48" s="1482"/>
      <c r="BR48" s="1483"/>
      <c r="BS48" s="1310"/>
      <c r="BT48" s="1311"/>
      <c r="BU48" s="1311"/>
      <c r="BV48" s="1311"/>
      <c r="BW48" s="1312"/>
      <c r="BX48" s="1319"/>
      <c r="BY48" s="1320"/>
      <c r="BZ48" s="1320"/>
      <c r="CA48" s="1320"/>
      <c r="CB48" s="1321"/>
      <c r="CC48" s="1373"/>
      <c r="CD48" s="1374"/>
      <c r="CE48" s="1374"/>
      <c r="CF48" s="1374"/>
      <c r="CG48" s="1375"/>
      <c r="CH48" s="1364"/>
      <c r="CI48" s="1365"/>
      <c r="CJ48" s="1365"/>
      <c r="CK48" s="1365"/>
      <c r="CL48" s="1366"/>
      <c r="CM48" s="1355"/>
      <c r="CN48" s="1356"/>
      <c r="CO48" s="1356"/>
      <c r="CP48" s="1356"/>
      <c r="CQ48" s="1357"/>
      <c r="CR48" s="1346"/>
      <c r="CS48" s="1347"/>
      <c r="CT48" s="1347"/>
      <c r="CU48" s="1347"/>
      <c r="CV48" s="1348"/>
      <c r="CW48" s="1337"/>
      <c r="CX48" s="1338"/>
      <c r="CY48" s="1338"/>
      <c r="CZ48" s="1338"/>
      <c r="DA48" s="1339"/>
      <c r="DB48" s="1283"/>
      <c r="DC48" s="1284"/>
      <c r="DD48" s="1284"/>
      <c r="DE48" s="1284"/>
      <c r="DF48" s="1285"/>
      <c r="DG48" s="1283"/>
      <c r="DH48" s="1284"/>
      <c r="DI48" s="1284"/>
      <c r="DJ48" s="1284"/>
      <c r="DK48" s="1288"/>
      <c r="DL48" s="1482"/>
      <c r="DM48" s="1483"/>
      <c r="DN48" s="360"/>
      <c r="DO48" s="485"/>
    </row>
    <row r="49" spans="1:120" ht="27" customHeight="1" thickBot="1" x14ac:dyDescent="0.25">
      <c r="A49" s="24"/>
      <c r="B49" s="1680" t="s">
        <v>429</v>
      </c>
      <c r="C49" s="1681"/>
      <c r="D49" s="1682"/>
      <c r="E49" s="349" t="s">
        <v>430</v>
      </c>
      <c r="F49" s="599" t="s">
        <v>431</v>
      </c>
      <c r="G49" s="600" t="s">
        <v>432</v>
      </c>
      <c r="H49" s="599" t="s">
        <v>431</v>
      </c>
      <c r="I49" s="601" t="s">
        <v>432</v>
      </c>
      <c r="J49" s="1649"/>
      <c r="K49" s="1709"/>
      <c r="L49" s="118"/>
      <c r="M49" s="491"/>
      <c r="N49" s="54"/>
      <c r="O49" s="1482"/>
      <c r="P49" s="1483"/>
      <c r="Q49" s="1567" t="str">
        <f>V49</f>
        <v>Inner row
Interior modules</v>
      </c>
      <c r="R49" s="1281"/>
      <c r="S49" s="1281"/>
      <c r="T49" s="1281"/>
      <c r="U49" s="1282"/>
      <c r="V49" s="1277" t="str">
        <f>V32</f>
        <v>Inner row
Interior modules</v>
      </c>
      <c r="W49" s="1278"/>
      <c r="X49" s="1278"/>
      <c r="Y49" s="1278"/>
      <c r="Z49" s="1279"/>
      <c r="AA49" s="1331" t="str">
        <f>AA32</f>
        <v>Inner row
1st-10th module</v>
      </c>
      <c r="AB49" s="1332"/>
      <c r="AC49" s="1332"/>
      <c r="AD49" s="1332"/>
      <c r="AE49" s="1333"/>
      <c r="AF49" s="1340" t="str">
        <f>AF32</f>
        <v>Inner row
Interior modules</v>
      </c>
      <c r="AG49" s="1341"/>
      <c r="AH49" s="1341"/>
      <c r="AI49" s="1341"/>
      <c r="AJ49" s="1342"/>
      <c r="AK49" s="1349" t="str">
        <f>AK32</f>
        <v>Inner row
1st-10th module</v>
      </c>
      <c r="AL49" s="1350"/>
      <c r="AM49" s="1350"/>
      <c r="AN49" s="1350"/>
      <c r="AO49" s="1351"/>
      <c r="AP49" s="1358" t="str">
        <f>AP32</f>
        <v>Inner row
Interior modules</v>
      </c>
      <c r="AQ49" s="1359"/>
      <c r="AR49" s="1359"/>
      <c r="AS49" s="1359"/>
      <c r="AT49" s="1360"/>
      <c r="AU49" s="1367" t="str">
        <f>AU32</f>
        <v>Inner row
1st-10th module</v>
      </c>
      <c r="AV49" s="1368"/>
      <c r="AW49" s="1368"/>
      <c r="AX49" s="1368"/>
      <c r="AY49" s="1369"/>
      <c r="AZ49" s="1322" t="str">
        <f>AZ43</f>
        <v>Inner row
Interior modules</v>
      </c>
      <c r="BA49" s="1323"/>
      <c r="BB49" s="1323"/>
      <c r="BC49" s="1323"/>
      <c r="BD49" s="1324"/>
      <c r="BE49" s="1427" t="str">
        <f>BE43</f>
        <v>Inner row
1st-10th module</v>
      </c>
      <c r="BF49" s="1290"/>
      <c r="BG49" s="1290"/>
      <c r="BH49" s="1290"/>
      <c r="BI49" s="1428"/>
      <c r="BJ49" s="1482"/>
      <c r="BK49" s="1483"/>
      <c r="BL49" s="360"/>
      <c r="BM49" s="485"/>
      <c r="BO49" s="491"/>
      <c r="BP49" s="54"/>
      <c r="BQ49" s="1482"/>
      <c r="BR49" s="1483"/>
      <c r="BS49" s="1289" t="str">
        <f>BE49</f>
        <v>Inner row
1st-10th module</v>
      </c>
      <c r="BT49" s="1290"/>
      <c r="BU49" s="1290"/>
      <c r="BV49" s="1290"/>
      <c r="BW49" s="1291"/>
      <c r="BX49" s="1322" t="str">
        <f t="shared" ref="BX49" si="15">AZ49</f>
        <v>Inner row
Interior modules</v>
      </c>
      <c r="BY49" s="1323"/>
      <c r="BZ49" s="1323"/>
      <c r="CA49" s="1323"/>
      <c r="CB49" s="1324"/>
      <c r="CC49" s="1370" t="str">
        <f t="shared" ref="CC49" si="16">AU49</f>
        <v>Inner row
1st-10th module</v>
      </c>
      <c r="CD49" s="1371"/>
      <c r="CE49" s="1371"/>
      <c r="CF49" s="1371"/>
      <c r="CG49" s="1372"/>
      <c r="CH49" s="1361" t="str">
        <f t="shared" ref="CH49" si="17">AP49</f>
        <v>Inner row
Interior modules</v>
      </c>
      <c r="CI49" s="1362"/>
      <c r="CJ49" s="1362"/>
      <c r="CK49" s="1362"/>
      <c r="CL49" s="1363"/>
      <c r="CM49" s="1352" t="str">
        <f t="shared" ref="CM49" si="18">AK49</f>
        <v>Inner row
1st-10th module</v>
      </c>
      <c r="CN49" s="1353"/>
      <c r="CO49" s="1353"/>
      <c r="CP49" s="1353"/>
      <c r="CQ49" s="1354"/>
      <c r="CR49" s="1343" t="str">
        <f t="shared" ref="CR49" si="19">AF49</f>
        <v>Inner row
Interior modules</v>
      </c>
      <c r="CS49" s="1344"/>
      <c r="CT49" s="1344"/>
      <c r="CU49" s="1344"/>
      <c r="CV49" s="1345"/>
      <c r="CW49" s="1334" t="str">
        <f t="shared" ref="CW49" si="20">AA49</f>
        <v>Inner row
1st-10th module</v>
      </c>
      <c r="CX49" s="1335"/>
      <c r="CY49" s="1335"/>
      <c r="CZ49" s="1335"/>
      <c r="DA49" s="1336"/>
      <c r="DB49" s="1280" t="str">
        <f t="shared" ref="DB49" si="21">V49</f>
        <v>Inner row
Interior modules</v>
      </c>
      <c r="DC49" s="1281"/>
      <c r="DD49" s="1281"/>
      <c r="DE49" s="1281"/>
      <c r="DF49" s="1282"/>
      <c r="DG49" s="1280" t="str">
        <f t="shared" ref="DG49" si="22">Q49</f>
        <v>Inner row
Interior modules</v>
      </c>
      <c r="DH49" s="1281"/>
      <c r="DI49" s="1281"/>
      <c r="DJ49" s="1281"/>
      <c r="DK49" s="1287"/>
      <c r="DL49" s="1482"/>
      <c r="DM49" s="1483"/>
      <c r="DN49" s="360"/>
      <c r="DO49" s="485"/>
    </row>
    <row r="50" spans="1:120" ht="13.5" customHeight="1" thickTop="1" thickBot="1" x14ac:dyDescent="0.25">
      <c r="A50" s="24"/>
      <c r="B50" s="1663" t="s">
        <v>339</v>
      </c>
      <c r="C50" s="1664"/>
      <c r="D50" s="1664"/>
      <c r="E50" s="1664"/>
      <c r="F50" s="1664"/>
      <c r="G50" s="1664"/>
      <c r="H50" s="1664"/>
      <c r="I50" s="1664"/>
      <c r="J50" s="1665"/>
      <c r="K50" s="1049"/>
      <c r="L50" s="118"/>
      <c r="M50" s="491"/>
      <c r="N50" s="54"/>
      <c r="O50" s="1482"/>
      <c r="P50" s="1483"/>
      <c r="Q50" s="1568"/>
      <c r="R50" s="1284"/>
      <c r="S50" s="1284"/>
      <c r="T50" s="1284"/>
      <c r="U50" s="1285"/>
      <c r="V50" s="1283"/>
      <c r="W50" s="1284"/>
      <c r="X50" s="1284"/>
      <c r="Y50" s="1284"/>
      <c r="Z50" s="1285"/>
      <c r="AA50" s="1337"/>
      <c r="AB50" s="1338"/>
      <c r="AC50" s="1338"/>
      <c r="AD50" s="1338"/>
      <c r="AE50" s="1339"/>
      <c r="AF50" s="1346"/>
      <c r="AG50" s="1347"/>
      <c r="AH50" s="1347"/>
      <c r="AI50" s="1347"/>
      <c r="AJ50" s="1348"/>
      <c r="AK50" s="1355"/>
      <c r="AL50" s="1356"/>
      <c r="AM50" s="1356"/>
      <c r="AN50" s="1356"/>
      <c r="AO50" s="1357"/>
      <c r="AP50" s="1364"/>
      <c r="AQ50" s="1365"/>
      <c r="AR50" s="1365"/>
      <c r="AS50" s="1365"/>
      <c r="AT50" s="1366"/>
      <c r="AU50" s="1373"/>
      <c r="AV50" s="1374"/>
      <c r="AW50" s="1374"/>
      <c r="AX50" s="1374"/>
      <c r="AY50" s="1375"/>
      <c r="AZ50" s="1328"/>
      <c r="BA50" s="1329"/>
      <c r="BB50" s="1329"/>
      <c r="BC50" s="1329"/>
      <c r="BD50" s="1330"/>
      <c r="BE50" s="1495"/>
      <c r="BF50" s="1377"/>
      <c r="BG50" s="1377"/>
      <c r="BH50" s="1377"/>
      <c r="BI50" s="1496"/>
      <c r="BJ50" s="1482"/>
      <c r="BK50" s="1483"/>
      <c r="BL50" s="360"/>
      <c r="BM50" s="485"/>
      <c r="BO50" s="491"/>
      <c r="BP50" s="54"/>
      <c r="BQ50" s="1482"/>
      <c r="BR50" s="1483"/>
      <c r="BS50" s="1376"/>
      <c r="BT50" s="1377"/>
      <c r="BU50" s="1377"/>
      <c r="BV50" s="1377"/>
      <c r="BW50" s="1378"/>
      <c r="BX50" s="1328"/>
      <c r="BY50" s="1329"/>
      <c r="BZ50" s="1329"/>
      <c r="CA50" s="1329"/>
      <c r="CB50" s="1330"/>
      <c r="CC50" s="1373"/>
      <c r="CD50" s="1374"/>
      <c r="CE50" s="1374"/>
      <c r="CF50" s="1374"/>
      <c r="CG50" s="1375"/>
      <c r="CH50" s="1364"/>
      <c r="CI50" s="1365"/>
      <c r="CJ50" s="1365"/>
      <c r="CK50" s="1365"/>
      <c r="CL50" s="1366"/>
      <c r="CM50" s="1355"/>
      <c r="CN50" s="1356"/>
      <c r="CO50" s="1356"/>
      <c r="CP50" s="1356"/>
      <c r="CQ50" s="1357"/>
      <c r="CR50" s="1346"/>
      <c r="CS50" s="1347"/>
      <c r="CT50" s="1347"/>
      <c r="CU50" s="1347"/>
      <c r="CV50" s="1348"/>
      <c r="CW50" s="1337"/>
      <c r="CX50" s="1338"/>
      <c r="CY50" s="1338"/>
      <c r="CZ50" s="1338"/>
      <c r="DA50" s="1339"/>
      <c r="DB50" s="1283"/>
      <c r="DC50" s="1284"/>
      <c r="DD50" s="1284"/>
      <c r="DE50" s="1284"/>
      <c r="DF50" s="1285"/>
      <c r="DG50" s="1283"/>
      <c r="DH50" s="1284"/>
      <c r="DI50" s="1284"/>
      <c r="DJ50" s="1284"/>
      <c r="DK50" s="1288"/>
      <c r="DL50" s="1482"/>
      <c r="DM50" s="1483"/>
      <c r="DN50" s="360"/>
      <c r="DO50" s="485"/>
    </row>
    <row r="51" spans="1:120" ht="13.5" customHeight="1" x14ac:dyDescent="0.2">
      <c r="A51" s="24"/>
      <c r="B51" s="1580" t="str">
        <f>'int. presets cp_5d+wd'!B26</f>
        <v>North row</v>
      </c>
      <c r="C51" s="1581"/>
      <c r="D51" s="1582"/>
      <c r="E51" s="342" t="str">
        <f>'int. presets cp_5d+wd'!C26</f>
        <v>1st-10th module</v>
      </c>
      <c r="F51" s="539"/>
      <c r="G51" s="657"/>
      <c r="H51" s="539">
        <f ca="1">(-'int. presets cp_5d+wd'!I26*COS($F$18*PI()/180)*$F$21-'int. presets cp_5d+wd'!I35*COS($I$18*PI()/180)*$I$21)*$F$47*$C$25*1000/9.81/$I$47*$D$101*'int. presets cp_5d+wd'!$I$246-$H$47/$I$47*$C$20*$F$21</f>
        <v>59.844917448151321</v>
      </c>
      <c r="I51" s="934">
        <f ca="1">(SQRT(((-'int. presets cp_5d+wd'!D26*SIN($F$18*PI()/180)*$F$21+'int. presets cp_5d+wd'!D35*SIN($I$18*PI()/180)*$I$21)*$C$25*1000)^2+(0.001*$C$25*1000*$F$21)^2)/$C$30+(-'int. presets cp_5d+wd'!D26*COS($F$18*PI()/180)*$F$21-'int. presets cp_5d+wd'!D35*COS($I$18*PI()/180)*$I$21)*$C$25*1000)/9.81*$G$47/$I$47*$F$101*'int. presets cp_5d+wd'!$D$246-$H$47/$I$47*$C$20*$F$21</f>
        <v>35.023365567311359</v>
      </c>
      <c r="J51" s="994">
        <f t="shared" ref="J51:J58" ca="1" si="23">MAX(H51,I51)</f>
        <v>59.844917448151321</v>
      </c>
      <c r="K51" s="943">
        <f ca="1">J51*2.20462</f>
        <v>131.93530190454337</v>
      </c>
      <c r="L51" s="118"/>
      <c r="M51" s="491"/>
      <c r="N51" s="54"/>
      <c r="O51" s="1482"/>
      <c r="P51" s="1483"/>
      <c r="Q51" s="1567" t="str">
        <f>V51</f>
        <v>Inner row
Interior modules</v>
      </c>
      <c r="R51" s="1281"/>
      <c r="S51" s="1281"/>
      <c r="T51" s="1281"/>
      <c r="U51" s="1282"/>
      <c r="V51" s="1280" t="str">
        <f>V32</f>
        <v>Inner row
Interior modules</v>
      </c>
      <c r="W51" s="1281"/>
      <c r="X51" s="1281"/>
      <c r="Y51" s="1281"/>
      <c r="Z51" s="1282"/>
      <c r="AA51" s="1334" t="str">
        <f>AA32</f>
        <v>Inner row
1st-10th module</v>
      </c>
      <c r="AB51" s="1335"/>
      <c r="AC51" s="1335"/>
      <c r="AD51" s="1335"/>
      <c r="AE51" s="1336"/>
      <c r="AF51" s="1343" t="str">
        <f>AF32</f>
        <v>Inner row
Interior modules</v>
      </c>
      <c r="AG51" s="1344"/>
      <c r="AH51" s="1344"/>
      <c r="AI51" s="1344"/>
      <c r="AJ51" s="1345"/>
      <c r="AK51" s="1352" t="str">
        <f>AK32</f>
        <v>Inner row
1st-10th module</v>
      </c>
      <c r="AL51" s="1353"/>
      <c r="AM51" s="1353"/>
      <c r="AN51" s="1353"/>
      <c r="AO51" s="1354"/>
      <c r="AP51" s="1361" t="str">
        <f>AP32</f>
        <v>Inner row
Interior modules</v>
      </c>
      <c r="AQ51" s="1362"/>
      <c r="AR51" s="1362"/>
      <c r="AS51" s="1362"/>
      <c r="AT51" s="1363"/>
      <c r="AU51" s="1370" t="str">
        <f>AU32</f>
        <v>Inner row
1st-10th module</v>
      </c>
      <c r="AV51" s="1371"/>
      <c r="AW51" s="1371"/>
      <c r="AX51" s="1371"/>
      <c r="AY51" s="1372"/>
      <c r="AZ51" s="1322" t="str">
        <f>AZ43</f>
        <v>Inner row
Interior modules</v>
      </c>
      <c r="BA51" s="1323"/>
      <c r="BB51" s="1323"/>
      <c r="BC51" s="1323"/>
      <c r="BD51" s="1324"/>
      <c r="BE51" s="1427" t="str">
        <f>BE43</f>
        <v>Inner row
1st-10th module</v>
      </c>
      <c r="BF51" s="1290"/>
      <c r="BG51" s="1290"/>
      <c r="BH51" s="1290"/>
      <c r="BI51" s="1428"/>
      <c r="BJ51" s="1482"/>
      <c r="BK51" s="1483"/>
      <c r="BL51" s="488"/>
      <c r="BM51" s="485"/>
      <c r="BO51" s="491"/>
      <c r="BP51" s="54"/>
      <c r="BQ51" s="1482"/>
      <c r="BR51" s="1483"/>
      <c r="BS51" s="1803" t="str">
        <f>BE51</f>
        <v>Inner row
1st-10th module</v>
      </c>
      <c r="BT51" s="1804"/>
      <c r="BU51" s="1804"/>
      <c r="BV51" s="1804"/>
      <c r="BW51" s="1804"/>
      <c r="BX51" s="1807" t="str">
        <f>AZ51</f>
        <v>Inner row
Interior modules</v>
      </c>
      <c r="BY51" s="1807"/>
      <c r="BZ51" s="1807"/>
      <c r="CA51" s="1807"/>
      <c r="CB51" s="1807"/>
      <c r="CC51" s="1370" t="str">
        <f>AU51</f>
        <v>Inner row
1st-10th module</v>
      </c>
      <c r="CD51" s="1371"/>
      <c r="CE51" s="1371"/>
      <c r="CF51" s="1371"/>
      <c r="CG51" s="1372"/>
      <c r="CH51" s="1361" t="str">
        <f>AP51</f>
        <v>Inner row
Interior modules</v>
      </c>
      <c r="CI51" s="1362"/>
      <c r="CJ51" s="1362"/>
      <c r="CK51" s="1362"/>
      <c r="CL51" s="1363"/>
      <c r="CM51" s="1352" t="str">
        <f>AK51</f>
        <v>Inner row
1st-10th module</v>
      </c>
      <c r="CN51" s="1353"/>
      <c r="CO51" s="1353"/>
      <c r="CP51" s="1353"/>
      <c r="CQ51" s="1354"/>
      <c r="CR51" s="1343" t="str">
        <f>AF51</f>
        <v>Inner row
Interior modules</v>
      </c>
      <c r="CS51" s="1344"/>
      <c r="CT51" s="1344"/>
      <c r="CU51" s="1344"/>
      <c r="CV51" s="1345"/>
      <c r="CW51" s="1334" t="str">
        <f>AA51</f>
        <v>Inner row
1st-10th module</v>
      </c>
      <c r="CX51" s="1335"/>
      <c r="CY51" s="1335"/>
      <c r="CZ51" s="1335"/>
      <c r="DA51" s="1336"/>
      <c r="DB51" s="1280" t="str">
        <f>V51</f>
        <v>Inner row
Interior modules</v>
      </c>
      <c r="DC51" s="1281"/>
      <c r="DD51" s="1281"/>
      <c r="DE51" s="1281"/>
      <c r="DF51" s="1282"/>
      <c r="DG51" s="1280" t="str">
        <f>Q51</f>
        <v>Inner row
Interior modules</v>
      </c>
      <c r="DH51" s="1281"/>
      <c r="DI51" s="1281"/>
      <c r="DJ51" s="1281"/>
      <c r="DK51" s="1287"/>
      <c r="DL51" s="1482"/>
      <c r="DM51" s="1483"/>
      <c r="DN51" s="488"/>
      <c r="DO51" s="485"/>
    </row>
    <row r="52" spans="1:120" ht="13.5" customHeight="1" thickBot="1" x14ac:dyDescent="0.25">
      <c r="A52" s="24"/>
      <c r="B52" s="1586"/>
      <c r="C52" s="1587"/>
      <c r="D52" s="1588"/>
      <c r="E52" s="343" t="str">
        <f>'int. presets cp_5d+wd'!C27</f>
        <v>Interior modules</v>
      </c>
      <c r="F52" s="405"/>
      <c r="G52" s="406"/>
      <c r="H52" s="407">
        <f ca="1">(-'int. presets cp_5d+wd'!I27*COS($F$18*PI()/180)*$F$21-'int. presets cp_5d+wd'!I36*COS($I$18*PI()/180)*$I$21)*$F$47*$C$25*1000/9.81/$I$47*$D$101*'int. presets cp_5d+wd'!$I$246-$H$47/$I$47*$C$20*$F$21</f>
        <v>38.728785672456766</v>
      </c>
      <c r="I52" s="935">
        <f ca="1">(SQRT(((-'int. presets cp_5d+wd'!D27*SIN($F$18*PI()/180)*$F$21+'int. presets cp_5d+wd'!D36*SIN($I$18*PI()/180)*$I$21)*$C$25*1000)^2+(0.001*$C$25*1000*$F$21)^2)/$C$30+(-'int. presets cp_5d+wd'!D27*COS($F$18*PI()/180)*$F$21-'int. presets cp_5d+wd'!D36*COS($I$18*PI()/180)*$I$21)*$C$25*1000)/9.81*$G$47/$I$47*$F$101*'int. presets cp_5d+wd'!$D$246-$H$47/$I$47*$C$20*$F$21</f>
        <v>22.258169002565808</v>
      </c>
      <c r="J52" s="995">
        <f t="shared" ca="1" si="23"/>
        <v>38.728785672456766</v>
      </c>
      <c r="K52" s="944">
        <f t="shared" ref="K52:K94" ca="1" si="24">J52*2.20462</f>
        <v>85.382255469211628</v>
      </c>
      <c r="L52" s="118"/>
      <c r="M52" s="491"/>
      <c r="N52" s="54"/>
      <c r="O52" s="1482"/>
      <c r="P52" s="1483"/>
      <c r="Q52" s="1567"/>
      <c r="R52" s="1281"/>
      <c r="S52" s="1281"/>
      <c r="T52" s="1281"/>
      <c r="U52" s="1282"/>
      <c r="V52" s="1280"/>
      <c r="W52" s="1281"/>
      <c r="X52" s="1281"/>
      <c r="Y52" s="1281"/>
      <c r="Z52" s="1282"/>
      <c r="AA52" s="1334"/>
      <c r="AB52" s="1335"/>
      <c r="AC52" s="1335"/>
      <c r="AD52" s="1335"/>
      <c r="AE52" s="1336"/>
      <c r="AF52" s="1343"/>
      <c r="AG52" s="1344"/>
      <c r="AH52" s="1344"/>
      <c r="AI52" s="1344"/>
      <c r="AJ52" s="1345"/>
      <c r="AK52" s="1352"/>
      <c r="AL52" s="1353"/>
      <c r="AM52" s="1353"/>
      <c r="AN52" s="1353"/>
      <c r="AO52" s="1354"/>
      <c r="AP52" s="1361"/>
      <c r="AQ52" s="1362"/>
      <c r="AR52" s="1362"/>
      <c r="AS52" s="1362"/>
      <c r="AT52" s="1363"/>
      <c r="AU52" s="1370"/>
      <c r="AV52" s="1371"/>
      <c r="AW52" s="1371"/>
      <c r="AX52" s="1371"/>
      <c r="AY52" s="1372"/>
      <c r="AZ52" s="1328"/>
      <c r="BA52" s="1329"/>
      <c r="BB52" s="1329"/>
      <c r="BC52" s="1329"/>
      <c r="BD52" s="1330"/>
      <c r="BE52" s="1495"/>
      <c r="BF52" s="1377"/>
      <c r="BG52" s="1377"/>
      <c r="BH52" s="1377"/>
      <c r="BI52" s="1496"/>
      <c r="BJ52" s="1482"/>
      <c r="BK52" s="1483"/>
      <c r="BL52" s="360"/>
      <c r="BM52" s="604">
        <f>IF(20&lt;'building data'!$C$21,MAX(0,'building data'!$C$21-20),0)</f>
        <v>51.9328</v>
      </c>
      <c r="BO52" s="491"/>
      <c r="BP52" s="54"/>
      <c r="BQ52" s="1482"/>
      <c r="BR52" s="1483"/>
      <c r="BS52" s="1803"/>
      <c r="BT52" s="1804"/>
      <c r="BU52" s="1804"/>
      <c r="BV52" s="1804"/>
      <c r="BW52" s="1804"/>
      <c r="BX52" s="1807"/>
      <c r="BY52" s="1807"/>
      <c r="BZ52" s="1807"/>
      <c r="CA52" s="1807"/>
      <c r="CB52" s="1807"/>
      <c r="CC52" s="1370"/>
      <c r="CD52" s="1371"/>
      <c r="CE52" s="1371"/>
      <c r="CF52" s="1371"/>
      <c r="CG52" s="1372"/>
      <c r="CH52" s="1361"/>
      <c r="CI52" s="1362"/>
      <c r="CJ52" s="1362"/>
      <c r="CK52" s="1362"/>
      <c r="CL52" s="1363"/>
      <c r="CM52" s="1352"/>
      <c r="CN52" s="1353"/>
      <c r="CO52" s="1353"/>
      <c r="CP52" s="1353"/>
      <c r="CQ52" s="1354"/>
      <c r="CR52" s="1343"/>
      <c r="CS52" s="1344"/>
      <c r="CT52" s="1344"/>
      <c r="CU52" s="1344"/>
      <c r="CV52" s="1345"/>
      <c r="CW52" s="1334"/>
      <c r="CX52" s="1335"/>
      <c r="CY52" s="1335"/>
      <c r="CZ52" s="1335"/>
      <c r="DA52" s="1336"/>
      <c r="DB52" s="1280"/>
      <c r="DC52" s="1281"/>
      <c r="DD52" s="1281"/>
      <c r="DE52" s="1281"/>
      <c r="DF52" s="1282"/>
      <c r="DG52" s="1280"/>
      <c r="DH52" s="1281"/>
      <c r="DI52" s="1281"/>
      <c r="DJ52" s="1281"/>
      <c r="DK52" s="1287"/>
      <c r="DL52" s="1482"/>
      <c r="DM52" s="1483"/>
      <c r="DN52" s="360"/>
      <c r="DO52" s="604">
        <f>IF(20&lt;'building data'!$C$21,MAX(0,'building data'!$C$21-20),0)</f>
        <v>51.9328</v>
      </c>
    </row>
    <row r="53" spans="1:120" ht="13.5" customHeight="1" x14ac:dyDescent="0.2">
      <c r="A53" s="24"/>
      <c r="B53" s="1580" t="str">
        <f>'int. presets cp_5d+wd'!B28</f>
        <v>Inner rows, 2nd to 4th row from north</v>
      </c>
      <c r="C53" s="1581" t="e">
        <f>#REF!</f>
        <v>#REF!</v>
      </c>
      <c r="D53" s="1582" t="e">
        <f>#REF!</f>
        <v>#REF!</v>
      </c>
      <c r="E53" s="342" t="str">
        <f>'int. presets cp_5d+wd'!C28</f>
        <v>1st-10th module</v>
      </c>
      <c r="F53" s="405"/>
      <c r="G53" s="406"/>
      <c r="H53" s="405">
        <f ca="1">(-'int. presets cp_5d+wd'!I28*COS($F$18*PI()/180)*$F$21-'int. presets cp_5d+wd'!I37*COS($I$18*PI()/180)*$I$21)*$F$47*$C$25*1000/9.81/$I$47*$D$101*'int. presets cp_5d+wd'!$I$246-$H$47/$I$47*$C$20*$F$21</f>
        <v>33.440170586639184</v>
      </c>
      <c r="I53" s="934">
        <f ca="1">(SQRT(((-'int. presets cp_5d+wd'!D28*SIN($F$18*PI()/180)*$F$21+'int. presets cp_5d+wd'!D37*SIN($I$18*PI()/180)*$I$21)*$C$25*1000)^2+(0.001*$C$25*1000*$F$21)^2)/$C$30+(-'int. presets cp_5d+wd'!D28*COS($F$18*PI()/180)*$F$21-'int. presets cp_5d+wd'!D37*COS($I$18*PI()/180)*$I$21)*$C$25*1000)/9.81*$G$47/$I$47*$F$101*'int. presets cp_5d+wd'!$D$246-$H$47/$I$47*$C$20*$F$21</f>
        <v>40.285592619415752</v>
      </c>
      <c r="J53" s="996">
        <f t="shared" ca="1" si="23"/>
        <v>40.285592619415752</v>
      </c>
      <c r="K53" s="945">
        <f t="shared" ca="1" si="24"/>
        <v>88.814423200616346</v>
      </c>
      <c r="L53" s="118"/>
      <c r="M53" s="491"/>
      <c r="N53" s="54"/>
      <c r="O53" s="1482"/>
      <c r="P53" s="1483"/>
      <c r="Q53" s="1568"/>
      <c r="R53" s="1284"/>
      <c r="S53" s="1284"/>
      <c r="T53" s="1284"/>
      <c r="U53" s="1285"/>
      <c r="V53" s="1283"/>
      <c r="W53" s="1284"/>
      <c r="X53" s="1284"/>
      <c r="Y53" s="1284"/>
      <c r="Z53" s="1285"/>
      <c r="AA53" s="1337"/>
      <c r="AB53" s="1338"/>
      <c r="AC53" s="1338"/>
      <c r="AD53" s="1338"/>
      <c r="AE53" s="1339"/>
      <c r="AF53" s="1346"/>
      <c r="AG53" s="1347"/>
      <c r="AH53" s="1347"/>
      <c r="AI53" s="1347"/>
      <c r="AJ53" s="1348"/>
      <c r="AK53" s="1355"/>
      <c r="AL53" s="1356"/>
      <c r="AM53" s="1356"/>
      <c r="AN53" s="1356"/>
      <c r="AO53" s="1357"/>
      <c r="AP53" s="1364"/>
      <c r="AQ53" s="1365"/>
      <c r="AR53" s="1365"/>
      <c r="AS53" s="1365"/>
      <c r="AT53" s="1366"/>
      <c r="AU53" s="1373"/>
      <c r="AV53" s="1374"/>
      <c r="AW53" s="1374"/>
      <c r="AX53" s="1374"/>
      <c r="AY53" s="1375"/>
      <c r="AZ53" s="1325"/>
      <c r="BA53" s="1326"/>
      <c r="BB53" s="1326"/>
      <c r="BC53" s="1326"/>
      <c r="BD53" s="1327"/>
      <c r="BE53" s="1429"/>
      <c r="BF53" s="1293"/>
      <c r="BG53" s="1293"/>
      <c r="BH53" s="1293"/>
      <c r="BI53" s="1430"/>
      <c r="BJ53" s="1482"/>
      <c r="BK53" s="1483"/>
      <c r="BL53" s="360"/>
      <c r="BM53" s="602" t="s">
        <v>0</v>
      </c>
      <c r="BO53" s="491"/>
      <c r="BP53" s="54"/>
      <c r="BQ53" s="1482"/>
      <c r="BR53" s="1483"/>
      <c r="BS53" s="1803"/>
      <c r="BT53" s="1804"/>
      <c r="BU53" s="1804"/>
      <c r="BV53" s="1804"/>
      <c r="BW53" s="1804"/>
      <c r="BX53" s="1807"/>
      <c r="BY53" s="1807"/>
      <c r="BZ53" s="1807"/>
      <c r="CA53" s="1807"/>
      <c r="CB53" s="1807"/>
      <c r="CC53" s="1373"/>
      <c r="CD53" s="1374"/>
      <c r="CE53" s="1374"/>
      <c r="CF53" s="1374"/>
      <c r="CG53" s="1375"/>
      <c r="CH53" s="1364"/>
      <c r="CI53" s="1365"/>
      <c r="CJ53" s="1365"/>
      <c r="CK53" s="1365"/>
      <c r="CL53" s="1366"/>
      <c r="CM53" s="1355"/>
      <c r="CN53" s="1356"/>
      <c r="CO53" s="1356"/>
      <c r="CP53" s="1356"/>
      <c r="CQ53" s="1357"/>
      <c r="CR53" s="1346"/>
      <c r="CS53" s="1347"/>
      <c r="CT53" s="1347"/>
      <c r="CU53" s="1347"/>
      <c r="CV53" s="1348"/>
      <c r="CW53" s="1337"/>
      <c r="CX53" s="1338"/>
      <c r="CY53" s="1338"/>
      <c r="CZ53" s="1338"/>
      <c r="DA53" s="1339"/>
      <c r="DB53" s="1283"/>
      <c r="DC53" s="1284"/>
      <c r="DD53" s="1284"/>
      <c r="DE53" s="1284"/>
      <c r="DF53" s="1285"/>
      <c r="DG53" s="1283"/>
      <c r="DH53" s="1284"/>
      <c r="DI53" s="1284"/>
      <c r="DJ53" s="1284"/>
      <c r="DK53" s="1288"/>
      <c r="DL53" s="1482"/>
      <c r="DM53" s="1483"/>
      <c r="DN53" s="360"/>
      <c r="DO53" s="602" t="s">
        <v>0</v>
      </c>
    </row>
    <row r="54" spans="1:120" ht="13.5" customHeight="1" thickBot="1" x14ac:dyDescent="0.25">
      <c r="A54" s="24"/>
      <c r="B54" s="1586" t="e">
        <f>#REF!</f>
        <v>#REF!</v>
      </c>
      <c r="C54" s="1587" t="e">
        <f>#REF!</f>
        <v>#REF!</v>
      </c>
      <c r="D54" s="1588" t="e">
        <f>#REF!</f>
        <v>#REF!</v>
      </c>
      <c r="E54" s="343" t="str">
        <f>'int. presets cp_5d+wd'!C29</f>
        <v>Interior modules</v>
      </c>
      <c r="F54" s="405"/>
      <c r="G54" s="406"/>
      <c r="H54" s="407">
        <f ca="1">(-'int. presets cp_5d+wd'!I29*COS($F$18*PI()/180)*$F$21-'int. presets cp_5d+wd'!I38*COS($I$18*PI()/180)*$I$21)*$F$47*$C$25*1000/9.81/$I$47*$D$101*'int. presets cp_5d+wd'!$I$246-$H$47/$I$47*$C$20*$F$21</f>
        <v>26.057608526087144</v>
      </c>
      <c r="I54" s="935">
        <f ca="1">(SQRT(((-'int. presets cp_5d+wd'!D29*SIN($F$18*PI()/180)*$F$21+'int. presets cp_5d+wd'!D38*SIN($I$18*PI()/180)*$I$21)*$C$25*1000)^2+(0.001*$C$25*1000*$F$21)^2)/$C$30+(-'int. presets cp_5d+wd'!D29*COS($F$18*PI()/180)*$F$21-'int. presets cp_5d+wd'!D38*COS($I$18*PI()/180)*$I$21)*$C$25*1000)/9.81*$G$47/$I$47*$F$101*'int. presets cp_5d+wd'!$D$246-$H$47/$I$47*$C$20*$F$21</f>
        <v>22.258169002565808</v>
      </c>
      <c r="J54" s="995">
        <f t="shared" ca="1" si="23"/>
        <v>26.057608526087144</v>
      </c>
      <c r="K54" s="944">
        <f t="shared" ca="1" si="24"/>
        <v>57.447124908782236</v>
      </c>
      <c r="L54" s="118"/>
      <c r="M54" s="491"/>
      <c r="N54" s="54"/>
      <c r="O54" s="1482"/>
      <c r="P54" s="1483"/>
      <c r="Q54" s="1567" t="str">
        <f>V51</f>
        <v>Inner row
Interior modules</v>
      </c>
      <c r="R54" s="1281"/>
      <c r="S54" s="1281"/>
      <c r="T54" s="1281"/>
      <c r="U54" s="1282"/>
      <c r="V54" s="1280" t="str">
        <f>V32</f>
        <v>Inner row
Interior modules</v>
      </c>
      <c r="W54" s="1281"/>
      <c r="X54" s="1281"/>
      <c r="Y54" s="1281"/>
      <c r="Z54" s="1282"/>
      <c r="AA54" s="1334" t="str">
        <f>AA32</f>
        <v>Inner row
1st-10th module</v>
      </c>
      <c r="AB54" s="1335"/>
      <c r="AC54" s="1335"/>
      <c r="AD54" s="1335"/>
      <c r="AE54" s="1336"/>
      <c r="AF54" s="1343" t="str">
        <f>AF32</f>
        <v>Inner row
Interior modules</v>
      </c>
      <c r="AG54" s="1344"/>
      <c r="AH54" s="1344"/>
      <c r="AI54" s="1344"/>
      <c r="AJ54" s="1345"/>
      <c r="AK54" s="1352" t="str">
        <f>AK32</f>
        <v>Inner row
1st-10th module</v>
      </c>
      <c r="AL54" s="1353"/>
      <c r="AM54" s="1353"/>
      <c r="AN54" s="1353"/>
      <c r="AO54" s="1354"/>
      <c r="AP54" s="1361" t="str">
        <f>AP32</f>
        <v>Inner row
Interior modules</v>
      </c>
      <c r="AQ54" s="1362"/>
      <c r="AR54" s="1362"/>
      <c r="AS54" s="1362"/>
      <c r="AT54" s="1363"/>
      <c r="AU54" s="1503" t="str">
        <f>AU32</f>
        <v>Inner row
1st-10th module</v>
      </c>
      <c r="AV54" s="1504"/>
      <c r="AW54" s="1504"/>
      <c r="AX54" s="1504"/>
      <c r="AY54" s="1505"/>
      <c r="AZ54" s="1322" t="str">
        <f>AZ43</f>
        <v>Inner row
Interior modules</v>
      </c>
      <c r="BA54" s="1323"/>
      <c r="BB54" s="1323"/>
      <c r="BC54" s="1323"/>
      <c r="BD54" s="1324"/>
      <c r="BE54" s="1427" t="str">
        <f>BE43</f>
        <v>Inner row
1st-10th module</v>
      </c>
      <c r="BF54" s="1290"/>
      <c r="BG54" s="1290"/>
      <c r="BH54" s="1290"/>
      <c r="BI54" s="1428"/>
      <c r="BJ54" s="1482"/>
      <c r="BK54" s="1483"/>
      <c r="BL54" s="361"/>
      <c r="BM54" s="1276" t="s">
        <v>76</v>
      </c>
      <c r="BO54" s="491"/>
      <c r="BP54" s="54"/>
      <c r="BQ54" s="1482"/>
      <c r="BR54" s="1483"/>
      <c r="BS54" s="1803" t="str">
        <f>BE54</f>
        <v>Inner row
1st-10th module</v>
      </c>
      <c r="BT54" s="1804"/>
      <c r="BU54" s="1804"/>
      <c r="BV54" s="1804"/>
      <c r="BW54" s="1804"/>
      <c r="BX54" s="1807" t="str">
        <f>AZ54</f>
        <v>Inner row
Interior modules</v>
      </c>
      <c r="BY54" s="1807"/>
      <c r="BZ54" s="1807"/>
      <c r="CA54" s="1807"/>
      <c r="CB54" s="1807"/>
      <c r="CC54" s="1298" t="str">
        <f>AU54</f>
        <v>Inner row
1st-10th module</v>
      </c>
      <c r="CD54" s="1299"/>
      <c r="CE54" s="1299"/>
      <c r="CF54" s="1299"/>
      <c r="CG54" s="1300"/>
      <c r="CH54" s="1361" t="str">
        <f>AP54</f>
        <v>Inner row
Interior modules</v>
      </c>
      <c r="CI54" s="1362"/>
      <c r="CJ54" s="1362"/>
      <c r="CK54" s="1362"/>
      <c r="CL54" s="1363"/>
      <c r="CM54" s="1352" t="str">
        <f>AK54</f>
        <v>Inner row
1st-10th module</v>
      </c>
      <c r="CN54" s="1353"/>
      <c r="CO54" s="1353"/>
      <c r="CP54" s="1353"/>
      <c r="CQ54" s="1354"/>
      <c r="CR54" s="1343" t="str">
        <f>AF54</f>
        <v>Inner row
Interior modules</v>
      </c>
      <c r="CS54" s="1344"/>
      <c r="CT54" s="1344"/>
      <c r="CU54" s="1344"/>
      <c r="CV54" s="1345"/>
      <c r="CW54" s="1334" t="str">
        <f>AA54</f>
        <v>Inner row
1st-10th module</v>
      </c>
      <c r="CX54" s="1335"/>
      <c r="CY54" s="1335"/>
      <c r="CZ54" s="1335"/>
      <c r="DA54" s="1336"/>
      <c r="DB54" s="1280" t="str">
        <f>V54</f>
        <v>Inner row
Interior modules</v>
      </c>
      <c r="DC54" s="1281"/>
      <c r="DD54" s="1281"/>
      <c r="DE54" s="1281"/>
      <c r="DF54" s="1282"/>
      <c r="DG54" s="1280" t="str">
        <f>Q54</f>
        <v>Inner row
Interior modules</v>
      </c>
      <c r="DH54" s="1281"/>
      <c r="DI54" s="1281"/>
      <c r="DJ54" s="1281"/>
      <c r="DK54" s="1287"/>
      <c r="DL54" s="1482"/>
      <c r="DM54" s="1483"/>
      <c r="DN54" s="361"/>
      <c r="DO54" s="1276" t="s">
        <v>76</v>
      </c>
    </row>
    <row r="55" spans="1:120" ht="13.5" customHeight="1" x14ac:dyDescent="0.2">
      <c r="A55" s="24"/>
      <c r="B55" s="1580" t="str">
        <f>'int. presets cp_5d+wd'!B30</f>
        <v>Inner rows, from 5th row from north</v>
      </c>
      <c r="C55" s="1581" t="e">
        <f>#REF!</f>
        <v>#REF!</v>
      </c>
      <c r="D55" s="1582" t="e">
        <f>#REF!</f>
        <v>#REF!</v>
      </c>
      <c r="E55" s="342" t="str">
        <f>'int. presets cp_5d+wd'!C30</f>
        <v>1st-10th module</v>
      </c>
      <c r="F55" s="405"/>
      <c r="G55" s="406"/>
      <c r="H55" s="405">
        <f ca="1">(-'int. presets cp_5d+wd'!I30*COS($F$18*PI()/180)*$F$21-'int. presets cp_5d+wd'!I39*COS($I$18*PI()/180)*$I$21)*$F$47*$C$25*1000/9.81/$I$47*$D$101*'int. presets cp_5d+wd'!$I$246-$H$47/$I$47*$C$20*$F$21</f>
        <v>35.341462987129091</v>
      </c>
      <c r="I55" s="934">
        <f ca="1">(SQRT(((-'int. presets cp_5d+wd'!D30*SIN($F$18*PI()/180)*$F$21+'int. presets cp_5d+wd'!D39*SIN($I$18*PI()/180)*$I$21)*$C$25*1000)^2+(0.001*$C$25*1000*$F$21)^2)/$C$30+(-'int. presets cp_5d+wd'!D30*COS($F$18*PI()/180)*$F$21-'int. presets cp_5d+wd'!D39*COS($I$18*PI()/180)*$I$21)*$C$25*1000)/9.81*$G$47/$I$47*$F$101*'int. presets cp_5d+wd'!$D$246-$H$47/$I$47*$C$20*$F$21</f>
        <v>26.068926548751243</v>
      </c>
      <c r="J55" s="996">
        <f t="shared" ca="1" si="23"/>
        <v>35.341462987129091</v>
      </c>
      <c r="K55" s="945">
        <f t="shared" ca="1" si="24"/>
        <v>77.914496130684526</v>
      </c>
      <c r="L55" s="118"/>
      <c r="M55" s="493"/>
      <c r="N55" s="54"/>
      <c r="O55" s="1482"/>
      <c r="P55" s="1483"/>
      <c r="Q55" s="1567"/>
      <c r="R55" s="1281"/>
      <c r="S55" s="1281"/>
      <c r="T55" s="1281"/>
      <c r="U55" s="1282"/>
      <c r="V55" s="1280"/>
      <c r="W55" s="1281"/>
      <c r="X55" s="1281"/>
      <c r="Y55" s="1281"/>
      <c r="Z55" s="1282"/>
      <c r="AA55" s="1334"/>
      <c r="AB55" s="1335"/>
      <c r="AC55" s="1335"/>
      <c r="AD55" s="1335"/>
      <c r="AE55" s="1336"/>
      <c r="AF55" s="1343"/>
      <c r="AG55" s="1344"/>
      <c r="AH55" s="1344"/>
      <c r="AI55" s="1344"/>
      <c r="AJ55" s="1345"/>
      <c r="AK55" s="1352"/>
      <c r="AL55" s="1353"/>
      <c r="AM55" s="1353"/>
      <c r="AN55" s="1353"/>
      <c r="AO55" s="1354"/>
      <c r="AP55" s="1361"/>
      <c r="AQ55" s="1362"/>
      <c r="AR55" s="1362"/>
      <c r="AS55" s="1362"/>
      <c r="AT55" s="1363"/>
      <c r="AU55" s="1503"/>
      <c r="AV55" s="1504"/>
      <c r="AW55" s="1504"/>
      <c r="AX55" s="1504"/>
      <c r="AY55" s="1505"/>
      <c r="AZ55" s="1328"/>
      <c r="BA55" s="1329"/>
      <c r="BB55" s="1329"/>
      <c r="BC55" s="1329"/>
      <c r="BD55" s="1330"/>
      <c r="BE55" s="1495"/>
      <c r="BF55" s="1377"/>
      <c r="BG55" s="1377"/>
      <c r="BH55" s="1377"/>
      <c r="BI55" s="1496"/>
      <c r="BJ55" s="1482"/>
      <c r="BK55" s="1483"/>
      <c r="BL55" s="361"/>
      <c r="BM55" s="1276"/>
      <c r="BO55" s="493"/>
      <c r="BP55" s="54"/>
      <c r="BQ55" s="1482"/>
      <c r="BR55" s="1483"/>
      <c r="BS55" s="1803"/>
      <c r="BT55" s="1804"/>
      <c r="BU55" s="1804"/>
      <c r="BV55" s="1804"/>
      <c r="BW55" s="1804"/>
      <c r="BX55" s="1807"/>
      <c r="BY55" s="1807"/>
      <c r="BZ55" s="1807"/>
      <c r="CA55" s="1807"/>
      <c r="CB55" s="1807"/>
      <c r="CC55" s="1298"/>
      <c r="CD55" s="1299"/>
      <c r="CE55" s="1299"/>
      <c r="CF55" s="1299"/>
      <c r="CG55" s="1300"/>
      <c r="CH55" s="1361"/>
      <c r="CI55" s="1362"/>
      <c r="CJ55" s="1362"/>
      <c r="CK55" s="1362"/>
      <c r="CL55" s="1363"/>
      <c r="CM55" s="1352"/>
      <c r="CN55" s="1353"/>
      <c r="CO55" s="1353"/>
      <c r="CP55" s="1353"/>
      <c r="CQ55" s="1354"/>
      <c r="CR55" s="1343"/>
      <c r="CS55" s="1344"/>
      <c r="CT55" s="1344"/>
      <c r="CU55" s="1344"/>
      <c r="CV55" s="1345"/>
      <c r="CW55" s="1334"/>
      <c r="CX55" s="1335"/>
      <c r="CY55" s="1335"/>
      <c r="CZ55" s="1335"/>
      <c r="DA55" s="1336"/>
      <c r="DB55" s="1280"/>
      <c r="DC55" s="1281"/>
      <c r="DD55" s="1281"/>
      <c r="DE55" s="1281"/>
      <c r="DF55" s="1282"/>
      <c r="DG55" s="1280"/>
      <c r="DH55" s="1281"/>
      <c r="DI55" s="1281"/>
      <c r="DJ55" s="1281"/>
      <c r="DK55" s="1287"/>
      <c r="DL55" s="1482"/>
      <c r="DM55" s="1483"/>
      <c r="DN55" s="361"/>
      <c r="DO55" s="1276"/>
    </row>
    <row r="56" spans="1:120" ht="13.5" customHeight="1" thickBot="1" x14ac:dyDescent="0.25">
      <c r="A56" s="24"/>
      <c r="B56" s="1586" t="e">
        <f>#REF!</f>
        <v>#REF!</v>
      </c>
      <c r="C56" s="1587" t="e">
        <f>#REF!</f>
        <v>#REF!</v>
      </c>
      <c r="D56" s="1588" t="e">
        <f>#REF!</f>
        <v>#REF!</v>
      </c>
      <c r="E56" s="343" t="str">
        <f>'int. presets cp_5d+wd'!C31</f>
        <v>Interior modules</v>
      </c>
      <c r="F56" s="405"/>
      <c r="G56" s="406"/>
      <c r="H56" s="407">
        <f ca="1">(-'int. presets cp_5d+wd'!I31*COS($F$18*PI()/180)*$F$21-'int. presets cp_5d+wd'!I40*COS($I$18*PI()/180)*$I$21)*$F$47*$C$25*1000/9.81/$I$47*$D$101*'int. presets cp_5d+wd'!$I$246-$H$47/$I$47*$C$20*$F$21</f>
        <v>7.3867388862070413</v>
      </c>
      <c r="I56" s="935">
        <f ca="1">(SQRT(((-'int. presets cp_5d+wd'!D31*SIN($F$18*PI()/180)*$F$21+'int. presets cp_5d+wd'!D40*SIN($I$18*PI()/180)*$I$21)*$C$25*1000)^2+(0.001*$C$25*1000*$F$21)^2)/$C$30+(-'int. presets cp_5d+wd'!D31*COS($F$18*PI()/180)*$F$21-'int. presets cp_5d+wd'!D40*COS($I$18*PI()/180)*$I$21)*$C$25*1000)/9.81*$G$47/$I$47*$F$101*'int. presets cp_5d+wd'!$D$246-$H$47/$I$47*$C$20*$F$21</f>
        <v>22.258169002565808</v>
      </c>
      <c r="J56" s="995">
        <f t="shared" ca="1" si="23"/>
        <v>22.258169002565808</v>
      </c>
      <c r="K56" s="944">
        <f t="shared" ca="1" si="24"/>
        <v>49.070804546436626</v>
      </c>
      <c r="L56" s="118"/>
      <c r="M56" s="153"/>
      <c r="N56" s="56"/>
      <c r="O56" s="1482"/>
      <c r="P56" s="1483"/>
      <c r="Q56" s="1568"/>
      <c r="R56" s="1284"/>
      <c r="S56" s="1284"/>
      <c r="T56" s="1284"/>
      <c r="U56" s="1285"/>
      <c r="V56" s="1283"/>
      <c r="W56" s="1284"/>
      <c r="X56" s="1284"/>
      <c r="Y56" s="1284"/>
      <c r="Z56" s="1285"/>
      <c r="AA56" s="1337"/>
      <c r="AB56" s="1338"/>
      <c r="AC56" s="1338"/>
      <c r="AD56" s="1338"/>
      <c r="AE56" s="1339"/>
      <c r="AF56" s="1346"/>
      <c r="AG56" s="1347"/>
      <c r="AH56" s="1347"/>
      <c r="AI56" s="1347"/>
      <c r="AJ56" s="1348"/>
      <c r="AK56" s="1355"/>
      <c r="AL56" s="1356"/>
      <c r="AM56" s="1356"/>
      <c r="AN56" s="1356"/>
      <c r="AO56" s="1357"/>
      <c r="AP56" s="1364"/>
      <c r="AQ56" s="1365"/>
      <c r="AR56" s="1365"/>
      <c r="AS56" s="1365"/>
      <c r="AT56" s="1366"/>
      <c r="AU56" s="1506"/>
      <c r="AV56" s="1507"/>
      <c r="AW56" s="1507"/>
      <c r="AX56" s="1507"/>
      <c r="AY56" s="1508"/>
      <c r="AZ56" s="1325"/>
      <c r="BA56" s="1326"/>
      <c r="BB56" s="1326"/>
      <c r="BC56" s="1326"/>
      <c r="BD56" s="1327"/>
      <c r="BE56" s="1429"/>
      <c r="BF56" s="1293"/>
      <c r="BG56" s="1293"/>
      <c r="BH56" s="1293"/>
      <c r="BI56" s="1430"/>
      <c r="BJ56" s="1482"/>
      <c r="BK56" s="1483"/>
      <c r="BL56" s="361"/>
      <c r="BM56" s="485"/>
      <c r="BO56" s="153"/>
      <c r="BP56" s="56"/>
      <c r="BQ56" s="1482"/>
      <c r="BR56" s="1483"/>
      <c r="BS56" s="1803"/>
      <c r="BT56" s="1804"/>
      <c r="BU56" s="1804"/>
      <c r="BV56" s="1804"/>
      <c r="BW56" s="1804"/>
      <c r="BX56" s="1807"/>
      <c r="BY56" s="1807"/>
      <c r="BZ56" s="1807"/>
      <c r="CA56" s="1807"/>
      <c r="CB56" s="1807"/>
      <c r="CC56" s="1301"/>
      <c r="CD56" s="1302"/>
      <c r="CE56" s="1302"/>
      <c r="CF56" s="1302"/>
      <c r="CG56" s="1303"/>
      <c r="CH56" s="1364"/>
      <c r="CI56" s="1365"/>
      <c r="CJ56" s="1365"/>
      <c r="CK56" s="1365"/>
      <c r="CL56" s="1366"/>
      <c r="CM56" s="1355"/>
      <c r="CN56" s="1356"/>
      <c r="CO56" s="1356"/>
      <c r="CP56" s="1356"/>
      <c r="CQ56" s="1357"/>
      <c r="CR56" s="1346"/>
      <c r="CS56" s="1347"/>
      <c r="CT56" s="1347"/>
      <c r="CU56" s="1347"/>
      <c r="CV56" s="1348"/>
      <c r="CW56" s="1337"/>
      <c r="CX56" s="1338"/>
      <c r="CY56" s="1338"/>
      <c r="CZ56" s="1338"/>
      <c r="DA56" s="1339"/>
      <c r="DB56" s="1283"/>
      <c r="DC56" s="1284"/>
      <c r="DD56" s="1284"/>
      <c r="DE56" s="1284"/>
      <c r="DF56" s="1285"/>
      <c r="DG56" s="1283"/>
      <c r="DH56" s="1284"/>
      <c r="DI56" s="1284"/>
      <c r="DJ56" s="1284"/>
      <c r="DK56" s="1288"/>
      <c r="DL56" s="1482"/>
      <c r="DM56" s="1483"/>
      <c r="DN56" s="361"/>
      <c r="DO56" s="485"/>
    </row>
    <row r="57" spans="1:120" ht="13.5" customHeight="1" x14ac:dyDescent="0.2">
      <c r="A57" s="24"/>
      <c r="B57" s="1580" t="str">
        <f>'int. presets cp_5d+wd'!B32</f>
        <v>South row</v>
      </c>
      <c r="C57" s="1581" t="e">
        <f>#REF!</f>
        <v>#REF!</v>
      </c>
      <c r="D57" s="1582" t="e">
        <f>#REF!</f>
        <v>#REF!</v>
      </c>
      <c r="E57" s="342" t="str">
        <f>'int. presets cp_5d+wd'!C32</f>
        <v>1st-10th module</v>
      </c>
      <c r="F57" s="405"/>
      <c r="G57" s="406"/>
      <c r="H57" s="405">
        <f ca="1">(-'int. presets cp_5d+wd'!I32*COS($F$18*PI()/180)*$F$21-'int. presets cp_5d+wd'!I41*COS($I$18*PI()/180)*$I$21)*$F$47*$C$25*1000/9.81/$I$47*$D$101*'int. presets cp_5d+wd'!$I$246-$H$47/$I$47*$C$20*$F$21</f>
        <v>21.921133849823974</v>
      </c>
      <c r="I57" s="934">
        <f ca="1">(SQRT(((-'int. presets cp_5d+wd'!D32*SIN($F$18*PI()/180)*$F$21+'int. presets cp_5d+wd'!D41*SIN($I$18*PI()/180)*$I$21)*$C$25*1000)^2+(0.001*$C$25*1000*$F$21)^2)/$C$30+(-'int. presets cp_5d+wd'!D32*COS($F$18*PI()/180)*$F$21-'int. presets cp_5d+wd'!D41*COS($I$18*PI()/180)*$I$21)*$C$25*1000)/9.81*$G$47/$I$47*$F$101*'int. presets cp_5d+wd'!$D$246-$H$47/$I$47*$C$20*$F$21</f>
        <v>31.805290530205461</v>
      </c>
      <c r="J57" s="996">
        <f t="shared" ca="1" si="23"/>
        <v>31.805290530205461</v>
      </c>
      <c r="K57" s="945">
        <f t="shared" ca="1" si="24"/>
        <v>70.118579608701552</v>
      </c>
      <c r="L57" s="118"/>
      <c r="M57" s="493"/>
      <c r="N57" s="18"/>
      <c r="O57" s="1482"/>
      <c r="P57" s="1483"/>
      <c r="Q57" s="1567" t="str">
        <f>V51</f>
        <v>Inner row
Interior modules</v>
      </c>
      <c r="R57" s="1281"/>
      <c r="S57" s="1281"/>
      <c r="T57" s="1281"/>
      <c r="U57" s="1282"/>
      <c r="V57" s="1280" t="str">
        <f>V32</f>
        <v>Inner row
Interior modules</v>
      </c>
      <c r="W57" s="1281"/>
      <c r="X57" s="1281"/>
      <c r="Y57" s="1281"/>
      <c r="Z57" s="1282"/>
      <c r="AA57" s="1334" t="str">
        <f>AA32</f>
        <v>Inner row
1st-10th module</v>
      </c>
      <c r="AB57" s="1335"/>
      <c r="AC57" s="1335"/>
      <c r="AD57" s="1335"/>
      <c r="AE57" s="1336"/>
      <c r="AF57" s="1343" t="str">
        <f>AF32</f>
        <v>Inner row
Interior modules</v>
      </c>
      <c r="AG57" s="1344"/>
      <c r="AH57" s="1344"/>
      <c r="AI57" s="1344"/>
      <c r="AJ57" s="1345"/>
      <c r="AK57" s="1352" t="str">
        <f>AK32</f>
        <v>Inner row
1st-10th module</v>
      </c>
      <c r="AL57" s="1353"/>
      <c r="AM57" s="1353"/>
      <c r="AN57" s="1353"/>
      <c r="AO57" s="1354"/>
      <c r="AP57" s="1361" t="str">
        <f>AP32</f>
        <v>Inner row
Interior modules</v>
      </c>
      <c r="AQ57" s="1362"/>
      <c r="AR57" s="1362"/>
      <c r="AS57" s="1362"/>
      <c r="AT57" s="1363"/>
      <c r="AU57" s="1503" t="str">
        <f>AU32</f>
        <v>Inner row
1st-10th module</v>
      </c>
      <c r="AV57" s="1504"/>
      <c r="AW57" s="1504"/>
      <c r="AX57" s="1504"/>
      <c r="AY57" s="1505"/>
      <c r="AZ57" s="1322" t="str">
        <f>AZ43</f>
        <v>Inner row
Interior modules</v>
      </c>
      <c r="BA57" s="1323"/>
      <c r="BB57" s="1323"/>
      <c r="BC57" s="1323"/>
      <c r="BD57" s="1324"/>
      <c r="BE57" s="1427" t="str">
        <f>BE43</f>
        <v>Inner row
1st-10th module</v>
      </c>
      <c r="BF57" s="1290"/>
      <c r="BG57" s="1290"/>
      <c r="BH57" s="1290"/>
      <c r="BI57" s="1428"/>
      <c r="BJ57" s="1482"/>
      <c r="BK57" s="1483"/>
      <c r="BL57" s="361"/>
      <c r="BM57" s="485"/>
      <c r="BO57" s="493"/>
      <c r="BP57" s="18"/>
      <c r="BQ57" s="1482"/>
      <c r="BR57" s="1483"/>
      <c r="BS57" s="1803" t="str">
        <f>BE57</f>
        <v>Inner row
1st-10th module</v>
      </c>
      <c r="BT57" s="1804"/>
      <c r="BU57" s="1804"/>
      <c r="BV57" s="1804"/>
      <c r="BW57" s="1804"/>
      <c r="BX57" s="1807" t="str">
        <f t="shared" ref="BX57" si="25">AZ57</f>
        <v>Inner row
Interior modules</v>
      </c>
      <c r="BY57" s="1807"/>
      <c r="BZ57" s="1807"/>
      <c r="CA57" s="1807"/>
      <c r="CB57" s="1807"/>
      <c r="CC57" s="1815" t="str">
        <f t="shared" ref="CC57" si="26">AU57</f>
        <v>Inner row
1st-10th module</v>
      </c>
      <c r="CD57" s="1815"/>
      <c r="CE57" s="1815"/>
      <c r="CF57" s="1815"/>
      <c r="CG57" s="1815"/>
      <c r="CH57" s="1818" t="str">
        <f t="shared" ref="CH57" si="27">AP57</f>
        <v>Inner row
Interior modules</v>
      </c>
      <c r="CI57" s="1818"/>
      <c r="CJ57" s="1818"/>
      <c r="CK57" s="1818"/>
      <c r="CL57" s="1818"/>
      <c r="CM57" s="1819" t="str">
        <f t="shared" ref="CM57" si="28">AK57</f>
        <v>Inner row
1st-10th module</v>
      </c>
      <c r="CN57" s="1819"/>
      <c r="CO57" s="1819"/>
      <c r="CP57" s="1819"/>
      <c r="CQ57" s="1819"/>
      <c r="CR57" s="1820" t="str">
        <f t="shared" ref="CR57" si="29">AF57</f>
        <v>Inner row
Interior modules</v>
      </c>
      <c r="CS57" s="1820"/>
      <c r="CT57" s="1820"/>
      <c r="CU57" s="1820"/>
      <c r="CV57" s="1820"/>
      <c r="CW57" s="1821" t="str">
        <f t="shared" ref="CW57" si="30">AA57</f>
        <v>Inner row
1st-10th module</v>
      </c>
      <c r="CX57" s="1821"/>
      <c r="CY57" s="1821"/>
      <c r="CZ57" s="1821"/>
      <c r="DA57" s="1821"/>
      <c r="DB57" s="1816" t="str">
        <f t="shared" ref="DB57" si="31">V57</f>
        <v>Inner row
Interior modules</v>
      </c>
      <c r="DC57" s="1816"/>
      <c r="DD57" s="1816"/>
      <c r="DE57" s="1816"/>
      <c r="DF57" s="1816"/>
      <c r="DG57" s="1816" t="str">
        <f t="shared" ref="DG57" si="32">Q57</f>
        <v>Inner row
Interior modules</v>
      </c>
      <c r="DH57" s="1816"/>
      <c r="DI57" s="1816"/>
      <c r="DJ57" s="1816"/>
      <c r="DK57" s="1817"/>
      <c r="DL57" s="1482"/>
      <c r="DM57" s="1483"/>
      <c r="DN57" s="361"/>
      <c r="DO57" s="485"/>
    </row>
    <row r="58" spans="1:120" ht="13.5" customHeight="1" thickBot="1" x14ac:dyDescent="0.25">
      <c r="B58" s="1739" t="e">
        <f>#REF!</f>
        <v>#REF!</v>
      </c>
      <c r="C58" s="1740" t="e">
        <f>#REF!</f>
        <v>#REF!</v>
      </c>
      <c r="D58" s="1741" t="e">
        <f>#REF!</f>
        <v>#REF!</v>
      </c>
      <c r="E58" s="986" t="str">
        <f>'int. presets cp_5d+wd'!C33</f>
        <v>Interior modules</v>
      </c>
      <c r="F58" s="405"/>
      <c r="G58" s="406"/>
      <c r="H58" s="409">
        <f ca="1">(-'int. presets cp_5d+wd'!I33*COS($F$18*PI()/180)*$F$21-'int. presets cp_5d+wd'!I42*COS($I$18*PI()/180)*$I$21)*$F$47*$C$25*1000/9.81/$I$47*$D$101*'int. presets cp_5d+wd'!$I$246-$H$47/$I$47*$C$20*$F$21</f>
        <v>11.351291489027027</v>
      </c>
      <c r="I58" s="988">
        <f ca="1">(SQRT(((-'int. presets cp_5d+wd'!D33*SIN($F$18*PI()/180)*$F$21+'int. presets cp_5d+wd'!D42*SIN($I$18*PI()/180)*$I$21)*$C$25*1000)^2+(0.001*$C$25*1000*$F$21)^2)/$C$30+(-'int. presets cp_5d+wd'!D33*COS($F$18*PI()/180)*$F$21-'int. presets cp_5d+wd'!D42*COS($I$18*PI()/180)*$I$21)*$C$25*1000)/9.81*$G$47/$I$47*$F$101*'int. presets cp_5d+wd'!$D$246-$H$47/$I$47*$C$20*$F$21</f>
        <v>22.258169002565808</v>
      </c>
      <c r="J58" s="998">
        <f t="shared" ca="1" si="23"/>
        <v>22.258169002565808</v>
      </c>
      <c r="K58" s="944">
        <f t="shared" ca="1" si="24"/>
        <v>49.070804546436626</v>
      </c>
      <c r="L58" s="118"/>
      <c r="M58" s="153"/>
      <c r="N58" s="18"/>
      <c r="O58" s="1482"/>
      <c r="P58" s="1483"/>
      <c r="Q58" s="1567"/>
      <c r="R58" s="1281"/>
      <c r="S58" s="1281"/>
      <c r="T58" s="1281"/>
      <c r="U58" s="1282"/>
      <c r="V58" s="1280"/>
      <c r="W58" s="1281"/>
      <c r="X58" s="1281"/>
      <c r="Y58" s="1281"/>
      <c r="Z58" s="1282"/>
      <c r="AA58" s="1334"/>
      <c r="AB58" s="1335"/>
      <c r="AC58" s="1335"/>
      <c r="AD58" s="1335"/>
      <c r="AE58" s="1336"/>
      <c r="AF58" s="1343"/>
      <c r="AG58" s="1344"/>
      <c r="AH58" s="1344"/>
      <c r="AI58" s="1344"/>
      <c r="AJ58" s="1345"/>
      <c r="AK58" s="1352"/>
      <c r="AL58" s="1353"/>
      <c r="AM58" s="1353"/>
      <c r="AN58" s="1353"/>
      <c r="AO58" s="1354"/>
      <c r="AP58" s="1361"/>
      <c r="AQ58" s="1362"/>
      <c r="AR58" s="1362"/>
      <c r="AS58" s="1362"/>
      <c r="AT58" s="1363"/>
      <c r="AU58" s="1503"/>
      <c r="AV58" s="1504"/>
      <c r="AW58" s="1504"/>
      <c r="AX58" s="1504"/>
      <c r="AY58" s="1505"/>
      <c r="AZ58" s="1328"/>
      <c r="BA58" s="1329"/>
      <c r="BB58" s="1329"/>
      <c r="BC58" s="1329"/>
      <c r="BD58" s="1330"/>
      <c r="BE58" s="1495"/>
      <c r="BF58" s="1377"/>
      <c r="BG58" s="1377"/>
      <c r="BH58" s="1377"/>
      <c r="BI58" s="1496"/>
      <c r="BJ58" s="1482"/>
      <c r="BK58" s="1483"/>
      <c r="BL58" s="361"/>
      <c r="BM58" s="485"/>
      <c r="BO58" s="153"/>
      <c r="BP58" s="18"/>
      <c r="BQ58" s="1482"/>
      <c r="BR58" s="1483"/>
      <c r="BS58" s="1803"/>
      <c r="BT58" s="1804"/>
      <c r="BU58" s="1804"/>
      <c r="BV58" s="1804"/>
      <c r="BW58" s="1804"/>
      <c r="BX58" s="1807"/>
      <c r="BY58" s="1807"/>
      <c r="BZ58" s="1807"/>
      <c r="CA58" s="1807"/>
      <c r="CB58" s="1807"/>
      <c r="CC58" s="1809"/>
      <c r="CD58" s="1809"/>
      <c r="CE58" s="1809"/>
      <c r="CF58" s="1809"/>
      <c r="CG58" s="1809"/>
      <c r="CH58" s="1812"/>
      <c r="CI58" s="1812"/>
      <c r="CJ58" s="1812"/>
      <c r="CK58" s="1812"/>
      <c r="CL58" s="1812"/>
      <c r="CM58" s="1788"/>
      <c r="CN58" s="1788"/>
      <c r="CO58" s="1788"/>
      <c r="CP58" s="1788"/>
      <c r="CQ58" s="1788"/>
      <c r="CR58" s="1790"/>
      <c r="CS58" s="1790"/>
      <c r="CT58" s="1790"/>
      <c r="CU58" s="1790"/>
      <c r="CV58" s="1790"/>
      <c r="CW58" s="1792"/>
      <c r="CX58" s="1792"/>
      <c r="CY58" s="1792"/>
      <c r="CZ58" s="1792"/>
      <c r="DA58" s="1792"/>
      <c r="DB58" s="1794"/>
      <c r="DC58" s="1794"/>
      <c r="DD58" s="1794"/>
      <c r="DE58" s="1794"/>
      <c r="DF58" s="1794"/>
      <c r="DG58" s="1794"/>
      <c r="DH58" s="1794"/>
      <c r="DI58" s="1794"/>
      <c r="DJ58" s="1794"/>
      <c r="DK58" s="1814"/>
      <c r="DL58" s="1482"/>
      <c r="DM58" s="1483"/>
      <c r="DN58" s="361"/>
      <c r="DO58" s="485"/>
    </row>
    <row r="59" spans="1:120" ht="13.5" customHeight="1" thickTop="1" thickBot="1" x14ac:dyDescent="0.25">
      <c r="B59" s="1658" t="str">
        <f>'int. presets cp_5d+wd'!E24</f>
        <v>Roof position 2</v>
      </c>
      <c r="C59" s="1659"/>
      <c r="D59" s="1659"/>
      <c r="E59" s="1659"/>
      <c r="F59" s="1659"/>
      <c r="G59" s="1659"/>
      <c r="H59" s="1659"/>
      <c r="I59" s="1659"/>
      <c r="J59" s="1660"/>
      <c r="K59" s="1067"/>
      <c r="L59" s="118"/>
      <c r="M59" s="153"/>
      <c r="N59" s="20"/>
      <c r="O59" s="1482"/>
      <c r="P59" s="1483"/>
      <c r="Q59" s="1568"/>
      <c r="R59" s="1284"/>
      <c r="S59" s="1284"/>
      <c r="T59" s="1284"/>
      <c r="U59" s="1285"/>
      <c r="V59" s="1283"/>
      <c r="W59" s="1284"/>
      <c r="X59" s="1284"/>
      <c r="Y59" s="1284"/>
      <c r="Z59" s="1285"/>
      <c r="AA59" s="1337"/>
      <c r="AB59" s="1338"/>
      <c r="AC59" s="1338"/>
      <c r="AD59" s="1338"/>
      <c r="AE59" s="1339"/>
      <c r="AF59" s="1346"/>
      <c r="AG59" s="1347"/>
      <c r="AH59" s="1347"/>
      <c r="AI59" s="1347"/>
      <c r="AJ59" s="1348"/>
      <c r="AK59" s="1355"/>
      <c r="AL59" s="1356"/>
      <c r="AM59" s="1356"/>
      <c r="AN59" s="1356"/>
      <c r="AO59" s="1357"/>
      <c r="AP59" s="1364"/>
      <c r="AQ59" s="1365"/>
      <c r="AR59" s="1365"/>
      <c r="AS59" s="1365"/>
      <c r="AT59" s="1366"/>
      <c r="AU59" s="1506"/>
      <c r="AV59" s="1507"/>
      <c r="AW59" s="1507"/>
      <c r="AX59" s="1507"/>
      <c r="AY59" s="1508"/>
      <c r="AZ59" s="1325"/>
      <c r="BA59" s="1326"/>
      <c r="BB59" s="1326"/>
      <c r="BC59" s="1326"/>
      <c r="BD59" s="1327"/>
      <c r="BE59" s="1429"/>
      <c r="BF59" s="1293"/>
      <c r="BG59" s="1293"/>
      <c r="BH59" s="1293"/>
      <c r="BI59" s="1430"/>
      <c r="BJ59" s="1482"/>
      <c r="BK59" s="1483"/>
      <c r="BL59" s="361"/>
      <c r="BM59" s="485"/>
      <c r="BO59" s="153"/>
      <c r="BP59" s="20"/>
      <c r="BQ59" s="1482"/>
      <c r="BR59" s="1483"/>
      <c r="BS59" s="1803"/>
      <c r="BT59" s="1804"/>
      <c r="BU59" s="1804"/>
      <c r="BV59" s="1804"/>
      <c r="BW59" s="1804"/>
      <c r="BX59" s="1807"/>
      <c r="BY59" s="1807"/>
      <c r="BZ59" s="1807"/>
      <c r="CA59" s="1807"/>
      <c r="CB59" s="1807"/>
      <c r="CC59" s="1809"/>
      <c r="CD59" s="1809"/>
      <c r="CE59" s="1809"/>
      <c r="CF59" s="1809"/>
      <c r="CG59" s="1809"/>
      <c r="CH59" s="1812"/>
      <c r="CI59" s="1812"/>
      <c r="CJ59" s="1812"/>
      <c r="CK59" s="1812"/>
      <c r="CL59" s="1812"/>
      <c r="CM59" s="1788"/>
      <c r="CN59" s="1788"/>
      <c r="CO59" s="1788"/>
      <c r="CP59" s="1788"/>
      <c r="CQ59" s="1788"/>
      <c r="CR59" s="1790"/>
      <c r="CS59" s="1790"/>
      <c r="CT59" s="1790"/>
      <c r="CU59" s="1790"/>
      <c r="CV59" s="1790"/>
      <c r="CW59" s="1792"/>
      <c r="CX59" s="1792"/>
      <c r="CY59" s="1792"/>
      <c r="CZ59" s="1792"/>
      <c r="DA59" s="1792"/>
      <c r="DB59" s="1794"/>
      <c r="DC59" s="1794"/>
      <c r="DD59" s="1794"/>
      <c r="DE59" s="1794"/>
      <c r="DF59" s="1794"/>
      <c r="DG59" s="1794"/>
      <c r="DH59" s="1794"/>
      <c r="DI59" s="1794"/>
      <c r="DJ59" s="1794"/>
      <c r="DK59" s="1814"/>
      <c r="DL59" s="1482"/>
      <c r="DM59" s="1483"/>
      <c r="DN59" s="361"/>
      <c r="DO59" s="485"/>
    </row>
    <row r="60" spans="1:120" ht="13.5" customHeight="1" x14ac:dyDescent="0.2">
      <c r="A60" s="24"/>
      <c r="B60" s="1739" t="str">
        <f t="shared" ref="B60:E67" si="33">B51</f>
        <v>North row</v>
      </c>
      <c r="C60" s="1740">
        <f t="shared" si="33"/>
        <v>0</v>
      </c>
      <c r="D60" s="1741">
        <f t="shared" si="33"/>
        <v>0</v>
      </c>
      <c r="E60" s="478" t="str">
        <f t="shared" si="33"/>
        <v>1st-10th module</v>
      </c>
      <c r="F60" s="539"/>
      <c r="G60" s="657"/>
      <c r="H60" s="540">
        <f ca="1">(-'int. presets cp_5d+wd'!J26*COS($F$18*PI()/180)*$F$21-'int. presets cp_5d+wd'!J35*COS($I$18*PI()/180)*$I$21)*$F$47*$C$25*1000/9.81/$I$47*$D$101*'int. presets cp_5d+wd'!$J$246-$H$47/$I$47*$C$20*$F$21</f>
        <v>69.384717113121042</v>
      </c>
      <c r="I60" s="75">
        <f ca="1">(SQRT(((-'int. presets cp_5d+wd'!E26*SIN($F$18*PI()/180)*$F$21+'int. presets cp_5d+wd'!E35*SIN($I$18*PI()/180)*$I$21)*$C$25*1000)^2+(0.001*$C$25*1000*$F$21)^2)/$C$30+(-'int. presets cp_5d+wd'!E26*COS($F$18*PI()/180)*$F$21-'int. presets cp_5d+wd'!E35*COS($I$18*PI()/180)*$I$21)*$C$25*1000)/9.81*$G$47/$I$47*$F$101*'int. presets cp_5d+wd'!$E$246-$H$47/$I$47*$C$20*$F$21</f>
        <v>50.676838882963992</v>
      </c>
      <c r="J60" s="994">
        <f t="shared" ref="J60:J67" ca="1" si="34">MAX(H60,I60)</f>
        <v>69.384717113121042</v>
      </c>
      <c r="K60" s="1071">
        <f t="shared" ca="1" si="24"/>
        <v>152.96693504192891</v>
      </c>
      <c r="L60" s="118"/>
      <c r="M60" s="153"/>
      <c r="N60" s="20"/>
      <c r="O60" s="1482"/>
      <c r="P60" s="1483"/>
      <c r="Q60" s="1569" t="str">
        <f>V51</f>
        <v>Inner row
Interior modules</v>
      </c>
      <c r="R60" s="1278"/>
      <c r="S60" s="1278"/>
      <c r="T60" s="1278"/>
      <c r="U60" s="1279"/>
      <c r="V60" s="1277" t="str">
        <f>V32</f>
        <v>Inner row
Interior modules</v>
      </c>
      <c r="W60" s="1278"/>
      <c r="X60" s="1278"/>
      <c r="Y60" s="1278"/>
      <c r="Z60" s="1279"/>
      <c r="AA60" s="1331" t="str">
        <f>AA32</f>
        <v>Inner row
1st-10th module</v>
      </c>
      <c r="AB60" s="1332"/>
      <c r="AC60" s="1332"/>
      <c r="AD60" s="1332"/>
      <c r="AE60" s="1333"/>
      <c r="AF60" s="1340" t="str">
        <f>AF32</f>
        <v>Inner row
Interior modules</v>
      </c>
      <c r="AG60" s="1341"/>
      <c r="AH60" s="1341"/>
      <c r="AI60" s="1341"/>
      <c r="AJ60" s="1342"/>
      <c r="AK60" s="1349" t="str">
        <f>AK32</f>
        <v>Inner row
1st-10th module</v>
      </c>
      <c r="AL60" s="1350"/>
      <c r="AM60" s="1350"/>
      <c r="AN60" s="1350"/>
      <c r="AO60" s="1351"/>
      <c r="AP60" s="1358" t="str">
        <f>AP32</f>
        <v>Inner row
Interior modules</v>
      </c>
      <c r="AQ60" s="1359"/>
      <c r="AR60" s="1359"/>
      <c r="AS60" s="1359"/>
      <c r="AT60" s="1360"/>
      <c r="AU60" s="1500" t="str">
        <f>AU32</f>
        <v>Inner row
1st-10th module</v>
      </c>
      <c r="AV60" s="1501"/>
      <c r="AW60" s="1501"/>
      <c r="AX60" s="1501"/>
      <c r="AY60" s="1502"/>
      <c r="AZ60" s="1322" t="str">
        <f>AZ43</f>
        <v>Inner row
Interior modules</v>
      </c>
      <c r="BA60" s="1323"/>
      <c r="BB60" s="1323"/>
      <c r="BC60" s="1323"/>
      <c r="BD60" s="1324"/>
      <c r="BE60" s="1427" t="str">
        <f>BE43</f>
        <v>Inner row
1st-10th module</v>
      </c>
      <c r="BF60" s="1290"/>
      <c r="BG60" s="1290"/>
      <c r="BH60" s="1290"/>
      <c r="BI60" s="1428"/>
      <c r="BJ60" s="1482"/>
      <c r="BK60" s="1483"/>
      <c r="BL60" s="361"/>
      <c r="BM60" s="485"/>
      <c r="BO60" s="153"/>
      <c r="BP60" s="20"/>
      <c r="BQ60" s="1482"/>
      <c r="BR60" s="1483"/>
      <c r="BS60" s="1803" t="str">
        <f t="shared" ref="BS60" si="35">BE60</f>
        <v>Inner row
1st-10th module</v>
      </c>
      <c r="BT60" s="1804"/>
      <c r="BU60" s="1804"/>
      <c r="BV60" s="1804"/>
      <c r="BW60" s="1804"/>
      <c r="BX60" s="1807" t="str">
        <f t="shared" ref="BX60" si="36">AZ60</f>
        <v>Inner row
Interior modules</v>
      </c>
      <c r="BY60" s="1807"/>
      <c r="BZ60" s="1807"/>
      <c r="CA60" s="1807"/>
      <c r="CB60" s="1807"/>
      <c r="CC60" s="1809" t="str">
        <f t="shared" ref="CC60" si="37">AU60</f>
        <v>Inner row
1st-10th module</v>
      </c>
      <c r="CD60" s="1809"/>
      <c r="CE60" s="1809"/>
      <c r="CF60" s="1809"/>
      <c r="CG60" s="1809"/>
      <c r="CH60" s="1812" t="str">
        <f t="shared" ref="CH60" si="38">AP60</f>
        <v>Inner row
Interior modules</v>
      </c>
      <c r="CI60" s="1812"/>
      <c r="CJ60" s="1812"/>
      <c r="CK60" s="1812"/>
      <c r="CL60" s="1812"/>
      <c r="CM60" s="1788" t="str">
        <f t="shared" ref="CM60" si="39">AK60</f>
        <v>Inner row
1st-10th module</v>
      </c>
      <c r="CN60" s="1788"/>
      <c r="CO60" s="1788"/>
      <c r="CP60" s="1788"/>
      <c r="CQ60" s="1788"/>
      <c r="CR60" s="1790" t="str">
        <f t="shared" ref="CR60" si="40">AF60</f>
        <v>Inner row
Interior modules</v>
      </c>
      <c r="CS60" s="1790"/>
      <c r="CT60" s="1790"/>
      <c r="CU60" s="1790"/>
      <c r="CV60" s="1790"/>
      <c r="CW60" s="1792" t="str">
        <f t="shared" ref="CW60" si="41">AA60</f>
        <v>Inner row
1st-10th module</v>
      </c>
      <c r="CX60" s="1792"/>
      <c r="CY60" s="1792"/>
      <c r="CZ60" s="1792"/>
      <c r="DA60" s="1792"/>
      <c r="DB60" s="1794" t="str">
        <f t="shared" ref="DB60" si="42">V60</f>
        <v>Inner row
Interior modules</v>
      </c>
      <c r="DC60" s="1794"/>
      <c r="DD60" s="1794"/>
      <c r="DE60" s="1794"/>
      <c r="DF60" s="1794"/>
      <c r="DG60" s="1794" t="str">
        <f t="shared" ref="DG60" si="43">Q60</f>
        <v>Inner row
Interior modules</v>
      </c>
      <c r="DH60" s="1794"/>
      <c r="DI60" s="1794"/>
      <c r="DJ60" s="1794"/>
      <c r="DK60" s="1814"/>
      <c r="DL60" s="1482"/>
      <c r="DM60" s="1483"/>
      <c r="DN60" s="361"/>
      <c r="DO60" s="485"/>
    </row>
    <row r="61" spans="1:120" ht="13.5" customHeight="1" thickBot="1" x14ac:dyDescent="0.25">
      <c r="A61" s="24"/>
      <c r="B61" s="1586">
        <f t="shared" si="33"/>
        <v>0</v>
      </c>
      <c r="C61" s="1587">
        <f t="shared" si="33"/>
        <v>0</v>
      </c>
      <c r="D61" s="1588">
        <f t="shared" si="33"/>
        <v>0</v>
      </c>
      <c r="E61" s="481" t="str">
        <f t="shared" si="33"/>
        <v>Interior modules</v>
      </c>
      <c r="F61" s="405"/>
      <c r="G61" s="406"/>
      <c r="H61" s="199">
        <f ca="1">(-'int. presets cp_5d+wd'!J27*COS($F$18*PI()/180)*$F$21-'int. presets cp_5d+wd'!J36*COS($I$18*PI()/180)*$I$21)*$F$47*$C$25*1000/9.81/$I$47*$D$101*'int. presets cp_5d+wd'!$J$246-$H$47/$I$47*$C$20*$F$21</f>
        <v>64.436259983423199</v>
      </c>
      <c r="I61" s="936">
        <f ca="1">(SQRT(((-'int. presets cp_5d+wd'!E27*SIN($F$18*PI()/180)*$F$21+'int. presets cp_5d+wd'!E36*SIN($I$18*PI()/180)*$I$21)*$C$25*1000)^2+(0.001*$C$25*1000*$F$21)^2)/$C$30+(-'int. presets cp_5d+wd'!E27*COS($F$18*PI()/180)*$F$21-'int. presets cp_5d+wd'!E36*COS($I$18*PI()/180)*$I$21)*$C$25*1000)/9.81*$G$47/$I$47*$F$101*'int. presets cp_5d+wd'!$E$246-$H$47/$I$47*$C$20*$F$21</f>
        <v>44.960558541026586</v>
      </c>
      <c r="J61" s="995">
        <f t="shared" ca="1" si="34"/>
        <v>64.436259983423199</v>
      </c>
      <c r="K61" s="1072">
        <f t="shared" ca="1" si="24"/>
        <v>142.05746748465444</v>
      </c>
      <c r="L61" s="118"/>
      <c r="M61" s="153"/>
      <c r="N61" s="20"/>
      <c r="O61" s="1482"/>
      <c r="P61" s="1483"/>
      <c r="Q61" s="1567"/>
      <c r="R61" s="1281"/>
      <c r="S61" s="1281"/>
      <c r="T61" s="1281"/>
      <c r="U61" s="1282"/>
      <c r="V61" s="1280"/>
      <c r="W61" s="1281"/>
      <c r="X61" s="1281"/>
      <c r="Y61" s="1281"/>
      <c r="Z61" s="1282"/>
      <c r="AA61" s="1334"/>
      <c r="AB61" s="1335"/>
      <c r="AC61" s="1335"/>
      <c r="AD61" s="1335"/>
      <c r="AE61" s="1336"/>
      <c r="AF61" s="1343"/>
      <c r="AG61" s="1344"/>
      <c r="AH61" s="1344"/>
      <c r="AI61" s="1344"/>
      <c r="AJ61" s="1345"/>
      <c r="AK61" s="1352"/>
      <c r="AL61" s="1353"/>
      <c r="AM61" s="1353"/>
      <c r="AN61" s="1353"/>
      <c r="AO61" s="1354"/>
      <c r="AP61" s="1361"/>
      <c r="AQ61" s="1362"/>
      <c r="AR61" s="1362"/>
      <c r="AS61" s="1362"/>
      <c r="AT61" s="1363"/>
      <c r="AU61" s="1503"/>
      <c r="AV61" s="1504"/>
      <c r="AW61" s="1504"/>
      <c r="AX61" s="1504"/>
      <c r="AY61" s="1505"/>
      <c r="AZ61" s="1328"/>
      <c r="BA61" s="1329"/>
      <c r="BB61" s="1329"/>
      <c r="BC61" s="1329"/>
      <c r="BD61" s="1330"/>
      <c r="BE61" s="1495"/>
      <c r="BF61" s="1377"/>
      <c r="BG61" s="1377"/>
      <c r="BH61" s="1377"/>
      <c r="BI61" s="1496"/>
      <c r="BJ61" s="1482"/>
      <c r="BK61" s="1483"/>
      <c r="BL61" s="361"/>
      <c r="BM61" s="485"/>
      <c r="BO61" s="153"/>
      <c r="BP61" s="20"/>
      <c r="BQ61" s="1482"/>
      <c r="BR61" s="1483"/>
      <c r="BS61" s="1803"/>
      <c r="BT61" s="1804"/>
      <c r="BU61" s="1804"/>
      <c r="BV61" s="1804"/>
      <c r="BW61" s="1804"/>
      <c r="BX61" s="1807"/>
      <c r="BY61" s="1807"/>
      <c r="BZ61" s="1807"/>
      <c r="CA61" s="1807"/>
      <c r="CB61" s="1807"/>
      <c r="CC61" s="1809"/>
      <c r="CD61" s="1809"/>
      <c r="CE61" s="1809"/>
      <c r="CF61" s="1809"/>
      <c r="CG61" s="1809"/>
      <c r="CH61" s="1812"/>
      <c r="CI61" s="1812"/>
      <c r="CJ61" s="1812"/>
      <c r="CK61" s="1812"/>
      <c r="CL61" s="1812"/>
      <c r="CM61" s="1788"/>
      <c r="CN61" s="1788"/>
      <c r="CO61" s="1788"/>
      <c r="CP61" s="1788"/>
      <c r="CQ61" s="1788"/>
      <c r="CR61" s="1790"/>
      <c r="CS61" s="1790"/>
      <c r="CT61" s="1790"/>
      <c r="CU61" s="1790"/>
      <c r="CV61" s="1790"/>
      <c r="CW61" s="1792"/>
      <c r="CX61" s="1792"/>
      <c r="CY61" s="1792"/>
      <c r="CZ61" s="1792"/>
      <c r="DA61" s="1792"/>
      <c r="DB61" s="1794"/>
      <c r="DC61" s="1794"/>
      <c r="DD61" s="1794"/>
      <c r="DE61" s="1794"/>
      <c r="DF61" s="1794"/>
      <c r="DG61" s="1794"/>
      <c r="DH61" s="1794"/>
      <c r="DI61" s="1794"/>
      <c r="DJ61" s="1794"/>
      <c r="DK61" s="1814"/>
      <c r="DL61" s="1482"/>
      <c r="DM61" s="1483"/>
      <c r="DN61" s="361"/>
      <c r="DO61" s="485"/>
    </row>
    <row r="62" spans="1:120" s="75" customFormat="1" ht="13.5" customHeight="1" x14ac:dyDescent="0.2">
      <c r="B62" s="1580" t="str">
        <f t="shared" si="33"/>
        <v>Inner rows, 2nd to 4th row from north</v>
      </c>
      <c r="C62" s="1581" t="e">
        <f t="shared" si="33"/>
        <v>#REF!</v>
      </c>
      <c r="D62" s="1582" t="e">
        <f t="shared" si="33"/>
        <v>#REF!</v>
      </c>
      <c r="E62" s="479" t="str">
        <f t="shared" si="33"/>
        <v>1st-10th module</v>
      </c>
      <c r="F62" s="405"/>
      <c r="G62" s="406"/>
      <c r="H62" s="181">
        <f ca="1">(-'int. presets cp_5d+wd'!J28*COS($F$18*PI()/180)*$F$21-'int. presets cp_5d+wd'!J37*COS($I$18*PI()/180)*$I$21)*$F$47*$C$25*1000/9.81/$I$47*$D$101*'int. presets cp_5d+wd'!$J$246-$H$47/$I$47*$C$20*$F$21</f>
        <v>38.718835075766719</v>
      </c>
      <c r="I62" s="75">
        <f ca="1">(SQRT(((-'int. presets cp_5d+wd'!E28*SIN($F$18*PI()/180)*$F$21+'int. presets cp_5d+wd'!E37*SIN($I$18*PI()/180)*$I$21)*$C$25*1000)^2+(0.001*$C$25*1000*$F$21)^2)/$C$30+(-'int. presets cp_5d+wd'!E28*COS($F$18*PI()/180)*$F$21-'int. presets cp_5d+wd'!E37*COS($I$18*PI()/180)*$I$21)*$C$25*1000)/9.81*$G$47/$I$47*$F$101*'int. presets cp_5d+wd'!$E$246-$H$47/$I$47*$C$20*$F$21</f>
        <v>52.303178471943383</v>
      </c>
      <c r="J62" s="996">
        <f t="shared" ca="1" si="34"/>
        <v>52.303178471943383</v>
      </c>
      <c r="K62" s="1073">
        <f t="shared" ca="1" si="24"/>
        <v>115.30863332281581</v>
      </c>
      <c r="L62" s="118"/>
      <c r="M62" s="153"/>
      <c r="N62" s="20"/>
      <c r="O62" s="1482"/>
      <c r="P62" s="1483"/>
      <c r="Q62" s="1568"/>
      <c r="R62" s="1284"/>
      <c r="S62" s="1284"/>
      <c r="T62" s="1284"/>
      <c r="U62" s="1285"/>
      <c r="V62" s="1283"/>
      <c r="W62" s="1284"/>
      <c r="X62" s="1284"/>
      <c r="Y62" s="1284"/>
      <c r="Z62" s="1285"/>
      <c r="AA62" s="1337"/>
      <c r="AB62" s="1338"/>
      <c r="AC62" s="1338"/>
      <c r="AD62" s="1338"/>
      <c r="AE62" s="1339"/>
      <c r="AF62" s="1346"/>
      <c r="AG62" s="1347"/>
      <c r="AH62" s="1347"/>
      <c r="AI62" s="1347"/>
      <c r="AJ62" s="1348"/>
      <c r="AK62" s="1355"/>
      <c r="AL62" s="1356"/>
      <c r="AM62" s="1356"/>
      <c r="AN62" s="1356"/>
      <c r="AO62" s="1357"/>
      <c r="AP62" s="1364"/>
      <c r="AQ62" s="1365"/>
      <c r="AR62" s="1365"/>
      <c r="AS62" s="1365"/>
      <c r="AT62" s="1366"/>
      <c r="AU62" s="1506"/>
      <c r="AV62" s="1507"/>
      <c r="AW62" s="1507"/>
      <c r="AX62" s="1507"/>
      <c r="AY62" s="1508"/>
      <c r="AZ62" s="1325"/>
      <c r="BA62" s="1326"/>
      <c r="BB62" s="1326"/>
      <c r="BC62" s="1326"/>
      <c r="BD62" s="1327"/>
      <c r="BE62" s="1429"/>
      <c r="BF62" s="1293"/>
      <c r="BG62" s="1293"/>
      <c r="BH62" s="1293"/>
      <c r="BI62" s="1430"/>
      <c r="BJ62" s="1482"/>
      <c r="BK62" s="1483"/>
      <c r="BL62" s="361"/>
      <c r="BM62" s="486"/>
      <c r="BN62" s="1"/>
      <c r="BO62" s="153"/>
      <c r="BP62" s="20"/>
      <c r="BQ62" s="1482"/>
      <c r="BR62" s="1483"/>
      <c r="BS62" s="1803"/>
      <c r="BT62" s="1804"/>
      <c r="BU62" s="1804"/>
      <c r="BV62" s="1804"/>
      <c r="BW62" s="1804"/>
      <c r="BX62" s="1807"/>
      <c r="BY62" s="1807"/>
      <c r="BZ62" s="1807"/>
      <c r="CA62" s="1807"/>
      <c r="CB62" s="1807"/>
      <c r="CC62" s="1809"/>
      <c r="CD62" s="1809"/>
      <c r="CE62" s="1809"/>
      <c r="CF62" s="1809"/>
      <c r="CG62" s="1809"/>
      <c r="CH62" s="1812"/>
      <c r="CI62" s="1812"/>
      <c r="CJ62" s="1812"/>
      <c r="CK62" s="1812"/>
      <c r="CL62" s="1812"/>
      <c r="CM62" s="1788"/>
      <c r="CN62" s="1788"/>
      <c r="CO62" s="1788"/>
      <c r="CP62" s="1788"/>
      <c r="CQ62" s="1788"/>
      <c r="CR62" s="1790"/>
      <c r="CS62" s="1790"/>
      <c r="CT62" s="1790"/>
      <c r="CU62" s="1790"/>
      <c r="CV62" s="1790"/>
      <c r="CW62" s="1792"/>
      <c r="CX62" s="1792"/>
      <c r="CY62" s="1792"/>
      <c r="CZ62" s="1792"/>
      <c r="DA62" s="1792"/>
      <c r="DB62" s="1794"/>
      <c r="DC62" s="1794"/>
      <c r="DD62" s="1794"/>
      <c r="DE62" s="1794"/>
      <c r="DF62" s="1794"/>
      <c r="DG62" s="1794"/>
      <c r="DH62" s="1794"/>
      <c r="DI62" s="1794"/>
      <c r="DJ62" s="1794"/>
      <c r="DK62" s="1814"/>
      <c r="DL62" s="1482"/>
      <c r="DM62" s="1483"/>
      <c r="DN62" s="361"/>
      <c r="DO62" s="486"/>
      <c r="DP62" s="1"/>
    </row>
    <row r="63" spans="1:120" s="75" customFormat="1" ht="13.5" customHeight="1" thickBot="1" x14ac:dyDescent="0.25">
      <c r="B63" s="1586" t="e">
        <f t="shared" si="33"/>
        <v>#REF!</v>
      </c>
      <c r="C63" s="1587" t="e">
        <f t="shared" si="33"/>
        <v>#REF!</v>
      </c>
      <c r="D63" s="1588" t="e">
        <f t="shared" si="33"/>
        <v>#REF!</v>
      </c>
      <c r="E63" s="481" t="str">
        <f t="shared" si="33"/>
        <v>Interior modules</v>
      </c>
      <c r="F63" s="405"/>
      <c r="G63" s="406"/>
      <c r="H63" s="199">
        <f ca="1">(-'int. presets cp_5d+wd'!J29*COS($F$18*PI()/180)*$F$21-'int. presets cp_5d+wd'!J38*COS($I$18*PI()/180)*$I$21)*$F$47*$C$25*1000/9.81/$I$47*$D$101*'int. presets cp_5d+wd'!$J$246-$H$47/$I$47*$C$20*$F$21</f>
        <v>35.928333638164361</v>
      </c>
      <c r="I63" s="936">
        <f ca="1">(SQRT(((-'int. presets cp_5d+wd'!E29*SIN($F$18*PI()/180)*$F$21+'int. presets cp_5d+wd'!E38*SIN($I$18*PI()/180)*$I$21)*$C$25*1000)^2+(0.001*$C$25*1000*$F$21)^2)/$C$30+(-'int. presets cp_5d+wd'!E29*COS($F$18*PI()/180)*$F$21-'int. presets cp_5d+wd'!E38*COS($I$18*PI()/180)*$I$21)*$C$25*1000)/9.81*$G$47/$I$47*$F$101*'int. presets cp_5d+wd'!$E$246-$H$47/$I$47*$C$20*$F$21</f>
        <v>49.321331122384137</v>
      </c>
      <c r="J63" s="995">
        <f t="shared" ca="1" si="34"/>
        <v>49.321331122384137</v>
      </c>
      <c r="K63" s="1072">
        <f t="shared" ca="1" si="24"/>
        <v>108.7347930190305</v>
      </c>
      <c r="L63" s="118"/>
      <c r="M63" s="153"/>
      <c r="N63" s="20"/>
      <c r="O63" s="1482"/>
      <c r="P63" s="1483"/>
      <c r="Q63" s="1569" t="str">
        <f>V51</f>
        <v>Inner row
Interior modules</v>
      </c>
      <c r="R63" s="1278"/>
      <c r="S63" s="1278"/>
      <c r="T63" s="1278"/>
      <c r="U63" s="1279"/>
      <c r="V63" s="1277" t="str">
        <f>V32</f>
        <v>Inner row
Interior modules</v>
      </c>
      <c r="W63" s="1278"/>
      <c r="X63" s="1278"/>
      <c r="Y63" s="1278"/>
      <c r="Z63" s="1279"/>
      <c r="AA63" s="1331" t="str">
        <f>AA32</f>
        <v>Inner row
1st-10th module</v>
      </c>
      <c r="AB63" s="1332"/>
      <c r="AC63" s="1332"/>
      <c r="AD63" s="1332"/>
      <c r="AE63" s="1333"/>
      <c r="AF63" s="1340" t="str">
        <f>AF32</f>
        <v>Inner row
Interior modules</v>
      </c>
      <c r="AG63" s="1341"/>
      <c r="AH63" s="1341"/>
      <c r="AI63" s="1341"/>
      <c r="AJ63" s="1342"/>
      <c r="AK63" s="1349" t="str">
        <f>AK32</f>
        <v>Inner row
1st-10th module</v>
      </c>
      <c r="AL63" s="1350"/>
      <c r="AM63" s="1350"/>
      <c r="AN63" s="1350"/>
      <c r="AO63" s="1351"/>
      <c r="AP63" s="1358" t="str">
        <f>AP32</f>
        <v>Inner row
Interior modules</v>
      </c>
      <c r="AQ63" s="1359"/>
      <c r="AR63" s="1359"/>
      <c r="AS63" s="1359"/>
      <c r="AT63" s="1360"/>
      <c r="AU63" s="1500" t="str">
        <f>AU32</f>
        <v>Inner row
1st-10th module</v>
      </c>
      <c r="AV63" s="1501"/>
      <c r="AW63" s="1501"/>
      <c r="AX63" s="1501"/>
      <c r="AY63" s="1502"/>
      <c r="AZ63" s="1322" t="str">
        <f>AZ43</f>
        <v>Inner row
Interior modules</v>
      </c>
      <c r="BA63" s="1323"/>
      <c r="BB63" s="1323"/>
      <c r="BC63" s="1323"/>
      <c r="BD63" s="1324"/>
      <c r="BE63" s="1427" t="str">
        <f>BE43</f>
        <v>Inner row
1st-10th module</v>
      </c>
      <c r="BF63" s="1290"/>
      <c r="BG63" s="1290"/>
      <c r="BH63" s="1290"/>
      <c r="BI63" s="1428"/>
      <c r="BJ63" s="1482"/>
      <c r="BK63" s="1483"/>
      <c r="BL63" s="361"/>
      <c r="BM63" s="486"/>
      <c r="BN63" s="1"/>
      <c r="BO63" s="153"/>
      <c r="BP63" s="20"/>
      <c r="BQ63" s="1482"/>
      <c r="BR63" s="1483"/>
      <c r="BS63" s="1803" t="str">
        <f t="shared" ref="BS63" si="44">BE63</f>
        <v>Inner row
1st-10th module</v>
      </c>
      <c r="BT63" s="1804"/>
      <c r="BU63" s="1804"/>
      <c r="BV63" s="1804"/>
      <c r="BW63" s="1804"/>
      <c r="BX63" s="1807" t="str">
        <f t="shared" ref="BX63" si="45">AZ63</f>
        <v>Inner row
Interior modules</v>
      </c>
      <c r="BY63" s="1807"/>
      <c r="BZ63" s="1807"/>
      <c r="CA63" s="1807"/>
      <c r="CB63" s="1807"/>
      <c r="CC63" s="1809" t="str">
        <f t="shared" ref="CC63" si="46">AU63</f>
        <v>Inner row
1st-10th module</v>
      </c>
      <c r="CD63" s="1809"/>
      <c r="CE63" s="1809"/>
      <c r="CF63" s="1809"/>
      <c r="CG63" s="1809"/>
      <c r="CH63" s="1812" t="str">
        <f t="shared" ref="CH63" si="47">AP63</f>
        <v>Inner row
Interior modules</v>
      </c>
      <c r="CI63" s="1812"/>
      <c r="CJ63" s="1812"/>
      <c r="CK63" s="1812"/>
      <c r="CL63" s="1812"/>
      <c r="CM63" s="1788" t="str">
        <f t="shared" ref="CM63" si="48">AK63</f>
        <v>Inner row
1st-10th module</v>
      </c>
      <c r="CN63" s="1788"/>
      <c r="CO63" s="1788"/>
      <c r="CP63" s="1788"/>
      <c r="CQ63" s="1788"/>
      <c r="CR63" s="1790" t="str">
        <f t="shared" ref="CR63" si="49">AF63</f>
        <v>Inner row
Interior modules</v>
      </c>
      <c r="CS63" s="1790"/>
      <c r="CT63" s="1790"/>
      <c r="CU63" s="1790"/>
      <c r="CV63" s="1790"/>
      <c r="CW63" s="1792" t="str">
        <f t="shared" ref="CW63" si="50">AA63</f>
        <v>Inner row
1st-10th module</v>
      </c>
      <c r="CX63" s="1792"/>
      <c r="CY63" s="1792"/>
      <c r="CZ63" s="1792"/>
      <c r="DA63" s="1792"/>
      <c r="DB63" s="1794" t="str">
        <f t="shared" ref="DB63" si="51">V63</f>
        <v>Inner row
Interior modules</v>
      </c>
      <c r="DC63" s="1794"/>
      <c r="DD63" s="1794"/>
      <c r="DE63" s="1794"/>
      <c r="DF63" s="1794"/>
      <c r="DG63" s="1794" t="str">
        <f t="shared" ref="DG63" si="52">Q63</f>
        <v>Inner row
Interior modules</v>
      </c>
      <c r="DH63" s="1794"/>
      <c r="DI63" s="1794"/>
      <c r="DJ63" s="1794"/>
      <c r="DK63" s="1814"/>
      <c r="DL63" s="1482"/>
      <c r="DM63" s="1483"/>
      <c r="DN63" s="361"/>
      <c r="DO63" s="486"/>
      <c r="DP63" s="1"/>
    </row>
    <row r="64" spans="1:120" s="75" customFormat="1" ht="13.5" customHeight="1" x14ac:dyDescent="0.2">
      <c r="B64" s="1580" t="str">
        <f t="shared" si="33"/>
        <v>Inner rows, from 5th row from north</v>
      </c>
      <c r="C64" s="1581" t="e">
        <f t="shared" si="33"/>
        <v>#REF!</v>
      </c>
      <c r="D64" s="1582" t="e">
        <f t="shared" si="33"/>
        <v>#REF!</v>
      </c>
      <c r="E64" s="479" t="str">
        <f t="shared" si="33"/>
        <v>1st-10th module</v>
      </c>
      <c r="F64" s="405"/>
      <c r="G64" s="406"/>
      <c r="H64" s="181">
        <f ca="1">(-'int. presets cp_5d+wd'!J30*COS($F$18*PI()/180)*$F$21-'int. presets cp_5d+wd'!J39*COS($I$18*PI()/180)*$I$21)*$F$47*$C$25*1000/9.81/$I$47*$D$101*'int. presets cp_5d+wd'!$J$246-$H$47/$I$47*$C$20*$F$21</f>
        <v>26.90103669318686</v>
      </c>
      <c r="I64" s="75">
        <f ca="1">(SQRT(((-'int. presets cp_5d+wd'!E30*SIN($F$18*PI()/180)*$F$21+'int. presets cp_5d+wd'!E39*SIN($I$18*PI()/180)*$I$21)*$C$25*1000)^2+(0.001*$C$25*1000*$F$21)^2)/$C$30+(-'int. presets cp_5d+wd'!E30*COS($F$18*PI()/180)*$F$21-'int. presets cp_5d+wd'!E39*COS($I$18*PI()/180)*$I$21)*$C$25*1000)/9.81*$G$47/$I$47*$F$101*'int. presets cp_5d+wd'!$E$246-$H$47/$I$47*$C$20*$F$21</f>
        <v>40.551102535702924</v>
      </c>
      <c r="J64" s="996">
        <f t="shared" ca="1" si="34"/>
        <v>40.551102535702924</v>
      </c>
      <c r="K64" s="1073">
        <f t="shared" ca="1" si="24"/>
        <v>89.399771672261366</v>
      </c>
      <c r="L64" s="118"/>
      <c r="M64" s="153"/>
      <c r="N64" s="20"/>
      <c r="O64" s="1482"/>
      <c r="P64" s="1483"/>
      <c r="Q64" s="1567"/>
      <c r="R64" s="1281"/>
      <c r="S64" s="1281"/>
      <c r="T64" s="1281"/>
      <c r="U64" s="1282"/>
      <c r="V64" s="1280"/>
      <c r="W64" s="1281"/>
      <c r="X64" s="1281"/>
      <c r="Y64" s="1281"/>
      <c r="Z64" s="1282"/>
      <c r="AA64" s="1334"/>
      <c r="AB64" s="1335"/>
      <c r="AC64" s="1335"/>
      <c r="AD64" s="1335"/>
      <c r="AE64" s="1336"/>
      <c r="AF64" s="1343"/>
      <c r="AG64" s="1344"/>
      <c r="AH64" s="1344"/>
      <c r="AI64" s="1344"/>
      <c r="AJ64" s="1345"/>
      <c r="AK64" s="1352"/>
      <c r="AL64" s="1353"/>
      <c r="AM64" s="1353"/>
      <c r="AN64" s="1353"/>
      <c r="AO64" s="1354"/>
      <c r="AP64" s="1361"/>
      <c r="AQ64" s="1362"/>
      <c r="AR64" s="1362"/>
      <c r="AS64" s="1362"/>
      <c r="AT64" s="1363"/>
      <c r="AU64" s="1503"/>
      <c r="AV64" s="1504"/>
      <c r="AW64" s="1504"/>
      <c r="AX64" s="1504"/>
      <c r="AY64" s="1505"/>
      <c r="AZ64" s="1328"/>
      <c r="BA64" s="1329"/>
      <c r="BB64" s="1329"/>
      <c r="BC64" s="1329"/>
      <c r="BD64" s="1330"/>
      <c r="BE64" s="1495"/>
      <c r="BF64" s="1377"/>
      <c r="BG64" s="1377"/>
      <c r="BH64" s="1377"/>
      <c r="BI64" s="1496"/>
      <c r="BJ64" s="1482"/>
      <c r="BK64" s="1483"/>
      <c r="BL64" s="361"/>
      <c r="BM64" s="486"/>
      <c r="BN64" s="1"/>
      <c r="BO64" s="153"/>
      <c r="BP64" s="20"/>
      <c r="BQ64" s="1482"/>
      <c r="BR64" s="1483"/>
      <c r="BS64" s="1803"/>
      <c r="BT64" s="1804"/>
      <c r="BU64" s="1804"/>
      <c r="BV64" s="1804"/>
      <c r="BW64" s="1804"/>
      <c r="BX64" s="1807"/>
      <c r="BY64" s="1807"/>
      <c r="BZ64" s="1807"/>
      <c r="CA64" s="1807"/>
      <c r="CB64" s="1807"/>
      <c r="CC64" s="1809"/>
      <c r="CD64" s="1809"/>
      <c r="CE64" s="1809"/>
      <c r="CF64" s="1809"/>
      <c r="CG64" s="1809"/>
      <c r="CH64" s="1812"/>
      <c r="CI64" s="1812"/>
      <c r="CJ64" s="1812"/>
      <c r="CK64" s="1812"/>
      <c r="CL64" s="1812"/>
      <c r="CM64" s="1788"/>
      <c r="CN64" s="1788"/>
      <c r="CO64" s="1788"/>
      <c r="CP64" s="1788"/>
      <c r="CQ64" s="1788"/>
      <c r="CR64" s="1790"/>
      <c r="CS64" s="1790"/>
      <c r="CT64" s="1790"/>
      <c r="CU64" s="1790"/>
      <c r="CV64" s="1790"/>
      <c r="CW64" s="1792"/>
      <c r="CX64" s="1792"/>
      <c r="CY64" s="1792"/>
      <c r="CZ64" s="1792"/>
      <c r="DA64" s="1792"/>
      <c r="DB64" s="1794"/>
      <c r="DC64" s="1794"/>
      <c r="DD64" s="1794"/>
      <c r="DE64" s="1794"/>
      <c r="DF64" s="1794"/>
      <c r="DG64" s="1794"/>
      <c r="DH64" s="1794"/>
      <c r="DI64" s="1794"/>
      <c r="DJ64" s="1794"/>
      <c r="DK64" s="1814"/>
      <c r="DL64" s="1482"/>
      <c r="DM64" s="1483"/>
      <c r="DN64" s="361"/>
      <c r="DO64" s="486"/>
      <c r="DP64" s="1"/>
    </row>
    <row r="65" spans="2:120" s="75" customFormat="1" ht="13.5" customHeight="1" thickBot="1" x14ac:dyDescent="0.25">
      <c r="B65" s="1586" t="e">
        <f t="shared" si="33"/>
        <v>#REF!</v>
      </c>
      <c r="C65" s="1587" t="e">
        <f t="shared" si="33"/>
        <v>#REF!</v>
      </c>
      <c r="D65" s="1588" t="e">
        <f t="shared" si="33"/>
        <v>#REF!</v>
      </c>
      <c r="E65" s="481" t="str">
        <f t="shared" si="33"/>
        <v>Interior modules</v>
      </c>
      <c r="F65" s="405"/>
      <c r="G65" s="406"/>
      <c r="H65" s="199">
        <f ca="1">(-'int. presets cp_5d+wd'!J31*COS($F$18*PI()/180)*$F$21-'int. presets cp_5d+wd'!J40*COS($I$18*PI()/180)*$I$21)*$F$47*$C$25*1000/9.81/$I$47*$D$101*'int. presets cp_5d+wd'!$J$246-$H$47/$I$47*$C$20*$F$21</f>
        <v>26.817343148698725</v>
      </c>
      <c r="I65" s="936">
        <f ca="1">(SQRT(((-'int. presets cp_5d+wd'!E31*SIN($F$18*PI()/180)*$F$21+'int. presets cp_5d+wd'!E40*SIN($I$18*PI()/180)*$I$21)*$C$25*1000)^2+(0.001*$C$25*1000*$F$21)^2)/$C$30+(-'int. presets cp_5d+wd'!E31*COS($F$18*PI()/180)*$F$21-'int. presets cp_5d+wd'!E40*COS($I$18*PI()/180)*$I$21)*$C$25*1000)/9.81*$G$47/$I$47*$F$101*'int. presets cp_5d+wd'!$E$246-$H$47/$I$47*$C$20*$F$21</f>
        <v>43.651404901497557</v>
      </c>
      <c r="J65" s="995">
        <f t="shared" ca="1" si="34"/>
        <v>43.651404901497557</v>
      </c>
      <c r="K65" s="1072">
        <f t="shared" ca="1" si="24"/>
        <v>96.234760273939528</v>
      </c>
      <c r="L65" s="118"/>
      <c r="M65" s="153"/>
      <c r="N65" s="20"/>
      <c r="O65" s="1482"/>
      <c r="P65" s="1483"/>
      <c r="Q65" s="1568"/>
      <c r="R65" s="1284"/>
      <c r="S65" s="1284"/>
      <c r="T65" s="1284"/>
      <c r="U65" s="1285"/>
      <c r="V65" s="1283"/>
      <c r="W65" s="1284"/>
      <c r="X65" s="1284"/>
      <c r="Y65" s="1284"/>
      <c r="Z65" s="1285"/>
      <c r="AA65" s="1337"/>
      <c r="AB65" s="1338"/>
      <c r="AC65" s="1338"/>
      <c r="AD65" s="1338"/>
      <c r="AE65" s="1339"/>
      <c r="AF65" s="1346"/>
      <c r="AG65" s="1347"/>
      <c r="AH65" s="1347"/>
      <c r="AI65" s="1347"/>
      <c r="AJ65" s="1348"/>
      <c r="AK65" s="1355"/>
      <c r="AL65" s="1356"/>
      <c r="AM65" s="1356"/>
      <c r="AN65" s="1356"/>
      <c r="AO65" s="1357"/>
      <c r="AP65" s="1364"/>
      <c r="AQ65" s="1365"/>
      <c r="AR65" s="1365"/>
      <c r="AS65" s="1365"/>
      <c r="AT65" s="1366"/>
      <c r="AU65" s="1506"/>
      <c r="AV65" s="1507"/>
      <c r="AW65" s="1507"/>
      <c r="AX65" s="1507"/>
      <c r="AY65" s="1508"/>
      <c r="AZ65" s="1325"/>
      <c r="BA65" s="1326"/>
      <c r="BB65" s="1326"/>
      <c r="BC65" s="1326"/>
      <c r="BD65" s="1327"/>
      <c r="BE65" s="1429"/>
      <c r="BF65" s="1293"/>
      <c r="BG65" s="1293"/>
      <c r="BH65" s="1293"/>
      <c r="BI65" s="1430"/>
      <c r="BJ65" s="1482"/>
      <c r="BK65" s="1483"/>
      <c r="BL65" s="361"/>
      <c r="BM65" s="486"/>
      <c r="BN65" s="1"/>
      <c r="BO65" s="153"/>
      <c r="BP65" s="20"/>
      <c r="BQ65" s="1482"/>
      <c r="BR65" s="1483"/>
      <c r="BS65" s="1803"/>
      <c r="BT65" s="1804"/>
      <c r="BU65" s="1804"/>
      <c r="BV65" s="1804"/>
      <c r="BW65" s="1804"/>
      <c r="BX65" s="1807"/>
      <c r="BY65" s="1807"/>
      <c r="BZ65" s="1807"/>
      <c r="CA65" s="1807"/>
      <c r="CB65" s="1807"/>
      <c r="CC65" s="1809"/>
      <c r="CD65" s="1809"/>
      <c r="CE65" s="1809"/>
      <c r="CF65" s="1809"/>
      <c r="CG65" s="1809"/>
      <c r="CH65" s="1812"/>
      <c r="CI65" s="1812"/>
      <c r="CJ65" s="1812"/>
      <c r="CK65" s="1812"/>
      <c r="CL65" s="1812"/>
      <c r="CM65" s="1788"/>
      <c r="CN65" s="1788"/>
      <c r="CO65" s="1788"/>
      <c r="CP65" s="1788"/>
      <c r="CQ65" s="1788"/>
      <c r="CR65" s="1790"/>
      <c r="CS65" s="1790"/>
      <c r="CT65" s="1790"/>
      <c r="CU65" s="1790"/>
      <c r="CV65" s="1790"/>
      <c r="CW65" s="1792"/>
      <c r="CX65" s="1792"/>
      <c r="CY65" s="1792"/>
      <c r="CZ65" s="1792"/>
      <c r="DA65" s="1792"/>
      <c r="DB65" s="1794"/>
      <c r="DC65" s="1794"/>
      <c r="DD65" s="1794"/>
      <c r="DE65" s="1794"/>
      <c r="DF65" s="1794"/>
      <c r="DG65" s="1794"/>
      <c r="DH65" s="1794"/>
      <c r="DI65" s="1794"/>
      <c r="DJ65" s="1794"/>
      <c r="DK65" s="1814"/>
      <c r="DL65" s="1482"/>
      <c r="DM65" s="1483"/>
      <c r="DN65" s="361"/>
      <c r="DO65" s="486"/>
      <c r="DP65" s="1"/>
    </row>
    <row r="66" spans="2:120" s="75" customFormat="1" ht="13.5" customHeight="1" x14ac:dyDescent="0.2">
      <c r="B66" s="1580" t="str">
        <f t="shared" si="33"/>
        <v>South row</v>
      </c>
      <c r="C66" s="1581" t="e">
        <f t="shared" si="33"/>
        <v>#REF!</v>
      </c>
      <c r="D66" s="1582" t="e">
        <f t="shared" si="33"/>
        <v>#REF!</v>
      </c>
      <c r="E66" s="479" t="str">
        <f t="shared" si="33"/>
        <v>1st-10th module</v>
      </c>
      <c r="F66" s="405"/>
      <c r="G66" s="406"/>
      <c r="H66" s="181">
        <f ca="1">(-'int. presets cp_5d+wd'!J32*COS($F$18*PI()/180)*$F$21-'int. presets cp_5d+wd'!J41*COS($I$18*PI()/180)*$I$21)*$F$47*$C$25*1000/9.81/$I$47*$D$101*'int. presets cp_5d+wd'!$J$246-$H$47/$I$47*$C$20*$F$21</f>
        <v>26.656076281925174</v>
      </c>
      <c r="I66" s="75">
        <f ca="1">(SQRT(((-'int. presets cp_5d+wd'!E32*SIN($F$18*PI()/180)*$F$21+'int. presets cp_5d+wd'!E41*SIN($I$18*PI()/180)*$I$21)*$C$25*1000)^2+(0.001*$C$25*1000*$F$21)^2)/$C$30+(-'int. presets cp_5d+wd'!E32*COS($F$18*PI()/180)*$F$21-'int. presets cp_5d+wd'!E41*COS($I$18*PI()/180)*$I$21)*$C$25*1000)/9.81*$G$47/$I$47*$F$101*'int. presets cp_5d+wd'!$E$246-$H$47/$I$47*$C$20*$F$21</f>
        <v>40.176415145859693</v>
      </c>
      <c r="J66" s="996">
        <f t="shared" ca="1" si="34"/>
        <v>40.176415145859693</v>
      </c>
      <c r="K66" s="1073">
        <f t="shared" ca="1" si="24"/>
        <v>88.573728358865182</v>
      </c>
      <c r="L66" s="118"/>
      <c r="M66" s="153"/>
      <c r="N66" s="20"/>
      <c r="O66" s="1482"/>
      <c r="P66" s="1483"/>
      <c r="Q66" s="1569" t="str">
        <f>V66</f>
        <v>South row
Interior modules</v>
      </c>
      <c r="R66" s="1278"/>
      <c r="S66" s="1278"/>
      <c r="T66" s="1278"/>
      <c r="U66" s="1279"/>
      <c r="V66" s="1277" t="str">
        <f>CONCATENATE(B93,CHAR(10),E94)</f>
        <v>South row
Interior modules</v>
      </c>
      <c r="W66" s="1756"/>
      <c r="X66" s="1756"/>
      <c r="Y66" s="1756"/>
      <c r="Z66" s="1757"/>
      <c r="AA66" s="1331" t="str">
        <f>CONCATENATE(B93,CHAR(10),E93)</f>
        <v>South row
1st-10th module</v>
      </c>
      <c r="AB66" s="1332"/>
      <c r="AC66" s="1332"/>
      <c r="AD66" s="1332"/>
      <c r="AE66" s="1333"/>
      <c r="AF66" s="1340" t="str">
        <f>CONCATENATE(B84,CHAR(10),E85)</f>
        <v>South row
Interior modules</v>
      </c>
      <c r="AG66" s="1766"/>
      <c r="AH66" s="1766"/>
      <c r="AI66" s="1766"/>
      <c r="AJ66" s="1767"/>
      <c r="AK66" s="1349" t="str">
        <f>CONCATENATE(B84,CHAR(10),E84)</f>
        <v>South row
1st-10th module</v>
      </c>
      <c r="AL66" s="1350"/>
      <c r="AM66" s="1350"/>
      <c r="AN66" s="1350"/>
      <c r="AO66" s="1351"/>
      <c r="AP66" s="1358" t="str">
        <f>CONCATENATE(B75,CHAR(10),E76)</f>
        <v>South row
Interior modules</v>
      </c>
      <c r="AQ66" s="1359"/>
      <c r="AR66" s="1359"/>
      <c r="AS66" s="1359"/>
      <c r="AT66" s="1360"/>
      <c r="AU66" s="1500" t="str">
        <f>CONCATENATE(B75,CHAR(10),E75)</f>
        <v>South row
1st-10th module</v>
      </c>
      <c r="AV66" s="1778"/>
      <c r="AW66" s="1778"/>
      <c r="AX66" s="1778"/>
      <c r="AY66" s="1779"/>
      <c r="AZ66" s="1322" t="str">
        <f>CONCATENATE(B66,CHAR(10),E67)</f>
        <v>South row
Interior modules</v>
      </c>
      <c r="BA66" s="1323"/>
      <c r="BB66" s="1323"/>
      <c r="BC66" s="1323"/>
      <c r="BD66" s="1324"/>
      <c r="BE66" s="1427" t="str">
        <f>CONCATENATE(B66,CHAR(10),E66)</f>
        <v>South row
1st-10th module</v>
      </c>
      <c r="BF66" s="1290"/>
      <c r="BG66" s="1290"/>
      <c r="BH66" s="1290"/>
      <c r="BI66" s="1428"/>
      <c r="BJ66" s="1482"/>
      <c r="BK66" s="1483"/>
      <c r="BL66" s="361"/>
      <c r="BM66" s="486"/>
      <c r="BN66" s="1"/>
      <c r="BO66" s="153"/>
      <c r="BP66" s="20"/>
      <c r="BQ66" s="1482"/>
      <c r="BR66" s="1483"/>
      <c r="BS66" s="1803" t="str">
        <f t="shared" ref="BS66" si="53">BE66</f>
        <v>South row
1st-10th module</v>
      </c>
      <c r="BT66" s="1804"/>
      <c r="BU66" s="1804"/>
      <c r="BV66" s="1804"/>
      <c r="BW66" s="1804"/>
      <c r="BX66" s="1807" t="str">
        <f t="shared" ref="BX66" si="54">AZ66</f>
        <v>South row
Interior modules</v>
      </c>
      <c r="BY66" s="1807"/>
      <c r="BZ66" s="1807"/>
      <c r="CA66" s="1807"/>
      <c r="CB66" s="1807"/>
      <c r="CC66" s="1809" t="str">
        <f t="shared" ref="CC66" si="55">AU66</f>
        <v>South row
1st-10th module</v>
      </c>
      <c r="CD66" s="1810"/>
      <c r="CE66" s="1810"/>
      <c r="CF66" s="1810"/>
      <c r="CG66" s="1810"/>
      <c r="CH66" s="1812" t="str">
        <f t="shared" ref="CH66" si="56">AP66</f>
        <v>South row
Interior modules</v>
      </c>
      <c r="CI66" s="1812"/>
      <c r="CJ66" s="1812"/>
      <c r="CK66" s="1812"/>
      <c r="CL66" s="1812"/>
      <c r="CM66" s="1788" t="str">
        <f t="shared" ref="CM66" si="57">AK66</f>
        <v>South row
1st-10th module</v>
      </c>
      <c r="CN66" s="1788"/>
      <c r="CO66" s="1788"/>
      <c r="CP66" s="1788"/>
      <c r="CQ66" s="1788"/>
      <c r="CR66" s="1790" t="str">
        <f t="shared" ref="CR66" si="58">AF66</f>
        <v>South row
Interior modules</v>
      </c>
      <c r="CS66" s="1790"/>
      <c r="CT66" s="1790"/>
      <c r="CU66" s="1790"/>
      <c r="CV66" s="1790"/>
      <c r="CW66" s="1792" t="str">
        <f t="shared" ref="CW66" si="59">AA66</f>
        <v>South row
1st-10th module</v>
      </c>
      <c r="CX66" s="1792"/>
      <c r="CY66" s="1792"/>
      <c r="CZ66" s="1792"/>
      <c r="DA66" s="1792"/>
      <c r="DB66" s="1794" t="str">
        <f t="shared" ref="DB66" si="60">V66</f>
        <v>South row
Interior modules</v>
      </c>
      <c r="DC66" s="1794"/>
      <c r="DD66" s="1794"/>
      <c r="DE66" s="1794"/>
      <c r="DF66" s="1794"/>
      <c r="DG66" s="1794" t="str">
        <f t="shared" ref="DG66" si="61">Q66</f>
        <v>South row
Interior modules</v>
      </c>
      <c r="DH66" s="1796"/>
      <c r="DI66" s="1796"/>
      <c r="DJ66" s="1796"/>
      <c r="DK66" s="1797"/>
      <c r="DL66" s="1482"/>
      <c r="DM66" s="1483"/>
      <c r="DN66" s="361"/>
      <c r="DO66" s="486"/>
      <c r="DP66" s="1"/>
    </row>
    <row r="67" spans="2:120" s="75" customFormat="1" ht="13.5" customHeight="1" thickBot="1" x14ac:dyDescent="0.25">
      <c r="B67" s="1739" t="e">
        <f t="shared" si="33"/>
        <v>#REF!</v>
      </c>
      <c r="C67" s="1740" t="e">
        <f t="shared" si="33"/>
        <v>#REF!</v>
      </c>
      <c r="D67" s="1741" t="e">
        <f t="shared" si="33"/>
        <v>#REF!</v>
      </c>
      <c r="E67" s="989" t="str">
        <f t="shared" si="33"/>
        <v>Interior modules</v>
      </c>
      <c r="F67" s="405"/>
      <c r="G67" s="406"/>
      <c r="H67" s="161">
        <f ca="1">(-'int. presets cp_5d+wd'!J33*COS($F$18*PI()/180)*$F$21-'int. presets cp_5d+wd'!J42*COS($I$18*PI()/180)*$I$21)*$F$47*$C$25*1000/9.81/$I$47*$D$101*'int. presets cp_5d+wd'!$J$246-$H$47/$I$47*$C$20*$F$21</f>
        <v>22.188528735259219</v>
      </c>
      <c r="I67" s="991">
        <f ca="1">(SQRT(((-'int. presets cp_5d+wd'!E33*SIN($F$18*PI()/180)*$F$21+'int. presets cp_5d+wd'!E42*SIN($I$18*PI()/180)*$I$21)*$C$25*1000)^2+(0.001*$C$25*1000*$F$21)^2)/$C$30+(-'int. presets cp_5d+wd'!E33*COS($F$18*PI()/180)*$F$21-'int. presets cp_5d+wd'!E42*COS($I$18*PI()/180)*$I$21)*$C$25*1000)/9.81*$G$47/$I$47*$F$101*'int. presets cp_5d+wd'!$E$246-$H$47/$I$47*$C$20*$F$21</f>
        <v>41.018712761495465</v>
      </c>
      <c r="J67" s="998">
        <f t="shared" ca="1" si="34"/>
        <v>41.018712761495465</v>
      </c>
      <c r="K67" s="1072">
        <f t="shared" ca="1" si="24"/>
        <v>90.430674528248119</v>
      </c>
      <c r="L67" s="118"/>
      <c r="M67" s="153"/>
      <c r="N67" s="20"/>
      <c r="O67" s="1482"/>
      <c r="P67" s="1483"/>
      <c r="Q67" s="1567"/>
      <c r="R67" s="1281"/>
      <c r="S67" s="1281"/>
      <c r="T67" s="1281"/>
      <c r="U67" s="1282"/>
      <c r="V67" s="1758"/>
      <c r="W67" s="1759"/>
      <c r="X67" s="1759"/>
      <c r="Y67" s="1759"/>
      <c r="Z67" s="1760"/>
      <c r="AA67" s="1334"/>
      <c r="AB67" s="1335"/>
      <c r="AC67" s="1335"/>
      <c r="AD67" s="1335"/>
      <c r="AE67" s="1336"/>
      <c r="AF67" s="1768"/>
      <c r="AG67" s="1769"/>
      <c r="AH67" s="1769"/>
      <c r="AI67" s="1769"/>
      <c r="AJ67" s="1770"/>
      <c r="AK67" s="1352"/>
      <c r="AL67" s="1353"/>
      <c r="AM67" s="1353"/>
      <c r="AN67" s="1353"/>
      <c r="AO67" s="1354"/>
      <c r="AP67" s="1361"/>
      <c r="AQ67" s="1362"/>
      <c r="AR67" s="1362"/>
      <c r="AS67" s="1362"/>
      <c r="AT67" s="1363"/>
      <c r="AU67" s="1780"/>
      <c r="AV67" s="1781"/>
      <c r="AW67" s="1781"/>
      <c r="AX67" s="1781"/>
      <c r="AY67" s="1782"/>
      <c r="AZ67" s="1328"/>
      <c r="BA67" s="1329"/>
      <c r="BB67" s="1329"/>
      <c r="BC67" s="1329"/>
      <c r="BD67" s="1330"/>
      <c r="BE67" s="1495"/>
      <c r="BF67" s="1377"/>
      <c r="BG67" s="1377"/>
      <c r="BH67" s="1377"/>
      <c r="BI67" s="1496"/>
      <c r="BJ67" s="1482"/>
      <c r="BK67" s="1483"/>
      <c r="BL67" s="361"/>
      <c r="BM67" s="486"/>
      <c r="BN67" s="1"/>
      <c r="BO67" s="153"/>
      <c r="BP67" s="20"/>
      <c r="BQ67" s="1482"/>
      <c r="BR67" s="1483"/>
      <c r="BS67" s="1803"/>
      <c r="BT67" s="1804"/>
      <c r="BU67" s="1804"/>
      <c r="BV67" s="1804"/>
      <c r="BW67" s="1804"/>
      <c r="BX67" s="1807"/>
      <c r="BY67" s="1807"/>
      <c r="BZ67" s="1807"/>
      <c r="CA67" s="1807"/>
      <c r="CB67" s="1807"/>
      <c r="CC67" s="1810"/>
      <c r="CD67" s="1810"/>
      <c r="CE67" s="1810"/>
      <c r="CF67" s="1810"/>
      <c r="CG67" s="1810"/>
      <c r="CH67" s="1812"/>
      <c r="CI67" s="1812"/>
      <c r="CJ67" s="1812"/>
      <c r="CK67" s="1812"/>
      <c r="CL67" s="1812"/>
      <c r="CM67" s="1788"/>
      <c r="CN67" s="1788"/>
      <c r="CO67" s="1788"/>
      <c r="CP67" s="1788"/>
      <c r="CQ67" s="1788"/>
      <c r="CR67" s="1790"/>
      <c r="CS67" s="1790"/>
      <c r="CT67" s="1790"/>
      <c r="CU67" s="1790"/>
      <c r="CV67" s="1790"/>
      <c r="CW67" s="1792"/>
      <c r="CX67" s="1792"/>
      <c r="CY67" s="1792"/>
      <c r="CZ67" s="1792"/>
      <c r="DA67" s="1792"/>
      <c r="DB67" s="1794"/>
      <c r="DC67" s="1794"/>
      <c r="DD67" s="1794"/>
      <c r="DE67" s="1794"/>
      <c r="DF67" s="1794"/>
      <c r="DG67" s="1796"/>
      <c r="DH67" s="1796"/>
      <c r="DI67" s="1796"/>
      <c r="DJ67" s="1796"/>
      <c r="DK67" s="1797"/>
      <c r="DL67" s="1482"/>
      <c r="DM67" s="1483"/>
      <c r="DN67" s="361"/>
      <c r="DO67" s="486"/>
      <c r="DP67" s="1"/>
    </row>
    <row r="68" spans="2:120" s="75" customFormat="1" ht="13.5" customHeight="1" thickTop="1" thickBot="1" x14ac:dyDescent="0.25">
      <c r="B68" s="1658" t="str">
        <f>'int. presets cp_5d+wd'!F24</f>
        <v>Roof position 3</v>
      </c>
      <c r="C68" s="1659"/>
      <c r="D68" s="1659"/>
      <c r="E68" s="1659"/>
      <c r="F68" s="1659"/>
      <c r="G68" s="1659"/>
      <c r="H68" s="1659"/>
      <c r="I68" s="1659"/>
      <c r="J68" s="1660"/>
      <c r="K68" s="1067"/>
      <c r="L68" s="118"/>
      <c r="M68" s="492"/>
      <c r="N68" s="20"/>
      <c r="O68" s="1484"/>
      <c r="P68" s="1485"/>
      <c r="Q68" s="1710"/>
      <c r="R68" s="1754"/>
      <c r="S68" s="1754"/>
      <c r="T68" s="1754"/>
      <c r="U68" s="1755"/>
      <c r="V68" s="1761"/>
      <c r="W68" s="1762"/>
      <c r="X68" s="1762"/>
      <c r="Y68" s="1762"/>
      <c r="Z68" s="1763"/>
      <c r="AA68" s="1541"/>
      <c r="AB68" s="1764"/>
      <c r="AC68" s="1764"/>
      <c r="AD68" s="1764"/>
      <c r="AE68" s="1765"/>
      <c r="AF68" s="1771"/>
      <c r="AG68" s="1772"/>
      <c r="AH68" s="1772"/>
      <c r="AI68" s="1772"/>
      <c r="AJ68" s="1773"/>
      <c r="AK68" s="1517"/>
      <c r="AL68" s="1774"/>
      <c r="AM68" s="1774"/>
      <c r="AN68" s="1774"/>
      <c r="AO68" s="1775"/>
      <c r="AP68" s="1514"/>
      <c r="AQ68" s="1776"/>
      <c r="AR68" s="1776"/>
      <c r="AS68" s="1776"/>
      <c r="AT68" s="1777"/>
      <c r="AU68" s="1783"/>
      <c r="AV68" s="1784"/>
      <c r="AW68" s="1784"/>
      <c r="AX68" s="1784"/>
      <c r="AY68" s="1785"/>
      <c r="AZ68" s="1497"/>
      <c r="BA68" s="1800"/>
      <c r="BB68" s="1800"/>
      <c r="BC68" s="1800"/>
      <c r="BD68" s="1801"/>
      <c r="BE68" s="1509"/>
      <c r="BF68" s="1802"/>
      <c r="BG68" s="1802"/>
      <c r="BH68" s="1802"/>
      <c r="BI68" s="1510"/>
      <c r="BJ68" s="1484"/>
      <c r="BK68" s="1485"/>
      <c r="BL68" s="361"/>
      <c r="BM68" s="486"/>
      <c r="BO68" s="492"/>
      <c r="BP68" s="20"/>
      <c r="BQ68" s="1484"/>
      <c r="BR68" s="1485"/>
      <c r="BS68" s="1805"/>
      <c r="BT68" s="1806"/>
      <c r="BU68" s="1806"/>
      <c r="BV68" s="1806"/>
      <c r="BW68" s="1806"/>
      <c r="BX68" s="1808"/>
      <c r="BY68" s="1808"/>
      <c r="BZ68" s="1808"/>
      <c r="CA68" s="1808"/>
      <c r="CB68" s="1808"/>
      <c r="CC68" s="1811"/>
      <c r="CD68" s="1811"/>
      <c r="CE68" s="1811"/>
      <c r="CF68" s="1811"/>
      <c r="CG68" s="1811"/>
      <c r="CH68" s="1813"/>
      <c r="CI68" s="1813"/>
      <c r="CJ68" s="1813"/>
      <c r="CK68" s="1813"/>
      <c r="CL68" s="1813"/>
      <c r="CM68" s="1789"/>
      <c r="CN68" s="1789"/>
      <c r="CO68" s="1789"/>
      <c r="CP68" s="1789"/>
      <c r="CQ68" s="1789"/>
      <c r="CR68" s="1791"/>
      <c r="CS68" s="1791"/>
      <c r="CT68" s="1791"/>
      <c r="CU68" s="1791"/>
      <c r="CV68" s="1791"/>
      <c r="CW68" s="1793"/>
      <c r="CX68" s="1793"/>
      <c r="CY68" s="1793"/>
      <c r="CZ68" s="1793"/>
      <c r="DA68" s="1793"/>
      <c r="DB68" s="1795"/>
      <c r="DC68" s="1795"/>
      <c r="DD68" s="1795"/>
      <c r="DE68" s="1795"/>
      <c r="DF68" s="1795"/>
      <c r="DG68" s="1798"/>
      <c r="DH68" s="1798"/>
      <c r="DI68" s="1798"/>
      <c r="DJ68" s="1798"/>
      <c r="DK68" s="1799"/>
      <c r="DL68" s="1484"/>
      <c r="DM68" s="1485"/>
      <c r="DN68" s="361"/>
      <c r="DO68" s="486"/>
    </row>
    <row r="69" spans="2:120" s="75" customFormat="1" ht="13.5" customHeight="1" thickTop="1" x14ac:dyDescent="0.2">
      <c r="B69" s="1739" t="str">
        <f t="shared" ref="B69:E76" si="62">B51</f>
        <v>North row</v>
      </c>
      <c r="C69" s="1740">
        <f t="shared" si="62"/>
        <v>0</v>
      </c>
      <c r="D69" s="1741">
        <f t="shared" si="62"/>
        <v>0</v>
      </c>
      <c r="E69" s="350" t="str">
        <f t="shared" si="62"/>
        <v>1st-10th module</v>
      </c>
      <c r="F69" s="539"/>
      <c r="G69" s="657"/>
      <c r="H69" s="540">
        <f ca="1">(-'int. presets cp_5d+wd'!K26*COS($F$18*PI()/180)*$F$21-'int. presets cp_5d+wd'!K35*COS($I$18*PI()/180)*$I$21)*$F$47*$C$25*1000/9.81/$I$47*$D$101*'int. presets cp_5d+wd'!$K$246-$H$47/$I$47*$C$20*$F$21</f>
        <v>34.375337228912272</v>
      </c>
      <c r="I69" s="75">
        <f ca="1">(SQRT(((-'int. presets cp_5d+wd'!F26*SIN($F$18*PI()/180)*$F$21+'int. presets cp_5d+wd'!F35*SIN($I$18*PI()/180)*$I$21)*$C$25*1000)^2+(0.001*$C$25*1000*$F$21)^2)/$C$30+(-'int. presets cp_5d+wd'!F26*COS($F$18*PI()/180)*$F$21-'int. presets cp_5d+wd'!F35*COS($I$18*PI()/180)*$I$21)*$C$25*1000)/9.81*$G$47/$I$47*$F$101*'int. presets cp_5d+wd'!$F$246-$H$47/$I$47*$C$20*$F$21</f>
        <v>37.653124508696806</v>
      </c>
      <c r="J69" s="994">
        <f t="shared" ref="J69:J76" ca="1" si="63">MAX(H69,I69)</f>
        <v>37.653124508696806</v>
      </c>
      <c r="K69" s="1071">
        <f t="shared" ca="1" si="24"/>
        <v>83.010831354363148</v>
      </c>
      <c r="L69" s="118"/>
      <c r="M69" s="1748" t="str">
        <f>M27</f>
        <v>setback a</v>
      </c>
      <c r="N69" s="19"/>
      <c r="O69" s="369"/>
      <c r="P69" s="179"/>
      <c r="Q69" s="1446" t="s">
        <v>449</v>
      </c>
      <c r="R69" s="1447"/>
      <c r="S69" s="1447"/>
      <c r="T69" s="1447"/>
      <c r="U69" s="1447"/>
      <c r="V69" s="1447"/>
      <c r="W69" s="1447"/>
      <c r="X69" s="1447"/>
      <c r="Y69" s="1447"/>
      <c r="Z69" s="1447"/>
      <c r="AA69" s="1447"/>
      <c r="AB69" s="1447"/>
      <c r="AC69" s="1447"/>
      <c r="AD69" s="1447"/>
      <c r="AE69" s="1447"/>
      <c r="AF69" s="1447"/>
      <c r="AG69" s="1447"/>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8"/>
      <c r="BJ69" s="19"/>
      <c r="BK69" s="370"/>
      <c r="BL69" s="361"/>
      <c r="BM69" s="486"/>
      <c r="BO69" s="1748" t="str">
        <f>BO27</f>
        <v>setback a</v>
      </c>
      <c r="BP69" s="19"/>
      <c r="BQ69" s="369"/>
      <c r="BR69" s="179"/>
      <c r="BS69" s="1446" t="s">
        <v>449</v>
      </c>
      <c r="BT69" s="1447"/>
      <c r="BU69" s="1447"/>
      <c r="BV69" s="1447"/>
      <c r="BW69" s="1447"/>
      <c r="BX69" s="1447"/>
      <c r="BY69" s="1447"/>
      <c r="BZ69" s="1447"/>
      <c r="CA69" s="1447"/>
      <c r="CB69" s="1447"/>
      <c r="CC69" s="1447"/>
      <c r="CD69" s="1447"/>
      <c r="CE69" s="1447"/>
      <c r="CF69" s="1447"/>
      <c r="CG69" s="1447"/>
      <c r="CH69" s="1447"/>
      <c r="CI69" s="1447"/>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8"/>
      <c r="DL69" s="19"/>
      <c r="DM69" s="370"/>
      <c r="DN69" s="361"/>
      <c r="DO69" s="486"/>
    </row>
    <row r="70" spans="2:120" s="75" customFormat="1" ht="13.5" customHeight="1" thickBot="1" x14ac:dyDescent="0.25">
      <c r="B70" s="1586">
        <f t="shared" si="62"/>
        <v>0</v>
      </c>
      <c r="C70" s="1587">
        <f t="shared" si="62"/>
        <v>0</v>
      </c>
      <c r="D70" s="1588">
        <f t="shared" si="62"/>
        <v>0</v>
      </c>
      <c r="E70" s="344" t="str">
        <f t="shared" si="62"/>
        <v>Interior modules</v>
      </c>
      <c r="F70" s="405"/>
      <c r="G70" s="406"/>
      <c r="H70" s="199">
        <f ca="1">(-'int. presets cp_5d+wd'!K27*COS($F$18*PI()/180)*$F$21-'int. presets cp_5d+wd'!K36*COS($I$18*PI()/180)*$I$21)*$F$47*$C$25*1000/9.81/$I$47*$D$101*'int. presets cp_5d+wd'!$K$246-$H$47/$I$47*$C$20*$F$21</f>
        <v>19.301970851693149</v>
      </c>
      <c r="I70" s="936">
        <f ca="1">(SQRT(((-'int. presets cp_5d+wd'!F27*SIN($F$18*PI()/180)*$F$21+'int. presets cp_5d+wd'!F36*SIN($I$18*PI()/180)*$I$21)*$C$25*1000)^2+(0.001*$C$25*1000*$F$21)^2)/$C$30+(-'int. presets cp_5d+wd'!F27*COS($F$18*PI()/180)*$F$21-'int. presets cp_5d+wd'!F36*COS($I$18*PI()/180)*$I$21)*$C$25*1000)/9.81*$G$47/$I$47*$F$101*'int. presets cp_5d+wd'!$F$246-$H$47/$I$47*$C$20*$F$21</f>
        <v>32.513605564446394</v>
      </c>
      <c r="J70" s="995">
        <f t="shared" ca="1" si="63"/>
        <v>32.513605564446394</v>
      </c>
      <c r="K70" s="1072">
        <f t="shared" ca="1" si="24"/>
        <v>71.680145099489806</v>
      </c>
      <c r="L70" s="118"/>
      <c r="M70" s="1749"/>
      <c r="N70" s="19"/>
      <c r="O70" s="371"/>
      <c r="P70" s="372"/>
      <c r="Q70" s="1449"/>
      <c r="R70" s="1750"/>
      <c r="S70" s="1750"/>
      <c r="T70" s="1750"/>
      <c r="U70" s="1750"/>
      <c r="V70" s="1750"/>
      <c r="W70" s="1750"/>
      <c r="X70" s="1750"/>
      <c r="Y70" s="1750"/>
      <c r="Z70" s="1750"/>
      <c r="AA70" s="1750"/>
      <c r="AB70" s="1750"/>
      <c r="AC70" s="1750"/>
      <c r="AD70" s="1750"/>
      <c r="AE70" s="1750"/>
      <c r="AF70" s="1750"/>
      <c r="AG70" s="1750"/>
      <c r="AH70" s="1750"/>
      <c r="AI70" s="1750"/>
      <c r="AJ70" s="1750"/>
      <c r="AK70" s="1750"/>
      <c r="AL70" s="1750"/>
      <c r="AM70" s="1750"/>
      <c r="AN70" s="1750"/>
      <c r="AO70" s="1750"/>
      <c r="AP70" s="1750"/>
      <c r="AQ70" s="1750"/>
      <c r="AR70" s="1750"/>
      <c r="AS70" s="1750"/>
      <c r="AT70" s="1750"/>
      <c r="AU70" s="1750"/>
      <c r="AV70" s="1750"/>
      <c r="AW70" s="1750"/>
      <c r="AX70" s="1750"/>
      <c r="AY70" s="1750"/>
      <c r="AZ70" s="1750"/>
      <c r="BA70" s="1750"/>
      <c r="BB70" s="1750"/>
      <c r="BC70" s="1750"/>
      <c r="BD70" s="1750"/>
      <c r="BE70" s="1750"/>
      <c r="BF70" s="1750"/>
      <c r="BG70" s="1750"/>
      <c r="BH70" s="1750"/>
      <c r="BI70" s="1751"/>
      <c r="BJ70" s="373"/>
      <c r="BK70" s="374"/>
      <c r="BL70" s="362"/>
      <c r="BM70" s="487"/>
      <c r="BO70" s="1749"/>
      <c r="BP70" s="19"/>
      <c r="BQ70" s="371"/>
      <c r="BR70" s="372"/>
      <c r="BS70" s="1449"/>
      <c r="BT70" s="1750"/>
      <c r="BU70" s="1750"/>
      <c r="BV70" s="1750"/>
      <c r="BW70" s="1750"/>
      <c r="BX70" s="1750"/>
      <c r="BY70" s="1750"/>
      <c r="BZ70" s="1750"/>
      <c r="CA70" s="1750"/>
      <c r="CB70" s="1750"/>
      <c r="CC70" s="1750"/>
      <c r="CD70" s="1750"/>
      <c r="CE70" s="1750"/>
      <c r="CF70" s="1750"/>
      <c r="CG70" s="1750"/>
      <c r="CH70" s="1750"/>
      <c r="CI70" s="1750"/>
      <c r="CJ70" s="1750"/>
      <c r="CK70" s="1750"/>
      <c r="CL70" s="1750"/>
      <c r="CM70" s="1750"/>
      <c r="CN70" s="1750"/>
      <c r="CO70" s="1750"/>
      <c r="CP70" s="1750"/>
      <c r="CQ70" s="1750"/>
      <c r="CR70" s="1750"/>
      <c r="CS70" s="1750"/>
      <c r="CT70" s="1750"/>
      <c r="CU70" s="1750"/>
      <c r="CV70" s="1750"/>
      <c r="CW70" s="1750"/>
      <c r="CX70" s="1750"/>
      <c r="CY70" s="1750"/>
      <c r="CZ70" s="1750"/>
      <c r="DA70" s="1750"/>
      <c r="DB70" s="1750"/>
      <c r="DC70" s="1750"/>
      <c r="DD70" s="1750"/>
      <c r="DE70" s="1750"/>
      <c r="DF70" s="1750"/>
      <c r="DG70" s="1750"/>
      <c r="DH70" s="1750"/>
      <c r="DI70" s="1750"/>
      <c r="DJ70" s="1750"/>
      <c r="DK70" s="1751"/>
      <c r="DL70" s="373"/>
      <c r="DM70" s="374"/>
      <c r="DN70" s="362"/>
      <c r="DO70" s="487"/>
    </row>
    <row r="71" spans="2:120" s="75" customFormat="1" ht="13.5" customHeight="1" thickTop="1" x14ac:dyDescent="0.2">
      <c r="B71" s="1580" t="str">
        <f t="shared" si="62"/>
        <v>Inner rows, 2nd to 4th row from north</v>
      </c>
      <c r="C71" s="1581" t="e">
        <f t="shared" si="62"/>
        <v>#REF!</v>
      </c>
      <c r="D71" s="1582" t="e">
        <f t="shared" si="62"/>
        <v>#REF!</v>
      </c>
      <c r="E71" s="348" t="str">
        <f t="shared" si="62"/>
        <v>1st-10th module</v>
      </c>
      <c r="F71" s="405"/>
      <c r="G71" s="406"/>
      <c r="H71" s="181">
        <f ca="1">(-'int. presets cp_5d+wd'!K28*COS($F$18*PI()/180)*$F$21-'int. presets cp_5d+wd'!K37*COS($I$18*PI()/180)*$I$21)*$F$47*$C$25*1000/9.81/$I$47*$D$101*'int. presets cp_5d+wd'!$K$246-$H$47/$I$47*$C$20*$F$21</f>
        <v>29.239475233282072</v>
      </c>
      <c r="I71" s="75">
        <f ca="1">(SQRT(((-'int. presets cp_5d+wd'!F28*SIN($F$18*PI()/180)*$F$21+'int. presets cp_5d+wd'!F37*SIN($I$18*PI()/180)*$I$21)*$C$25*1000)^2+(0.001*$C$25*1000*$F$21)^2)/$C$30+(-'int. presets cp_5d+wd'!F28*COS($F$18*PI()/180)*$F$21-'int. presets cp_5d+wd'!F37*COS($I$18*PI()/180)*$I$21)*$C$25*1000)/9.81*$G$47/$I$47*$F$101*'int. presets cp_5d+wd'!$F$246-$H$47/$I$47*$C$20*$F$21</f>
        <v>36.730968878764742</v>
      </c>
      <c r="J71" s="996">
        <f t="shared" ca="1" si="63"/>
        <v>36.730968878764742</v>
      </c>
      <c r="K71" s="1073">
        <f t="shared" ca="1" si="24"/>
        <v>80.977828609502311</v>
      </c>
      <c r="L71" s="118"/>
      <c r="M71" s="167"/>
      <c r="N71" s="20"/>
      <c r="O71" s="354"/>
      <c r="P71" s="19"/>
      <c r="Q71" s="476"/>
      <c r="R71" s="477"/>
      <c r="S71" s="477"/>
      <c r="T71" s="477"/>
      <c r="U71" s="477"/>
      <c r="V71" s="489"/>
      <c r="W71" s="477"/>
      <c r="X71" s="477"/>
      <c r="Y71" s="477"/>
      <c r="Z71" s="477"/>
      <c r="AA71" s="1240" t="s">
        <v>450</v>
      </c>
      <c r="AB71" s="1241"/>
      <c r="AC71" s="1241"/>
      <c r="AD71" s="1241"/>
      <c r="AE71" s="1242"/>
      <c r="AF71" s="489"/>
      <c r="AG71" s="477"/>
      <c r="AH71" s="477"/>
      <c r="AI71" s="477"/>
      <c r="AJ71" s="477"/>
      <c r="AK71" s="1240" t="s">
        <v>450</v>
      </c>
      <c r="AL71" s="1241"/>
      <c r="AM71" s="1241"/>
      <c r="AN71" s="1241"/>
      <c r="AO71" s="1242"/>
      <c r="AP71" s="489"/>
      <c r="AQ71" s="489"/>
      <c r="AR71" s="489"/>
      <c r="AS71" s="489"/>
      <c r="AT71" s="489"/>
      <c r="AU71" s="1240" t="s">
        <v>450</v>
      </c>
      <c r="AV71" s="1241"/>
      <c r="AW71" s="1241"/>
      <c r="AX71" s="1241"/>
      <c r="AY71" s="1242"/>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240" t="s">
        <v>450</v>
      </c>
      <c r="CD71" s="1241"/>
      <c r="CE71" s="1241"/>
      <c r="CF71" s="1241"/>
      <c r="CG71" s="1242"/>
      <c r="CH71" s="489"/>
      <c r="CI71" s="477"/>
      <c r="CJ71" s="477"/>
      <c r="CK71" s="477"/>
      <c r="CL71" s="477"/>
      <c r="CM71" s="1240" t="s">
        <v>450</v>
      </c>
      <c r="CN71" s="1241"/>
      <c r="CO71" s="1241"/>
      <c r="CP71" s="1241"/>
      <c r="CQ71" s="1242"/>
      <c r="CR71" s="489"/>
      <c r="CS71" s="489"/>
      <c r="CT71" s="489"/>
      <c r="CU71" s="489"/>
      <c r="CV71" s="489"/>
      <c r="CW71" s="1240" t="s">
        <v>450</v>
      </c>
      <c r="CX71" s="1241"/>
      <c r="CY71" s="1241"/>
      <c r="CZ71" s="1241"/>
      <c r="DA71" s="1242"/>
      <c r="DB71" s="489"/>
      <c r="DC71" s="489"/>
      <c r="DD71" s="489"/>
      <c r="DL71" s="494"/>
      <c r="DM71" s="495"/>
      <c r="DN71" s="38"/>
    </row>
    <row r="72" spans="2:120" s="75" customFormat="1" ht="13.5" customHeight="1" thickBot="1" x14ac:dyDescent="0.25">
      <c r="B72" s="1586" t="e">
        <f t="shared" si="62"/>
        <v>#REF!</v>
      </c>
      <c r="C72" s="1587" t="e">
        <f t="shared" si="62"/>
        <v>#REF!</v>
      </c>
      <c r="D72" s="1588" t="e">
        <f t="shared" si="62"/>
        <v>#REF!</v>
      </c>
      <c r="E72" s="344" t="str">
        <f t="shared" si="62"/>
        <v>Interior modules</v>
      </c>
      <c r="F72" s="405"/>
      <c r="G72" s="406"/>
      <c r="H72" s="199">
        <f ca="1">(-'int. presets cp_5d+wd'!K29*COS($F$18*PI()/180)*$F$21-'int. presets cp_5d+wd'!K38*COS($I$18*PI()/180)*$I$21)*$F$47*$C$25*1000/9.81/$I$47*$D$101*'int. presets cp_5d+wd'!$K$246-$H$47/$I$47*$C$20*$F$21</f>
        <v>4.6437629018370643</v>
      </c>
      <c r="I72" s="936">
        <f ca="1">(SQRT(((-'int. presets cp_5d+wd'!F29*SIN($F$18*PI()/180)*$F$21+'int. presets cp_5d+wd'!F38*SIN($I$18*PI()/180)*$I$21)*$C$25*1000)^2+(0.001*$C$25*1000*$F$21)^2)/$C$30+(-'int. presets cp_5d+wd'!F29*COS($F$18*PI()/180)*$F$21-'int. presets cp_5d+wd'!F38*COS($I$18*PI()/180)*$I$21)*$C$25*1000)/9.81*$G$47/$I$47*$F$101*'int. presets cp_5d+wd'!$F$246-$H$47/$I$47*$C$20*$F$21</f>
        <v>28.197249311660542</v>
      </c>
      <c r="J72" s="995">
        <f t="shared" ca="1" si="63"/>
        <v>28.197249311660542</v>
      </c>
      <c r="K72" s="1072">
        <f t="shared" ca="1" si="24"/>
        <v>62.164219777473058</v>
      </c>
      <c r="L72" s="118"/>
      <c r="M72" s="20"/>
      <c r="N72" s="20"/>
      <c r="O72" s="354"/>
      <c r="P72" s="19"/>
      <c r="Q72" s="474"/>
      <c r="R72" s="475"/>
      <c r="S72" s="475"/>
      <c r="T72" s="475"/>
      <c r="U72" s="475"/>
      <c r="V72" s="475"/>
      <c r="W72" s="475"/>
      <c r="X72" s="475"/>
      <c r="Y72" s="475"/>
      <c r="Z72" s="475"/>
      <c r="AA72" s="1243"/>
      <c r="AB72" s="1244"/>
      <c r="AC72" s="1244"/>
      <c r="AD72" s="1244"/>
      <c r="AE72" s="1245"/>
      <c r="AF72" s="475"/>
      <c r="AG72" s="475"/>
      <c r="AH72" s="475"/>
      <c r="AI72" s="475"/>
      <c r="AJ72" s="475"/>
      <c r="AK72" s="1243"/>
      <c r="AL72" s="1244"/>
      <c r="AM72" s="1244"/>
      <c r="AN72" s="1244"/>
      <c r="AO72" s="1245"/>
      <c r="AP72" s="475"/>
      <c r="AQ72" s="475"/>
      <c r="AR72" s="475"/>
      <c r="AS72" s="475"/>
      <c r="AT72" s="475"/>
      <c r="AU72" s="1243"/>
      <c r="AV72" s="1244"/>
      <c r="AW72" s="1244"/>
      <c r="AX72" s="1244"/>
      <c r="AY72" s="1245"/>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243"/>
      <c r="CD72" s="1244"/>
      <c r="CE72" s="1244"/>
      <c r="CF72" s="1244"/>
      <c r="CG72" s="1245"/>
      <c r="CH72" s="475"/>
      <c r="CI72" s="475"/>
      <c r="CJ72" s="475"/>
      <c r="CK72" s="475"/>
      <c r="CL72" s="475"/>
      <c r="CM72" s="1243"/>
      <c r="CN72" s="1244"/>
      <c r="CO72" s="1244"/>
      <c r="CP72" s="1244"/>
      <c r="CQ72" s="1245"/>
      <c r="CR72" s="475"/>
      <c r="CS72" s="475"/>
      <c r="CT72" s="475"/>
      <c r="CU72" s="475"/>
      <c r="CV72" s="475"/>
      <c r="CW72" s="1243"/>
      <c r="CX72" s="1244"/>
      <c r="CY72" s="1244"/>
      <c r="CZ72" s="1244"/>
      <c r="DA72" s="1245"/>
      <c r="DB72" s="475"/>
      <c r="DC72" s="475"/>
      <c r="DD72" s="475"/>
      <c r="DL72" s="496"/>
      <c r="DM72" s="497"/>
      <c r="DN72" s="23"/>
    </row>
    <row r="73" spans="2:120" s="75" customFormat="1" ht="13.5" customHeight="1" x14ac:dyDescent="0.25">
      <c r="B73" s="1580" t="str">
        <f t="shared" si="62"/>
        <v>Inner rows, from 5th row from north</v>
      </c>
      <c r="C73" s="1581" t="e">
        <f t="shared" si="62"/>
        <v>#REF!</v>
      </c>
      <c r="D73" s="1582" t="e">
        <f t="shared" si="62"/>
        <v>#REF!</v>
      </c>
      <c r="E73" s="348" t="str">
        <f t="shared" si="62"/>
        <v>1st-10th module</v>
      </c>
      <c r="F73" s="405"/>
      <c r="G73" s="406"/>
      <c r="H73" s="181">
        <f ca="1">(-'int. presets cp_5d+wd'!K30*COS($F$18*PI()/180)*$F$21-'int. presets cp_5d+wd'!K39*COS($I$18*PI()/180)*$I$21)*$F$47*$C$25*1000/9.81/$I$47*$D$101*'int. presets cp_5d+wd'!$K$246-$H$47/$I$47*$C$20*$F$21</f>
        <v>19.771235057070662</v>
      </c>
      <c r="I73" s="75">
        <f ca="1">(SQRT(((-'int. presets cp_5d+wd'!F30*SIN($F$18*PI()/180)*$F$21+'int. presets cp_5d+wd'!F39*SIN($I$18*PI()/180)*$I$21)*$C$25*1000)^2+(0.001*$C$25*1000*$F$21)^2)/$C$30+(-'int. presets cp_5d+wd'!F30*COS($F$18*PI()/180)*$F$21-'int. presets cp_5d+wd'!F39*COS($I$18*PI()/180)*$I$21)*$C$25*1000)/9.81*$G$47/$I$47*$F$101*'int. presets cp_5d+wd'!$F$246-$H$47/$I$47*$C$20*$F$21</f>
        <v>27.189561084052251</v>
      </c>
      <c r="J73" s="996">
        <f t="shared" ca="1" si="63"/>
        <v>27.189561084052251</v>
      </c>
      <c r="K73" s="1073">
        <f t="shared" ca="1" si="24"/>
        <v>59.942650157123268</v>
      </c>
      <c r="L73" s="118"/>
      <c r="M73" s="20"/>
      <c r="N73" s="20"/>
      <c r="O73" s="355"/>
      <c r="P73" s="48"/>
      <c r="Q73" s="472"/>
      <c r="R73" s="473"/>
      <c r="S73" s="473"/>
      <c r="T73" s="473"/>
      <c r="U73" s="473"/>
      <c r="V73" s="473"/>
      <c r="W73" s="473"/>
      <c r="X73" s="473"/>
      <c r="Y73" s="473"/>
      <c r="Z73" s="473"/>
      <c r="AA73" s="1246"/>
      <c r="AB73" s="1247"/>
      <c r="AC73" s="1247"/>
      <c r="AD73" s="1247"/>
      <c r="AE73" s="1248"/>
      <c r="AF73" s="473"/>
      <c r="AG73" s="473"/>
      <c r="AH73" s="473"/>
      <c r="AI73" s="473"/>
      <c r="AJ73" s="473"/>
      <c r="AK73" s="1246"/>
      <c r="AL73" s="1247"/>
      <c r="AM73" s="1247"/>
      <c r="AN73" s="1247"/>
      <c r="AO73" s="1248"/>
      <c r="AP73" s="473"/>
      <c r="AQ73" s="473"/>
      <c r="AR73" s="473"/>
      <c r="AS73" s="473"/>
      <c r="AT73" s="473"/>
      <c r="AU73" s="1246"/>
      <c r="AV73" s="1247"/>
      <c r="AW73" s="1247"/>
      <c r="AX73" s="1247"/>
      <c r="AY73" s="1248"/>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246"/>
      <c r="CD73" s="1247"/>
      <c r="CE73" s="1247"/>
      <c r="CF73" s="1247"/>
      <c r="CG73" s="1248"/>
      <c r="CH73" s="473"/>
      <c r="CI73" s="473"/>
      <c r="CJ73" s="473"/>
      <c r="CK73" s="473"/>
      <c r="CL73" s="473"/>
      <c r="CM73" s="1246"/>
      <c r="CN73" s="1247"/>
      <c r="CO73" s="1247"/>
      <c r="CP73" s="1247"/>
      <c r="CQ73" s="1248"/>
      <c r="CR73" s="473"/>
      <c r="CS73" s="473"/>
      <c r="CT73" s="473"/>
      <c r="CU73" s="473"/>
      <c r="CV73" s="473"/>
      <c r="CW73" s="1246"/>
      <c r="CX73" s="1247"/>
      <c r="CY73" s="1247"/>
      <c r="CZ73" s="1247"/>
      <c r="DA73" s="1248"/>
      <c r="DB73" s="473"/>
      <c r="DC73" s="473"/>
      <c r="DD73" s="473"/>
      <c r="DL73" s="498"/>
      <c r="DM73" s="499"/>
      <c r="DN73" s="18"/>
    </row>
    <row r="74" spans="2:120" s="75" customFormat="1" ht="13.5" customHeight="1" thickBot="1" x14ac:dyDescent="0.3">
      <c r="B74" s="1586" t="e">
        <f t="shared" si="62"/>
        <v>#REF!</v>
      </c>
      <c r="C74" s="1587" t="e">
        <f t="shared" si="62"/>
        <v>#REF!</v>
      </c>
      <c r="D74" s="1588" t="e">
        <f t="shared" si="62"/>
        <v>#REF!</v>
      </c>
      <c r="E74" s="344" t="str">
        <f t="shared" si="62"/>
        <v>Interior modules</v>
      </c>
      <c r="F74" s="405"/>
      <c r="G74" s="406"/>
      <c r="H74" s="199">
        <f ca="1">(-'int. presets cp_5d+wd'!K31*COS($F$18*PI()/180)*$F$21-'int. presets cp_5d+wd'!K40*COS($I$18*PI()/180)*$I$21)*$F$47*$C$25*1000/9.81/$I$47*$D$101*'int. presets cp_5d+wd'!$K$246-$H$47/$I$47*$C$20*$F$21</f>
        <v>4.0043543845808074</v>
      </c>
      <c r="I74" s="936">
        <f ca="1">(SQRT(((-'int. presets cp_5d+wd'!F31*SIN($F$18*PI()/180)*$F$21+'int. presets cp_5d+wd'!F40*SIN($I$18*PI()/180)*$I$21)*$C$25*1000)^2+(0.001*$C$25*1000*$F$21)^2)/$C$30+(-'int. presets cp_5d+wd'!F31*COS($F$18*PI()/180)*$F$21-'int. presets cp_5d+wd'!F40*COS($I$18*PI()/180)*$I$21)*$C$25*1000)/9.81*$G$47/$I$47*$F$101*'int. presets cp_5d+wd'!$F$246-$H$47/$I$47*$C$20*$F$21</f>
        <v>23.819593141573151</v>
      </c>
      <c r="J74" s="995">
        <f t="shared" ca="1" si="63"/>
        <v>23.819593141573151</v>
      </c>
      <c r="K74" s="1072">
        <f t="shared" ca="1" si="24"/>
        <v>52.513151431774993</v>
      </c>
      <c r="L74" s="118"/>
      <c r="O74" s="1255">
        <f>IF(60&lt;('building data'!$C$20),MAX(0,'building data'!$C$20-60),0)</f>
        <v>35.4024</v>
      </c>
      <c r="P74" s="1256"/>
      <c r="Q74" s="1256"/>
      <c r="R74" s="1256"/>
      <c r="S74" s="1256"/>
      <c r="T74" s="1256"/>
      <c r="U74" s="1256"/>
      <c r="V74" s="1256"/>
      <c r="W74" s="1256"/>
      <c r="X74" s="1256"/>
      <c r="Y74" s="1256"/>
      <c r="Z74" s="1256"/>
      <c r="AA74" s="1256"/>
      <c r="AB74" s="1256"/>
      <c r="AC74" s="1256"/>
      <c r="AD74" s="1256"/>
      <c r="AE74" s="1257"/>
      <c r="AF74" s="1255">
        <f>IF(60&lt;('building data'!$C$20),20,MAX('building data'!$C$20-40,0))</f>
        <v>20</v>
      </c>
      <c r="AG74" s="1256"/>
      <c r="AH74" s="1256"/>
      <c r="AI74" s="1256"/>
      <c r="AJ74" s="1256"/>
      <c r="AK74" s="1256"/>
      <c r="AL74" s="1256"/>
      <c r="AM74" s="1256"/>
      <c r="AN74" s="1256"/>
      <c r="AO74" s="1257"/>
      <c r="AP74" s="1255">
        <f>IF(40&lt;('building data'!$C$20),20,MAX('building data'!$C$20-20,0))</f>
        <v>20</v>
      </c>
      <c r="AQ74" s="1752"/>
      <c r="AR74" s="1752"/>
      <c r="AS74" s="1752"/>
      <c r="AT74" s="1752"/>
      <c r="AU74" s="1752"/>
      <c r="AV74" s="1752"/>
      <c r="AW74" s="1752"/>
      <c r="AX74" s="1752"/>
      <c r="AY74" s="1753"/>
      <c r="AZ74" s="1267">
        <f>IF(20&lt;('building data'!$C$20),20,('building data'!$C$20))</f>
        <v>20</v>
      </c>
      <c r="BA74" s="1268"/>
      <c r="BB74" s="1268"/>
      <c r="BC74" s="1268"/>
      <c r="BD74" s="1268"/>
      <c r="BE74" s="1268"/>
      <c r="BF74" s="1268"/>
      <c r="BG74" s="1268"/>
      <c r="BH74" s="1268"/>
      <c r="BI74" s="1268"/>
      <c r="BJ74" s="1268"/>
      <c r="BK74" s="1269"/>
      <c r="BQ74" s="1267">
        <f>IF(20&lt;('building data'!$C$20),20,('building data'!$C$20))</f>
        <v>20</v>
      </c>
      <c r="BR74" s="1268"/>
      <c r="BS74" s="1268"/>
      <c r="BT74" s="1268"/>
      <c r="BU74" s="1268"/>
      <c r="BV74" s="1268"/>
      <c r="BW74" s="1268"/>
      <c r="BX74" s="1268"/>
      <c r="BY74" s="1268"/>
      <c r="BZ74" s="1268"/>
      <c r="CA74" s="1268"/>
      <c r="CB74" s="1269"/>
      <c r="CC74" s="1258">
        <f>IF(40&lt;('building data'!$C$20),20,MAX('building data'!$C$20-20,0))</f>
        <v>20</v>
      </c>
      <c r="CD74" s="1786"/>
      <c r="CE74" s="1786"/>
      <c r="CF74" s="1786"/>
      <c r="CG74" s="1786"/>
      <c r="CH74" s="1786"/>
      <c r="CI74" s="1786"/>
      <c r="CJ74" s="1786"/>
      <c r="CK74" s="1786"/>
      <c r="CL74" s="1787"/>
      <c r="CM74" s="1258">
        <f>IF(60&lt;('building data'!$C$20),20,MAX('building data'!$C$20-40,0))</f>
        <v>20</v>
      </c>
      <c r="CN74" s="1259"/>
      <c r="CO74" s="1259"/>
      <c r="CP74" s="1259"/>
      <c r="CQ74" s="1259"/>
      <c r="CR74" s="1259"/>
      <c r="CS74" s="1259"/>
      <c r="CT74" s="1259"/>
      <c r="CU74" s="1259"/>
      <c r="CV74" s="1260"/>
      <c r="CW74" s="1258">
        <f>IF(60&lt;('building data'!$C$20),MAX(0,'building data'!$C$20-60),0)</f>
        <v>35.4024</v>
      </c>
      <c r="CX74" s="1259"/>
      <c r="CY74" s="1259"/>
      <c r="CZ74" s="1259"/>
      <c r="DA74" s="1259"/>
      <c r="DB74" s="1259"/>
      <c r="DC74" s="1259"/>
      <c r="DD74" s="1259"/>
      <c r="DE74" s="1259"/>
      <c r="DF74" s="1259"/>
      <c r="DG74" s="1259"/>
      <c r="DH74" s="1259"/>
      <c r="DI74" s="1259"/>
      <c r="DJ74" s="1259"/>
      <c r="DK74" s="1259"/>
      <c r="DL74" s="1259"/>
      <c r="DM74" s="1260"/>
    </row>
    <row r="75" spans="2:120" s="75" customFormat="1" ht="13.5" customHeight="1" x14ac:dyDescent="0.25">
      <c r="B75" s="1580" t="str">
        <f t="shared" si="62"/>
        <v>South row</v>
      </c>
      <c r="C75" s="1581" t="e">
        <f t="shared" si="62"/>
        <v>#REF!</v>
      </c>
      <c r="D75" s="1582" t="e">
        <f t="shared" si="62"/>
        <v>#REF!</v>
      </c>
      <c r="E75" s="348" t="str">
        <f t="shared" si="62"/>
        <v>1st-10th module</v>
      </c>
      <c r="F75" s="405"/>
      <c r="G75" s="406"/>
      <c r="H75" s="181">
        <f ca="1">(-'int. presets cp_5d+wd'!K32*COS($F$18*PI()/180)*$F$21-'int. presets cp_5d+wd'!K41*COS($I$18*PI()/180)*$I$21)*$F$47*$C$25*1000/9.81/$I$47*$D$101*'int. presets cp_5d+wd'!$K$246-$H$47/$I$47*$C$20*$F$21</f>
        <v>18.641814456330238</v>
      </c>
      <c r="I75" s="75">
        <f ca="1">(SQRT(((-'int. presets cp_5d+wd'!F32*SIN($F$18*PI()/180)*$F$21+'int. presets cp_5d+wd'!F41*SIN($I$18*PI()/180)*$I$21)*$C$25*1000)^2+(0.001*$C$25*1000*$F$21)^2)/$C$30+(-'int. presets cp_5d+wd'!F32*COS($F$18*PI()/180)*$F$21-'int. presets cp_5d+wd'!F41*COS($I$18*PI()/180)*$I$21)*$C$25*1000)/9.81*$G$47/$I$47*$F$101*'int. presets cp_5d+wd'!$F$246-$H$47/$I$47*$C$20*$F$21</f>
        <v>33.145964680302086</v>
      </c>
      <c r="J75" s="996">
        <f t="shared" ca="1" si="63"/>
        <v>33.145964680302086</v>
      </c>
      <c r="K75" s="1073">
        <f t="shared" ca="1" si="24"/>
        <v>73.074256653487581</v>
      </c>
      <c r="L75" s="118"/>
      <c r="O75" s="1252" t="s">
        <v>0</v>
      </c>
      <c r="P75" s="1253"/>
      <c r="Q75" s="1253"/>
      <c r="R75" s="1253"/>
      <c r="S75" s="1253"/>
      <c r="T75" s="1253"/>
      <c r="U75" s="1253"/>
      <c r="V75" s="1253"/>
      <c r="W75" s="1253"/>
      <c r="X75" s="1253"/>
      <c r="Y75" s="1253"/>
      <c r="Z75" s="1253"/>
      <c r="AA75" s="1253"/>
      <c r="AB75" s="1253"/>
      <c r="AC75" s="1253"/>
      <c r="AD75" s="1253"/>
      <c r="AE75" s="1254"/>
      <c r="AF75" s="1252" t="s">
        <v>0</v>
      </c>
      <c r="AG75" s="1253"/>
      <c r="AH75" s="1253"/>
      <c r="AI75" s="1253"/>
      <c r="AJ75" s="1253"/>
      <c r="AK75" s="1253"/>
      <c r="AL75" s="1253"/>
      <c r="AM75" s="1253"/>
      <c r="AN75" s="1253"/>
      <c r="AO75" s="1254"/>
      <c r="AP75" s="1261" t="s">
        <v>0</v>
      </c>
      <c r="AQ75" s="1746"/>
      <c r="AR75" s="1746"/>
      <c r="AS75" s="1746"/>
      <c r="AT75" s="1746"/>
      <c r="AU75" s="1746"/>
      <c r="AV75" s="1746"/>
      <c r="AW75" s="1746"/>
      <c r="AX75" s="1746"/>
      <c r="AY75" s="1747"/>
      <c r="AZ75" s="1270" t="s">
        <v>0</v>
      </c>
      <c r="BA75" s="1271"/>
      <c r="BB75" s="1271"/>
      <c r="BC75" s="1271"/>
      <c r="BD75" s="1271"/>
      <c r="BE75" s="1271"/>
      <c r="BF75" s="1271"/>
      <c r="BG75" s="1271"/>
      <c r="BH75" s="1271"/>
      <c r="BI75" s="1271"/>
      <c r="BJ75" s="1271"/>
      <c r="BK75" s="1272"/>
      <c r="BQ75" s="1270" t="s">
        <v>0</v>
      </c>
      <c r="BR75" s="1271"/>
      <c r="BS75" s="1271"/>
      <c r="BT75" s="1271"/>
      <c r="BU75" s="1271"/>
      <c r="BV75" s="1271"/>
      <c r="BW75" s="1271"/>
      <c r="BX75" s="1271"/>
      <c r="BY75" s="1271"/>
      <c r="BZ75" s="1271"/>
      <c r="CA75" s="1271"/>
      <c r="CB75" s="1272"/>
      <c r="CC75" s="1261" t="s">
        <v>0</v>
      </c>
      <c r="CD75" s="1746"/>
      <c r="CE75" s="1746"/>
      <c r="CF75" s="1746"/>
      <c r="CG75" s="1746"/>
      <c r="CH75" s="1746"/>
      <c r="CI75" s="1746"/>
      <c r="CJ75" s="1746"/>
      <c r="CK75" s="1746"/>
      <c r="CL75" s="1747"/>
      <c r="CM75" s="1252" t="s">
        <v>0</v>
      </c>
      <c r="CN75" s="1253"/>
      <c r="CO75" s="1253"/>
      <c r="CP75" s="1253"/>
      <c r="CQ75" s="1253"/>
      <c r="CR75" s="1253"/>
      <c r="CS75" s="1253"/>
      <c r="CT75" s="1253"/>
      <c r="CU75" s="1253"/>
      <c r="CV75" s="1254"/>
      <c r="CW75" s="1252" t="s">
        <v>0</v>
      </c>
      <c r="CX75" s="1253"/>
      <c r="CY75" s="1253"/>
      <c r="CZ75" s="1253"/>
      <c r="DA75" s="1253"/>
      <c r="DB75" s="1253"/>
      <c r="DC75" s="1253"/>
      <c r="DD75" s="1253"/>
      <c r="DE75" s="1253"/>
      <c r="DF75" s="1253"/>
      <c r="DG75" s="1253"/>
      <c r="DH75" s="1253"/>
      <c r="DI75" s="1253"/>
      <c r="DJ75" s="1253"/>
      <c r="DK75" s="1253"/>
      <c r="DL75" s="1253"/>
      <c r="DM75" s="1254"/>
    </row>
    <row r="76" spans="2:120" s="75" customFormat="1" ht="13.5" customHeight="1" thickBot="1" x14ac:dyDescent="0.3">
      <c r="B76" s="1739" t="e">
        <f t="shared" si="62"/>
        <v>#REF!</v>
      </c>
      <c r="C76" s="1740" t="e">
        <f t="shared" si="62"/>
        <v>#REF!</v>
      </c>
      <c r="D76" s="1741" t="e">
        <f t="shared" si="62"/>
        <v>#REF!</v>
      </c>
      <c r="E76" s="992" t="str">
        <f t="shared" si="62"/>
        <v>Interior modules</v>
      </c>
      <c r="F76" s="405"/>
      <c r="G76" s="406"/>
      <c r="H76" s="161">
        <f ca="1">(-'int. presets cp_5d+wd'!K33*COS($F$18*PI()/180)*$F$21-'int. presets cp_5d+wd'!K42*COS($I$18*PI()/180)*$I$21)*$F$47*$C$25*1000/9.81/$I$47*$D$101*'int. presets cp_5d+wd'!$K$246-$H$47/$I$47*$C$20*$F$21</f>
        <v>4.8117069655008322</v>
      </c>
      <c r="I76" s="991">
        <f ca="1">(SQRT(((-'int. presets cp_5d+wd'!F33*SIN($F$18*PI()/180)*$F$21+'int. presets cp_5d+wd'!F42*SIN($I$18*PI()/180)*$I$21)*$C$25*1000)^2+(0.001*$C$25*1000*$F$21)^2)/$C$30+(-'int. presets cp_5d+wd'!F33*COS($F$18*PI()/180)*$F$21-'int. presets cp_5d+wd'!F42*COS($I$18*PI()/180)*$I$21)*$C$25*1000)/9.81*$G$47/$I$47*$F$101*'int. presets cp_5d+wd'!$F$246-$H$47/$I$47*$C$20*$F$21</f>
        <v>23.819593141573151</v>
      </c>
      <c r="J76" s="998">
        <f t="shared" ca="1" si="63"/>
        <v>23.819593141573151</v>
      </c>
      <c r="K76" s="1072">
        <f t="shared" ca="1" si="24"/>
        <v>52.513151431774993</v>
      </c>
      <c r="L76" s="118"/>
      <c r="M76" s="163"/>
      <c r="O76" s="1249" t="s">
        <v>47</v>
      </c>
      <c r="P76" s="1250"/>
      <c r="Q76" s="1250"/>
      <c r="R76" s="1250"/>
      <c r="S76" s="1250"/>
      <c r="T76" s="1250"/>
      <c r="U76" s="1250"/>
      <c r="V76" s="1250"/>
      <c r="W76" s="1250"/>
      <c r="X76" s="1250"/>
      <c r="Y76" s="1250"/>
      <c r="Z76" s="1250"/>
      <c r="AA76" s="1250"/>
      <c r="AB76" s="1250"/>
      <c r="AC76" s="1250"/>
      <c r="AD76" s="1250"/>
      <c r="AE76" s="1251"/>
      <c r="AF76" s="1249" t="s">
        <v>75</v>
      </c>
      <c r="AG76" s="1250"/>
      <c r="AH76" s="1250"/>
      <c r="AI76" s="1250"/>
      <c r="AJ76" s="1250"/>
      <c r="AK76" s="1250"/>
      <c r="AL76" s="1250"/>
      <c r="AM76" s="1250"/>
      <c r="AN76" s="1250"/>
      <c r="AO76" s="1251"/>
      <c r="AP76" s="1264" t="s">
        <v>77</v>
      </c>
      <c r="AQ76" s="1744"/>
      <c r="AR76" s="1744"/>
      <c r="AS76" s="1744"/>
      <c r="AT76" s="1744"/>
      <c r="AU76" s="1744"/>
      <c r="AV76" s="1744"/>
      <c r="AW76" s="1744"/>
      <c r="AX76" s="1744"/>
      <c r="AY76" s="1745"/>
      <c r="AZ76" s="1273" t="s">
        <v>79</v>
      </c>
      <c r="BA76" s="1274"/>
      <c r="BB76" s="1274"/>
      <c r="BC76" s="1274"/>
      <c r="BD76" s="1274"/>
      <c r="BE76" s="1274"/>
      <c r="BF76" s="1274"/>
      <c r="BG76" s="1274"/>
      <c r="BH76" s="1274"/>
      <c r="BI76" s="1274"/>
      <c r="BJ76" s="1274"/>
      <c r="BK76" s="1275"/>
      <c r="BQ76" s="1273" t="s">
        <v>79</v>
      </c>
      <c r="BR76" s="1274"/>
      <c r="BS76" s="1274"/>
      <c r="BT76" s="1274"/>
      <c r="BU76" s="1274"/>
      <c r="BV76" s="1274"/>
      <c r="BW76" s="1274"/>
      <c r="BX76" s="1274"/>
      <c r="BY76" s="1274"/>
      <c r="BZ76" s="1274"/>
      <c r="CA76" s="1274"/>
      <c r="CB76" s="1275"/>
      <c r="CC76" s="1264" t="s">
        <v>77</v>
      </c>
      <c r="CD76" s="1744"/>
      <c r="CE76" s="1744"/>
      <c r="CF76" s="1744"/>
      <c r="CG76" s="1744"/>
      <c r="CH76" s="1744"/>
      <c r="CI76" s="1744"/>
      <c r="CJ76" s="1744"/>
      <c r="CK76" s="1744"/>
      <c r="CL76" s="1745"/>
      <c r="CM76" s="1249" t="s">
        <v>75</v>
      </c>
      <c r="CN76" s="1250"/>
      <c r="CO76" s="1250"/>
      <c r="CP76" s="1250"/>
      <c r="CQ76" s="1250"/>
      <c r="CR76" s="1250"/>
      <c r="CS76" s="1250"/>
      <c r="CT76" s="1250"/>
      <c r="CU76" s="1250"/>
      <c r="CV76" s="1251"/>
      <c r="CW76" s="1249" t="s">
        <v>47</v>
      </c>
      <c r="CX76" s="1250"/>
      <c r="CY76" s="1250"/>
      <c r="CZ76" s="1250"/>
      <c r="DA76" s="1250"/>
      <c r="DB76" s="1250"/>
      <c r="DC76" s="1250"/>
      <c r="DD76" s="1250"/>
      <c r="DE76" s="1250"/>
      <c r="DF76" s="1250"/>
      <c r="DG76" s="1250"/>
      <c r="DH76" s="1250"/>
      <c r="DI76" s="1250"/>
      <c r="DJ76" s="1250"/>
      <c r="DK76" s="1250"/>
      <c r="DL76" s="1250"/>
      <c r="DM76" s="1251"/>
    </row>
    <row r="77" spans="2:120" s="75" customFormat="1" ht="13.5" customHeight="1" thickTop="1" thickBot="1" x14ac:dyDescent="0.3">
      <c r="B77" s="1658" t="str">
        <f>'int. presets cp_5d+wd'!G24</f>
        <v>Roof position 4</v>
      </c>
      <c r="C77" s="1659"/>
      <c r="D77" s="1659"/>
      <c r="E77" s="1659"/>
      <c r="F77" s="1659"/>
      <c r="G77" s="1659"/>
      <c r="H77" s="1659"/>
      <c r="I77" s="1659"/>
      <c r="J77" s="1660"/>
      <c r="K77" s="1067"/>
      <c r="L77" s="118"/>
      <c r="M77" s="163"/>
    </row>
    <row r="78" spans="2:120" s="75" customFormat="1" ht="13.5" customHeight="1" x14ac:dyDescent="0.25">
      <c r="B78" s="1739" t="str">
        <f>B51</f>
        <v>North row</v>
      </c>
      <c r="C78" s="1740">
        <f t="shared" ref="B78:E85" si="64">C51</f>
        <v>0</v>
      </c>
      <c r="D78" s="1741">
        <f t="shared" si="64"/>
        <v>0</v>
      </c>
      <c r="E78" s="545" t="str">
        <f t="shared" si="64"/>
        <v>1st-10th module</v>
      </c>
      <c r="F78" s="539"/>
      <c r="G78" s="657"/>
      <c r="H78" s="540">
        <f ca="1">(-'int. presets cp_5d+wd'!L26*COS($F$18*PI()/180)*$F$21-'int. presets cp_5d+wd'!L35*COS($I$18*PI()/180)*$I$21)*$F$47*$C$25*1000/9.81/$I$47*$D$101*'int. presets cp_5d+wd'!$L$246-$H$47/$I$47*$C$20*$F$21</f>
        <v>31.548830708241091</v>
      </c>
      <c r="I78" s="75">
        <f ca="1">(SQRT(((-'int. presets cp_5d+wd'!G26*SIN($F$18*PI()/180)*$F$21+'int. presets cp_5d+wd'!G35*SIN($I$18*PI()/180)*$I$21)*$C$25*1000)^2+(0.001*$C$25*1000*$F$21)^2)/$C$30+(-'int. presets cp_5d+wd'!G26*COS($F$18*PI()/180)*$F$21-'int. presets cp_5d+wd'!G35*COS($I$18*PI()/180)*$I$21)*$C$25*1000)/9.81*$G$47/$I$47*$F$101*'int. presets cp_5d+wd'!$G$246-$H$47/$I$47*$C$20*$F$21</f>
        <v>29.222309868245517</v>
      </c>
      <c r="J78" s="994">
        <f t="shared" ref="J78:J85" ca="1" si="65">MAX(H78,I78)</f>
        <v>31.548830708241091</v>
      </c>
      <c r="K78" s="1071">
        <f t="shared" ca="1" si="24"/>
        <v>69.553183156002461</v>
      </c>
      <c r="L78" s="118"/>
      <c r="M78" s="163"/>
    </row>
    <row r="79" spans="2:120" s="75" customFormat="1" ht="13.5" customHeight="1" thickBot="1" x14ac:dyDescent="0.3">
      <c r="B79" s="1586">
        <f t="shared" si="64"/>
        <v>0</v>
      </c>
      <c r="C79" s="1587">
        <f t="shared" si="64"/>
        <v>0</v>
      </c>
      <c r="D79" s="1588">
        <f t="shared" si="64"/>
        <v>0</v>
      </c>
      <c r="E79" s="547" t="str">
        <f t="shared" si="64"/>
        <v>Interior modules</v>
      </c>
      <c r="F79" s="405"/>
      <c r="G79" s="406"/>
      <c r="H79" s="199">
        <f ca="1">(-'int. presets cp_5d+wd'!L27*COS($F$18*PI()/180)*$F$21-'int. presets cp_5d+wd'!L36*COS($I$18*PI()/180)*$I$21)*$F$47*$C$25*1000/9.81/$I$47*$D$101*'int. presets cp_5d+wd'!$L$246-$H$47/$I$47*$C$20*$F$21</f>
        <v>25.704937636384955</v>
      </c>
      <c r="I79" s="936">
        <f ca="1">(SQRT(((-'int. presets cp_5d+wd'!G27*SIN($F$18*PI()/180)*$F$21+'int. presets cp_5d+wd'!G36*SIN($I$18*PI()/180)*$I$21)*$C$25*1000)^2+(0.001*$C$25*1000*$F$21)^2)/$C$30+(-'int. presets cp_5d+wd'!G27*COS($F$18*PI()/180)*$F$21-'int. presets cp_5d+wd'!G36*COS($I$18*PI()/180)*$I$21)*$C$25*1000)/9.81*$G$47/$I$47*$F$101*'int. presets cp_5d+wd'!$G$246-$H$47/$I$47*$C$20*$F$21</f>
        <v>30.138315393049147</v>
      </c>
      <c r="J79" s="995">
        <f t="shared" ca="1" si="65"/>
        <v>30.138315393049147</v>
      </c>
      <c r="K79" s="1072">
        <f t="shared" ca="1" si="24"/>
        <v>66.443532881824012</v>
      </c>
      <c r="L79" s="118"/>
      <c r="M79" s="163"/>
    </row>
    <row r="80" spans="2:120" s="75" customFormat="1" ht="13.5" customHeight="1" x14ac:dyDescent="0.25">
      <c r="B80" s="1580" t="str">
        <f>B53</f>
        <v>Inner rows, 2nd to 4th row from north</v>
      </c>
      <c r="C80" s="1581" t="e">
        <f t="shared" si="64"/>
        <v>#REF!</v>
      </c>
      <c r="D80" s="1582" t="e">
        <f t="shared" si="64"/>
        <v>#REF!</v>
      </c>
      <c r="E80" s="546" t="str">
        <f t="shared" si="64"/>
        <v>1st-10th module</v>
      </c>
      <c r="F80" s="405"/>
      <c r="G80" s="406"/>
      <c r="H80" s="181">
        <f ca="1">(-'int. presets cp_5d+wd'!L28*COS($F$18*PI()/180)*$F$21-'int. presets cp_5d+wd'!L37*COS($I$18*PI()/180)*$I$21)*$F$47*$C$25*1000/9.81/$I$47*$D$101*'int. presets cp_5d+wd'!$L$246-$H$47/$I$47*$C$20*$F$21</f>
        <v>20.358763661682602</v>
      </c>
      <c r="I80" s="75">
        <f ca="1">(SQRT(((-'int. presets cp_5d+wd'!G28*SIN($F$18*PI()/180)*$F$21+'int. presets cp_5d+wd'!G37*SIN($I$18*PI()/180)*$I$21)*$C$25*1000)^2+(0.001*$C$25*1000*$F$21)^2)/$C$30+(-'int. presets cp_5d+wd'!G28*COS($F$18*PI()/180)*$F$21-'int. presets cp_5d+wd'!G37*COS($I$18*PI()/180)*$I$21)*$C$25*1000)/9.81*$G$47/$I$47*$F$101*'int. presets cp_5d+wd'!$G$246-$H$47/$I$47*$C$20*$F$21</f>
        <v>30.644667891957589</v>
      </c>
      <c r="J80" s="996">
        <f t="shared" ca="1" si="65"/>
        <v>30.644667891957589</v>
      </c>
      <c r="K80" s="1073">
        <f t="shared" ca="1" si="24"/>
        <v>67.559847727967536</v>
      </c>
      <c r="L80" s="118"/>
      <c r="M80" s="163"/>
    </row>
    <row r="81" spans="2:120" s="75" customFormat="1" ht="13.5" customHeight="1" thickBot="1" x14ac:dyDescent="0.3">
      <c r="B81" s="1586" t="e">
        <f t="shared" si="64"/>
        <v>#REF!</v>
      </c>
      <c r="C81" s="1587" t="e">
        <f t="shared" si="64"/>
        <v>#REF!</v>
      </c>
      <c r="D81" s="1588" t="e">
        <f t="shared" si="64"/>
        <v>#REF!</v>
      </c>
      <c r="E81" s="547" t="str">
        <f t="shared" si="64"/>
        <v>Interior modules</v>
      </c>
      <c r="F81" s="405"/>
      <c r="G81" s="406"/>
      <c r="H81" s="199">
        <f ca="1">(-'int. presets cp_5d+wd'!L29*COS($F$18*PI()/180)*$F$21-'int. presets cp_5d+wd'!L38*COS($I$18*PI()/180)*$I$21)*$F$47*$C$25*1000/9.81/$I$47*$D$101*'int. presets cp_5d+wd'!$L$246-$H$47/$I$47*$C$20*$F$21</f>
        <v>11.564996683785573</v>
      </c>
      <c r="I81" s="936">
        <f ca="1">(SQRT(((-'int. presets cp_5d+wd'!G29*SIN($F$18*PI()/180)*$F$21+'int. presets cp_5d+wd'!G38*SIN($I$18*PI()/180)*$I$21)*$C$25*1000)^2+(0.001*$C$25*1000*$F$21)^2)/$C$30+(-'int. presets cp_5d+wd'!G29*COS($F$18*PI()/180)*$F$21-'int. presets cp_5d+wd'!G38*COS($I$18*PI()/180)*$I$21)*$C$25*1000)/9.81*$G$47/$I$47*$F$101*'int. presets cp_5d+wd'!$G$246-$H$47/$I$47*$C$20*$F$21</f>
        <v>22.446922494896178</v>
      </c>
      <c r="J81" s="995">
        <f t="shared" ca="1" si="65"/>
        <v>22.446922494896178</v>
      </c>
      <c r="K81" s="1072">
        <f t="shared" ca="1" si="24"/>
        <v>49.486934270698008</v>
      </c>
      <c r="L81" s="118"/>
      <c r="M81" s="163"/>
    </row>
    <row r="82" spans="2:120" s="75" customFormat="1" ht="13.5" customHeight="1" x14ac:dyDescent="0.25">
      <c r="B82" s="1580" t="str">
        <f t="shared" si="64"/>
        <v>Inner rows, from 5th row from north</v>
      </c>
      <c r="C82" s="1581" t="e">
        <f t="shared" si="64"/>
        <v>#REF!</v>
      </c>
      <c r="D82" s="1582" t="e">
        <f t="shared" si="64"/>
        <v>#REF!</v>
      </c>
      <c r="E82" s="546" t="str">
        <f t="shared" si="64"/>
        <v>1st-10th module</v>
      </c>
      <c r="F82" s="405"/>
      <c r="G82" s="406"/>
      <c r="H82" s="181">
        <f ca="1">(-'int. presets cp_5d+wd'!L30*COS($F$18*PI()/180)*$F$21-'int. presets cp_5d+wd'!L39*COS($I$18*PI()/180)*$I$21)*$F$47*$C$25*1000/9.81/$I$47*$D$101*'int. presets cp_5d+wd'!$L$246-$H$47/$I$47*$C$20*$F$21</f>
        <v>15.322377973972031</v>
      </c>
      <c r="I82" s="75">
        <f ca="1">(SQRT(((-'int. presets cp_5d+wd'!G30*SIN($F$18*PI()/180)*$F$21+'int. presets cp_5d+wd'!G39*SIN($I$18*PI()/180)*$I$21)*$C$25*1000)^2+(0.001*$C$25*1000*$F$21)^2)/$C$30+(-'int. presets cp_5d+wd'!G30*COS($F$18*PI()/180)*$F$21-'int. presets cp_5d+wd'!G39*COS($I$18*PI()/180)*$I$21)*$C$25*1000)/9.81*$G$47/$I$47*$F$101*'int. presets cp_5d+wd'!$G$246-$H$47/$I$47*$C$20*$F$21</f>
        <v>22.761418091598017</v>
      </c>
      <c r="J82" s="996">
        <f t="shared" ca="1" si="65"/>
        <v>22.761418091598017</v>
      </c>
      <c r="K82" s="1073">
        <f t="shared" ca="1" si="24"/>
        <v>50.180277553098819</v>
      </c>
      <c r="L82" s="118"/>
      <c r="M82" s="163"/>
    </row>
    <row r="83" spans="2:120" s="75" customFormat="1" ht="13.5" customHeight="1" thickBot="1" x14ac:dyDescent="0.3">
      <c r="B83" s="1586" t="e">
        <f t="shared" si="64"/>
        <v>#REF!</v>
      </c>
      <c r="C83" s="1587" t="e">
        <f t="shared" si="64"/>
        <v>#REF!</v>
      </c>
      <c r="D83" s="1588" t="e">
        <f t="shared" si="64"/>
        <v>#REF!</v>
      </c>
      <c r="E83" s="547" t="str">
        <f t="shared" si="64"/>
        <v>Interior modules</v>
      </c>
      <c r="F83" s="405"/>
      <c r="G83" s="406"/>
      <c r="H83" s="199">
        <f ca="1">(-'int. presets cp_5d+wd'!L31*COS($F$18*PI()/180)*$F$21-'int. presets cp_5d+wd'!L40*COS($I$18*PI()/180)*$I$21)*$F$47*$C$25*1000/9.81/$I$47*$D$101*'int. presets cp_5d+wd'!$L$246-$H$47/$I$47*$C$20*$F$21</f>
        <v>2.4011978286946487</v>
      </c>
      <c r="I83" s="936">
        <f ca="1">(SQRT(((-'int. presets cp_5d+wd'!G31*SIN($F$18*PI()/180)*$F$21+'int. presets cp_5d+wd'!G40*SIN($I$18*PI()/180)*$I$21)*$C$25*1000)^2+(0.001*$C$25*1000*$F$21)^2)/$C$30+(-'int. presets cp_5d+wd'!G31*COS($F$18*PI()/180)*$F$21-'int. presets cp_5d+wd'!G40*COS($I$18*PI()/180)*$I$21)*$C$25*1000)/9.81*$G$47/$I$47*$F$101*'int. presets cp_5d+wd'!$G$246-$H$47/$I$47*$C$20*$F$21</f>
        <v>19.7393746528777</v>
      </c>
      <c r="J83" s="995">
        <f t="shared" ca="1" si="65"/>
        <v>19.7393746528777</v>
      </c>
      <c r="K83" s="1072">
        <f t="shared" ca="1" si="24"/>
        <v>43.517820147227233</v>
      </c>
      <c r="L83" s="118"/>
      <c r="M83" s="163"/>
    </row>
    <row r="84" spans="2:120" s="75" customFormat="1" ht="13.5" customHeight="1" x14ac:dyDescent="0.25">
      <c r="B84" s="1580" t="str">
        <f t="shared" si="64"/>
        <v>South row</v>
      </c>
      <c r="C84" s="1581" t="e">
        <f t="shared" si="64"/>
        <v>#REF!</v>
      </c>
      <c r="D84" s="1582" t="e">
        <f t="shared" si="64"/>
        <v>#REF!</v>
      </c>
      <c r="E84" s="546" t="str">
        <f t="shared" si="64"/>
        <v>1st-10th module</v>
      </c>
      <c r="F84" s="405"/>
      <c r="G84" s="406"/>
      <c r="H84" s="181">
        <f ca="1">(-'int. presets cp_5d+wd'!L32*COS($F$18*PI()/180)*$F$21-'int. presets cp_5d+wd'!L41*COS($I$18*PI()/180)*$I$21)*$F$47*$C$25*1000/9.81/$I$47*$D$101*'int. presets cp_5d+wd'!$L$246-$H$47/$I$47*$C$20*$F$21</f>
        <v>8.3784399251786184</v>
      </c>
      <c r="I84" s="75">
        <f ca="1">(SQRT(((-'int. presets cp_5d+wd'!G32*SIN($F$18*PI()/180)*$F$21+'int. presets cp_5d+wd'!G41*SIN($I$18*PI()/180)*$I$21)*$C$25*1000)^2+(0.001*$C$25*1000*$F$21)^2)/$C$30+(-'int. presets cp_5d+wd'!G32*COS($F$18*PI()/180)*$F$21-'int. presets cp_5d+wd'!G41*COS($I$18*PI()/180)*$I$21)*$C$25*1000)/9.81*$G$47/$I$47*$F$101*'int. presets cp_5d+wd'!$G$246-$H$47/$I$47*$C$20*$F$21</f>
        <v>22.807993532901996</v>
      </c>
      <c r="J84" s="996">
        <f t="shared" ca="1" si="65"/>
        <v>22.807993532901996</v>
      </c>
      <c r="K84" s="1073">
        <f t="shared" ca="1" si="24"/>
        <v>50.282958702506392</v>
      </c>
      <c r="L84" s="118"/>
      <c r="M84" s="163"/>
    </row>
    <row r="85" spans="2:120" s="75" customFormat="1" ht="13.5" customHeight="1" thickBot="1" x14ac:dyDescent="0.3">
      <c r="B85" s="1739" t="e">
        <f t="shared" si="64"/>
        <v>#REF!</v>
      </c>
      <c r="C85" s="1740" t="e">
        <f t="shared" si="64"/>
        <v>#REF!</v>
      </c>
      <c r="D85" s="1741" t="e">
        <f t="shared" si="64"/>
        <v>#REF!</v>
      </c>
      <c r="E85" s="993" t="str">
        <f t="shared" si="64"/>
        <v>Interior modules</v>
      </c>
      <c r="F85" s="405"/>
      <c r="G85" s="406"/>
      <c r="H85" s="161">
        <f ca="1">(-'int. presets cp_5d+wd'!L33*COS($F$18*PI()/180)*$F$21-'int. presets cp_5d+wd'!L42*COS($I$18*PI()/180)*$I$21)*$F$47*$C$25*1000/9.81/$I$47*$D$101*'int. presets cp_5d+wd'!$L$246-$H$47/$I$47*$C$20*$F$21</f>
        <v>-0.8027525085368481</v>
      </c>
      <c r="I85" s="991">
        <f ca="1">(SQRT(((-'int. presets cp_5d+wd'!G33*SIN($F$18*PI()/180)*$F$21+'int. presets cp_5d+wd'!G42*SIN($I$18*PI()/180)*$I$21)*$C$25*1000)^2+(0.001*$C$25*1000*$F$21)^2)/$C$30+(-'int. presets cp_5d+wd'!G33*COS($F$18*PI()/180)*$F$21-'int. presets cp_5d+wd'!G42*COS($I$18*PI()/180)*$I$21)*$C$25*1000)/9.81*$G$47/$I$47*$F$101*'int. presets cp_5d+wd'!$G$246-$H$47/$I$47*$C$20*$F$21</f>
        <v>23.819593141573151</v>
      </c>
      <c r="J85" s="998">
        <f t="shared" ca="1" si="65"/>
        <v>23.819593141573151</v>
      </c>
      <c r="K85" s="1072">
        <f t="shared" ca="1" si="24"/>
        <v>52.513151431774993</v>
      </c>
      <c r="L85" s="118"/>
      <c r="M85" s="163"/>
    </row>
    <row r="86" spans="2:120" s="75" customFormat="1" ht="13.5" customHeight="1" thickTop="1" thickBot="1" x14ac:dyDescent="0.3">
      <c r="B86" s="1658" t="str">
        <f>'int. presets cp_5d+wd'!H24</f>
        <v>Roof position 5</v>
      </c>
      <c r="C86" s="1659"/>
      <c r="D86" s="1659"/>
      <c r="E86" s="1659"/>
      <c r="F86" s="1659"/>
      <c r="G86" s="1659"/>
      <c r="H86" s="1659"/>
      <c r="I86" s="1659"/>
      <c r="J86" s="1660"/>
      <c r="K86" s="1067"/>
      <c r="L86" s="118"/>
      <c r="M86" s="163"/>
    </row>
    <row r="87" spans="2:120" s="75" customFormat="1" ht="13.5" customHeight="1" x14ac:dyDescent="0.25">
      <c r="B87" s="1739" t="str">
        <f>B51</f>
        <v>North row</v>
      </c>
      <c r="C87" s="1740"/>
      <c r="D87" s="1741"/>
      <c r="E87" s="351" t="str">
        <f>E51</f>
        <v>1st-10th module</v>
      </c>
      <c r="F87" s="539"/>
      <c r="G87" s="657"/>
      <c r="H87" s="540">
        <f ca="1">(-'int. presets cp_5d+wd'!M26*COS($F$18*PI()/180)*$F$21-'int. presets cp_5d+wd'!M35*COS($I$18*PI()/180)*$I$21)*$F$47*$C$25*1000/9.81/$I$47*$D$101*'int. presets cp_5d+wd'!$M$246-$H$47/$I$47*$C$20*$F$21</f>
        <v>29.16761173718244</v>
      </c>
      <c r="I87" s="75">
        <f ca="1">(SQRT(((-'int. presets cp_5d+wd'!H26*SIN($F$18*PI()/180)*$F$21+'int. presets cp_5d+wd'!H35*SIN($I$18*PI()/180)*$I$21)*$C$25*1000)^2+(0.001*$C$25*1000*$F$21)^2)/$C$30+(-'int. presets cp_5d+wd'!H26*COS($F$18*PI()/180)*$F$21-'int. presets cp_5d+wd'!H35*COS($I$18*PI()/180)*$I$21)*$C$25*1000)/9.81*$G$47/$I$47*$F$101*'int. presets cp_5d+wd'!$H$246-$H$47/$I$47*$C$20*$F$21</f>
        <v>30.37300075749021</v>
      </c>
      <c r="J87" s="994">
        <f t="shared" ref="J87:J94" ca="1" si="66">MAX(H87,I87)</f>
        <v>30.37300075749021</v>
      </c>
      <c r="K87" s="1071">
        <f t="shared" ca="1" si="24"/>
        <v>66.960924929978063</v>
      </c>
      <c r="L87" s="118"/>
    </row>
    <row r="88" spans="2:120" s="75" customFormat="1" ht="13.5" customHeight="1" thickBot="1" x14ac:dyDescent="0.3">
      <c r="B88" s="1586"/>
      <c r="C88" s="1587"/>
      <c r="D88" s="1588"/>
      <c r="E88" s="345" t="str">
        <f t="shared" ref="E88:E94" si="67">E52</f>
        <v>Interior modules</v>
      </c>
      <c r="F88" s="405"/>
      <c r="G88" s="406"/>
      <c r="H88" s="199">
        <f ca="1">(-'int. presets cp_5d+wd'!M27*COS($F$18*PI()/180)*$F$21-'int. presets cp_5d+wd'!M36*COS($I$18*PI()/180)*$I$21)*$F$47*$C$25*1000/9.81/$I$47*$D$101*'int. presets cp_5d+wd'!$M$246-$H$47/$I$47*$C$20*$F$21</f>
        <v>29.81657002141889</v>
      </c>
      <c r="I88" s="936">
        <f ca="1">(SQRT(((-'int. presets cp_5d+wd'!H27*SIN($F$18*PI()/180)*$F$21+'int. presets cp_5d+wd'!H36*SIN($I$18*PI()/180)*$I$21)*$C$25*1000)^2+(0.001*$C$25*1000*$F$21)^2)/$C$30+(-'int. presets cp_5d+wd'!H27*COS($F$18*PI()/180)*$F$21-'int. presets cp_5d+wd'!H36*COS($I$18*PI()/180)*$I$21)*$C$25*1000)/9.81*$G$47/$I$47*$F$101*'int. presets cp_5d+wd'!$H$246-$H$47/$I$47*$C$20*$F$21</f>
        <v>32.146396254535048</v>
      </c>
      <c r="J88" s="995">
        <f t="shared" ca="1" si="66"/>
        <v>32.146396254535048</v>
      </c>
      <c r="K88" s="1072">
        <f t="shared" ca="1" si="24"/>
        <v>70.870588110673054</v>
      </c>
      <c r="L88" s="118"/>
    </row>
    <row r="89" spans="2:120" s="75" customFormat="1" ht="13.5" customHeight="1" x14ac:dyDescent="0.25">
      <c r="B89" s="1580" t="str">
        <f>B53</f>
        <v>Inner rows, 2nd to 4th row from north</v>
      </c>
      <c r="C89" s="1581"/>
      <c r="D89" s="1582"/>
      <c r="E89" s="347" t="str">
        <f t="shared" si="67"/>
        <v>1st-10th module</v>
      </c>
      <c r="F89" s="405"/>
      <c r="G89" s="406"/>
      <c r="H89" s="181">
        <f ca="1">(-'int. presets cp_5d+wd'!M28*COS($F$18*PI()/180)*$F$21-'int. presets cp_5d+wd'!M37*COS($I$18*PI()/180)*$I$21)*$F$47*$C$25*1000/9.81/$I$47*$D$101*'int. presets cp_5d+wd'!$M$246-$H$47/$I$47*$C$20*$F$21</f>
        <v>28.908085234304949</v>
      </c>
      <c r="I89" s="75">
        <f ca="1">(SQRT(((-'int. presets cp_5d+wd'!H28*SIN($F$18*PI()/180)*$F$21+'int. presets cp_5d+wd'!H37*SIN($I$18*PI()/180)*$I$21)*$C$25*1000)^2+(0.001*$C$25*1000*$F$21)^2)/$C$30+(-'int. presets cp_5d+wd'!H28*COS($F$18*PI()/180)*$F$21-'int. presets cp_5d+wd'!H37*COS($I$18*PI()/180)*$I$21)*$C$25*1000)/9.81*$G$47/$I$47*$F$101*'int. presets cp_5d+wd'!$H$246-$H$47/$I$47*$C$20*$F$21</f>
        <v>30.174904604573605</v>
      </c>
      <c r="J89" s="996">
        <f t="shared" ca="1" si="66"/>
        <v>30.174904604573605</v>
      </c>
      <c r="K89" s="1073">
        <f t="shared" ca="1" si="24"/>
        <v>66.524198189335053</v>
      </c>
      <c r="L89" s="118"/>
    </row>
    <row r="90" spans="2:120" s="75" customFormat="1" ht="13.5" customHeight="1" thickBot="1" x14ac:dyDescent="0.3">
      <c r="B90" s="1586"/>
      <c r="C90" s="1587"/>
      <c r="D90" s="1588"/>
      <c r="E90" s="345" t="str">
        <f t="shared" si="67"/>
        <v>Interior modules</v>
      </c>
      <c r="F90" s="405"/>
      <c r="G90" s="406"/>
      <c r="H90" s="199">
        <f ca="1">(-'int. presets cp_5d+wd'!M29*COS($F$18*PI()/180)*$F$21-'int. presets cp_5d+wd'!M38*COS($I$18*PI()/180)*$I$21)*$F$47*$C$25*1000/9.81/$I$47*$D$101*'int. presets cp_5d+wd'!$M$246-$H$47/$I$47*$C$20*$F$21</f>
        <v>13.430504772370725</v>
      </c>
      <c r="I90" s="936">
        <f ca="1">(SQRT(((-'int. presets cp_5d+wd'!H29*SIN($F$18*PI()/180)*$F$21+'int. presets cp_5d+wd'!H38*SIN($I$18*PI()/180)*$I$21)*$C$25*1000)^2+(0.001*$C$25*1000*$F$21)^2)/$C$30+(-'int. presets cp_5d+wd'!H29*COS($F$18*PI()/180)*$F$21-'int. presets cp_5d+wd'!H38*COS($I$18*PI()/180)*$I$21)*$C$25*1000)/9.81*$G$47/$I$47*$F$101*'int. presets cp_5d+wd'!$H$246-$H$47/$I$47*$C$20*$F$21</f>
        <v>23.414356901217445</v>
      </c>
      <c r="J90" s="995">
        <f t="shared" ca="1" si="66"/>
        <v>23.414356901217445</v>
      </c>
      <c r="K90" s="1072">
        <f t="shared" ca="1" si="24"/>
        <v>51.619759511562002</v>
      </c>
      <c r="L90" s="118"/>
    </row>
    <row r="91" spans="2:120" s="75" customFormat="1" ht="13.5" customHeight="1" x14ac:dyDescent="0.25">
      <c r="B91" s="1580" t="str">
        <f>B55</f>
        <v>Inner rows, from 5th row from north</v>
      </c>
      <c r="C91" s="1581"/>
      <c r="D91" s="1582"/>
      <c r="E91" s="347" t="str">
        <f t="shared" si="67"/>
        <v>1st-10th module</v>
      </c>
      <c r="F91" s="405"/>
      <c r="G91" s="406"/>
      <c r="H91" s="181">
        <f ca="1">(-'int. presets cp_5d+wd'!M30*COS($F$18*PI()/180)*$F$21-'int. presets cp_5d+wd'!M39*COS($I$18*PI()/180)*$I$21)*$F$47*$C$25*1000/9.81/$I$47*$D$101*'int. presets cp_5d+wd'!$M$246-$H$47/$I$47*$C$20*$F$21</f>
        <v>-0.80307561357877333</v>
      </c>
      <c r="I91" s="75">
        <f ca="1">(SQRT(((-'int. presets cp_5d+wd'!H30*SIN($F$18*PI()/180)*$F$21+'int. presets cp_5d+wd'!H39*SIN($I$18*PI()/180)*$I$21)*$C$25*1000)^2+(0.001*$C$25*1000*$F$21)^2)/$C$30+(-'int. presets cp_5d+wd'!H30*COS($F$18*PI()/180)*$F$21-'int. presets cp_5d+wd'!H39*COS($I$18*PI()/180)*$I$21)*$C$25*1000)/9.81*$G$47/$I$47*$F$101*'int. presets cp_5d+wd'!$H$246-$H$47/$I$47*$C$20*$F$21</f>
        <v>15.803092270140674</v>
      </c>
      <c r="J91" s="996">
        <f t="shared" ca="1" si="66"/>
        <v>15.803092270140674</v>
      </c>
      <c r="K91" s="1073">
        <f t="shared" ca="1" si="24"/>
        <v>34.839813280597532</v>
      </c>
      <c r="L91" s="118"/>
    </row>
    <row r="92" spans="2:120" s="75" customFormat="1" ht="13.5" customHeight="1" thickBot="1" x14ac:dyDescent="0.3">
      <c r="B92" s="1586"/>
      <c r="C92" s="1587"/>
      <c r="D92" s="1588"/>
      <c r="E92" s="345" t="str">
        <f t="shared" si="67"/>
        <v>Interior modules</v>
      </c>
      <c r="F92" s="405"/>
      <c r="G92" s="406"/>
      <c r="H92" s="199">
        <f ca="1">(-'int. presets cp_5d+wd'!M31*COS($F$18*PI()/180)*$F$21-'int. presets cp_5d+wd'!M40*COS($I$18*PI()/180)*$I$21)*$F$47*$C$25*1000/9.81/$I$47*$D$101*'int. presets cp_5d+wd'!$M$246-$H$47/$I$47*$C$20*$F$21</f>
        <v>-0.80307561357877333</v>
      </c>
      <c r="I92" s="936">
        <f ca="1">(SQRT(((-'int. presets cp_5d+wd'!H31*SIN($F$18*PI()/180)*$F$21+'int. presets cp_5d+wd'!H40*SIN($I$18*PI()/180)*$I$21)*$C$25*1000)^2+(0.001*$C$25*1000*$F$21)^2)/$C$30+(-'int. presets cp_5d+wd'!H31*COS($F$18*PI()/180)*$F$21-'int. presets cp_5d+wd'!H40*COS($I$18*PI()/180)*$I$21)*$C$25*1000)/9.81*$G$47/$I$47*$F$101*'int. presets cp_5d+wd'!$H$246-$H$47/$I$47*$C$20*$F$21</f>
        <v>15.803092270140674</v>
      </c>
      <c r="J92" s="995">
        <f t="shared" ca="1" si="66"/>
        <v>15.803092270140674</v>
      </c>
      <c r="K92" s="1072">
        <f t="shared" ca="1" si="24"/>
        <v>34.839813280597532</v>
      </c>
      <c r="L92" s="118"/>
    </row>
    <row r="93" spans="2:120" s="75" customFormat="1" ht="13.5" customHeight="1" x14ac:dyDescent="0.25">
      <c r="B93" s="1580" t="str">
        <f>B57</f>
        <v>South row</v>
      </c>
      <c r="C93" s="1581"/>
      <c r="D93" s="1582"/>
      <c r="E93" s="347" t="str">
        <f t="shared" si="67"/>
        <v>1st-10th module</v>
      </c>
      <c r="F93" s="405"/>
      <c r="G93" s="406"/>
      <c r="H93" s="181">
        <f ca="1">(-'int. presets cp_5d+wd'!M32*COS($F$18*PI()/180)*$F$21-'int. presets cp_5d+wd'!M41*COS($I$18*PI()/180)*$I$21)*$F$47*$C$25*1000/9.81/$I$47*$D$101*'int. presets cp_5d+wd'!$M$246-$H$47/$I$47*$C$20*$F$21</f>
        <v>0.62171624282106919</v>
      </c>
      <c r="I93" s="75">
        <f ca="1">(SQRT(((-'int. presets cp_5d+wd'!H32*SIN($F$18*PI()/180)*$F$21+'int. presets cp_5d+wd'!H41*SIN($I$18*PI()/180)*$I$21)*$C$25*1000)^2+(0.001*$C$25*1000*$F$21)^2)/$C$30+(-'int. presets cp_5d+wd'!H32*COS($F$18*PI()/180)*$F$21-'int. presets cp_5d+wd'!H41*COS($I$18*PI()/180)*$I$21)*$C$25*1000)/9.81*$G$47/$I$47*$F$101*'int. presets cp_5d+wd'!$H$246-$H$47/$I$47*$C$20*$F$21</f>
        <v>15.803092270140674</v>
      </c>
      <c r="J93" s="996">
        <f t="shared" ca="1" si="66"/>
        <v>15.803092270140674</v>
      </c>
      <c r="K93" s="1073">
        <f t="shared" ca="1" si="24"/>
        <v>34.839813280597532</v>
      </c>
      <c r="L93" s="118"/>
    </row>
    <row r="94" spans="2:120" s="75" customFormat="1" ht="13.5" customHeight="1" thickBot="1" x14ac:dyDescent="0.3">
      <c r="B94" s="1583"/>
      <c r="C94" s="1742"/>
      <c r="D94" s="1743"/>
      <c r="E94" s="346" t="str">
        <f t="shared" si="67"/>
        <v>Interior modules</v>
      </c>
      <c r="F94" s="658"/>
      <c r="G94" s="659"/>
      <c r="H94" s="239">
        <f ca="1">(-'int. presets cp_5d+wd'!M33*COS($F$18*PI()/180)*$F$21-'int. presets cp_5d+wd'!M42*COS($I$18*PI()/180)*$I$21)*$F$47*$C$25*1000/9.81/$I$47*$D$101*'int. presets cp_5d+wd'!$M$246-$H$47/$I$47*$C$20*$F$21</f>
        <v>-0.80307561357877333</v>
      </c>
      <c r="I94" s="937">
        <f ca="1">(SQRT(((-'int. presets cp_5d+wd'!H33*SIN($F$18*PI()/180)*$F$21+'int. presets cp_5d+wd'!H42*SIN($I$18*PI()/180)*$I$21)*$C$25*1000)^2+(0.001*$C$25*1000*$F$21)^2)/$C$30+(-'int. presets cp_5d+wd'!H33*COS($F$18*PI()/180)*$F$21-'int. presets cp_5d+wd'!H42*COS($I$18*PI()/180)*$I$21)*$C$25*1000)/9.81*$G$47/$I$47*$F$101*'int. presets cp_5d+wd'!$H$246-$H$47/$I$47*$C$20*$F$21</f>
        <v>15.803092270140674</v>
      </c>
      <c r="J94" s="997">
        <f t="shared" ca="1" si="66"/>
        <v>15.803092270140674</v>
      </c>
      <c r="K94" s="1072">
        <f t="shared" ca="1" si="24"/>
        <v>34.839813280597532</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73" t="s">
        <v>436</v>
      </c>
      <c r="C99" s="332" t="s">
        <v>437</v>
      </c>
      <c r="D99" s="1576" t="s">
        <v>434</v>
      </c>
      <c r="E99" s="1577"/>
      <c r="F99" s="1578" t="s">
        <v>435</v>
      </c>
      <c r="G99" s="1579"/>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74"/>
      <c r="C100" s="59" t="s">
        <v>438</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75"/>
      <c r="C101" s="64" t="s">
        <v>439</v>
      </c>
      <c r="D101" s="65">
        <f>IF($D$100="Fehler","",IF($J$32=$B$105,1,IF($J$32=$B$106,1/(COS(D100/180*PI())),"Fehler")))</f>
        <v>1.0002169903464837</v>
      </c>
      <c r="E101" s="66" t="s">
        <v>6</v>
      </c>
      <c r="F101" s="67">
        <f>IF($D$100="Fehler","",IF($J$32=$B$105,1,IF($J$32=$B$106,$C$30/($C$30*COS(F100/180*PI())-SIN(F100/180*PI())),"FEHLER")))</f>
        <v>1.0698699841032024</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1.1350462427609513</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1.1350462427609513</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35" t="str">
        <f>'building data'!H9</f>
        <v>English</v>
      </c>
    </row>
    <row r="10" spans="1:17" ht="15" customHeight="1" x14ac:dyDescent="0.25">
      <c r="B10" s="136" t="s">
        <v>311</v>
      </c>
      <c r="C10" s="1714">
        <f>'building data'!C10</f>
        <v>30318</v>
      </c>
      <c r="D10" s="1714"/>
      <c r="E10" s="137" t="s">
        <v>320</v>
      </c>
      <c r="F10" s="138" t="str">
        <f>'building data'!H10</f>
        <v>1530 Ellsworth Industrial Blvd</v>
      </c>
      <c r="G10" s="331"/>
      <c r="H10" s="331"/>
      <c r="I10" s="331"/>
      <c r="J10" s="331"/>
    </row>
    <row r="11" spans="1:17" ht="15" customHeight="1" x14ac:dyDescent="0.25">
      <c r="B11" s="136" t="s">
        <v>312</v>
      </c>
      <c r="C11" s="1714" t="str">
        <f>'building data'!C11</f>
        <v>Ted Bleeker</v>
      </c>
      <c r="D11" s="1714"/>
      <c r="E11" s="139" t="s">
        <v>321</v>
      </c>
      <c r="F11" s="138" t="str">
        <f>'building data'!H12</f>
        <v>ASCE/SEI 7-10</v>
      </c>
      <c r="G11" s="331"/>
      <c r="H11" s="331"/>
      <c r="I11" s="331"/>
      <c r="J11" s="331"/>
    </row>
    <row r="12" spans="1:17" ht="15" customHeight="1" thickBot="1" x14ac:dyDescent="0.3">
      <c r="B12" s="140" t="s">
        <v>313</v>
      </c>
      <c r="C12" s="1715">
        <f ca="1">'building data'!C12</f>
        <v>42656</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
        <v>327</v>
      </c>
      <c r="G14" s="424">
        <f>'building data'!C20</f>
        <v>95.4024</v>
      </c>
      <c r="H14" s="212" t="s">
        <v>0</v>
      </c>
    </row>
    <row r="15" spans="1:17" ht="15" customHeight="1" x14ac:dyDescent="0.25">
      <c r="A15" s="456"/>
      <c r="B15" s="143" t="s">
        <v>420</v>
      </c>
      <c r="C15" s="357"/>
      <c r="D15" s="445" t="s">
        <v>59</v>
      </c>
      <c r="E15" s="357"/>
      <c r="F15" s="213" t="s">
        <v>328</v>
      </c>
      <c r="G15" s="424">
        <f>'building data'!C21</f>
        <v>71.9328</v>
      </c>
      <c r="H15" s="212" t="s">
        <v>0</v>
      </c>
    </row>
    <row r="16" spans="1:17" ht="15" customHeight="1" x14ac:dyDescent="0.25">
      <c r="A16" s="341"/>
      <c r="B16" s="209" t="s">
        <v>423</v>
      </c>
      <c r="C16" s="358">
        <f>'wind load calc_5d'!C40</f>
        <v>9</v>
      </c>
      <c r="D16" s="446">
        <f>G17*G18*C16</f>
        <v>17.465833068264001</v>
      </c>
      <c r="E16" s="357"/>
      <c r="F16" s="213" t="s">
        <v>324</v>
      </c>
      <c r="G16" s="424">
        <f>'building data'!C16</f>
        <v>7.3152000000000008</v>
      </c>
      <c r="H16" s="212" t="s">
        <v>0</v>
      </c>
    </row>
    <row r="17" spans="1:18" ht="15" customHeight="1" x14ac:dyDescent="0.25">
      <c r="A17" s="341"/>
      <c r="C17" s="215"/>
      <c r="D17" s="215"/>
      <c r="E17" s="215"/>
      <c r="F17" s="213" t="s">
        <v>405</v>
      </c>
      <c r="G17" s="424">
        <f>'wind load calc_5d'!F20</f>
        <v>1.956054</v>
      </c>
      <c r="H17" s="212" t="s">
        <v>0</v>
      </c>
    </row>
    <row r="18" spans="1:18" ht="15" customHeight="1" x14ac:dyDescent="0.25">
      <c r="A18" s="341"/>
      <c r="B18" s="143" t="s">
        <v>421</v>
      </c>
      <c r="C18" s="215"/>
      <c r="D18" s="445" t="s">
        <v>59</v>
      </c>
      <c r="E18" s="357"/>
      <c r="F18" s="213" t="s">
        <v>404</v>
      </c>
      <c r="G18" s="424">
        <f>'wind load calc_5d'!F19</f>
        <v>0.99212400000000001</v>
      </c>
      <c r="H18" s="212" t="s">
        <v>0</v>
      </c>
      <c r="K18" s="455"/>
    </row>
    <row r="19" spans="1:18" ht="15" customHeight="1" x14ac:dyDescent="0.25">
      <c r="A19" s="341"/>
      <c r="B19" s="209" t="s">
        <v>423</v>
      </c>
      <c r="C19" s="358">
        <f>'wind load calc_5d'!G40</f>
        <v>48</v>
      </c>
      <c r="D19" s="446">
        <f>G17*G18*C19</f>
        <v>93.151109697408003</v>
      </c>
      <c r="E19" s="357"/>
      <c r="F19" s="213" t="s">
        <v>45</v>
      </c>
      <c r="G19" s="424">
        <f>MIN('building data'!C18/'building data'!C16,0.2)</f>
        <v>0</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476</v>
      </c>
      <c r="D26" s="460">
        <f ca="1">D50</f>
        <v>-0.19830168373481438</v>
      </c>
      <c r="E26" s="480">
        <f t="shared" ref="E26:M33" ca="1" si="0">E50</f>
        <v>-0.22504219220964922</v>
      </c>
      <c r="F26" s="463">
        <f t="shared" ca="1" si="0"/>
        <v>-0.17029429355426751</v>
      </c>
      <c r="G26" s="542">
        <f t="shared" ca="1" si="0"/>
        <v>-0.1736023377131935</v>
      </c>
      <c r="H26" s="468">
        <f t="shared" ca="1" si="0"/>
        <v>-0.17482967654196724</v>
      </c>
      <c r="I26" s="460">
        <f ca="1">I50</f>
        <v>-0.33429361973381566</v>
      </c>
      <c r="J26" s="480">
        <f t="shared" ca="1" si="0"/>
        <v>-0.41673414908566697</v>
      </c>
      <c r="K26" s="463">
        <f t="shared" ca="1" si="0"/>
        <v>-0.28824767485340369</v>
      </c>
      <c r="L26" s="542">
        <f t="shared" ca="1" si="0"/>
        <v>-0.2509572843876956</v>
      </c>
      <c r="M26" s="469">
        <f t="shared" ca="1" si="0"/>
        <v>-0.25898829150235375</v>
      </c>
      <c r="R26"/>
    </row>
    <row r="27" spans="1:18" ht="15" customHeight="1" thickBot="1" x14ac:dyDescent="0.3">
      <c r="B27" s="1717"/>
      <c r="C27" s="275" t="s">
        <v>462</v>
      </c>
      <c r="D27" s="461">
        <f t="shared" ref="D27:H33" ca="1" si="1">D51</f>
        <v>-0.15</v>
      </c>
      <c r="E27" s="482">
        <f t="shared" ca="1" si="1"/>
        <v>-0.20439935357545747</v>
      </c>
      <c r="F27" s="466">
        <f t="shared" ca="1" si="1"/>
        <v>-0.15654656494767349</v>
      </c>
      <c r="G27" s="543">
        <f t="shared" ca="1" si="1"/>
        <v>-0.16431688705427616</v>
      </c>
      <c r="H27" s="464">
        <f t="shared" ca="1" si="1"/>
        <v>-0.17980534461939113</v>
      </c>
      <c r="I27" s="461">
        <f t="shared" ca="1" si="0"/>
        <v>-0.25963766984999603</v>
      </c>
      <c r="J27" s="482">
        <f t="shared" ca="1" si="0"/>
        <v>-0.39066923365416262</v>
      </c>
      <c r="K27" s="466">
        <f t="shared" ca="1" si="0"/>
        <v>-0.21617481366215002</v>
      </c>
      <c r="L27" s="543">
        <f t="shared" ca="1" si="0"/>
        <v>-0.24020373629316447</v>
      </c>
      <c r="M27" s="471">
        <f t="shared" ca="1" si="0"/>
        <v>-0.25898829150235375</v>
      </c>
      <c r="R27"/>
    </row>
    <row r="28" spans="1:18" ht="15" customHeight="1" x14ac:dyDescent="0.25">
      <c r="B28" s="1716" t="s">
        <v>477</v>
      </c>
      <c r="C28" s="241" t="s">
        <v>476</v>
      </c>
      <c r="D28" s="460">
        <f t="shared" ca="1" si="1"/>
        <v>-0.18677957325718844</v>
      </c>
      <c r="E28" s="480">
        <f t="shared" ca="1" si="1"/>
        <v>-0.2291685834316414</v>
      </c>
      <c r="F28" s="463">
        <f t="shared" ca="1" si="1"/>
        <v>-0.17097813334955511</v>
      </c>
      <c r="G28" s="542">
        <f t="shared" ca="1" si="1"/>
        <v>-0.18032280525583219</v>
      </c>
      <c r="H28" s="468">
        <f t="shared" ca="1" si="1"/>
        <v>-0.18033640578025723</v>
      </c>
      <c r="I28" s="460">
        <f t="shared" ca="1" si="0"/>
        <v>-0.271511859683704</v>
      </c>
      <c r="J28" s="480">
        <f t="shared" ca="1" si="0"/>
        <v>-0.29266535708978192</v>
      </c>
      <c r="K28" s="463">
        <f t="shared" ca="1" si="0"/>
        <v>-0.23543791968942973</v>
      </c>
      <c r="L28" s="542">
        <f t="shared" ca="1" si="0"/>
        <v>-0.2204786421938478</v>
      </c>
      <c r="M28" s="469">
        <f t="shared" ca="1" si="0"/>
        <v>-0.23649799552105083</v>
      </c>
      <c r="R28"/>
    </row>
    <row r="29" spans="1:18" ht="15" customHeight="1" thickBot="1" x14ac:dyDescent="0.3">
      <c r="B29" s="1717"/>
      <c r="C29" s="524" t="s">
        <v>462</v>
      </c>
      <c r="D29" s="462">
        <f t="shared" ca="1" si="1"/>
        <v>-0.15</v>
      </c>
      <c r="E29" s="483">
        <f t="shared" ca="1" si="1"/>
        <v>-0.22005843935328762</v>
      </c>
      <c r="F29" s="467">
        <f t="shared" ca="1" si="1"/>
        <v>-0.1506906222783608</v>
      </c>
      <c r="G29" s="544">
        <f t="shared" ca="1" si="1"/>
        <v>-0.15459013223256571</v>
      </c>
      <c r="H29" s="465">
        <f t="shared" ca="1" si="1"/>
        <v>-0.16136424850792375</v>
      </c>
      <c r="I29" s="462">
        <f t="shared" ca="1" si="0"/>
        <v>-0.21007611120023645</v>
      </c>
      <c r="J29" s="483">
        <f t="shared" ca="1" si="0"/>
        <v>-0.27912973341899905</v>
      </c>
      <c r="K29" s="467">
        <f t="shared" ca="1" si="0"/>
        <v>-0.15924115756187446</v>
      </c>
      <c r="L29" s="544">
        <f t="shared" ca="1" si="0"/>
        <v>-0.17804504954968492</v>
      </c>
      <c r="M29" s="470">
        <f t="shared" ca="1" si="0"/>
        <v>-0.19214762849287731</v>
      </c>
      <c r="R29"/>
    </row>
    <row r="30" spans="1:18" ht="15" customHeight="1" x14ac:dyDescent="0.25">
      <c r="B30" s="1716" t="s">
        <v>478</v>
      </c>
      <c r="C30" s="241" t="s">
        <v>476</v>
      </c>
      <c r="D30" s="460">
        <f t="shared" ca="1" si="1"/>
        <v>-0.16069264023982255</v>
      </c>
      <c r="E30" s="480">
        <f t="shared" ca="1" si="1"/>
        <v>-0.19808784946494756</v>
      </c>
      <c r="F30" s="463">
        <f t="shared" ca="1" si="1"/>
        <v>-0.14592793896860412</v>
      </c>
      <c r="G30" s="542">
        <f t="shared" ca="1" si="1"/>
        <v>-0.15722035520937333</v>
      </c>
      <c r="H30" s="468">
        <f t="shared" ca="1" si="1"/>
        <v>-0.14000000000000001</v>
      </c>
      <c r="I30" s="460">
        <f t="shared" ca="1" si="0"/>
        <v>-0.28140614926855639</v>
      </c>
      <c r="J30" s="480">
        <f t="shared" ca="1" si="0"/>
        <v>-0.25166922085961069</v>
      </c>
      <c r="K30" s="463">
        <f t="shared" ca="1" si="0"/>
        <v>-0.20844199330673518</v>
      </c>
      <c r="L30" s="542">
        <f t="shared" ca="1" si="0"/>
        <v>-0.19941322393227351</v>
      </c>
      <c r="M30" s="469">
        <f t="shared" ca="1" si="0"/>
        <v>-0.12</v>
      </c>
      <c r="R30"/>
    </row>
    <row r="31" spans="1:18" ht="15" customHeight="1" thickBot="1" x14ac:dyDescent="0.3">
      <c r="B31" s="1717"/>
      <c r="C31" s="524" t="s">
        <v>462</v>
      </c>
      <c r="D31" s="462">
        <f t="shared" ca="1" si="1"/>
        <v>-0.15</v>
      </c>
      <c r="E31" s="483">
        <f t="shared" ca="1" si="1"/>
        <v>-0.20385833101430337</v>
      </c>
      <c r="F31" s="467">
        <f t="shared" ca="1" si="1"/>
        <v>-0.13</v>
      </c>
      <c r="G31" s="544">
        <f t="shared" ca="1" si="1"/>
        <v>-0.14000000000000001</v>
      </c>
      <c r="H31" s="465">
        <f t="shared" ca="1" si="1"/>
        <v>-0.14000000000000001</v>
      </c>
      <c r="I31" s="462">
        <f t="shared" ca="1" si="0"/>
        <v>-0.16735324131211868</v>
      </c>
      <c r="J31" s="483">
        <f t="shared" ca="1" si="0"/>
        <v>-0.25052075267287149</v>
      </c>
      <c r="K31" s="467">
        <f t="shared" ca="1" si="0"/>
        <v>-0.15678505575963611</v>
      </c>
      <c r="L31" s="544">
        <f t="shared" ca="1" si="0"/>
        <v>-0.14554663540922103</v>
      </c>
      <c r="M31" s="470">
        <f t="shared" ca="1" si="0"/>
        <v>-0.12</v>
      </c>
      <c r="R31"/>
    </row>
    <row r="32" spans="1:18" ht="15" customHeight="1" x14ac:dyDescent="0.25">
      <c r="B32" s="1716" t="s">
        <v>465</v>
      </c>
      <c r="C32" s="241" t="s">
        <v>476</v>
      </c>
      <c r="D32" s="460">
        <f t="shared" ca="1" si="1"/>
        <v>-0.17456896534037819</v>
      </c>
      <c r="E32" s="480">
        <f t="shared" ca="1" si="1"/>
        <v>-0.1933293541195914</v>
      </c>
      <c r="F32" s="463">
        <f t="shared" ca="1" si="1"/>
        <v>-0.16086771502755609</v>
      </c>
      <c r="G32" s="542">
        <f t="shared" ca="1" si="1"/>
        <v>-0.14861017760468667</v>
      </c>
      <c r="H32" s="468">
        <f t="shared" ca="1" si="1"/>
        <v>-0.14000000000000001</v>
      </c>
      <c r="I32" s="460">
        <f t="shared" ca="1" si="0"/>
        <v>-0.24591642141084788</v>
      </c>
      <c r="J32" s="480">
        <f t="shared" ca="1" si="0"/>
        <v>-0.23196995410805288</v>
      </c>
      <c r="K32" s="463">
        <f t="shared" ca="1" si="0"/>
        <v>-0.21499380301858093</v>
      </c>
      <c r="L32" s="542">
        <f t="shared" ca="1" si="0"/>
        <v>-0.17512623967828456</v>
      </c>
      <c r="M32" s="469">
        <f t="shared" ca="1" si="0"/>
        <v>-0.12645891513380611</v>
      </c>
      <c r="R32"/>
    </row>
    <row r="33" spans="2:18" ht="15" customHeight="1" thickBot="1" x14ac:dyDescent="0.3">
      <c r="B33" s="1717"/>
      <c r="C33" s="524" t="s">
        <v>462</v>
      </c>
      <c r="D33" s="462">
        <f t="shared" ca="1" si="1"/>
        <v>-0.15</v>
      </c>
      <c r="E33" s="483">
        <f t="shared" ca="1" si="1"/>
        <v>-0.19667542812717589</v>
      </c>
      <c r="F33" s="467">
        <f t="shared" ca="1" si="1"/>
        <v>-0.13</v>
      </c>
      <c r="G33" s="544">
        <f t="shared" ca="1" si="1"/>
        <v>-0.13</v>
      </c>
      <c r="H33" s="465">
        <f t="shared" ca="1" si="1"/>
        <v>-0.14000000000000001</v>
      </c>
      <c r="I33" s="462">
        <f t="shared" ca="1" si="0"/>
        <v>-0.17402152055569922</v>
      </c>
      <c r="J33" s="483">
        <f t="shared" ca="1" si="0"/>
        <v>-0.21959314051584666</v>
      </c>
      <c r="K33" s="467">
        <f t="shared" ca="1" si="0"/>
        <v>-0.16124923171957548</v>
      </c>
      <c r="L33" s="544">
        <f t="shared" ca="1" si="0"/>
        <v>-0.1383199531138315</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1st-10th module</v>
      </c>
      <c r="D35" s="460">
        <f ca="1">D59</f>
        <v>-5.7707145822534283E-3</v>
      </c>
      <c r="E35" s="480">
        <f t="shared" ref="E35:M42" ca="1" si="2">E59</f>
        <v>3.6631947882853809E-2</v>
      </c>
      <c r="F35" s="463">
        <f t="shared" ca="1" si="2"/>
        <v>7.2013805163578429E-2</v>
      </c>
      <c r="G35" s="542">
        <f t="shared" ca="1" si="2"/>
        <v>1.0679045345030527E-2</v>
      </c>
      <c r="H35" s="468">
        <f t="shared" ca="1" si="2"/>
        <v>1.5404082458714205E-2</v>
      </c>
      <c r="I35" s="460">
        <f t="shared" ca="1" si="2"/>
        <v>-0.36713554966418999</v>
      </c>
      <c r="J35" s="480">
        <f t="shared" ca="1" si="2"/>
        <v>0.13616965391689656</v>
      </c>
      <c r="K35" s="463">
        <f t="shared" ca="1" si="2"/>
        <v>0.27716248633659135</v>
      </c>
      <c r="L35" s="542">
        <f t="shared" ca="1" si="2"/>
        <v>-1.889503751306779E-2</v>
      </c>
      <c r="M35" s="469">
        <f t="shared" ca="1" si="2"/>
        <v>0.18224135474843733</v>
      </c>
      <c r="R35"/>
    </row>
    <row r="36" spans="2:18" ht="15" customHeight="1" thickBot="1" x14ac:dyDescent="0.3">
      <c r="B36" s="1717"/>
      <c r="C36" s="278" t="str">
        <f>$C$27</f>
        <v>Interior modules</v>
      </c>
      <c r="D36" s="461">
        <f t="shared" ref="D36:H42" ca="1" si="3">D60</f>
        <v>1.7265662984144219E-2</v>
      </c>
      <c r="E36" s="482">
        <f t="shared" ca="1" si="3"/>
        <v>4.4800881592123622E-2</v>
      </c>
      <c r="F36" s="466">
        <f t="shared" ca="1" si="3"/>
        <v>6.8899867476346466E-2</v>
      </c>
      <c r="G36" s="543">
        <f t="shared" ca="1" si="3"/>
        <v>3.6757673279455325E-2</v>
      </c>
      <c r="H36" s="464">
        <f t="shared" ca="1" si="3"/>
        <v>1.5976803846352514E-2</v>
      </c>
      <c r="I36" s="461">
        <f t="shared" ca="1" si="2"/>
        <v>-0.24963981198715177</v>
      </c>
      <c r="J36" s="482">
        <f t="shared" ca="1" si="2"/>
        <v>6.5822820296392748E-2</v>
      </c>
      <c r="K36" s="466">
        <f t="shared" ca="1" si="2"/>
        <v>0.14652056377074854</v>
      </c>
      <c r="L36" s="543">
        <f t="shared" ca="1" si="2"/>
        <v>0.12678365645035419</v>
      </c>
      <c r="M36" s="471">
        <f t="shared" ca="1" si="2"/>
        <v>0.15242427970357655</v>
      </c>
      <c r="R36"/>
    </row>
    <row r="37" spans="2:18" ht="15" customHeight="1" x14ac:dyDescent="0.25">
      <c r="B37" s="1716" t="str">
        <f>$B$28</f>
        <v>Inner rows, 2nd to 4th row from north</v>
      </c>
      <c r="C37" s="183" t="str">
        <f>$C$26</f>
        <v>1st-10th module</v>
      </c>
      <c r="D37" s="460">
        <f t="shared" ca="1" si="3"/>
        <v>5.3084380341933302E-2</v>
      </c>
      <c r="E37" s="480">
        <f t="shared" ca="1" si="3"/>
        <v>3.8104192643413637E-2</v>
      </c>
      <c r="F37" s="463">
        <f t="shared" ca="1" si="3"/>
        <v>6.4608046200980887E-2</v>
      </c>
      <c r="G37" s="542">
        <f t="shared" ca="1" si="3"/>
        <v>5.2003139996302308E-3</v>
      </c>
      <c r="H37" s="468">
        <f t="shared" ca="1" si="3"/>
        <v>2.1508153136787405E-3</v>
      </c>
      <c r="I37" s="460">
        <f t="shared" ca="1" si="2"/>
        <v>0.12897613599526825</v>
      </c>
      <c r="J37" s="480">
        <f t="shared" ca="1" si="2"/>
        <v>0.12805388028310324</v>
      </c>
      <c r="K37" s="463">
        <f t="shared" ca="1" si="2"/>
        <v>-9.0048742083247715E-2</v>
      </c>
      <c r="L37" s="542">
        <f t="shared" ca="1" si="2"/>
        <v>0.147122681143079</v>
      </c>
      <c r="M37" s="469">
        <f t="shared" ca="1" si="2"/>
        <v>-6.2714676082164633E-2</v>
      </c>
      <c r="R37"/>
    </row>
    <row r="38" spans="2:18" ht="15" customHeight="1" thickBot="1" x14ac:dyDescent="0.3">
      <c r="B38" s="1717"/>
      <c r="C38" s="278" t="str">
        <f>$C$27</f>
        <v>Interior modules</v>
      </c>
      <c r="D38" s="462">
        <f t="shared" ca="1" si="3"/>
        <v>1.7265662984144219E-2</v>
      </c>
      <c r="E38" s="483">
        <f t="shared" ca="1" si="3"/>
        <v>3.8761831805144212E-2</v>
      </c>
      <c r="F38" s="467">
        <f t="shared" ca="1" si="3"/>
        <v>5.3916050631365904E-2</v>
      </c>
      <c r="G38" s="544">
        <f t="shared" ca="1" si="3"/>
        <v>8.490656462271701E-3</v>
      </c>
      <c r="H38" s="465">
        <f t="shared" ca="1" si="3"/>
        <v>-3.2963843296732896E-5</v>
      </c>
      <c r="I38" s="462">
        <f t="shared" ca="1" si="2"/>
        <v>-0.23353267667457275</v>
      </c>
      <c r="J38" s="483">
        <f t="shared" ca="1" si="2"/>
        <v>0.10166488120638638</v>
      </c>
      <c r="K38" s="467">
        <f t="shared" ca="1" si="2"/>
        <v>0.16972111647306543</v>
      </c>
      <c r="L38" s="544">
        <f t="shared" ca="1" si="2"/>
        <v>6.6492491973733109E-2</v>
      </c>
      <c r="M38" s="470">
        <f t="shared" ca="1" si="2"/>
        <v>0.14185695377746413</v>
      </c>
      <c r="R38"/>
    </row>
    <row r="39" spans="2:18" ht="15" customHeight="1" x14ac:dyDescent="0.25">
      <c r="B39" s="1716" t="str">
        <f>$B$30</f>
        <v>Inner rows, from 5th row from north</v>
      </c>
      <c r="C39" s="183" t="str">
        <f>$C$26</f>
        <v>1st-10th module</v>
      </c>
      <c r="D39" s="460">
        <f t="shared" ca="1" si="3"/>
        <v>1.8496433136087446E-2</v>
      </c>
      <c r="E39" s="480">
        <f t="shared" ca="1" si="3"/>
        <v>3.0208440921269911E-2</v>
      </c>
      <c r="F39" s="463">
        <f t="shared" ca="1" si="3"/>
        <v>5.7798736199271027E-2</v>
      </c>
      <c r="G39" s="542">
        <f t="shared" ca="1" si="3"/>
        <v>4.7882315179695436E-3</v>
      </c>
      <c r="H39" s="468">
        <f t="shared" ca="1" si="3"/>
        <v>-2.4920832742785864E-3</v>
      </c>
      <c r="I39" s="460">
        <f t="shared" ca="1" si="2"/>
        <v>0.15463010031173291</v>
      </c>
      <c r="J39" s="480">
        <f t="shared" ca="1" si="2"/>
        <v>0.20278439103899598</v>
      </c>
      <c r="K39" s="463">
        <f t="shared" ca="1" si="2"/>
        <v>3.6636793618065558E-2</v>
      </c>
      <c r="L39" s="542">
        <f t="shared" ca="1" si="2"/>
        <v>0.13791920563953564</v>
      </c>
      <c r="M39" s="469">
        <f t="shared" ca="1" si="2"/>
        <v>-2.8223803871824861E-2</v>
      </c>
      <c r="R39"/>
    </row>
    <row r="40" spans="2:18" ht="15" customHeight="1" thickBot="1" x14ac:dyDescent="0.3">
      <c r="B40" s="1717"/>
      <c r="C40" s="278" t="str">
        <f>$C$27</f>
        <v>Interior modules</v>
      </c>
      <c r="D40" s="462">
        <f t="shared" ca="1" si="3"/>
        <v>1.7265662984144219E-2</v>
      </c>
      <c r="E40" s="483">
        <f t="shared" ca="1" si="3"/>
        <v>3.7571755009969246E-2</v>
      </c>
      <c r="F40" s="467">
        <f t="shared" ca="1" si="3"/>
        <v>7.0783680764698056E-2</v>
      </c>
      <c r="G40" s="544">
        <f t="shared" ca="1" si="3"/>
        <v>2.2831968692422332E-2</v>
      </c>
      <c r="H40" s="465">
        <f t="shared" ca="1" si="3"/>
        <v>-2.4920832742785864E-3</v>
      </c>
      <c r="I40" s="462">
        <f t="shared" ca="1" si="2"/>
        <v>0.13634699273116721</v>
      </c>
      <c r="J40" s="483">
        <f t="shared" ca="1" si="2"/>
        <v>0.19351217553796612</v>
      </c>
      <c r="K40" s="467">
        <f t="shared" ca="1" si="2"/>
        <v>0.1710462495931955</v>
      </c>
      <c r="L40" s="544">
        <f t="shared" ca="1" si="2"/>
        <v>0.11634169051451376</v>
      </c>
      <c r="M40" s="470">
        <f t="shared" ca="1" si="2"/>
        <v>-2.8223803871824861E-2</v>
      </c>
      <c r="R40"/>
    </row>
    <row r="41" spans="2:18" ht="15" customHeight="1" x14ac:dyDescent="0.25">
      <c r="B41" s="1716" t="str">
        <f>$B$32</f>
        <v>South row</v>
      </c>
      <c r="C41" s="183" t="str">
        <f>$C$26</f>
        <v>1st-10th module</v>
      </c>
      <c r="D41" s="460">
        <f t="shared" ca="1" si="3"/>
        <v>2.5173075242586104E-2</v>
      </c>
      <c r="E41" s="480">
        <f t="shared" ca="1" si="3"/>
        <v>3.8146750580558136E-2</v>
      </c>
      <c r="F41" s="463">
        <f t="shared" ca="1" si="3"/>
        <v>6.3567696631882345E-2</v>
      </c>
      <c r="G41" s="542">
        <f t="shared" ca="1" si="3"/>
        <v>2.3823038190796755E-2</v>
      </c>
      <c r="H41" s="468">
        <f t="shared" ca="1" si="3"/>
        <v>-2.4920832742785864E-3</v>
      </c>
      <c r="I41" s="460">
        <f t="shared" ca="1" si="2"/>
        <v>0.36588382136868075</v>
      </c>
      <c r="J41" s="480">
        <f t="shared" ca="1" si="2"/>
        <v>-1.0962243659846705E-2</v>
      </c>
      <c r="K41" s="463">
        <f t="shared" ca="1" si="2"/>
        <v>0.16336284963572878</v>
      </c>
      <c r="L41" s="542">
        <f t="shared" ca="1" si="2"/>
        <v>0.1795640751095525</v>
      </c>
      <c r="M41" s="469">
        <f t="shared" ca="1" si="2"/>
        <v>-1.9914767580323633E-2</v>
      </c>
      <c r="R41"/>
    </row>
    <row r="42" spans="2:18" ht="15" customHeight="1" thickBot="1" x14ac:dyDescent="0.3">
      <c r="B42" s="1717"/>
      <c r="C42" s="278" t="str">
        <f>$C$27</f>
        <v>Interior modules</v>
      </c>
      <c r="D42" s="462">
        <f t="shared" ca="1" si="3"/>
        <v>1.7265662984144219E-2</v>
      </c>
      <c r="E42" s="483">
        <f t="shared" ca="1" si="3"/>
        <v>3.6281495686806296E-2</v>
      </c>
      <c r="F42" s="467">
        <f t="shared" ca="1" si="3"/>
        <v>7.0783680764698056E-2</v>
      </c>
      <c r="G42" s="544">
        <f t="shared" ca="1" si="3"/>
        <v>7.0783680764698056E-2</v>
      </c>
      <c r="H42" s="465">
        <f t="shared" ca="1" si="3"/>
        <v>-2.4920832742785864E-3</v>
      </c>
      <c r="I42" s="462">
        <f ca="1">I66</f>
        <v>3.0355354619773338E-2</v>
      </c>
      <c r="J42" s="483">
        <f t="shared" ca="1" si="2"/>
        <v>5.2938142510974187E-2</v>
      </c>
      <c r="K42" s="467">
        <f t="shared" ca="1" si="2"/>
        <v>0.18494062267571065</v>
      </c>
      <c r="L42" s="544">
        <f t="shared" ca="1" si="2"/>
        <v>0.18100867014932689</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1st-10th module</v>
      </c>
      <c r="D50" s="189">
        <f ca="1">D101</f>
        <v>-0.19830168373481438</v>
      </c>
      <c r="E50" s="190">
        <f t="shared" ref="E50:M57" ca="1" si="4">E101</f>
        <v>-0.22504219220964922</v>
      </c>
      <c r="F50" s="190">
        <f t="shared" ca="1" si="4"/>
        <v>-0.17029429355426751</v>
      </c>
      <c r="G50" s="573">
        <f t="shared" ca="1" si="4"/>
        <v>-0.1736023377131935</v>
      </c>
      <c r="H50" s="573">
        <f t="shared" ca="1" si="4"/>
        <v>-0.17482967654196724</v>
      </c>
      <c r="I50" s="189">
        <f ca="1">I101</f>
        <v>-0.33429361973381566</v>
      </c>
      <c r="J50" s="190">
        <f t="shared" ca="1" si="4"/>
        <v>-0.41673414908566697</v>
      </c>
      <c r="K50" s="190">
        <f t="shared" ca="1" si="4"/>
        <v>-0.28824767485340369</v>
      </c>
      <c r="L50" s="190">
        <f t="shared" ca="1" si="4"/>
        <v>-0.2509572843876956</v>
      </c>
      <c r="M50" s="191">
        <f t="shared" ca="1" si="4"/>
        <v>-0.25898829150235375</v>
      </c>
      <c r="R50"/>
    </row>
    <row r="51" spans="2:18" ht="15" customHeight="1" thickBot="1" x14ac:dyDescent="0.3">
      <c r="B51" s="1717"/>
      <c r="C51" s="278" t="str">
        <f>$C$27</f>
        <v>Interior modules</v>
      </c>
      <c r="D51" s="578">
        <f t="shared" ref="D51:D57" ca="1" si="5">D102</f>
        <v>-0.15</v>
      </c>
      <c r="E51" s="579">
        <f t="shared" ca="1" si="4"/>
        <v>-0.20439935357545747</v>
      </c>
      <c r="F51" s="579">
        <f t="shared" ca="1" si="4"/>
        <v>-0.15654656494767349</v>
      </c>
      <c r="G51" s="580">
        <f t="shared" ca="1" si="4"/>
        <v>-0.16431688705427616</v>
      </c>
      <c r="H51" s="580">
        <f t="shared" ca="1" si="4"/>
        <v>-0.17980534461939113</v>
      </c>
      <c r="I51" s="578">
        <f t="shared" ca="1" si="4"/>
        <v>-0.25963766984999603</v>
      </c>
      <c r="J51" s="579">
        <f t="shared" ca="1" si="4"/>
        <v>-0.39066923365416262</v>
      </c>
      <c r="K51" s="579">
        <f t="shared" ca="1" si="4"/>
        <v>-0.21617481366215002</v>
      </c>
      <c r="L51" s="579">
        <f t="shared" ca="1" si="4"/>
        <v>-0.24020373629316447</v>
      </c>
      <c r="M51" s="581">
        <f t="shared" ca="1" si="4"/>
        <v>-0.25898829150235375</v>
      </c>
      <c r="R51"/>
    </row>
    <row r="52" spans="2:18" ht="15" customHeight="1" x14ac:dyDescent="0.25">
      <c r="B52" s="1716" t="str">
        <f>$B$28</f>
        <v>Inner rows, 2nd to 4th row from north</v>
      </c>
      <c r="C52" s="183" t="str">
        <f>$C$26</f>
        <v>1st-10th module</v>
      </c>
      <c r="D52" s="189">
        <f t="shared" ca="1" si="5"/>
        <v>-0.18677957325718844</v>
      </c>
      <c r="E52" s="190">
        <f t="shared" ca="1" si="4"/>
        <v>-0.2291685834316414</v>
      </c>
      <c r="F52" s="190">
        <f t="shared" ca="1" si="4"/>
        <v>-0.17097813334955511</v>
      </c>
      <c r="G52" s="573">
        <f t="shared" ca="1" si="4"/>
        <v>-0.18032280525583219</v>
      </c>
      <c r="H52" s="573">
        <f t="shared" ca="1" si="4"/>
        <v>-0.18033640578025723</v>
      </c>
      <c r="I52" s="189">
        <f t="shared" ca="1" si="4"/>
        <v>-0.271511859683704</v>
      </c>
      <c r="J52" s="190">
        <f t="shared" ca="1" si="4"/>
        <v>-0.29266535708978192</v>
      </c>
      <c r="K52" s="190">
        <f t="shared" ca="1" si="4"/>
        <v>-0.23543791968942973</v>
      </c>
      <c r="L52" s="190">
        <f t="shared" ca="1" si="4"/>
        <v>-0.2204786421938478</v>
      </c>
      <c r="M52" s="191">
        <f t="shared" ca="1" si="4"/>
        <v>-0.23649799552105083</v>
      </c>
      <c r="R52"/>
    </row>
    <row r="53" spans="2:18" ht="15" customHeight="1" thickBot="1" x14ac:dyDescent="0.3">
      <c r="B53" s="1717"/>
      <c r="C53" s="278" t="str">
        <f>$C$27</f>
        <v>Interior modules</v>
      </c>
      <c r="D53" s="578">
        <f t="shared" ca="1" si="5"/>
        <v>-0.15</v>
      </c>
      <c r="E53" s="579">
        <f t="shared" ca="1" si="4"/>
        <v>-0.22005843935328762</v>
      </c>
      <c r="F53" s="579">
        <f t="shared" ca="1" si="4"/>
        <v>-0.1506906222783608</v>
      </c>
      <c r="G53" s="580">
        <f t="shared" ca="1" si="4"/>
        <v>-0.15459013223256571</v>
      </c>
      <c r="H53" s="580">
        <f t="shared" ca="1" si="4"/>
        <v>-0.16136424850792375</v>
      </c>
      <c r="I53" s="578">
        <f t="shared" ca="1" si="4"/>
        <v>-0.21007611120023645</v>
      </c>
      <c r="J53" s="579">
        <f t="shared" ca="1" si="4"/>
        <v>-0.27912973341899905</v>
      </c>
      <c r="K53" s="579">
        <f t="shared" ca="1" si="4"/>
        <v>-0.15924115756187446</v>
      </c>
      <c r="L53" s="579">
        <f t="shared" ca="1" si="4"/>
        <v>-0.17804504954968492</v>
      </c>
      <c r="M53" s="581">
        <f t="shared" ca="1" si="4"/>
        <v>-0.19214762849287731</v>
      </c>
      <c r="R53"/>
    </row>
    <row r="54" spans="2:18" ht="15" customHeight="1" x14ac:dyDescent="0.25">
      <c r="B54" s="1716" t="str">
        <f>$B$30</f>
        <v>Inner rows, from 5th row from north</v>
      </c>
      <c r="C54" s="183" t="str">
        <f>$C$26</f>
        <v>1st-10th module</v>
      </c>
      <c r="D54" s="189">
        <f t="shared" ca="1" si="5"/>
        <v>-0.16069264023982255</v>
      </c>
      <c r="E54" s="190">
        <f t="shared" ca="1" si="4"/>
        <v>-0.19808784946494756</v>
      </c>
      <c r="F54" s="190">
        <f t="shared" ca="1" si="4"/>
        <v>-0.14592793896860412</v>
      </c>
      <c r="G54" s="573">
        <f t="shared" ca="1" si="4"/>
        <v>-0.15722035520937333</v>
      </c>
      <c r="H54" s="573">
        <f t="shared" ca="1" si="4"/>
        <v>-0.14000000000000001</v>
      </c>
      <c r="I54" s="189">
        <f t="shared" ca="1" si="4"/>
        <v>-0.28140614926855639</v>
      </c>
      <c r="J54" s="190">
        <f t="shared" ca="1" si="4"/>
        <v>-0.25166922085961069</v>
      </c>
      <c r="K54" s="190">
        <f t="shared" ca="1" si="4"/>
        <v>-0.20844199330673518</v>
      </c>
      <c r="L54" s="190">
        <f t="shared" ca="1" si="4"/>
        <v>-0.19941322393227351</v>
      </c>
      <c r="M54" s="191">
        <f t="shared" ca="1" si="4"/>
        <v>-0.12</v>
      </c>
      <c r="R54"/>
    </row>
    <row r="55" spans="2:18" ht="15" customHeight="1" thickBot="1" x14ac:dyDescent="0.3">
      <c r="B55" s="1717"/>
      <c r="C55" s="278" t="str">
        <f>$C$27</f>
        <v>Interior modules</v>
      </c>
      <c r="D55" s="582">
        <f t="shared" ca="1" si="5"/>
        <v>-0.15</v>
      </c>
      <c r="E55" s="583">
        <f t="shared" ca="1" si="4"/>
        <v>-0.20385833101430337</v>
      </c>
      <c r="F55" s="583">
        <f t="shared" ca="1" si="4"/>
        <v>-0.13</v>
      </c>
      <c r="G55" s="584">
        <f t="shared" ca="1" si="4"/>
        <v>-0.14000000000000001</v>
      </c>
      <c r="H55" s="584">
        <f t="shared" ca="1" si="4"/>
        <v>-0.14000000000000001</v>
      </c>
      <c r="I55" s="582">
        <f t="shared" ca="1" si="4"/>
        <v>-0.16735324131211868</v>
      </c>
      <c r="J55" s="583">
        <f t="shared" ca="1" si="4"/>
        <v>-0.25052075267287149</v>
      </c>
      <c r="K55" s="583">
        <f t="shared" ca="1" si="4"/>
        <v>-0.15678505575963611</v>
      </c>
      <c r="L55" s="583">
        <f t="shared" ca="1" si="4"/>
        <v>-0.14554663540922103</v>
      </c>
      <c r="M55" s="585">
        <f t="shared" ca="1" si="4"/>
        <v>-0.12</v>
      </c>
      <c r="R55"/>
    </row>
    <row r="56" spans="2:18" ht="15" customHeight="1" x14ac:dyDescent="0.25">
      <c r="B56" s="1716" t="str">
        <f>$B$32</f>
        <v>South row</v>
      </c>
      <c r="C56" s="183" t="str">
        <f>$C$26</f>
        <v>1st-10th module</v>
      </c>
      <c r="D56" s="189">
        <f t="shared" ca="1" si="5"/>
        <v>-0.17456896534037819</v>
      </c>
      <c r="E56" s="190">
        <f t="shared" ca="1" si="4"/>
        <v>-0.1933293541195914</v>
      </c>
      <c r="F56" s="190">
        <f t="shared" ca="1" si="4"/>
        <v>-0.16086771502755609</v>
      </c>
      <c r="G56" s="573">
        <f t="shared" ca="1" si="4"/>
        <v>-0.14861017760468667</v>
      </c>
      <c r="H56" s="573">
        <f t="shared" ca="1" si="4"/>
        <v>-0.14000000000000001</v>
      </c>
      <c r="I56" s="189">
        <f t="shared" ca="1" si="4"/>
        <v>-0.24591642141084788</v>
      </c>
      <c r="J56" s="190">
        <f t="shared" ca="1" si="4"/>
        <v>-0.23196995410805288</v>
      </c>
      <c r="K56" s="190">
        <f t="shared" ca="1" si="4"/>
        <v>-0.21499380301858093</v>
      </c>
      <c r="L56" s="190">
        <f t="shared" ca="1" si="4"/>
        <v>-0.17512623967828456</v>
      </c>
      <c r="M56" s="191">
        <f t="shared" ca="1" si="4"/>
        <v>-0.12645891513380611</v>
      </c>
      <c r="R56"/>
    </row>
    <row r="57" spans="2:18" ht="15" customHeight="1" thickBot="1" x14ac:dyDescent="0.3">
      <c r="B57" s="1717"/>
      <c r="C57" s="278" t="str">
        <f>$C$27</f>
        <v>Interior modules</v>
      </c>
      <c r="D57" s="578">
        <f t="shared" ca="1" si="5"/>
        <v>-0.15</v>
      </c>
      <c r="E57" s="579">
        <f t="shared" ca="1" si="4"/>
        <v>-0.19667542812717589</v>
      </c>
      <c r="F57" s="579">
        <f t="shared" ca="1" si="4"/>
        <v>-0.13</v>
      </c>
      <c r="G57" s="580">
        <f t="shared" ca="1" si="4"/>
        <v>-0.13</v>
      </c>
      <c r="H57" s="580">
        <f ca="1">H108</f>
        <v>-0.14000000000000001</v>
      </c>
      <c r="I57" s="578">
        <f ca="1">I108</f>
        <v>-0.17402152055569922</v>
      </c>
      <c r="J57" s="579">
        <f t="shared" ca="1" si="4"/>
        <v>-0.21959314051584666</v>
      </c>
      <c r="K57" s="579">
        <f t="shared" ca="1" si="4"/>
        <v>-0.16124923171957548</v>
      </c>
      <c r="L57" s="579">
        <f t="shared" ca="1" si="4"/>
        <v>-0.1383199531138315</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1st-10th module</v>
      </c>
      <c r="D59" s="189">
        <f ca="1">D73</f>
        <v>-5.7707145822534283E-3</v>
      </c>
      <c r="E59" s="190">
        <f t="shared" ref="E59:M66" ca="1" si="6">E73</f>
        <v>3.6631947882853809E-2</v>
      </c>
      <c r="F59" s="190">
        <f t="shared" ca="1" si="6"/>
        <v>7.2013805163578429E-2</v>
      </c>
      <c r="G59" s="573">
        <f t="shared" ca="1" si="6"/>
        <v>1.0679045345030527E-2</v>
      </c>
      <c r="H59" s="573">
        <f t="shared" ca="1" si="6"/>
        <v>1.5404082458714205E-2</v>
      </c>
      <c r="I59" s="189">
        <f ca="1">I73</f>
        <v>-0.36713554966418999</v>
      </c>
      <c r="J59" s="190">
        <f t="shared" ca="1" si="6"/>
        <v>0.13616965391689656</v>
      </c>
      <c r="K59" s="190">
        <f t="shared" ca="1" si="6"/>
        <v>0.27716248633659135</v>
      </c>
      <c r="L59" s="190">
        <f t="shared" ca="1" si="6"/>
        <v>-1.889503751306779E-2</v>
      </c>
      <c r="M59" s="191">
        <f t="shared" ca="1" si="6"/>
        <v>0.18224135474843733</v>
      </c>
      <c r="R59"/>
    </row>
    <row r="60" spans="2:18" ht="15" customHeight="1" thickBot="1" x14ac:dyDescent="0.3">
      <c r="B60" s="1717"/>
      <c r="C60" s="278" t="str">
        <f>$C$27</f>
        <v>Interior modules</v>
      </c>
      <c r="D60" s="578">
        <f t="shared" ref="D60:H66" ca="1" si="7">D74</f>
        <v>1.7265662984144219E-2</v>
      </c>
      <c r="E60" s="579">
        <f t="shared" ca="1" si="7"/>
        <v>4.4800881592123622E-2</v>
      </c>
      <c r="F60" s="579">
        <f t="shared" ca="1" si="7"/>
        <v>6.8899867476346466E-2</v>
      </c>
      <c r="G60" s="580">
        <f t="shared" ca="1" si="7"/>
        <v>3.6757673279455325E-2</v>
      </c>
      <c r="H60" s="580">
        <f t="shared" ca="1" si="7"/>
        <v>1.5976803846352514E-2</v>
      </c>
      <c r="I60" s="578">
        <f t="shared" ca="1" si="6"/>
        <v>-0.24963981198715177</v>
      </c>
      <c r="J60" s="579">
        <f t="shared" ca="1" si="6"/>
        <v>6.5822820296392748E-2</v>
      </c>
      <c r="K60" s="579">
        <f t="shared" ca="1" si="6"/>
        <v>0.14652056377074854</v>
      </c>
      <c r="L60" s="579">
        <f t="shared" ca="1" si="6"/>
        <v>0.12678365645035419</v>
      </c>
      <c r="M60" s="581">
        <f t="shared" ca="1" si="6"/>
        <v>0.15242427970357655</v>
      </c>
      <c r="R60"/>
    </row>
    <row r="61" spans="2:18" ht="15" customHeight="1" x14ac:dyDescent="0.25">
      <c r="B61" s="1716" t="str">
        <f>$B$28</f>
        <v>Inner rows, 2nd to 4th row from north</v>
      </c>
      <c r="C61" s="183" t="str">
        <f>$C$26</f>
        <v>1st-10th module</v>
      </c>
      <c r="D61" s="189">
        <f t="shared" ca="1" si="7"/>
        <v>5.3084380341933302E-2</v>
      </c>
      <c r="E61" s="190">
        <f t="shared" ca="1" si="7"/>
        <v>3.8104192643413637E-2</v>
      </c>
      <c r="F61" s="190">
        <f t="shared" ca="1" si="7"/>
        <v>6.4608046200980887E-2</v>
      </c>
      <c r="G61" s="573">
        <f t="shared" ca="1" si="7"/>
        <v>5.2003139996302308E-3</v>
      </c>
      <c r="H61" s="573">
        <f t="shared" ca="1" si="7"/>
        <v>2.1508153136787405E-3</v>
      </c>
      <c r="I61" s="189">
        <f t="shared" ca="1" si="6"/>
        <v>0.12897613599526825</v>
      </c>
      <c r="J61" s="190">
        <f t="shared" ca="1" si="6"/>
        <v>0.12805388028310324</v>
      </c>
      <c r="K61" s="190">
        <f t="shared" ca="1" si="6"/>
        <v>-9.0048742083247715E-2</v>
      </c>
      <c r="L61" s="190">
        <f t="shared" ca="1" si="6"/>
        <v>0.147122681143079</v>
      </c>
      <c r="M61" s="191">
        <f t="shared" ca="1" si="6"/>
        <v>-6.2714676082164633E-2</v>
      </c>
      <c r="R61"/>
    </row>
    <row r="62" spans="2:18" ht="15" customHeight="1" thickBot="1" x14ac:dyDescent="0.3">
      <c r="B62" s="1717"/>
      <c r="C62" s="278" t="str">
        <f>$C$27</f>
        <v>Interior modules</v>
      </c>
      <c r="D62" s="578">
        <f t="shared" ca="1" si="7"/>
        <v>1.7265662984144219E-2</v>
      </c>
      <c r="E62" s="579">
        <f t="shared" ca="1" si="7"/>
        <v>3.8761831805144212E-2</v>
      </c>
      <c r="F62" s="579">
        <f t="shared" ca="1" si="7"/>
        <v>5.3916050631365904E-2</v>
      </c>
      <c r="G62" s="580">
        <f t="shared" ca="1" si="7"/>
        <v>8.490656462271701E-3</v>
      </c>
      <c r="H62" s="580">
        <f t="shared" ca="1" si="7"/>
        <v>-3.2963843296732896E-5</v>
      </c>
      <c r="I62" s="578">
        <f t="shared" ca="1" si="6"/>
        <v>-0.23353267667457275</v>
      </c>
      <c r="J62" s="579">
        <f t="shared" ca="1" si="6"/>
        <v>0.10166488120638638</v>
      </c>
      <c r="K62" s="579">
        <f t="shared" ca="1" si="6"/>
        <v>0.16972111647306543</v>
      </c>
      <c r="L62" s="579">
        <f t="shared" ca="1" si="6"/>
        <v>6.6492491973733109E-2</v>
      </c>
      <c r="M62" s="581">
        <f t="shared" ca="1" si="6"/>
        <v>0.14185695377746413</v>
      </c>
      <c r="R62"/>
    </row>
    <row r="63" spans="2:18" ht="15" customHeight="1" x14ac:dyDescent="0.25">
      <c r="B63" s="1716" t="str">
        <f>$B$30</f>
        <v>Inner rows, from 5th row from north</v>
      </c>
      <c r="C63" s="183" t="str">
        <f>$C$26</f>
        <v>1st-10th module</v>
      </c>
      <c r="D63" s="189">
        <f t="shared" ca="1" si="7"/>
        <v>1.8496433136087446E-2</v>
      </c>
      <c r="E63" s="190">
        <f t="shared" ca="1" si="7"/>
        <v>3.0208440921269911E-2</v>
      </c>
      <c r="F63" s="190">
        <f t="shared" ca="1" si="7"/>
        <v>5.7798736199271027E-2</v>
      </c>
      <c r="G63" s="573">
        <f t="shared" ca="1" si="7"/>
        <v>4.7882315179695436E-3</v>
      </c>
      <c r="H63" s="573">
        <f t="shared" ca="1" si="7"/>
        <v>-2.4920832742785864E-3</v>
      </c>
      <c r="I63" s="189">
        <f t="shared" ca="1" si="6"/>
        <v>0.15463010031173291</v>
      </c>
      <c r="J63" s="190">
        <f t="shared" ca="1" si="6"/>
        <v>0.20278439103899598</v>
      </c>
      <c r="K63" s="190">
        <f t="shared" ca="1" si="6"/>
        <v>3.6636793618065558E-2</v>
      </c>
      <c r="L63" s="190">
        <f t="shared" ca="1" si="6"/>
        <v>0.13791920563953564</v>
      </c>
      <c r="M63" s="191">
        <f t="shared" ca="1" si="6"/>
        <v>-2.8223803871824861E-2</v>
      </c>
      <c r="R63"/>
    </row>
    <row r="64" spans="2:18" ht="15" customHeight="1" thickBot="1" x14ac:dyDescent="0.3">
      <c r="B64" s="1717"/>
      <c r="C64" s="278" t="str">
        <f>$C$27</f>
        <v>Interior modules</v>
      </c>
      <c r="D64" s="582">
        <f t="shared" ca="1" si="7"/>
        <v>1.7265662984144219E-2</v>
      </c>
      <c r="E64" s="583">
        <f t="shared" ca="1" si="7"/>
        <v>3.7571755009969246E-2</v>
      </c>
      <c r="F64" s="583">
        <f t="shared" ca="1" si="7"/>
        <v>7.0783680764698056E-2</v>
      </c>
      <c r="G64" s="584">
        <f t="shared" ca="1" si="7"/>
        <v>2.2831968692422332E-2</v>
      </c>
      <c r="H64" s="584">
        <f t="shared" ca="1" si="7"/>
        <v>-2.4920832742785864E-3</v>
      </c>
      <c r="I64" s="582">
        <f t="shared" ca="1" si="6"/>
        <v>0.13634699273116721</v>
      </c>
      <c r="J64" s="583">
        <f t="shared" ca="1" si="6"/>
        <v>0.19351217553796612</v>
      </c>
      <c r="K64" s="583">
        <f t="shared" ca="1" si="6"/>
        <v>0.1710462495931955</v>
      </c>
      <c r="L64" s="583">
        <f t="shared" ca="1" si="6"/>
        <v>0.11634169051451376</v>
      </c>
      <c r="M64" s="585">
        <f t="shared" ca="1" si="6"/>
        <v>-2.8223803871824861E-2</v>
      </c>
      <c r="R64"/>
    </row>
    <row r="65" spans="2:18" ht="15" customHeight="1" x14ac:dyDescent="0.25">
      <c r="B65" s="1716" t="str">
        <f>$B$32</f>
        <v>South row</v>
      </c>
      <c r="C65" s="183" t="str">
        <f>$C$26</f>
        <v>1st-10th module</v>
      </c>
      <c r="D65" s="189">
        <f t="shared" ca="1" si="7"/>
        <v>2.5173075242586104E-2</v>
      </c>
      <c r="E65" s="190">
        <f t="shared" ca="1" si="7"/>
        <v>3.8146750580558136E-2</v>
      </c>
      <c r="F65" s="190">
        <f t="shared" ca="1" si="7"/>
        <v>6.3567696631882345E-2</v>
      </c>
      <c r="G65" s="573">
        <f t="shared" ca="1" si="7"/>
        <v>2.3823038190796755E-2</v>
      </c>
      <c r="H65" s="573">
        <f t="shared" ca="1" si="7"/>
        <v>-2.4920832742785864E-3</v>
      </c>
      <c r="I65" s="189">
        <f t="shared" ca="1" si="6"/>
        <v>0.36588382136868075</v>
      </c>
      <c r="J65" s="190">
        <f t="shared" ca="1" si="6"/>
        <v>-1.0962243659846705E-2</v>
      </c>
      <c r="K65" s="190">
        <f t="shared" ca="1" si="6"/>
        <v>0.16336284963572878</v>
      </c>
      <c r="L65" s="190">
        <f t="shared" ca="1" si="6"/>
        <v>0.1795640751095525</v>
      </c>
      <c r="M65" s="191">
        <f ca="1">M79</f>
        <v>-1.9914767580323633E-2</v>
      </c>
      <c r="R65"/>
    </row>
    <row r="66" spans="2:18" ht="15" customHeight="1" thickBot="1" x14ac:dyDescent="0.3">
      <c r="B66" s="1717"/>
      <c r="C66" s="278" t="str">
        <f>$C$27</f>
        <v>Interior modules</v>
      </c>
      <c r="D66" s="578">
        <f t="shared" ca="1" si="7"/>
        <v>1.7265662984144219E-2</v>
      </c>
      <c r="E66" s="579">
        <f t="shared" ca="1" si="7"/>
        <v>3.6281495686806296E-2</v>
      </c>
      <c r="F66" s="579">
        <f t="shared" ca="1" si="7"/>
        <v>7.0783680764698056E-2</v>
      </c>
      <c r="G66" s="580">
        <f t="shared" ca="1" si="7"/>
        <v>7.0783680764698056E-2</v>
      </c>
      <c r="H66" s="580">
        <f ca="1">H80</f>
        <v>-2.4920832742785864E-3</v>
      </c>
      <c r="I66" s="578">
        <f t="shared" ca="1" si="6"/>
        <v>3.0355354619773338E-2</v>
      </c>
      <c r="J66" s="579">
        <f t="shared" ca="1" si="6"/>
        <v>5.2938142510974187E-2</v>
      </c>
      <c r="K66" s="579">
        <f t="shared" ca="1" si="6"/>
        <v>0.18494062267571065</v>
      </c>
      <c r="L66" s="579">
        <f t="shared" ca="1" si="6"/>
        <v>0.18100867014932689</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1st-10th module</v>
      </c>
      <c r="D73" s="586">
        <f ca="1">(9.81*(D115+40)/1000/1.5+D101*(SIN(PI()/180*5)*3.842/0.5+COS(PI()/180*5)*3.842))/(SIN(PI()/180*67.9)*0.476/0.5-COS(PI()/180*67.9)*0.476)</f>
        <v>-5.7707145822534283E-3</v>
      </c>
      <c r="E73" s="190">
        <f t="shared" ref="E73:H73" ca="1" si="8">(9.81*(E115+40)/1000/1.5+E101*(SIN(PI()/180*5)*3.842/0.5+COS(PI()/180*5)*3.842))/(SIN(PI()/180*67.9)*0.476/0.5-COS(PI()/180*67.9)*0.476)</f>
        <v>3.6631947882853809E-2</v>
      </c>
      <c r="F73" s="190">
        <f t="shared" ca="1" si="8"/>
        <v>7.2013805163578429E-2</v>
      </c>
      <c r="G73" s="190">
        <f t="shared" ca="1" si="8"/>
        <v>1.0679045345030527E-2</v>
      </c>
      <c r="H73" s="573">
        <f t="shared" ca="1" si="8"/>
        <v>1.5404082458714205E-2</v>
      </c>
      <c r="I73" s="189">
        <f ca="1">(-9.81*(I115+40)/1000/1.5-I101*COS(PI()/180*5)*3.842)/(COS(PI()/180*67.9)*0.476)</f>
        <v>-0.36713554966418999</v>
      </c>
      <c r="J73" s="190">
        <f t="shared" ref="J73:M73" ca="1" si="9">(-9.81*(J115+40)/1000/1.5-J101*COS(PI()/180*5)*3.842)/(COS(PI()/180*67.9)*0.476)</f>
        <v>0.13616965391689656</v>
      </c>
      <c r="K73" s="190">
        <f t="shared" ca="1" si="9"/>
        <v>0.27716248633659135</v>
      </c>
      <c r="L73" s="190">
        <f t="shared" ca="1" si="9"/>
        <v>-1.889503751306779E-2</v>
      </c>
      <c r="M73" s="191">
        <f t="shared" ca="1" si="9"/>
        <v>0.18224135474843733</v>
      </c>
    </row>
    <row r="74" spans="2:18" ht="15" customHeight="1" thickBot="1" x14ac:dyDescent="0.25">
      <c r="B74" s="1717"/>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4.4800881592123622E-2</v>
      </c>
      <c r="F74" s="575">
        <f t="shared" ca="1" si="10"/>
        <v>6.8899867476346466E-2</v>
      </c>
      <c r="G74" s="575">
        <f t="shared" ca="1" si="10"/>
        <v>3.6757673279455325E-2</v>
      </c>
      <c r="H74" s="576">
        <f t="shared" ca="1" si="10"/>
        <v>1.5976803846352514E-2</v>
      </c>
      <c r="I74" s="574">
        <f t="shared" ref="I74:M74" ca="1" si="11">(-9.81*(I116+40)/1000/1.5-I102*COS(PI()/180*5)*3.842)/(COS(PI()/180*67.9)*0.476)</f>
        <v>-0.24963981198715177</v>
      </c>
      <c r="J74" s="575">
        <f t="shared" ca="1" si="11"/>
        <v>6.5822820296392748E-2</v>
      </c>
      <c r="K74" s="575">
        <f t="shared" ca="1" si="11"/>
        <v>0.14652056377074854</v>
      </c>
      <c r="L74" s="575">
        <f t="shared" ca="1" si="11"/>
        <v>0.12678365645035419</v>
      </c>
      <c r="M74" s="577">
        <f t="shared" ca="1" si="11"/>
        <v>0.15242427970357655</v>
      </c>
    </row>
    <row r="75" spans="2:18" ht="15" customHeight="1" x14ac:dyDescent="0.2">
      <c r="B75" s="1716" t="str">
        <f>$B$28</f>
        <v>Inner rows, 2nd to 4th row from north</v>
      </c>
      <c r="C75" s="183" t="str">
        <f>$C$26</f>
        <v>1st-10th module</v>
      </c>
      <c r="D75" s="189">
        <f t="shared" ref="D75:H75" ca="1" si="12">(9.81*(D117+40)/1000/1.5+D103*(SIN(PI()/180*5)*3.842/0.5+COS(PI()/180*5)*3.842))/(SIN(PI()/180*67.9)*0.476/0.5-COS(PI()/180*67.9)*0.476)</f>
        <v>5.3084380341933302E-2</v>
      </c>
      <c r="E75" s="190">
        <f t="shared" ca="1" si="12"/>
        <v>3.8104192643413637E-2</v>
      </c>
      <c r="F75" s="190">
        <f t="shared" ca="1" si="12"/>
        <v>6.4608046200980887E-2</v>
      </c>
      <c r="G75" s="190">
        <f t="shared" ca="1" si="12"/>
        <v>5.2003139996302308E-3</v>
      </c>
      <c r="H75" s="573">
        <f t="shared" ca="1" si="12"/>
        <v>2.1508153136787405E-3</v>
      </c>
      <c r="I75" s="189">
        <f t="shared" ref="I75:M75" ca="1" si="13">(-9.81*(I117+40)/1000/1.5-I103*COS(PI()/180*5)*3.842)/(COS(PI()/180*67.9)*0.476)</f>
        <v>0.12897613599526825</v>
      </c>
      <c r="J75" s="190">
        <f t="shared" ca="1" si="13"/>
        <v>0.12805388028310324</v>
      </c>
      <c r="K75" s="190">
        <f t="shared" ca="1" si="13"/>
        <v>-9.0048742083247715E-2</v>
      </c>
      <c r="L75" s="190">
        <f t="shared" ca="1" si="13"/>
        <v>0.147122681143079</v>
      </c>
      <c r="M75" s="191">
        <f t="shared" ca="1" si="13"/>
        <v>-6.2714676082164633E-2</v>
      </c>
    </row>
    <row r="76" spans="2:18" ht="15" customHeight="1" thickBot="1" x14ac:dyDescent="0.25">
      <c r="B76" s="1717"/>
      <c r="C76" s="278" t="str">
        <f>$C$27</f>
        <v>Interior modules</v>
      </c>
      <c r="D76" s="578">
        <f t="shared" ref="D76:H76" ca="1" si="14">(9.81*(D118+40)/1000/1.5+D104*(SIN(PI()/180*5)*3.842/0.5+COS(PI()/180*5)*3.842))/(SIN(PI()/180*67.9)*0.476/0.5-COS(PI()/180*67.9)*0.476)</f>
        <v>1.7265662984144219E-2</v>
      </c>
      <c r="E76" s="579">
        <f t="shared" ca="1" si="14"/>
        <v>3.8761831805144212E-2</v>
      </c>
      <c r="F76" s="579">
        <f t="shared" ca="1" si="14"/>
        <v>5.3916050631365904E-2</v>
      </c>
      <c r="G76" s="579">
        <f t="shared" ca="1" si="14"/>
        <v>8.490656462271701E-3</v>
      </c>
      <c r="H76" s="580">
        <f t="shared" ca="1" si="14"/>
        <v>-3.2963843296732896E-5</v>
      </c>
      <c r="I76" s="578">
        <f t="shared" ref="I76:M76" ca="1" si="15">(-9.81*(I118+40)/1000/1.5-I104*COS(PI()/180*5)*3.842)/(COS(PI()/180*67.9)*0.476)</f>
        <v>-0.23353267667457275</v>
      </c>
      <c r="J76" s="579">
        <f t="shared" ca="1" si="15"/>
        <v>0.10166488120638638</v>
      </c>
      <c r="K76" s="579">
        <f t="shared" ca="1" si="15"/>
        <v>0.16972111647306543</v>
      </c>
      <c r="L76" s="579">
        <f t="shared" ca="1" si="15"/>
        <v>6.6492491973733109E-2</v>
      </c>
      <c r="M76" s="581">
        <f t="shared" ca="1" si="15"/>
        <v>0.14185695377746413</v>
      </c>
    </row>
    <row r="77" spans="2:18" ht="15" customHeight="1" x14ac:dyDescent="0.2">
      <c r="B77" s="1716" t="str">
        <f>$B$30</f>
        <v>Inner rows, from 5th row from north</v>
      </c>
      <c r="C77" s="183" t="str">
        <f>$C$26</f>
        <v>1st-10th module</v>
      </c>
      <c r="D77" s="189">
        <f t="shared" ref="D77:H77" ca="1" si="16">(9.81*(D119+40)/1000/1.5+D105*(SIN(PI()/180*5)*3.842/0.5+COS(PI()/180*5)*3.842))/(SIN(PI()/180*67.9)*0.476/0.5-COS(PI()/180*67.9)*0.476)</f>
        <v>1.8496433136087446E-2</v>
      </c>
      <c r="E77" s="190">
        <f t="shared" ca="1" si="16"/>
        <v>3.0208440921269911E-2</v>
      </c>
      <c r="F77" s="190">
        <f t="shared" ca="1" si="16"/>
        <v>5.7798736199271027E-2</v>
      </c>
      <c r="G77" s="190">
        <f t="shared" ca="1" si="16"/>
        <v>4.7882315179695436E-3</v>
      </c>
      <c r="H77" s="190">
        <f t="shared" ca="1" si="16"/>
        <v>-2.4920832742785864E-3</v>
      </c>
      <c r="I77" s="189">
        <f t="shared" ref="I77:L77" ca="1" si="17">(-9.81*(I119+40)/1000/1.5-I105*COS(PI()/180*5)*3.842)/(COS(PI()/180*67.9)*0.476)</f>
        <v>0.15463010031173291</v>
      </c>
      <c r="J77" s="190">
        <f t="shared" ca="1" si="17"/>
        <v>0.20278439103899598</v>
      </c>
      <c r="K77" s="190">
        <f t="shared" ca="1" si="17"/>
        <v>3.6636793618065558E-2</v>
      </c>
      <c r="L77" s="190">
        <f t="shared" ca="1" si="17"/>
        <v>0.13791920563953564</v>
      </c>
      <c r="M77" s="191">
        <f ca="1">(-9.81*(M119+40)/1000/1.5-M105*COS(PI()/180*5)*3.842)/(COS(PI()/180*67.9)*0.476)</f>
        <v>-2.8223803871824861E-2</v>
      </c>
    </row>
    <row r="78" spans="2:18" ht="15" customHeight="1" thickBot="1" x14ac:dyDescent="0.25">
      <c r="B78" s="1717"/>
      <c r="C78" s="278" t="str">
        <f>$C$27</f>
        <v>Interior modules</v>
      </c>
      <c r="D78" s="582">
        <f t="shared" ref="D78:H78" ca="1" si="18">(9.81*(D120+40)/1000/1.5+D106*(SIN(PI()/180*5)*3.842/0.5+COS(PI()/180*5)*3.842))/(SIN(PI()/180*67.9)*0.476/0.5-COS(PI()/180*67.9)*0.476)</f>
        <v>1.7265662984144219E-2</v>
      </c>
      <c r="E78" s="583">
        <f t="shared" ca="1" si="18"/>
        <v>3.7571755009969246E-2</v>
      </c>
      <c r="F78" s="583">
        <f t="shared" ca="1" si="18"/>
        <v>7.0783680764698056E-2</v>
      </c>
      <c r="G78" s="583">
        <f t="shared" ca="1" si="18"/>
        <v>2.2831968692422332E-2</v>
      </c>
      <c r="H78" s="583">
        <f t="shared" ca="1" si="18"/>
        <v>-2.4920832742785864E-3</v>
      </c>
      <c r="I78" s="582">
        <f t="shared" ref="I78:M78" ca="1" si="19">(-9.81*(I120+40)/1000/1.5-I106*COS(PI()/180*5)*3.842)/(COS(PI()/180*67.9)*0.476)</f>
        <v>0.13634699273116721</v>
      </c>
      <c r="J78" s="583">
        <f t="shared" ca="1" si="19"/>
        <v>0.19351217553796612</v>
      </c>
      <c r="K78" s="583">
        <f t="shared" ca="1" si="19"/>
        <v>0.1710462495931955</v>
      </c>
      <c r="L78" s="583">
        <f t="shared" ca="1" si="19"/>
        <v>0.11634169051451376</v>
      </c>
      <c r="M78" s="585">
        <f t="shared" ca="1" si="19"/>
        <v>-2.8223803871824861E-2</v>
      </c>
    </row>
    <row r="79" spans="2:18" ht="15" customHeight="1" x14ac:dyDescent="0.2">
      <c r="B79" s="1716" t="str">
        <f>$B$32</f>
        <v>South row</v>
      </c>
      <c r="C79" s="183" t="str">
        <f>$C$26</f>
        <v>1st-10th module</v>
      </c>
      <c r="D79" s="189">
        <f t="shared" ref="D79:H79" ca="1" si="20">(9.81*(D121+40)/1000/1.5+D107*(SIN(PI()/180*5)*3.842/0.5+COS(PI()/180*5)*3.842))/(SIN(PI()/180*67.9)*0.476/0.5-COS(PI()/180*67.9)*0.476)</f>
        <v>2.5173075242586104E-2</v>
      </c>
      <c r="E79" s="190">
        <f t="shared" ca="1" si="20"/>
        <v>3.8146750580558136E-2</v>
      </c>
      <c r="F79" s="190">
        <f t="shared" ca="1" si="20"/>
        <v>6.3567696631882345E-2</v>
      </c>
      <c r="G79" s="190">
        <f t="shared" ca="1" si="20"/>
        <v>2.3823038190796755E-2</v>
      </c>
      <c r="H79" s="573">
        <f t="shared" ca="1" si="20"/>
        <v>-2.4920832742785864E-3</v>
      </c>
      <c r="I79" s="189">
        <f t="shared" ref="I79:M79" ca="1" si="21">(-9.81*(I121+40)/1000/1.5-I107*COS(PI()/180*5)*3.842)/(COS(PI()/180*67.9)*0.476)</f>
        <v>0.36588382136868075</v>
      </c>
      <c r="J79" s="190">
        <f t="shared" ca="1" si="21"/>
        <v>-1.0962243659846705E-2</v>
      </c>
      <c r="K79" s="190">
        <f t="shared" ca="1" si="21"/>
        <v>0.16336284963572878</v>
      </c>
      <c r="L79" s="190">
        <f t="shared" ca="1" si="21"/>
        <v>0.1795640751095525</v>
      </c>
      <c r="M79" s="191">
        <f t="shared" ca="1" si="21"/>
        <v>-1.9914767580323633E-2</v>
      </c>
    </row>
    <row r="80" spans="2:18" ht="15" customHeight="1" thickBot="1" x14ac:dyDescent="0.25">
      <c r="B80" s="1717"/>
      <c r="C80" s="278" t="str">
        <f>$C$27</f>
        <v>Interior modules</v>
      </c>
      <c r="D80" s="578">
        <f t="shared" ref="D80:G80" ca="1" si="22">(9.81*(D122+40)/1000/1.5+D108*(SIN(PI()/180*5)*3.842/0.5+COS(PI()/180*5)*3.842))/(SIN(PI()/180*67.9)*0.476/0.5-COS(PI()/180*67.9)*0.476)</f>
        <v>1.7265662984144219E-2</v>
      </c>
      <c r="E80" s="579">
        <f t="shared" ca="1" si="22"/>
        <v>3.6281495686806296E-2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3.0355354619773338E-2</v>
      </c>
      <c r="J80" s="579">
        <f t="shared" ca="1" si="23"/>
        <v>5.2938142510974187E-2</v>
      </c>
      <c r="K80" s="579">
        <f t="shared" ca="1" si="23"/>
        <v>0.18494062267571065</v>
      </c>
      <c r="L80" s="579">
        <f t="shared" ca="1" si="23"/>
        <v>0.18100867014932689</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1st-10th module</v>
      </c>
      <c r="D87" s="189">
        <f>IF(N87=-2,1000*($G$17*$G$18*$C$19)/625,1000*($G$17*$G$18*$C$19)/(MAX(150,MIN($G$16*MAX($G$14:$G$15),4*$G$16^2,4*(MIN($G$14:$G$15))^2))*(MAX(6.12,$G$16)/12.5)^N87))</f>
        <v>254.67823079999997</v>
      </c>
      <c r="E87" s="190">
        <f t="shared" ref="E87:H94" si="24">IF(O87=-2,1000*($G$17*$G$18*$C$19)/625,1000*($G$17*$G$18*$C$19)/(MAX(150,MIN($G$16*MAX($G$14:$G$15),4*$G$16^2,4*(MIN($G$14:$G$15))^2))*(MAX(6.12,$G$16)/12.5)^O87))</f>
        <v>332.91527991203276</v>
      </c>
      <c r="F87" s="190">
        <f t="shared" si="24"/>
        <v>222.75162045302048</v>
      </c>
      <c r="G87" s="190">
        <f t="shared" si="24"/>
        <v>194.8273484490002</v>
      </c>
      <c r="H87" s="573">
        <f t="shared" si="24"/>
        <v>149.04177551585281</v>
      </c>
      <c r="I87" s="189">
        <f>IF(N87=-2,1000*($G$17*$G$18*$C$16)/625,1000*($G$17*$G$18*$C$16)/(MAX(150,MIN($G$16*MAX($G$14:$G$15),4*$G$16^2,4*(MIN($G$14:$G$15))^2))*(MAX(6.12,$G$16)/12.5)^N87))</f>
        <v>47.752168274999995</v>
      </c>
      <c r="J87" s="190">
        <f t="shared" ref="J87:M94" si="25">IF(O87=-2,1000*($G$17*$G$18*$C$16)/625,1000*($G$17*$G$18*$C$16)/(MAX(150,MIN($G$16*MAX($G$14:$G$15),4*$G$16^2,4*(MIN($G$14:$G$15))^2))*(MAX(6.12,$G$16)/12.5)^O87))</f>
        <v>62.421614983506146</v>
      </c>
      <c r="K87" s="190">
        <f t="shared" si="25"/>
        <v>41.765928834941342</v>
      </c>
      <c r="L87" s="190">
        <f t="shared" si="25"/>
        <v>36.530127834187539</v>
      </c>
      <c r="M87" s="573">
        <f t="shared" si="25"/>
        <v>27.945332909222401</v>
      </c>
      <c r="N87" s="189">
        <v>-1</v>
      </c>
      <c r="O87" s="190">
        <v>-0.5</v>
      </c>
      <c r="P87" s="190">
        <v>-1.25</v>
      </c>
      <c r="Q87" s="190">
        <v>-1.5</v>
      </c>
      <c r="R87" s="191">
        <v>-2</v>
      </c>
    </row>
    <row r="88" spans="2:31" ht="15" customHeight="1" thickBot="1" x14ac:dyDescent="0.25">
      <c r="B88" s="1717"/>
      <c r="C88" s="278" t="str">
        <f>$C$27</f>
        <v>Interior modules</v>
      </c>
      <c r="D88" s="574">
        <f t="shared" ref="D88:D94" si="26">IF(N88=-2,1000*($G$17*$G$18*$C$19)/625,1000*($G$17*$G$18*$C$19)/(MAX(150,MIN($G$16*MAX($G$14:$G$15),4*$G$16^2,4*(MIN($G$14:$G$15))^2))*(MAX(6.12,$G$16)/12.5)^N88))</f>
        <v>254.67823079999997</v>
      </c>
      <c r="E88" s="575">
        <f t="shared" si="24"/>
        <v>332.91527991203276</v>
      </c>
      <c r="F88" s="575">
        <f t="shared" si="24"/>
        <v>222.75162045302048</v>
      </c>
      <c r="G88" s="575">
        <f t="shared" si="24"/>
        <v>194.8273484490002</v>
      </c>
      <c r="H88" s="576">
        <f t="shared" si="24"/>
        <v>149.04177551585281</v>
      </c>
      <c r="I88" s="574">
        <f t="shared" ref="I88:I94" si="27">IF(N88=-2,1000*($G$17*$G$18*$C$16)/625,1000*($G$17*$G$18*$C$16)/(MAX(150,MIN($G$16*MAX($G$14:$G$15),4*$G$16^2,4*(MIN($G$14:$G$15))^2))*(MAX(6.12,$G$16)/12.5)^N88))</f>
        <v>47.752168274999995</v>
      </c>
      <c r="J88" s="575">
        <f t="shared" si="25"/>
        <v>62.421614983506146</v>
      </c>
      <c r="K88" s="575">
        <f t="shared" si="25"/>
        <v>41.765928834941342</v>
      </c>
      <c r="L88" s="575">
        <f t="shared" si="25"/>
        <v>36.530127834187539</v>
      </c>
      <c r="M88" s="576">
        <f t="shared" si="25"/>
        <v>27.945332909222401</v>
      </c>
      <c r="N88" s="574">
        <v>-1</v>
      </c>
      <c r="O88" s="575">
        <v>-0.5</v>
      </c>
      <c r="P88" s="575">
        <v>-1.25</v>
      </c>
      <c r="Q88" s="575">
        <v>-1.5</v>
      </c>
      <c r="R88" s="577">
        <v>-2</v>
      </c>
    </row>
    <row r="89" spans="2:31" ht="15" customHeight="1" x14ac:dyDescent="0.2">
      <c r="B89" s="1716" t="str">
        <f>$B$28</f>
        <v>Inner rows, 2nd to 4th row from north</v>
      </c>
      <c r="C89" s="241" t="str">
        <f>$C$26</f>
        <v>1st-10th module</v>
      </c>
      <c r="D89" s="190">
        <f t="shared" si="26"/>
        <v>435.1867187499999</v>
      </c>
      <c r="E89" s="190">
        <f t="shared" si="24"/>
        <v>291.18082782745722</v>
      </c>
      <c r="F89" s="190">
        <f t="shared" si="24"/>
        <v>222.75162045302048</v>
      </c>
      <c r="G89" s="190">
        <f t="shared" si="24"/>
        <v>194.8273484490002</v>
      </c>
      <c r="H89" s="573">
        <f t="shared" si="24"/>
        <v>149.04177551585281</v>
      </c>
      <c r="I89" s="189">
        <f t="shared" si="27"/>
        <v>81.597509765624977</v>
      </c>
      <c r="J89" s="190">
        <f t="shared" si="25"/>
        <v>54.596405217648233</v>
      </c>
      <c r="K89" s="190">
        <f t="shared" si="25"/>
        <v>41.765928834941342</v>
      </c>
      <c r="L89" s="190">
        <f t="shared" si="25"/>
        <v>36.530127834187539</v>
      </c>
      <c r="M89" s="573">
        <f t="shared" si="25"/>
        <v>27.945332909222401</v>
      </c>
      <c r="N89" s="189">
        <v>0</v>
      </c>
      <c r="O89" s="190">
        <v>-0.75</v>
      </c>
      <c r="P89" s="190">
        <v>-1.25</v>
      </c>
      <c r="Q89" s="190">
        <v>-1.5</v>
      </c>
      <c r="R89" s="191">
        <v>-2</v>
      </c>
    </row>
    <row r="90" spans="2:31" ht="15" customHeight="1" thickBot="1" x14ac:dyDescent="0.25">
      <c r="B90" s="1717"/>
      <c r="C90" s="524" t="str">
        <f>$C$27</f>
        <v>Interior modules</v>
      </c>
      <c r="D90" s="578">
        <f t="shared" si="26"/>
        <v>435.1867187499999</v>
      </c>
      <c r="E90" s="579">
        <f t="shared" si="24"/>
        <v>291.18082782745722</v>
      </c>
      <c r="F90" s="579">
        <f t="shared" si="24"/>
        <v>222.75162045302048</v>
      </c>
      <c r="G90" s="579">
        <f t="shared" si="24"/>
        <v>194.8273484490002</v>
      </c>
      <c r="H90" s="580">
        <f t="shared" si="24"/>
        <v>149.04177551585281</v>
      </c>
      <c r="I90" s="578">
        <f t="shared" si="27"/>
        <v>81.597509765624977</v>
      </c>
      <c r="J90" s="579">
        <f t="shared" si="25"/>
        <v>54.596405217648233</v>
      </c>
      <c r="K90" s="579">
        <f t="shared" si="25"/>
        <v>41.765928834941342</v>
      </c>
      <c r="L90" s="579">
        <f t="shared" si="25"/>
        <v>36.530127834187539</v>
      </c>
      <c r="M90" s="580">
        <f t="shared" si="25"/>
        <v>27.945332909222401</v>
      </c>
      <c r="N90" s="578">
        <v>0</v>
      </c>
      <c r="O90" s="579">
        <v>-0.75</v>
      </c>
      <c r="P90" s="579">
        <v>-1.25</v>
      </c>
      <c r="Q90" s="579">
        <v>-1.5</v>
      </c>
      <c r="R90" s="581">
        <v>-2</v>
      </c>
    </row>
    <row r="91" spans="2:31" ht="15" customHeight="1" x14ac:dyDescent="0.2">
      <c r="B91" s="1716" t="str">
        <f>$B$30</f>
        <v>Inner rows, from 5th row from north</v>
      </c>
      <c r="C91" s="183" t="str">
        <f>$C$26</f>
        <v>1st-10th module</v>
      </c>
      <c r="D91" s="189">
        <f t="shared" si="26"/>
        <v>435.1867187499999</v>
      </c>
      <c r="E91" s="190">
        <f t="shared" si="24"/>
        <v>291.18082782745722</v>
      </c>
      <c r="F91" s="190">
        <f t="shared" si="24"/>
        <v>222.75162045302048</v>
      </c>
      <c r="G91" s="190">
        <f t="shared" si="24"/>
        <v>194.8273484490002</v>
      </c>
      <c r="H91" s="573">
        <f t="shared" si="24"/>
        <v>194.8273484490002</v>
      </c>
      <c r="I91" s="189">
        <f t="shared" si="27"/>
        <v>81.597509765624977</v>
      </c>
      <c r="J91" s="190">
        <f t="shared" si="25"/>
        <v>54.596405217648233</v>
      </c>
      <c r="K91" s="190">
        <f t="shared" si="25"/>
        <v>41.765928834941342</v>
      </c>
      <c r="L91" s="190">
        <f t="shared" si="25"/>
        <v>36.530127834187539</v>
      </c>
      <c r="M91" s="573">
        <f t="shared" si="25"/>
        <v>36.530127834187539</v>
      </c>
      <c r="N91" s="189">
        <v>0</v>
      </c>
      <c r="O91" s="190">
        <v>-0.75</v>
      </c>
      <c r="P91" s="190">
        <v>-1.25</v>
      </c>
      <c r="Q91" s="190">
        <v>-1.5</v>
      </c>
      <c r="R91" s="191">
        <v>-1.5</v>
      </c>
    </row>
    <row r="92" spans="2:31" ht="15" customHeight="1" thickBot="1" x14ac:dyDescent="0.25">
      <c r="B92" s="1717"/>
      <c r="C92" s="278" t="str">
        <f>$C$27</f>
        <v>Interior modules</v>
      </c>
      <c r="D92" s="582">
        <f t="shared" si="26"/>
        <v>435.1867187499999</v>
      </c>
      <c r="E92" s="583">
        <f t="shared" si="24"/>
        <v>291.18082782745722</v>
      </c>
      <c r="F92" s="583">
        <f t="shared" si="24"/>
        <v>222.75162045302048</v>
      </c>
      <c r="G92" s="583">
        <f t="shared" si="24"/>
        <v>194.8273484490002</v>
      </c>
      <c r="H92" s="584">
        <f t="shared" si="24"/>
        <v>194.8273484490002</v>
      </c>
      <c r="I92" s="582">
        <f t="shared" si="27"/>
        <v>81.597509765624977</v>
      </c>
      <c r="J92" s="583">
        <f t="shared" si="25"/>
        <v>54.596405217648233</v>
      </c>
      <c r="K92" s="583">
        <f t="shared" si="25"/>
        <v>41.765928834941342</v>
      </c>
      <c r="L92" s="583">
        <f t="shared" si="25"/>
        <v>36.530127834187539</v>
      </c>
      <c r="M92" s="584">
        <f t="shared" si="25"/>
        <v>36.530127834187539</v>
      </c>
      <c r="N92" s="582">
        <v>0</v>
      </c>
      <c r="O92" s="583">
        <v>-0.75</v>
      </c>
      <c r="P92" s="583">
        <v>-1.25</v>
      </c>
      <c r="Q92" s="583">
        <v>-1.5</v>
      </c>
      <c r="R92" s="585">
        <v>-1.5</v>
      </c>
    </row>
    <row r="93" spans="2:31" ht="15" customHeight="1" x14ac:dyDescent="0.2">
      <c r="B93" s="1716" t="str">
        <f>$B$32</f>
        <v>South row</v>
      </c>
      <c r="C93" s="183" t="str">
        <f>$C$26</f>
        <v>1st-10th module</v>
      </c>
      <c r="D93" s="189">
        <f t="shared" si="26"/>
        <v>435.1867187499999</v>
      </c>
      <c r="E93" s="190">
        <f t="shared" si="24"/>
        <v>291.18082782745722</v>
      </c>
      <c r="F93" s="190">
        <f t="shared" si="24"/>
        <v>222.75162045302048</v>
      </c>
      <c r="G93" s="190">
        <f t="shared" si="24"/>
        <v>194.8273484490002</v>
      </c>
      <c r="H93" s="573">
        <f t="shared" si="24"/>
        <v>194.8273484490002</v>
      </c>
      <c r="I93" s="189">
        <f t="shared" si="27"/>
        <v>81.597509765624977</v>
      </c>
      <c r="J93" s="190">
        <f t="shared" si="25"/>
        <v>54.596405217648233</v>
      </c>
      <c r="K93" s="190">
        <f t="shared" si="25"/>
        <v>41.765928834941342</v>
      </c>
      <c r="L93" s="190">
        <f t="shared" si="25"/>
        <v>36.530127834187539</v>
      </c>
      <c r="M93" s="573">
        <f t="shared" si="25"/>
        <v>36.530127834187539</v>
      </c>
      <c r="N93" s="189">
        <v>0</v>
      </c>
      <c r="O93" s="190">
        <v>-0.75</v>
      </c>
      <c r="P93" s="190">
        <v>-1.25</v>
      </c>
      <c r="Q93" s="190">
        <v>-1.5</v>
      </c>
      <c r="R93" s="191">
        <v>-1.5</v>
      </c>
    </row>
    <row r="94" spans="2:31" ht="15" customHeight="1" thickBot="1" x14ac:dyDescent="0.25">
      <c r="B94" s="1717"/>
      <c r="C94" s="278" t="str">
        <f>$C$27</f>
        <v>Interior modules</v>
      </c>
      <c r="D94" s="578">
        <f t="shared" si="26"/>
        <v>435.1867187499999</v>
      </c>
      <c r="E94" s="579">
        <f t="shared" si="24"/>
        <v>291.18082782745722</v>
      </c>
      <c r="F94" s="579">
        <f t="shared" si="24"/>
        <v>222.75162045302048</v>
      </c>
      <c r="G94" s="579">
        <f t="shared" si="24"/>
        <v>194.8273484490002</v>
      </c>
      <c r="H94" s="580">
        <f>IF(R94=-2,1000*($G$17*$G$18*$C$19)/625,1000*($G$17*$G$18*$C$19)/(MAX(150,MIN($G$16*MAX($G$14:$G$15),4*$G$16^2,4*(MIN($G$14:$G$15))^2))*(MAX(6.12,$G$16)/12.5)^R94))</f>
        <v>194.8273484490002</v>
      </c>
      <c r="I94" s="578">
        <f t="shared" si="27"/>
        <v>81.597509765624977</v>
      </c>
      <c r="J94" s="579">
        <f t="shared" si="25"/>
        <v>54.596405217648233</v>
      </c>
      <c r="K94" s="579">
        <f t="shared" si="25"/>
        <v>41.765928834941342</v>
      </c>
      <c r="L94" s="579">
        <f t="shared" si="25"/>
        <v>36.530127834187539</v>
      </c>
      <c r="M94" s="580">
        <f>IF(R94=-2,1000*($G$17*$G$18*$C$16)/625,1000*($G$17*$G$18*$C$16)/(MAX(150,MIN($G$16*MAX($G$14:$G$15),4*$G$16^2,4*(MIN($G$14:$G$15))^2))*(MAX(6.12,$G$16)/12.5)^R94))</f>
        <v>36.530127834187539</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1st-10th module</v>
      </c>
      <c r="D101" s="189">
        <f ca="1">AF101+(AP101-AF101)/(LOG(BJ101)-LOG(AZ101))*(LOG(D87)-LOG(AZ101))</f>
        <v>-0.19830168373481438</v>
      </c>
      <c r="E101" s="190">
        <f t="shared" ref="E101:M101" ca="1" si="28">AG101+(AQ101-AG101)/(LOG(BK101)-LOG(BA101))*(LOG(E87)-LOG(BA101))</f>
        <v>-0.22504219220964922</v>
      </c>
      <c r="F101" s="190">
        <f t="shared" ca="1" si="28"/>
        <v>-0.17029429355426751</v>
      </c>
      <c r="G101" s="190">
        <f t="shared" ca="1" si="28"/>
        <v>-0.1736023377131935</v>
      </c>
      <c r="H101" s="573">
        <f t="shared" ca="1" si="28"/>
        <v>-0.17482967654196724</v>
      </c>
      <c r="I101" s="189">
        <f t="shared" ca="1" si="28"/>
        <v>-0.33429361973381566</v>
      </c>
      <c r="J101" s="190">
        <f t="shared" ca="1" si="28"/>
        <v>-0.41673414908566697</v>
      </c>
      <c r="K101" s="190">
        <f t="shared" ca="1" si="28"/>
        <v>-0.28824767485340369</v>
      </c>
      <c r="L101" s="190">
        <f t="shared" ca="1" si="28"/>
        <v>-0.2509572843876956</v>
      </c>
      <c r="M101" s="191">
        <f t="shared" ca="1" si="28"/>
        <v>-0.25898829150235375</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717"/>
      <c r="C102" s="278" t="str">
        <f>$C$27</f>
        <v>Interior modules</v>
      </c>
      <c r="D102" s="574">
        <f t="shared" ref="D102:M102" ca="1" si="34">AF102+(AP102-AF102)/(LOG(BJ102)-LOG(AZ102))*(LOG(D88)-LOG(AZ102))</f>
        <v>-0.15</v>
      </c>
      <c r="E102" s="575">
        <f t="shared" ca="1" si="34"/>
        <v>-0.20439935357545747</v>
      </c>
      <c r="F102" s="575">
        <f t="shared" ca="1" si="34"/>
        <v>-0.15654656494767349</v>
      </c>
      <c r="G102" s="575">
        <f t="shared" ca="1" si="34"/>
        <v>-0.16431688705427616</v>
      </c>
      <c r="H102" s="576">
        <f t="shared" ca="1" si="34"/>
        <v>-0.17980534461939113</v>
      </c>
      <c r="I102" s="574">
        <f t="shared" ca="1" si="34"/>
        <v>-0.25963766984999603</v>
      </c>
      <c r="J102" s="575">
        <f t="shared" ca="1" si="34"/>
        <v>-0.39066923365416262</v>
      </c>
      <c r="K102" s="575">
        <f t="shared" ca="1" si="34"/>
        <v>-0.21617481366215002</v>
      </c>
      <c r="L102" s="575">
        <f t="shared" ca="1" si="34"/>
        <v>-0.24020373629316447</v>
      </c>
      <c r="M102" s="577">
        <f t="shared" ca="1" si="34"/>
        <v>-0.25898829150235375</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716" t="str">
        <f>$B$28</f>
        <v>Inner rows, 2nd to 4th row from north</v>
      </c>
      <c r="C103" s="183" t="str">
        <f>$C$26</f>
        <v>1st-10th module</v>
      </c>
      <c r="D103" s="189">
        <f t="shared" ref="D103:M103" ca="1" si="39">AF103+(AP103-AF103)/(LOG(BJ103)-LOG(AZ103))*(LOG(D89)-LOG(AZ103))</f>
        <v>-0.18677957325718844</v>
      </c>
      <c r="E103" s="190">
        <f t="shared" ca="1" si="39"/>
        <v>-0.2291685834316414</v>
      </c>
      <c r="F103" s="190">
        <f t="shared" ca="1" si="39"/>
        <v>-0.17097813334955511</v>
      </c>
      <c r="G103" s="190">
        <f t="shared" ca="1" si="39"/>
        <v>-0.18032280525583219</v>
      </c>
      <c r="H103" s="573">
        <f t="shared" ca="1" si="39"/>
        <v>-0.18033640578025723</v>
      </c>
      <c r="I103" s="189">
        <f t="shared" ca="1" si="39"/>
        <v>-0.271511859683704</v>
      </c>
      <c r="J103" s="190">
        <f t="shared" ca="1" si="39"/>
        <v>-0.29266535708978192</v>
      </c>
      <c r="K103" s="190">
        <f t="shared" ca="1" si="39"/>
        <v>-0.23543791968942973</v>
      </c>
      <c r="L103" s="190">
        <f t="shared" ca="1" si="39"/>
        <v>-0.2204786421938478</v>
      </c>
      <c r="M103" s="191">
        <f t="shared" ca="1" si="39"/>
        <v>-0.23649799552105083</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17"/>
      <c r="C104" s="278" t="str">
        <f>$C$27</f>
        <v>Interior modules</v>
      </c>
      <c r="D104" s="578">
        <f t="shared" ref="D104:M104" ca="1" si="40">AF104+(AP104-AF104)/(LOG(BJ104)-LOG(AZ104))*(LOG(D90)-LOG(AZ104))</f>
        <v>-0.15</v>
      </c>
      <c r="E104" s="579">
        <f t="shared" ca="1" si="40"/>
        <v>-0.22005843935328762</v>
      </c>
      <c r="F104" s="579">
        <f t="shared" ca="1" si="40"/>
        <v>-0.1506906222783608</v>
      </c>
      <c r="G104" s="579">
        <f t="shared" ca="1" si="40"/>
        <v>-0.15459013223256571</v>
      </c>
      <c r="H104" s="580">
        <f t="shared" ca="1" si="40"/>
        <v>-0.16136424850792375</v>
      </c>
      <c r="I104" s="578">
        <f t="shared" ca="1" si="40"/>
        <v>-0.21007611120023645</v>
      </c>
      <c r="J104" s="579">
        <f t="shared" ca="1" si="40"/>
        <v>-0.27912973341899905</v>
      </c>
      <c r="K104" s="579">
        <f t="shared" ca="1" si="40"/>
        <v>-0.15924115756187446</v>
      </c>
      <c r="L104" s="579">
        <f t="shared" ca="1" si="40"/>
        <v>-0.17804504954968492</v>
      </c>
      <c r="M104" s="581">
        <f t="shared" ca="1" si="40"/>
        <v>-0.19214762849287731</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16" t="str">
        <f>$B$30</f>
        <v>Inner rows, from 5th row from north</v>
      </c>
      <c r="C105" s="183" t="str">
        <f>$C$26</f>
        <v>1st-10th module</v>
      </c>
      <c r="D105" s="189">
        <f t="shared" ref="D105:M105" ca="1" si="41">AF105+(AP105-AF105)/(LOG(BJ105)-LOG(AZ105))*(LOG(D91)-LOG(AZ105))</f>
        <v>-0.16069264023982255</v>
      </c>
      <c r="E105" s="190">
        <f t="shared" ca="1" si="41"/>
        <v>-0.19808784946494756</v>
      </c>
      <c r="F105" s="190">
        <f t="shared" ca="1" si="41"/>
        <v>-0.14592793896860412</v>
      </c>
      <c r="G105" s="190">
        <f t="shared" ca="1" si="41"/>
        <v>-0.15722035520937333</v>
      </c>
      <c r="H105" s="190">
        <f t="shared" ca="1" si="41"/>
        <v>-0.14000000000000001</v>
      </c>
      <c r="I105" s="189">
        <f t="shared" ca="1" si="41"/>
        <v>-0.28140614926855639</v>
      </c>
      <c r="J105" s="190">
        <f t="shared" ca="1" si="41"/>
        <v>-0.25166922085961069</v>
      </c>
      <c r="K105" s="190">
        <f t="shared" ca="1" si="41"/>
        <v>-0.20844199330673518</v>
      </c>
      <c r="L105" s="190">
        <f t="shared" ca="1" si="41"/>
        <v>-0.19941322393227351</v>
      </c>
      <c r="M105" s="191">
        <f t="shared" ca="1" si="41"/>
        <v>-0.12</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-0.12</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35</v>
      </c>
      <c r="BJ105" s="641">
        <f t="shared" ca="1" si="38"/>
        <v>500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10000</v>
      </c>
    </row>
    <row r="106" spans="2:71" ht="15" customHeight="1" thickBot="1" x14ac:dyDescent="0.3">
      <c r="B106" s="1717"/>
      <c r="C106" s="278" t="str">
        <f>$C$27</f>
        <v>Interior modules</v>
      </c>
      <c r="D106" s="582">
        <f t="shared" ref="D106:M106" ca="1" si="42">AF106+(AP106-AF106)/(LOG(BJ106)-LOG(AZ106))*(LOG(D92)-LOG(AZ106))</f>
        <v>-0.15</v>
      </c>
      <c r="E106" s="583">
        <f t="shared" ca="1" si="42"/>
        <v>-0.20385833101430337</v>
      </c>
      <c r="F106" s="583">
        <f t="shared" ca="1" si="42"/>
        <v>-0.13</v>
      </c>
      <c r="G106" s="583">
        <f t="shared" ca="1" si="42"/>
        <v>-0.14000000000000001</v>
      </c>
      <c r="H106" s="583">
        <f t="shared" ca="1" si="42"/>
        <v>-0.14000000000000001</v>
      </c>
      <c r="I106" s="582">
        <f t="shared" ca="1" si="42"/>
        <v>-0.16735324131211868</v>
      </c>
      <c r="J106" s="583">
        <f t="shared" ca="1" si="42"/>
        <v>-0.25052075267287149</v>
      </c>
      <c r="K106" s="583">
        <f t="shared" ca="1" si="42"/>
        <v>-0.15678505575963611</v>
      </c>
      <c r="L106" s="583">
        <f t="shared" ca="1" si="42"/>
        <v>-0.14554663540922103</v>
      </c>
      <c r="M106" s="585">
        <f t="shared" ca="1" si="42"/>
        <v>-0.12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-0.12</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35</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10000</v>
      </c>
    </row>
    <row r="107" spans="2:71" ht="15" customHeight="1" x14ac:dyDescent="0.25">
      <c r="B107" s="1716" t="str">
        <f>$B$32</f>
        <v>South row</v>
      </c>
      <c r="C107" s="183" t="str">
        <f>$C$26</f>
        <v>1st-10th module</v>
      </c>
      <c r="D107" s="189">
        <f t="shared" ref="D107:M107" ca="1" si="43">AF107+(AP107-AF107)/(LOG(BJ107)-LOG(AZ107))*(LOG(D93)-LOG(AZ107))</f>
        <v>-0.17456896534037819</v>
      </c>
      <c r="E107" s="190">
        <f t="shared" ca="1" si="43"/>
        <v>-0.1933293541195914</v>
      </c>
      <c r="F107" s="190">
        <f t="shared" ca="1" si="43"/>
        <v>-0.16086771502755609</v>
      </c>
      <c r="G107" s="190">
        <f t="shared" ca="1" si="43"/>
        <v>-0.14861017760468667</v>
      </c>
      <c r="H107" s="573">
        <f t="shared" ca="1" si="43"/>
        <v>-0.14000000000000001</v>
      </c>
      <c r="I107" s="189">
        <f t="shared" ca="1" si="43"/>
        <v>-0.24591642141084788</v>
      </c>
      <c r="J107" s="190">
        <f t="shared" ca="1" si="43"/>
        <v>-0.23196995410805288</v>
      </c>
      <c r="K107" s="190">
        <f t="shared" ca="1" si="43"/>
        <v>-0.21499380301858093</v>
      </c>
      <c r="L107" s="190">
        <f t="shared" ca="1" si="43"/>
        <v>-0.17512623967828456</v>
      </c>
      <c r="M107" s="191">
        <f t="shared" ca="1" si="43"/>
        <v>-0.12645891513380611</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700</v>
      </c>
      <c r="BR107" s="642">
        <f t="shared" ca="1" si="38"/>
        <v>56</v>
      </c>
      <c r="BS107" s="644">
        <f t="shared" ca="1" si="38"/>
        <v>40</v>
      </c>
    </row>
    <row r="108" spans="2:71" ht="15" customHeight="1" thickBot="1" x14ac:dyDescent="0.3">
      <c r="B108" s="1717"/>
      <c r="C108" s="278" t="str">
        <f>$C$27</f>
        <v>Interior modules</v>
      </c>
      <c r="D108" s="578">
        <f t="shared" ref="D108:M108" ca="1" si="44">AF108+(AP108-AF108)/(LOG(BJ108)-LOG(AZ108))*(LOG(D94)-LOG(AZ108))</f>
        <v>-0.15</v>
      </c>
      <c r="E108" s="579">
        <f t="shared" ca="1" si="44"/>
        <v>-0.19667542812717589</v>
      </c>
      <c r="F108" s="579">
        <f t="shared" ca="1" si="44"/>
        <v>-0.13</v>
      </c>
      <c r="G108" s="579">
        <f t="shared" ca="1" si="44"/>
        <v>-0.13</v>
      </c>
      <c r="H108" s="580">
        <f t="shared" ca="1" si="44"/>
        <v>-0.14000000000000001</v>
      </c>
      <c r="I108" s="578">
        <f t="shared" ca="1" si="44"/>
        <v>-0.17402152055569922</v>
      </c>
      <c r="J108" s="579">
        <f t="shared" ca="1" si="44"/>
        <v>-0.21959314051584666</v>
      </c>
      <c r="K108" s="579">
        <f t="shared" ca="1" si="44"/>
        <v>-0.16124923171957548</v>
      </c>
      <c r="L108" s="579">
        <f t="shared" ca="1" si="44"/>
        <v>-0.1383199531138315</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1st-10th module</v>
      </c>
      <c r="D115" s="626">
        <f ca="1">AF115+(AP115-AF115)/(LOG(BJ115)-LOG(AZ115))*(LOG(D87)-LOG(AZ115))</f>
        <v>95.737435103972786</v>
      </c>
      <c r="E115" s="627">
        <f t="shared" ref="E115:M115" ca="1" si="45">AG115+(AQ115-AG115)/(LOG(BK115)-LOG(BA115))*(LOG(E87)-LOG(BA115))</f>
        <v>118.68273158968293</v>
      </c>
      <c r="F115" s="627">
        <f t="shared" ca="1" si="45"/>
        <v>84.839693728403006</v>
      </c>
      <c r="G115" s="627">
        <f t="shared" ca="1" si="45"/>
        <v>80.521636399235433</v>
      </c>
      <c r="H115" s="628">
        <f t="shared" ca="1" si="45"/>
        <v>81.873474002604226</v>
      </c>
      <c r="I115" s="626">
        <f t="shared" ca="1" si="45"/>
        <v>165.69057613629667</v>
      </c>
      <c r="J115" s="627">
        <f t="shared" ca="1" si="45"/>
        <v>200.1550954234886</v>
      </c>
      <c r="K115" s="627">
        <f t="shared" ca="1" si="45"/>
        <v>121.10066886915392</v>
      </c>
      <c r="L115" s="627">
        <f t="shared" ca="1" si="45"/>
        <v>107.38420090684832</v>
      </c>
      <c r="M115" s="629">
        <f t="shared" ca="1" si="45"/>
        <v>106.57650337637301</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717"/>
      <c r="C116" s="278" t="str">
        <f>$C$27</f>
        <v>Interior modules</v>
      </c>
      <c r="D116" s="630">
        <f t="shared" ref="D116:M116" ca="1" si="51">AF116+(AP116-AF116)/(LOG(BJ116)-LOG(AZ116))*(LOG(D88)-LOG(AZ116))</f>
        <v>65</v>
      </c>
      <c r="E116" s="631">
        <f t="shared" ca="1" si="51"/>
        <v>105.36620878261569</v>
      </c>
      <c r="F116" s="631">
        <f t="shared" ca="1" si="51"/>
        <v>75.051664164417986</v>
      </c>
      <c r="G116" s="631">
        <f t="shared" ca="1" si="51"/>
        <v>76.93984738450645</v>
      </c>
      <c r="H116" s="632">
        <f t="shared" ca="1" si="51"/>
        <v>85.356441656800939</v>
      </c>
      <c r="I116" s="630">
        <f t="shared" ca="1" si="51"/>
        <v>118.78260190999764</v>
      </c>
      <c r="J116" s="631">
        <f t="shared" ca="1" si="51"/>
        <v>186.82750636509928</v>
      </c>
      <c r="K116" s="631">
        <f t="shared" ca="1" si="51"/>
        <v>82.49906107521835</v>
      </c>
      <c r="L116" s="631">
        <f t="shared" ca="1" si="51"/>
        <v>97.101868146582234</v>
      </c>
      <c r="M116" s="633">
        <f t="shared" ca="1" si="51"/>
        <v>107.39297490141225</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716" t="str">
        <f>$B$28</f>
        <v>Inner rows, 2nd to 4th row from north</v>
      </c>
      <c r="C117" s="183" t="str">
        <f>$C$26</f>
        <v>1st-10th module</v>
      </c>
      <c r="D117" s="626">
        <f t="shared" ref="D117:M117" ca="1" si="56">AF117+(AP117-AF117)/(LOG(BJ117)-LOG(AZ117))*(LOG(D89)-LOG(AZ117))</f>
        <v>94.140738811464672</v>
      </c>
      <c r="E117" s="627">
        <f t="shared" ca="1" si="56"/>
        <v>121.67840110925346</v>
      </c>
      <c r="F117" s="627">
        <f t="shared" ca="1" si="56"/>
        <v>84.513889534701292</v>
      </c>
      <c r="G117" s="627">
        <f t="shared" ca="1" si="56"/>
        <v>84.553916924818651</v>
      </c>
      <c r="H117" s="628">
        <f t="shared" ca="1" si="56"/>
        <v>84.235484046180034</v>
      </c>
      <c r="I117" s="626">
        <f t="shared" ca="1" si="56"/>
        <v>115.36416951956141</v>
      </c>
      <c r="J117" s="627">
        <f t="shared" ca="1" si="56"/>
        <v>127.76900646552136</v>
      </c>
      <c r="K117" s="627">
        <f t="shared" ca="1" si="56"/>
        <v>100.25023982253126</v>
      </c>
      <c r="L117" s="627">
        <f t="shared" ca="1" si="56"/>
        <v>85.001287151770086</v>
      </c>
      <c r="M117" s="629">
        <f t="shared" ca="1" si="56"/>
        <v>100.12214400915681</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17"/>
      <c r="C118" s="278" t="str">
        <f>$C$27</f>
        <v>Interior modules</v>
      </c>
      <c r="D118" s="634">
        <f t="shared" ref="D118:M118" ca="1" si="57">AF118+(AP118-AF118)/(LOG(BJ118)-LOG(AZ118))*(LOG(D90)-LOG(AZ118))</f>
        <v>65</v>
      </c>
      <c r="E118" s="635">
        <f t="shared" ca="1" si="57"/>
        <v>115.48470266559812</v>
      </c>
      <c r="F118" s="635">
        <f t="shared" ca="1" si="57"/>
        <v>69.414373367016481</v>
      </c>
      <c r="G118" s="635">
        <f t="shared" ca="1" si="57"/>
        <v>67.213092562795993</v>
      </c>
      <c r="H118" s="636">
        <f t="shared" ca="1" si="57"/>
        <v>70.954973955546606</v>
      </c>
      <c r="I118" s="634">
        <f t="shared" ca="1" si="57"/>
        <v>89.33681752015876</v>
      </c>
      <c r="J118" s="635">
        <f t="shared" ca="1" si="57"/>
        <v>120.5702050546119</v>
      </c>
      <c r="K118" s="635">
        <f t="shared" ca="1" si="57"/>
        <v>48.544694537124677</v>
      </c>
      <c r="L118" s="635">
        <f t="shared" ca="1" si="57"/>
        <v>62.375903491068819</v>
      </c>
      <c r="M118" s="637">
        <f t="shared" ca="1" si="57"/>
        <v>68.565422451887343</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16" t="str">
        <f>$B$30</f>
        <v>Inner rows, from 5th row from north</v>
      </c>
      <c r="C119" s="183" t="str">
        <f>$C$26</f>
        <v>1st-10th module</v>
      </c>
      <c r="D119" s="626">
        <f t="shared" ref="D119:M119" ca="1" si="58">AF119+(AP119-AF119)/(LOG(BJ119)-LOG(AZ119))*(LOG(D91)-LOG(AZ119))</f>
        <v>72.484848167875782</v>
      </c>
      <c r="E119" s="627">
        <f t="shared" ca="1" si="58"/>
        <v>99.457729648394121</v>
      </c>
      <c r="F119" s="627">
        <f t="shared" ca="1" si="58"/>
        <v>66.556763381162469</v>
      </c>
      <c r="G119" s="627">
        <f t="shared" ca="1" si="58"/>
        <v>68.623739766326992</v>
      </c>
      <c r="H119" s="627">
        <f t="shared" ca="1" si="58"/>
        <v>56</v>
      </c>
      <c r="I119" s="626">
        <f t="shared" ca="1" si="58"/>
        <v>120.45209366477752</v>
      </c>
      <c r="J119" s="627">
        <f t="shared" ca="1" si="58"/>
        <v>101.73066725502127</v>
      </c>
      <c r="K119" s="627">
        <f t="shared" ca="1" si="58"/>
        <v>80.982523682703416</v>
      </c>
      <c r="L119" s="627">
        <f t="shared" ca="1" si="58"/>
        <v>72.925266129825147</v>
      </c>
      <c r="M119" s="629">
        <f t="shared" ca="1" si="58"/>
        <v>31</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31</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35</v>
      </c>
      <c r="BJ119" s="641">
        <f t="shared" ca="1" si="55"/>
        <v>500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10000</v>
      </c>
    </row>
    <row r="120" spans="2:71" ht="15" customHeight="1" thickBot="1" x14ac:dyDescent="0.3">
      <c r="B120" s="1717"/>
      <c r="C120" s="278" t="str">
        <f>$C$27</f>
        <v>Interior modules</v>
      </c>
      <c r="D120" s="638">
        <f t="shared" ref="D120:M120" ca="1" si="59">AF120+(AP120-AF120)/(LOG(BJ120)-LOG(AZ120))*(LOG(D92)-LOG(AZ120))</f>
        <v>65</v>
      </c>
      <c r="E120" s="639">
        <f t="shared" ca="1" si="59"/>
        <v>104.21714126695088</v>
      </c>
      <c r="F120" s="639">
        <f t="shared" ca="1" si="59"/>
        <v>57</v>
      </c>
      <c r="G120" s="639">
        <f t="shared" ca="1" si="59"/>
        <v>58.722035520937332</v>
      </c>
      <c r="H120" s="639">
        <f t="shared" ca="1" si="59"/>
        <v>56</v>
      </c>
      <c r="I120" s="638">
        <f t="shared" ca="1" si="59"/>
        <v>54.205972393635598</v>
      </c>
      <c r="J120" s="639">
        <f t="shared" ca="1" si="59"/>
        <v>101.31245160372289</v>
      </c>
      <c r="K120" s="639">
        <f t="shared" ca="1" si="59"/>
        <v>47.071033455781667</v>
      </c>
      <c r="L120" s="639">
        <f t="shared" ca="1" si="59"/>
        <v>41.991971868298904</v>
      </c>
      <c r="M120" s="640">
        <f t="shared" ca="1" si="59"/>
        <v>31</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31</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35</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10000</v>
      </c>
    </row>
    <row r="121" spans="2:71" ht="15" customHeight="1" x14ac:dyDescent="0.25">
      <c r="B121" s="1716" t="str">
        <f>$B$32</f>
        <v>South row</v>
      </c>
      <c r="C121" s="183" t="str">
        <f>$C$26</f>
        <v>1st-10th module</v>
      </c>
      <c r="D121" s="626">
        <f t="shared" ref="D121:M121" ca="1" si="60">AF121+(AP121-AF121)/(LOG(BJ121)-LOG(AZ121))*(LOG(D93)-LOG(AZ121))</f>
        <v>82.744252745828675</v>
      </c>
      <c r="E121" s="627">
        <f t="shared" ca="1" si="60"/>
        <v>97.038930957219065</v>
      </c>
      <c r="F121" s="627">
        <f t="shared" ca="1" si="60"/>
        <v>77.449861205755923</v>
      </c>
      <c r="G121" s="627">
        <f t="shared" ca="1" si="60"/>
        <v>64.749159844217999</v>
      </c>
      <c r="H121" s="628">
        <f t="shared" ca="1" si="60"/>
        <v>56</v>
      </c>
      <c r="I121" s="626">
        <f t="shared" ca="1" si="60"/>
        <v>93.897877635382144</v>
      </c>
      <c r="J121" s="627">
        <f t="shared" ca="1" si="60"/>
        <v>96.055094596585036</v>
      </c>
      <c r="K121" s="627">
        <f t="shared" ca="1" si="60"/>
        <v>81.346715599847883</v>
      </c>
      <c r="L121" s="627">
        <f t="shared" ca="1" si="60"/>
        <v>57.571535817694581</v>
      </c>
      <c r="M121" s="629">
        <f t="shared" ca="1" si="60"/>
        <v>34.55240332359336</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700</v>
      </c>
      <c r="BR121" s="642">
        <f t="shared" ca="1" si="55"/>
        <v>56</v>
      </c>
      <c r="BS121" s="644">
        <f t="shared" ca="1" si="55"/>
        <v>40</v>
      </c>
    </row>
    <row r="122" spans="2:71" ht="15" customHeight="1" thickBot="1" x14ac:dyDescent="0.3">
      <c r="B122" s="1717"/>
      <c r="C122" s="278" t="str">
        <f>$C$27</f>
        <v>Interior modules</v>
      </c>
      <c r="D122" s="634">
        <f t="shared" ref="D122:M122" ca="1" si="61">AF122+(AP122-AF122)/(LOG(BJ122)-LOG(AZ122))*(LOG(D94)-LOG(AZ122))</f>
        <v>65</v>
      </c>
      <c r="E122" s="635">
        <f t="shared" ca="1" si="61"/>
        <v>99.139291126479606</v>
      </c>
      <c r="F122" s="635">
        <f t="shared" ca="1" si="61"/>
        <v>57</v>
      </c>
      <c r="G122" s="635">
        <f t="shared" ca="1" si="61"/>
        <v>57</v>
      </c>
      <c r="H122" s="636">
        <f t="shared" ca="1" si="61"/>
        <v>56</v>
      </c>
      <c r="I122" s="634">
        <f t="shared" ca="1" si="61"/>
        <v>61.010760277849613</v>
      </c>
      <c r="J122" s="635">
        <f t="shared" ca="1" si="61"/>
        <v>87.062093677231104</v>
      </c>
      <c r="K122" s="635">
        <f t="shared" ca="1" si="61"/>
        <v>49.303121435751343</v>
      </c>
      <c r="L122" s="635">
        <f t="shared" ca="1" si="61"/>
        <v>35.991971868298904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- 1st-10th module</v>
      </c>
      <c r="D126" s="1722"/>
      <c r="E126" s="1723"/>
      <c r="F126" s="1721" t="str">
        <f>$C$126</f>
        <v>North row - 1st-10th module</v>
      </c>
      <c r="G126" s="1722"/>
      <c r="H126" s="1723"/>
      <c r="I126" s="1721" t="str">
        <f>$C$126</f>
        <v>North row - 1st-10th module</v>
      </c>
      <c r="J126" s="1722"/>
      <c r="K126" s="1723"/>
      <c r="L126" s="1721" t="str">
        <f>$C$126</f>
        <v>North row - 1st-10th module</v>
      </c>
      <c r="M126" s="1722"/>
      <c r="N126" s="1723"/>
      <c r="O126" s="1721" t="str">
        <f>$C$126</f>
        <v>North row - 1st-10th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4" t="str">
        <f>CONCATENATE(B28," -",CHAR(10),C28)</f>
        <v>Inner rows, 2nd to 4th row from north -
1st-10th module</v>
      </c>
      <c r="D140" s="1725"/>
      <c r="E140" s="1726"/>
      <c r="F140" s="1724" t="str">
        <f>$C$140</f>
        <v>Inner rows, 2nd to 4th row from north -
1st-10th module</v>
      </c>
      <c r="G140" s="1725"/>
      <c r="H140" s="1726"/>
      <c r="I140" s="1724" t="str">
        <f>$C$140</f>
        <v>Inner rows, 2nd to 4th row from north -
1st-10th module</v>
      </c>
      <c r="J140" s="1725"/>
      <c r="K140" s="1726"/>
      <c r="L140" s="1724" t="str">
        <f>$C$140</f>
        <v>Inner rows, 2nd to 4th row from north -
1st-10th module</v>
      </c>
      <c r="M140" s="1725"/>
      <c r="N140" s="1726"/>
      <c r="O140" s="1724" t="str">
        <f>$C$140</f>
        <v>Inner rows, 2nd to 4th row from north -
1st-10th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4" t="str">
        <f>CONCATENATE(B28," -",CHAR(10),C29)</f>
        <v>Inner rows, 2nd to 4th row from north -
Interior modules</v>
      </c>
      <c r="D147" s="1725"/>
      <c r="E147" s="1726"/>
      <c r="F147" s="1724" t="str">
        <f>$C$147</f>
        <v>Inner rows, 2nd to 4th row from north -
Interior modules</v>
      </c>
      <c r="G147" s="1725"/>
      <c r="H147" s="1726"/>
      <c r="I147" s="1724" t="str">
        <f>$C$147</f>
        <v>Inner rows, 2nd to 4th row from north -
Interior modules</v>
      </c>
      <c r="J147" s="1725"/>
      <c r="K147" s="1726"/>
      <c r="L147" s="1724" t="str">
        <f>$C$147</f>
        <v>Inner rows, 2nd to 4th row from north -
Interior modules</v>
      </c>
      <c r="M147" s="1725"/>
      <c r="N147" s="1726"/>
      <c r="O147" s="1724" t="str">
        <f>$C$147</f>
        <v>Inner rows, 2nd to 4th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4" t="str">
        <f>CONCATENATE(B30," -",CHAR(10),C30)</f>
        <v>Inner rows, from 5th row from north -
1st-10th module</v>
      </c>
      <c r="D154" s="1725"/>
      <c r="E154" s="1726"/>
      <c r="F154" s="1724" t="str">
        <f>$C$154</f>
        <v>Inner rows, from 5th row from north -
1st-10th module</v>
      </c>
      <c r="G154" s="1725"/>
      <c r="H154" s="1726"/>
      <c r="I154" s="1724" t="str">
        <f>$C$154</f>
        <v>Inner rows, from 5th row from north -
1st-10th module</v>
      </c>
      <c r="J154" s="1725"/>
      <c r="K154" s="1726"/>
      <c r="L154" s="1724" t="str">
        <f>$C$154</f>
        <v>Inner rows, from 5th row from north -
1st-10th module</v>
      </c>
      <c r="M154" s="1725"/>
      <c r="N154" s="1726"/>
      <c r="O154" s="1724" t="str">
        <f>$C$154</f>
        <v>Inner rows, from 5th row from north -
1st-10th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4" t="str">
        <f>CONCATENATE(B30," -",CHAR(10),C31)</f>
        <v>Inner rows, from 5th row from north -
Interior modules</v>
      </c>
      <c r="D161" s="1725"/>
      <c r="E161" s="1726"/>
      <c r="F161" s="1724" t="str">
        <f>$C$161</f>
        <v>Inner rows, from 5th row from north -
Interior modules</v>
      </c>
      <c r="G161" s="1725"/>
      <c r="H161" s="1726"/>
      <c r="I161" s="1724" t="str">
        <f>$C$161</f>
        <v>Inner rows, from 5th row from north -
Interior modules</v>
      </c>
      <c r="J161" s="1725"/>
      <c r="K161" s="1726"/>
      <c r="L161" s="1724" t="str">
        <f>$C$161</f>
        <v>Inner rows, from 5th row from north -
Interior modules</v>
      </c>
      <c r="M161" s="1725"/>
      <c r="N161" s="1726"/>
      <c r="O161" s="1724" t="str">
        <f>$C$161</f>
        <v>Inner rows, from 5th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21" t="str">
        <f>CONCATENATE(B32," - ",C32)</f>
        <v>South row - 1st-10th module</v>
      </c>
      <c r="D168" s="1722"/>
      <c r="E168" s="1723"/>
      <c r="F168" s="1721" t="str">
        <f>$C$168</f>
        <v>South row - 1st-10th module</v>
      </c>
      <c r="G168" s="1722"/>
      <c r="H168" s="1723"/>
      <c r="I168" s="1721" t="str">
        <f>$C$168</f>
        <v>South row - 1st-10th module</v>
      </c>
      <c r="J168" s="1722"/>
      <c r="K168" s="1723"/>
      <c r="L168" s="1721" t="str">
        <f>$C$168</f>
        <v>South row - 1st-10th module</v>
      </c>
      <c r="M168" s="1722"/>
      <c r="N168" s="1723"/>
      <c r="O168" s="1721" t="str">
        <f>$C$168</f>
        <v>South row - 1st-10th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- 1st-10th module</v>
      </c>
      <c r="D184" s="1722"/>
      <c r="E184" s="1723"/>
      <c r="F184" s="1721" t="str">
        <f>$C$126</f>
        <v>North row - 1st-10th module</v>
      </c>
      <c r="G184" s="1722"/>
      <c r="H184" s="1723"/>
      <c r="I184" s="1721" t="str">
        <f>$C$126</f>
        <v>North row - 1st-10th module</v>
      </c>
      <c r="J184" s="1722"/>
      <c r="K184" s="1723"/>
      <c r="L184" s="1721" t="str">
        <f>$C$126</f>
        <v>North row - 1st-10th module</v>
      </c>
      <c r="M184" s="1722"/>
      <c r="N184" s="1723"/>
      <c r="O184" s="1721" t="str">
        <f>$C$126</f>
        <v>North row - 1st-10th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4" t="str">
        <f>$C$140</f>
        <v>Inner rows, 2nd to 4th row from north -
1st-10th module</v>
      </c>
      <c r="D198" s="1725"/>
      <c r="E198" s="1726"/>
      <c r="F198" s="1724" t="str">
        <f>$C$140</f>
        <v>Inner rows, 2nd to 4th row from north -
1st-10th module</v>
      </c>
      <c r="G198" s="1725"/>
      <c r="H198" s="1726"/>
      <c r="I198" s="1724" t="str">
        <f>$C$140</f>
        <v>Inner rows, 2nd to 4th row from north -
1st-10th module</v>
      </c>
      <c r="J198" s="1725"/>
      <c r="K198" s="1726"/>
      <c r="L198" s="1724" t="str">
        <f>$C$140</f>
        <v>Inner rows, 2nd to 4th row from north -
1st-10th module</v>
      </c>
      <c r="M198" s="1725"/>
      <c r="N198" s="1726"/>
      <c r="O198" s="1724" t="str">
        <f>$C$140</f>
        <v>Inner rows, 2nd to 4th row from north -
1st-10th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4" t="str">
        <f>$C$147</f>
        <v>Inner rows, 2nd to 4th row from north -
Interior modules</v>
      </c>
      <c r="D205" s="1725"/>
      <c r="E205" s="1726"/>
      <c r="F205" s="1724" t="str">
        <f>$C$147</f>
        <v>Inner rows, 2nd to 4th row from north -
Interior modules</v>
      </c>
      <c r="G205" s="1725"/>
      <c r="H205" s="1726"/>
      <c r="I205" s="1724" t="str">
        <f>$C$147</f>
        <v>Inner rows, 2nd to 4th row from north -
Interior modules</v>
      </c>
      <c r="J205" s="1725"/>
      <c r="K205" s="1726"/>
      <c r="L205" s="1724" t="str">
        <f>$C$147</f>
        <v>Inner rows, 2nd to 4th row from north -
Interior modules</v>
      </c>
      <c r="M205" s="1725"/>
      <c r="N205" s="1726"/>
      <c r="O205" s="1724" t="str">
        <f>$C$147</f>
        <v>Inner rows, 2nd to 4th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4" t="str">
        <f>$C$154</f>
        <v>Inner rows, from 5th row from north -
1st-10th module</v>
      </c>
      <c r="D212" s="1725"/>
      <c r="E212" s="1726"/>
      <c r="F212" s="1724" t="str">
        <f>$C$154</f>
        <v>Inner rows, from 5th row from north -
1st-10th module</v>
      </c>
      <c r="G212" s="1725"/>
      <c r="H212" s="1726"/>
      <c r="I212" s="1724" t="str">
        <f>$C$154</f>
        <v>Inner rows, from 5th row from north -
1st-10th module</v>
      </c>
      <c r="J212" s="1725"/>
      <c r="K212" s="1726"/>
      <c r="L212" s="1724" t="str">
        <f>$C$154</f>
        <v>Inner rows, from 5th row from north -
1st-10th module</v>
      </c>
      <c r="M212" s="1725"/>
      <c r="N212" s="1726"/>
      <c r="O212" s="1724" t="str">
        <f>$C$154</f>
        <v>Inner rows, from 5th row from north -
1st-10th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4" t="str">
        <f>$C$161</f>
        <v>Inner rows, from 5th row from north -
Interior modules</v>
      </c>
      <c r="D219" s="1725"/>
      <c r="E219" s="1726"/>
      <c r="F219" s="1724" t="str">
        <f>$C$161</f>
        <v>Inner rows, from 5th row from north -
Interior modules</v>
      </c>
      <c r="G219" s="1725"/>
      <c r="H219" s="1726"/>
      <c r="I219" s="1724" t="str">
        <f>$C$161</f>
        <v>Inner rows, from 5th row from north -
Interior modules</v>
      </c>
      <c r="J219" s="1725"/>
      <c r="K219" s="1726"/>
      <c r="L219" s="1724" t="str">
        <f>$C$161</f>
        <v>Inner rows, from 5th row from north -
Interior modules</v>
      </c>
      <c r="M219" s="1725"/>
      <c r="N219" s="1726"/>
      <c r="O219" s="1724" t="str">
        <f>$C$161</f>
        <v>Inner rows, from 5th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21" t="str">
        <f>$C$168</f>
        <v>South row - 1st-10th module</v>
      </c>
      <c r="D226" s="1722"/>
      <c r="E226" s="1723"/>
      <c r="F226" s="1721" t="str">
        <f>$C$168</f>
        <v>South row - 1st-10th module</v>
      </c>
      <c r="G226" s="1722"/>
      <c r="H226" s="1723"/>
      <c r="I226" s="1721" t="str">
        <f>$C$168</f>
        <v>South row - 1st-10th module</v>
      </c>
      <c r="J226" s="1722"/>
      <c r="K226" s="1723"/>
      <c r="L226" s="1721" t="str">
        <f>$C$168</f>
        <v>South row - 1st-10th module</v>
      </c>
      <c r="M226" s="1722"/>
      <c r="N226" s="1723"/>
      <c r="O226" s="1721" t="str">
        <f>$C$168</f>
        <v>South row - 1st-10th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1</v>
      </c>
      <c r="E246" s="458">
        <f>IF(AND($G$19&gt;=0,$G$19&lt;=0.1),E247+(E248-E247)/(0.1-0)*($G$19-0),IF(AND($G$19&gt;0.1,$G$19&lt;=0.2),E248+(E249-E248)/(0.2-0.1)*($G$19-0.1),IF($G$19&gt;0.2,E249,"Fehler")))</f>
        <v>1</v>
      </c>
      <c r="F246" s="458">
        <f t="shared" ref="F246:H246" si="62">IF(AND($G$19&gt;=0,$G$19&lt;=0.1),F247+(F248-F247)/(0.1-0)*($G$19-0),IF(AND($G$19&gt;0.1,$G$19&lt;=0.2),F248+(F249-F248)/(0.2-0.1)*($G$19-0.1),IF($G$19&gt;0.2,F249,"Fehler")))</f>
        <v>1</v>
      </c>
      <c r="G246" s="458">
        <f t="shared" si="62"/>
        <v>1</v>
      </c>
      <c r="H246" s="458">
        <f t="shared" si="62"/>
        <v>1</v>
      </c>
      <c r="I246" s="457">
        <f>IF(AND($G$19&gt;=0,$G$19&lt;=0.1),I247+(I248-I247)/(0.1-0)*($G$19-0),IF(AND($G$19&gt;0.1,$G$19&lt;=0.2),I248+(I249-I248)/(0.2-0.1)*($G$19-0.1),IF($G$19&gt;0.2,I249,"Fehler")))</f>
        <v>1</v>
      </c>
      <c r="J246" s="458">
        <f>IF(AND($G$19&gt;=0,$G$19&lt;=0.1),J247+(J248-J247)/(0.1-0)*($G$19-0),IF(AND($G$19&gt;0.1,$G$19&lt;=0.2),J248+(J249-J248)/(0.2-0.1)*($G$19-0.1),IF($G$19&gt;0.2,J249,"Fehler")))</f>
        <v>1</v>
      </c>
      <c r="K246" s="458">
        <f>IF(AND($G$19&gt;=0,$G$19&lt;=0.1),K247+(K248-K247)/(0.1-0)*($G$19-0),IF(AND($G$19&gt;0.1,$G$19&lt;=0.2),K248+(K249-K248)/(0.2-0.1)*($G$19-0.1),IF($G$19&gt;0.2,K249,"Fehler")))</f>
        <v>1</v>
      </c>
      <c r="L246" s="458">
        <f>IF(AND($G$19&gt;=0,$G$19&lt;=0.1),L247+(L248-L247)/(0.1-0)*($G$19-0),IF(AND($G$19&gt;0.1,$G$19&lt;=0.2),L248+(L249-L248)/(0.2-0.1)*($G$19-0.1),IF($G$19&gt;0.2,L249,"Fehler")))</f>
        <v>1</v>
      </c>
      <c r="M246" s="459">
        <f>IF(AND($G$19&gt;=0,$G$19&lt;=0.1),M247+(M248-M247)/(0.1-0)*($G$19-0),IF(AND($G$19&gt;0.1,$G$19&lt;=0.2),M248+(M249-M248)/(0.2-0.1)*($G$19-0.1),IF($G$19&gt;0.2,M249,"Fehler")))</f>
        <v>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0.99553964557935648</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0.762666335690521</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topLeftCell="A22" zoomScaleNormal="100" workbookViewId="0">
      <selection activeCell="B32" sqref="B32"/>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t="s">
        <v>538</v>
      </c>
      <c r="C3" s="673" t="s">
        <v>524</v>
      </c>
      <c r="D3" s="674"/>
      <c r="E3" s="675"/>
    </row>
    <row r="4" spans="1:7" ht="22.15" customHeight="1" x14ac:dyDescent="0.25">
      <c r="A4" s="678" t="s">
        <v>90</v>
      </c>
      <c r="B4" s="676" t="s">
        <v>532</v>
      </c>
      <c r="C4" s="676"/>
      <c r="D4" s="679"/>
      <c r="E4" s="679"/>
    </row>
    <row r="5" spans="1:7" ht="22.15" customHeight="1" x14ac:dyDescent="0.25">
      <c r="A5" s="707" t="s">
        <v>91</v>
      </c>
      <c r="B5" s="677" t="s">
        <v>533</v>
      </c>
      <c r="C5" s="677"/>
      <c r="D5" s="701"/>
      <c r="E5" s="701"/>
    </row>
    <row r="6" spans="1:7" ht="22.15" customHeight="1" x14ac:dyDescent="0.25">
      <c r="A6" s="678" t="s">
        <v>92</v>
      </c>
      <c r="B6" s="676" t="s">
        <v>533</v>
      </c>
      <c r="C6" s="676"/>
      <c r="D6" s="1086" t="s">
        <v>93</v>
      </c>
      <c r="E6" s="1086"/>
    </row>
    <row r="7" spans="1:7" ht="22.15" customHeight="1" x14ac:dyDescent="0.25">
      <c r="A7" s="707" t="s">
        <v>158</v>
      </c>
      <c r="B7" s="677" t="s">
        <v>534</v>
      </c>
      <c r="C7" s="677"/>
      <c r="D7" s="1087"/>
      <c r="E7" s="1087"/>
    </row>
    <row r="8" spans="1:7" ht="22.15" customHeight="1" x14ac:dyDescent="0.25">
      <c r="A8" s="708" t="s">
        <v>94</v>
      </c>
      <c r="B8" s="714" t="s">
        <v>535</v>
      </c>
      <c r="C8" s="714"/>
      <c r="D8" s="1084" t="s">
        <v>95</v>
      </c>
      <c r="E8" s="1084"/>
      <c r="F8" s="680"/>
    </row>
    <row r="9" spans="1:7" ht="22.15" customHeight="1" x14ac:dyDescent="0.25">
      <c r="A9" s="709" t="s">
        <v>96</v>
      </c>
      <c r="B9" s="681">
        <v>30318</v>
      </c>
      <c r="C9" s="681"/>
      <c r="D9" s="1085" t="e">
        <f>B8&amp;", "&amp;(VLOOKUP('1-Eng Inputs'!B9,#REF!,2))&amp;", "&amp;(VLOOKUP('1-Eng Inputs'!B9,#REF!,3))&amp;" "&amp;'1-Eng Inputs'!B9</f>
        <v>#REF!</v>
      </c>
      <c r="E9" s="1085"/>
      <c r="F9" s="682"/>
    </row>
    <row r="10" spans="1:7" ht="22.15" customHeight="1" x14ac:dyDescent="0.25">
      <c r="A10" s="708" t="s">
        <v>97</v>
      </c>
      <c r="B10" s="676" t="s">
        <v>151</v>
      </c>
      <c r="C10" s="676"/>
      <c r="D10" s="1086"/>
      <c r="E10" s="1086"/>
      <c r="G10" s="671"/>
    </row>
    <row r="11" spans="1:7" ht="30" customHeight="1" x14ac:dyDescent="0.25">
      <c r="A11" s="667" t="s">
        <v>100</v>
      </c>
      <c r="B11" s="683"/>
      <c r="C11" s="683"/>
      <c r="D11" s="684"/>
      <c r="E11" s="670"/>
    </row>
    <row r="12" spans="1:7" ht="22.15" customHeight="1" x14ac:dyDescent="0.25">
      <c r="A12" s="710" t="s">
        <v>101</v>
      </c>
      <c r="B12" s="685" t="s">
        <v>536</v>
      </c>
      <c r="C12" s="685"/>
      <c r="D12" s="662"/>
      <c r="E12" s="662"/>
    </row>
    <row r="13" spans="1:7" ht="22.15" customHeight="1" x14ac:dyDescent="0.25">
      <c r="A13" s="711" t="s">
        <v>102</v>
      </c>
      <c r="B13" s="686" t="s">
        <v>537</v>
      </c>
      <c r="C13" s="686"/>
      <c r="D13" s="702"/>
      <c r="E13" s="702"/>
    </row>
    <row r="14" spans="1:7" ht="22.15" customHeight="1" x14ac:dyDescent="0.25">
      <c r="A14" s="710" t="s">
        <v>103</v>
      </c>
      <c r="B14" s="685">
        <v>335</v>
      </c>
      <c r="C14" s="685"/>
      <c r="D14" s="687" t="s">
        <v>104</v>
      </c>
      <c r="E14" s="662"/>
    </row>
    <row r="15" spans="1:7" ht="22.15" customHeight="1" x14ac:dyDescent="0.25">
      <c r="A15" s="711" t="s">
        <v>105</v>
      </c>
      <c r="B15" s="688">
        <v>77.010000000000005</v>
      </c>
      <c r="C15" s="688"/>
      <c r="D15" s="689"/>
      <c r="E15" s="703" t="s">
        <v>143</v>
      </c>
    </row>
    <row r="16" spans="1:7" ht="22.15" customHeight="1" x14ac:dyDescent="0.25">
      <c r="A16" s="710" t="s">
        <v>106</v>
      </c>
      <c r="B16" s="690">
        <v>39.06</v>
      </c>
      <c r="C16" s="690"/>
      <c r="D16" s="689"/>
      <c r="E16" s="712" t="s">
        <v>144</v>
      </c>
    </row>
    <row r="17" spans="1:11" ht="22.15" customHeight="1" x14ac:dyDescent="0.25">
      <c r="A17" s="711" t="s">
        <v>107</v>
      </c>
      <c r="B17" s="688">
        <v>56.66</v>
      </c>
      <c r="C17" s="688"/>
      <c r="D17" s="689"/>
      <c r="E17" s="703" t="s">
        <v>145</v>
      </c>
    </row>
    <row r="18" spans="1:11" ht="22.15" customHeight="1" x14ac:dyDescent="0.25">
      <c r="A18" s="710" t="s">
        <v>108</v>
      </c>
      <c r="B18" s="685">
        <v>456</v>
      </c>
      <c r="C18" s="685"/>
      <c r="D18" s="1083"/>
      <c r="E18" s="1083"/>
    </row>
    <row r="19" spans="1:11" ht="30" customHeight="1" x14ac:dyDescent="0.25">
      <c r="A19" s="672" t="s">
        <v>109</v>
      </c>
      <c r="B19" s="691"/>
      <c r="C19" s="691"/>
      <c r="D19" s="692"/>
      <c r="E19" s="675"/>
    </row>
    <row r="20" spans="1:11" ht="22.15" customHeight="1" x14ac:dyDescent="0.25">
      <c r="A20" s="678" t="s">
        <v>160</v>
      </c>
      <c r="B20" s="676">
        <v>236</v>
      </c>
      <c r="C20" s="676"/>
      <c r="D20" s="1100" t="s">
        <v>163</v>
      </c>
      <c r="E20" s="1100"/>
    </row>
    <row r="21" spans="1:11" ht="22.15" customHeight="1" x14ac:dyDescent="0.25">
      <c r="A21" s="709" t="s">
        <v>159</v>
      </c>
      <c r="B21" s="677">
        <v>313</v>
      </c>
      <c r="C21" s="677"/>
      <c r="D21" s="1106" t="s">
        <v>164</v>
      </c>
      <c r="E21" s="1106"/>
    </row>
    <row r="22" spans="1:11" ht="22.15" customHeight="1" x14ac:dyDescent="0.25">
      <c r="A22" s="678" t="s">
        <v>110</v>
      </c>
      <c r="B22" s="676">
        <v>24</v>
      </c>
      <c r="C22" s="676"/>
      <c r="D22" s="1100"/>
      <c r="E22" s="1100"/>
    </row>
    <row r="23" spans="1:11" ht="22.15" customHeight="1" x14ac:dyDescent="0.25">
      <c r="A23" s="709" t="s">
        <v>111</v>
      </c>
      <c r="B23" s="677">
        <v>115</v>
      </c>
      <c r="C23" s="677"/>
      <c r="D23" s="1106" t="s">
        <v>112</v>
      </c>
      <c r="E23" s="1106"/>
    </row>
    <row r="24" spans="1:11" ht="33" customHeight="1" x14ac:dyDescent="0.25">
      <c r="A24" s="678" t="s">
        <v>113</v>
      </c>
      <c r="B24" s="676" t="s">
        <v>23</v>
      </c>
      <c r="C24" s="676"/>
      <c r="D24" s="1086" t="s">
        <v>114</v>
      </c>
      <c r="E24" s="1086"/>
    </row>
    <row r="25" spans="1:11" ht="33" customHeight="1" x14ac:dyDescent="0.25">
      <c r="A25" s="709" t="s">
        <v>115</v>
      </c>
      <c r="B25" s="677" t="s">
        <v>116</v>
      </c>
      <c r="C25" s="677"/>
      <c r="D25" s="1106" t="s">
        <v>117</v>
      </c>
      <c r="E25" s="1106"/>
    </row>
    <row r="26" spans="1:11" ht="22.15" customHeight="1" x14ac:dyDescent="0.25">
      <c r="A26" s="678" t="s">
        <v>118</v>
      </c>
      <c r="B26" s="676">
        <v>5</v>
      </c>
      <c r="C26" s="676"/>
      <c r="D26" s="1086" t="s">
        <v>119</v>
      </c>
      <c r="E26" s="1086"/>
      <c r="G26" s="1095"/>
      <c r="H26" s="1095"/>
      <c r="I26" s="1095"/>
      <c r="J26" s="1095"/>
      <c r="K26" s="1095"/>
    </row>
    <row r="27" spans="1:11" ht="22.15" customHeight="1" x14ac:dyDescent="0.25">
      <c r="A27" s="709" t="s">
        <v>162</v>
      </c>
      <c r="B27" s="677">
        <v>0.1893</v>
      </c>
      <c r="C27" s="677"/>
      <c r="D27" s="1106"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6"/>
      <c r="G27" s="698"/>
      <c r="H27" s="698"/>
      <c r="I27" s="698"/>
      <c r="J27" s="698"/>
      <c r="K27" s="698"/>
    </row>
    <row r="28" spans="1:11" ht="30" customHeight="1" x14ac:dyDescent="0.25">
      <c r="A28" s="678" t="s">
        <v>120</v>
      </c>
      <c r="B28" s="676" t="s">
        <v>121</v>
      </c>
      <c r="C28" s="676"/>
      <c r="D28" s="1107" t="s">
        <v>122</v>
      </c>
      <c r="E28" s="1107"/>
      <c r="G28" s="698"/>
      <c r="H28" s="698"/>
      <c r="I28" s="698"/>
      <c r="J28" s="698"/>
      <c r="K28" s="698"/>
    </row>
    <row r="29" spans="1:11" ht="22.15" customHeight="1" thickBot="1" x14ac:dyDescent="0.3">
      <c r="A29" s="709" t="s">
        <v>166</v>
      </c>
      <c r="B29" s="677">
        <v>850</v>
      </c>
      <c r="C29" s="677"/>
      <c r="D29" s="1101" t="s">
        <v>167</v>
      </c>
      <c r="E29" s="1101"/>
    </row>
    <row r="30" spans="1:11" ht="30" customHeight="1" thickBot="1" x14ac:dyDescent="0.3">
      <c r="A30" s="667" t="s">
        <v>123</v>
      </c>
      <c r="B30" s="693"/>
      <c r="C30" s="693"/>
      <c r="D30" s="694"/>
      <c r="E30" s="670"/>
      <c r="G30" s="1103" t="s">
        <v>130</v>
      </c>
      <c r="H30" s="1104"/>
      <c r="I30" s="1104"/>
      <c r="J30" s="1104"/>
      <c r="K30" s="1105"/>
    </row>
    <row r="31" spans="1:11" ht="22.15" customHeight="1" thickBot="1" x14ac:dyDescent="0.3">
      <c r="A31" s="710" t="s">
        <v>124</v>
      </c>
      <c r="B31" s="685">
        <v>2010</v>
      </c>
      <c r="C31" s="685"/>
      <c r="D31" s="1108" t="s">
        <v>125</v>
      </c>
      <c r="E31" s="1108"/>
      <c r="G31" s="696" t="s">
        <v>134</v>
      </c>
      <c r="H31" s="697">
        <v>0.25</v>
      </c>
      <c r="I31" s="1091"/>
      <c r="J31" s="1092"/>
      <c r="K31" s="1093"/>
    </row>
    <row r="32" spans="1:11" ht="22.15" customHeight="1" thickBot="1" x14ac:dyDescent="0.3">
      <c r="A32" s="711" t="s">
        <v>155</v>
      </c>
      <c r="B32" s="686" t="s">
        <v>99</v>
      </c>
      <c r="C32" s="686">
        <f>IF(B32="NO",0,IF(B32="YES",1,"ERROR"))</f>
        <v>0</v>
      </c>
      <c r="D32" s="1089" t="s">
        <v>156</v>
      </c>
      <c r="E32" s="1089"/>
      <c r="G32" s="696" t="s">
        <v>138</v>
      </c>
      <c r="H32" s="697">
        <v>12</v>
      </c>
      <c r="I32" s="1094"/>
      <c r="J32" s="1095"/>
      <c r="K32" s="1096"/>
    </row>
    <row r="33" spans="1:15" ht="22.15" customHeight="1" thickBot="1" x14ac:dyDescent="0.3">
      <c r="A33" s="710" t="s">
        <v>127</v>
      </c>
      <c r="B33" s="685" t="s">
        <v>128</v>
      </c>
      <c r="C33" s="685">
        <f>IF(B33="Landscape",1,IF(B33="Portrait",0,"ERROR"))</f>
        <v>1</v>
      </c>
      <c r="D33" s="1083" t="s">
        <v>157</v>
      </c>
      <c r="E33" s="1083"/>
      <c r="F33" s="682"/>
      <c r="G33" s="699" t="s">
        <v>141</v>
      </c>
      <c r="H33" s="700">
        <f>DEGREES(ATAN(H31/H32))</f>
        <v>1.1934894239820351</v>
      </c>
      <c r="I33" s="1097"/>
      <c r="J33" s="1098"/>
      <c r="K33" s="1099"/>
    </row>
    <row r="34" spans="1:15" ht="22.15" customHeight="1" x14ac:dyDescent="0.25">
      <c r="A34" s="711" t="s">
        <v>161</v>
      </c>
      <c r="B34" s="686">
        <v>34</v>
      </c>
      <c r="C34" s="686"/>
      <c r="D34" s="1089"/>
      <c r="E34" s="1089"/>
      <c r="F34" s="695"/>
      <c r="G34" s="1102" t="s">
        <v>142</v>
      </c>
      <c r="H34" s="1102"/>
      <c r="I34" s="1102"/>
      <c r="J34" s="1102"/>
      <c r="K34" s="1102"/>
    </row>
    <row r="35" spans="1:15" ht="22.15" customHeight="1" x14ac:dyDescent="0.25">
      <c r="A35" s="710" t="s">
        <v>129</v>
      </c>
      <c r="B35" s="690">
        <v>1.1934894239820351</v>
      </c>
      <c r="C35" s="690"/>
      <c r="D35" s="1090" t="s">
        <v>165</v>
      </c>
      <c r="E35" s="1090"/>
    </row>
    <row r="36" spans="1:15" ht="22.15" customHeight="1" x14ac:dyDescent="0.25">
      <c r="A36" s="711" t="s">
        <v>131</v>
      </c>
      <c r="B36" s="686" t="s">
        <v>132</v>
      </c>
      <c r="C36" s="686"/>
      <c r="D36" s="1088" t="s">
        <v>133</v>
      </c>
      <c r="E36" s="1088"/>
    </row>
    <row r="37" spans="1:15" ht="22.15" customHeight="1" x14ac:dyDescent="0.25">
      <c r="A37" s="710" t="s">
        <v>135</v>
      </c>
      <c r="B37" s="685" t="s">
        <v>136</v>
      </c>
      <c r="C37" s="685"/>
      <c r="D37" s="1083" t="s">
        <v>137</v>
      </c>
      <c r="E37" s="1083"/>
    </row>
    <row r="38" spans="1:15" ht="22.15" customHeight="1" x14ac:dyDescent="0.25">
      <c r="A38" s="711" t="s">
        <v>139</v>
      </c>
      <c r="B38" s="686">
        <v>0</v>
      </c>
      <c r="C38" s="686"/>
      <c r="D38" s="1089" t="s">
        <v>140</v>
      </c>
      <c r="E38" s="1089"/>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Hannah Solar</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Westside Foundry</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570</v>
      </c>
      <c r="G6" s="798">
        <f>E6*F6</f>
        <v>20668.199999999997</v>
      </c>
      <c r="H6" s="801">
        <v>17.524499999999996</v>
      </c>
      <c r="I6" s="800">
        <f>F6*H6</f>
        <v>9988.9649999999983</v>
      </c>
      <c r="J6" s="801">
        <f>G6-I6</f>
        <v>10679.234999999999</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570</v>
      </c>
      <c r="G9" s="799">
        <f t="shared" si="2"/>
        <v>1607.3999999999999</v>
      </c>
      <c r="H9" s="804">
        <v>1.3631470588235293</v>
      </c>
      <c r="I9" s="803">
        <f t="shared" si="3"/>
        <v>776.99382352941166</v>
      </c>
      <c r="J9" s="804">
        <f t="shared" si="4"/>
        <v>830.40617647058821</v>
      </c>
      <c r="K9" s="805">
        <v>1.4690000000000001</v>
      </c>
      <c r="L9" s="806">
        <f>ABS(F9)*K9</f>
        <v>837.33</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0</v>
      </c>
      <c r="G15" s="799">
        <f t="shared" ref="G15:G20" si="5">E15*F15</f>
        <v>0</v>
      </c>
      <c r="H15" s="804">
        <f>IF('1-Eng Inputs'!B33="Portrait",2.5,IF('1-Eng Inputs'!B16&lt;68,3.98,4.66))</f>
        <v>3.98</v>
      </c>
      <c r="I15" s="803">
        <f t="shared" si="3"/>
        <v>0</v>
      </c>
      <c r="J15" s="804">
        <f t="shared" si="4"/>
        <v>0</v>
      </c>
      <c r="K15" s="809">
        <f>IF('1-Eng Inputs'!B33="Portrait",3.67,IF('1-Eng Inputs'!B16&lt;68,5.54,6.53))</f>
        <v>5.54</v>
      </c>
      <c r="L15" s="806">
        <f>F15*K15</f>
        <v>0</v>
      </c>
      <c r="M15" s="810">
        <f>IF('1-Eng Inputs'!B33="Landscape",2*(F15/600),(F15/600))</f>
        <v>0</v>
      </c>
      <c r="N15" s="808">
        <f>IF('1-Eng Inputs'!B33="Landscape",2*(ROUNDUP(F15/600,0)),(ROUNDUP(F15/600,0)))</f>
        <v>0</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0</v>
      </c>
      <c r="G16" s="799">
        <f t="shared" si="5"/>
        <v>0</v>
      </c>
      <c r="H16" s="758"/>
      <c r="I16" s="803">
        <f t="shared" ref="I16:I20" si="6">F16*H16</f>
        <v>0</v>
      </c>
      <c r="J16" s="804">
        <f t="shared" ref="J16:J20" si="7">G16-I16</f>
        <v>0</v>
      </c>
      <c r="K16" s="809">
        <v>0.24199999999999999</v>
      </c>
      <c r="L16" s="806">
        <f>F16*K16</f>
        <v>0</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f>IFERROR(I23/(G24*1000),"N/A")</f>
        <v>7.3094781510404619E-2</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11165.95882352941</v>
      </c>
      <c r="J23" s="812" t="e">
        <f>SUM(J6:J21)</f>
        <v>#REF!</v>
      </c>
      <c r="K23" s="813" t="s">
        <v>215</v>
      </c>
      <c r="L23" s="814">
        <f>SUM(L7:L21)+50*N23</f>
        <v>837.33</v>
      </c>
      <c r="M23" s="814">
        <f>ROUNDUP(SUM(M7:M21),0)</f>
        <v>0</v>
      </c>
      <c r="N23" s="815">
        <f>ROUNDUP(SUM(N7:N21),0)</f>
        <v>0</v>
      </c>
      <c r="O23" s="779"/>
      <c r="P23" s="777"/>
      <c r="Q23" s="777"/>
      <c r="R23" s="780"/>
      <c r="S23" s="777"/>
      <c r="T23" s="777"/>
      <c r="U23" s="777"/>
      <c r="V23" s="777"/>
    </row>
    <row r="24" spans="1:22" x14ac:dyDescent="0.2">
      <c r="A24" s="791" t="s">
        <v>216</v>
      </c>
      <c r="B24" s="779"/>
      <c r="C24" s="779"/>
      <c r="D24" s="779"/>
      <c r="E24" s="779"/>
      <c r="F24" s="779"/>
      <c r="G24" s="796">
        <f>'1-Eng Inputs'!B18*'1-Eng Inputs'!B14/1000</f>
        <v>152.76</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30318</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42656</v>
      </c>
      <c r="E4" s="1121"/>
      <c r="F4" s="1121"/>
    </row>
    <row r="5" spans="1:7" ht="12.75" customHeight="1" x14ac:dyDescent="0.2">
      <c r="A5" s="1038" t="s">
        <v>258</v>
      </c>
      <c r="C5" s="878" t="s">
        <v>259</v>
      </c>
      <c r="D5" s="1121">
        <f ca="1">D4+30</f>
        <v>42686</v>
      </c>
      <c r="E5" s="1121"/>
      <c r="F5" s="1121"/>
    </row>
    <row r="6" spans="1:7" x14ac:dyDescent="0.2">
      <c r="A6" s="1039" t="s">
        <v>260</v>
      </c>
      <c r="C6" s="878" t="s">
        <v>261</v>
      </c>
      <c r="D6" s="1131" t="str">
        <f>'1-Eng Inputs'!B6</f>
        <v>Hannah Solar</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Ted Bleeker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ES11236</v>
      </c>
      <c r="B14" s="929" t="str">
        <f>IF('2-Quote Inputs'!F6=0,"",'2-Quote Inputs'!A6)</f>
        <v>ECOFOOT3 10° BASE ASSEMBLY</v>
      </c>
      <c r="C14" s="924"/>
      <c r="D14" s="888">
        <f>IF('2-Quote Inputs'!F6=0,"",'2-Quote Inputs'!F6)</f>
        <v>570</v>
      </c>
      <c r="E14" s="930">
        <f>IF('2-Quote Inputs'!F6=0,"",'2-Quote Inputs'!E6)</f>
        <v>36.26</v>
      </c>
      <c r="F14" s="889">
        <f>IF(D14="","",D14*E14)</f>
        <v>20668.199999999997</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ES11232</v>
      </c>
      <c r="B17" s="929" t="str">
        <f>IF('2-Quote Inputs'!F9=0,"",'2-Quote Inputs'!A9)</f>
        <v>ECOFOOT3 BALLAST PAN</v>
      </c>
      <c r="C17" s="924"/>
      <c r="D17" s="888">
        <f>IF('2-Quote Inputs'!F9=0,"",'2-Quote Inputs'!F9)</f>
        <v>570</v>
      </c>
      <c r="E17" s="930">
        <f>IF('2-Quote Inputs'!F9=0,"",'2-Quote Inputs'!E9)</f>
        <v>2.82</v>
      </c>
      <c r="F17" s="889">
        <f t="shared" si="0"/>
        <v>1607.3999999999999</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
      </c>
      <c r="B23" s="929" t="str">
        <f>IF('2-Quote Inputs'!F15=0,"",'2-Quote Inputs'!A15)</f>
        <v/>
      </c>
      <c r="C23" s="924"/>
      <c r="D23" s="888" t="str">
        <f>IF('2-Quote Inputs'!F15=0,"",'2-Quote Inputs'!F15)</f>
        <v/>
      </c>
      <c r="E23" s="930" t="str">
        <f>IF('2-Quote Inputs'!F15=0,"",'2-Quote Inputs'!E15)</f>
        <v/>
      </c>
      <c r="F23" s="889" t="str">
        <f t="shared" si="0"/>
        <v/>
      </c>
      <c r="G23" s="884"/>
    </row>
    <row r="24" spans="1:7" ht="12.75" customHeight="1" x14ac:dyDescent="0.2">
      <c r="A24" s="923" t="str">
        <f>IF('2-Quote Inputs'!F16=0,"",'2-Quote Inputs'!C16)</f>
        <v/>
      </c>
      <c r="B24" s="929" t="str">
        <f>IF('2-Quote Inputs'!F16=0,"",'2-Quote Inputs'!A16)</f>
        <v/>
      </c>
      <c r="C24" s="924"/>
      <c r="D24" s="888" t="str">
        <f>IF('2-Quote Inputs'!F16=0,"",'2-Quote Inputs'!F16)</f>
        <v/>
      </c>
      <c r="E24" s="930" t="str">
        <f>IF('2-Quote Inputs'!F16=0,"",'2-Quote Inputs'!E16)</f>
        <v/>
      </c>
      <c r="F24" s="889" t="str">
        <f t="shared" si="0"/>
        <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152.76</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7" t="s">
        <v>318</v>
      </c>
      <c r="C5" s="1138"/>
      <c r="D5" s="1138"/>
      <c r="E5" s="1138"/>
      <c r="F5" s="1138"/>
      <c r="G5" s="1138"/>
      <c r="H5" s="1138"/>
      <c r="I5" s="1138"/>
      <c r="J5" s="1138"/>
      <c r="K5" s="1138"/>
      <c r="L5" s="1138"/>
      <c r="M5" s="1138"/>
      <c r="N5" s="1138"/>
      <c r="O5" s="1138"/>
      <c r="P5" s="1138"/>
      <c r="Q5" s="1138"/>
      <c r="R5" s="1138"/>
      <c r="S5" s="1139"/>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0" t="str">
        <f>'1-Eng Inputs'!B7</f>
        <v>Westside Foundry</v>
      </c>
      <c r="D9" s="1140"/>
      <c r="E9" s="1141" t="s">
        <v>319</v>
      </c>
      <c r="F9" s="1142"/>
      <c r="G9" s="1143"/>
      <c r="H9" s="1144" t="s">
        <v>7</v>
      </c>
      <c r="I9" s="1144"/>
      <c r="J9" s="1144"/>
      <c r="K9" s="1144"/>
      <c r="L9" s="1145"/>
      <c r="M9" s="1146"/>
      <c r="N9" s="115"/>
      <c r="O9" s="115"/>
      <c r="P9" s="115"/>
      <c r="Q9" s="283" t="s">
        <v>335</v>
      </c>
      <c r="R9" s="284" t="s">
        <v>336</v>
      </c>
      <c r="S9" s="115"/>
    </row>
    <row r="10" spans="2:19" ht="12.75" customHeight="1" x14ac:dyDescent="0.25">
      <c r="B10" s="285" t="s">
        <v>311</v>
      </c>
      <c r="C10" s="1147">
        <f>'1-Eng Inputs'!B9</f>
        <v>30318</v>
      </c>
      <c r="D10" s="1147"/>
      <c r="E10" s="1148" t="s">
        <v>320</v>
      </c>
      <c r="F10" s="1149"/>
      <c r="G10" s="1150"/>
      <c r="H10" s="1147" t="str">
        <f>'1-Eng Inputs'!B8</f>
        <v>1530 Ellsworth Industrial Blvd</v>
      </c>
      <c r="I10" s="1147"/>
      <c r="J10" s="1147"/>
      <c r="K10" s="1147"/>
      <c r="L10" s="1151"/>
      <c r="M10" s="1152"/>
      <c r="N10" s="115"/>
      <c r="O10" s="115"/>
      <c r="P10" s="115"/>
      <c r="Q10" s="286" t="s">
        <v>21</v>
      </c>
      <c r="R10" s="287" t="s">
        <v>18</v>
      </c>
      <c r="S10" s="115"/>
    </row>
    <row r="11" spans="2:19" ht="12.75" customHeight="1" x14ac:dyDescent="0.25">
      <c r="B11" s="285" t="s">
        <v>312</v>
      </c>
      <c r="C11" s="1147" t="str">
        <f>'1-Eng Inputs'!B4</f>
        <v>Ted Bleeker</v>
      </c>
      <c r="D11" s="1147"/>
      <c r="E11" s="1148" t="s">
        <v>321</v>
      </c>
      <c r="F11" s="1149"/>
      <c r="G11" s="1150"/>
      <c r="H11" s="1156" t="str">
        <f>IF('1-Eng Inputs'!B31=2010,"USA","USA II")</f>
        <v>USA</v>
      </c>
      <c r="I11" s="1156"/>
      <c r="J11" s="1156"/>
      <c r="K11" s="1156"/>
      <c r="L11" s="1157"/>
      <c r="M11" s="1158"/>
      <c r="N11" s="115"/>
      <c r="O11" s="115"/>
      <c r="P11" s="115"/>
      <c r="Q11" s="286" t="s">
        <v>26</v>
      </c>
      <c r="R11" s="287" t="s">
        <v>27</v>
      </c>
      <c r="S11" s="115"/>
    </row>
    <row r="12" spans="2:19" ht="12.75" customHeight="1" thickBot="1" x14ac:dyDescent="0.3">
      <c r="B12" s="288" t="s">
        <v>313</v>
      </c>
      <c r="C12" s="1159">
        <f ca="1">TODAY()</f>
        <v>42656</v>
      </c>
      <c r="D12" s="1159"/>
      <c r="E12" s="1160" t="s">
        <v>322</v>
      </c>
      <c r="F12" s="1161"/>
      <c r="G12" s="1162"/>
      <c r="H12" s="1163" t="str">
        <f>VLOOKUP(H11,Q10:R25,2,FALSE)</f>
        <v>ASCE/SEI 7-10</v>
      </c>
      <c r="I12" s="1163"/>
      <c r="J12" s="1163"/>
      <c r="K12" s="1163"/>
      <c r="L12" s="1164"/>
      <c r="M12" s="1165"/>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7.3152000000000008</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0</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95.4024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71.9328</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6862.5617587200004</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1.1934894239820351</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34" t="s">
        <v>345</v>
      </c>
      <c r="F28" s="1135"/>
      <c r="G28" s="1135"/>
      <c r="H28" s="1135"/>
      <c r="I28" s="1135"/>
      <c r="J28" s="1135"/>
      <c r="K28" s="1135"/>
      <c r="L28" s="1135"/>
      <c r="M28" s="1136"/>
      <c r="N28" s="94"/>
      <c r="O28" s="325">
        <f>MAX(1.2,C19)</f>
        <v>1.2</v>
      </c>
      <c r="P28" s="297" t="s">
        <v>0</v>
      </c>
      <c r="Q28" s="115"/>
      <c r="R28" s="115"/>
      <c r="S28" s="115"/>
    </row>
    <row r="29" spans="2:19" ht="12.75" customHeight="1" x14ac:dyDescent="0.25">
      <c r="B29" s="1134" t="s">
        <v>338</v>
      </c>
      <c r="C29" s="1136"/>
      <c r="D29" s="94"/>
      <c r="E29" s="947"/>
      <c r="F29" s="566"/>
      <c r="G29" s="567"/>
      <c r="H29" s="567"/>
      <c r="I29" s="567"/>
      <c r="J29" s="570"/>
      <c r="K29" s="548"/>
      <c r="L29" s="378"/>
      <c r="M29" s="948"/>
      <c r="N29" s="94"/>
      <c r="O29" s="312"/>
      <c r="P29" s="297"/>
      <c r="Q29" s="115"/>
      <c r="R29" s="115"/>
      <c r="S29" s="115"/>
    </row>
    <row r="30" spans="2:19" ht="12.75" customHeight="1" x14ac:dyDescent="0.25">
      <c r="B30" s="1170"/>
      <c r="C30" s="1171"/>
      <c r="D30" s="94"/>
      <c r="E30" s="947"/>
      <c r="F30" s="568"/>
      <c r="G30" s="569"/>
      <c r="H30" s="569"/>
      <c r="I30" s="569"/>
      <c r="J30" s="551"/>
      <c r="K30" s="549"/>
      <c r="L30" s="379"/>
      <c r="M30" s="948"/>
      <c r="N30" s="94"/>
      <c r="O30" s="279"/>
      <c r="P30" s="297"/>
      <c r="Q30" s="313"/>
      <c r="R30" s="115"/>
      <c r="S30" s="115"/>
    </row>
    <row r="31" spans="2:19" ht="12.75" customHeight="1" x14ac:dyDescent="0.25">
      <c r="B31" s="1172"/>
      <c r="C31" s="1173"/>
      <c r="D31" s="43"/>
      <c r="E31" s="947"/>
      <c r="F31" s="568"/>
      <c r="G31" s="569"/>
      <c r="H31" s="569"/>
      <c r="I31" s="569"/>
      <c r="J31" s="551"/>
      <c r="K31" s="549"/>
      <c r="L31" s="379"/>
      <c r="M31" s="948"/>
      <c r="N31" s="94"/>
      <c r="O31" s="279"/>
      <c r="P31" s="297"/>
      <c r="Q31" s="313"/>
      <c r="R31" s="115"/>
      <c r="S31" s="115"/>
    </row>
    <row r="32" spans="2:19" ht="12.75" customHeight="1" x14ac:dyDescent="0.25">
      <c r="B32" s="1168" t="s">
        <v>339</v>
      </c>
      <c r="C32" s="1169"/>
      <c r="D32" s="314" t="s">
        <v>344</v>
      </c>
      <c r="E32" s="947"/>
      <c r="F32" s="1178" t="s">
        <v>346</v>
      </c>
      <c r="G32" s="1176"/>
      <c r="H32" s="1176"/>
      <c r="I32" s="1176"/>
      <c r="J32" s="551"/>
      <c r="K32" s="549"/>
      <c r="L32" s="501"/>
      <c r="M32" s="948"/>
      <c r="N32" s="94"/>
      <c r="O32" s="279"/>
      <c r="P32" s="297"/>
      <c r="Q32" s="313"/>
      <c r="R32" s="115"/>
      <c r="S32" s="115"/>
    </row>
    <row r="33" spans="1:38" ht="12.75" customHeight="1" x14ac:dyDescent="0.25">
      <c r="B33" s="1132" t="s">
        <v>340</v>
      </c>
      <c r="C33" s="1133"/>
      <c r="D33" s="43"/>
      <c r="E33" s="947"/>
      <c r="F33" s="1178"/>
      <c r="G33" s="1176"/>
      <c r="H33" s="1176"/>
      <c r="I33" s="1176"/>
      <c r="J33" s="551"/>
      <c r="K33" s="549"/>
      <c r="L33" s="501"/>
      <c r="M33" s="948"/>
      <c r="N33" s="94"/>
      <c r="O33" s="315"/>
      <c r="P33" s="297"/>
      <c r="Q33" s="115"/>
      <c r="R33" s="115"/>
      <c r="S33" s="94"/>
    </row>
    <row r="34" spans="1:38" ht="12.75" customHeight="1" x14ac:dyDescent="0.25">
      <c r="B34" s="1166" t="s">
        <v>341</v>
      </c>
      <c r="C34" s="1167"/>
      <c r="D34" s="94"/>
      <c r="E34" s="947"/>
      <c r="F34" s="1178"/>
      <c r="G34" s="1176"/>
      <c r="H34" s="1176"/>
      <c r="I34" s="1176"/>
      <c r="J34" s="551"/>
      <c r="K34" s="549"/>
      <c r="L34" s="501"/>
      <c r="M34" s="948"/>
      <c r="N34" s="94"/>
      <c r="O34" s="279"/>
      <c r="P34" s="297"/>
      <c r="Q34" s="115"/>
      <c r="R34" s="115"/>
      <c r="S34" s="115"/>
    </row>
    <row r="35" spans="1:38" ht="12.75" customHeight="1" thickBot="1" x14ac:dyDescent="0.3">
      <c r="B35" s="1179" t="s">
        <v>342</v>
      </c>
      <c r="C35" s="1180"/>
      <c r="D35" s="94"/>
      <c r="E35" s="947"/>
      <c r="F35" s="513"/>
      <c r="G35" s="502"/>
      <c r="H35" s="502"/>
      <c r="I35" s="502"/>
      <c r="J35" s="552"/>
      <c r="K35" s="550"/>
      <c r="L35" s="553"/>
      <c r="M35" s="948"/>
      <c r="N35" s="94"/>
      <c r="O35" s="279"/>
      <c r="P35" s="297"/>
      <c r="Q35" s="115"/>
      <c r="R35" s="115"/>
      <c r="S35" s="115"/>
    </row>
    <row r="36" spans="1:38" ht="12.75" customHeight="1" thickBot="1" x14ac:dyDescent="0.3">
      <c r="B36" s="1174" t="s">
        <v>343</v>
      </c>
      <c r="C36" s="1175"/>
      <c r="D36" s="94"/>
      <c r="E36" s="1153" t="s">
        <v>347</v>
      </c>
      <c r="F36" s="1154"/>
      <c r="G36" s="1154"/>
      <c r="H36" s="1154"/>
      <c r="I36" s="1154"/>
      <c r="J36" s="1154"/>
      <c r="K36" s="1154"/>
      <c r="L36" s="1154"/>
      <c r="M36" s="1155"/>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34" t="s">
        <v>345</v>
      </c>
      <c r="F41" s="1135"/>
      <c r="G41" s="1135"/>
      <c r="H41" s="1135"/>
      <c r="I41" s="1135"/>
      <c r="J41" s="1135"/>
      <c r="K41" s="1135"/>
      <c r="L41" s="1135"/>
      <c r="M41" s="1136"/>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76" t="s">
        <v>349</v>
      </c>
      <c r="J45" s="1176"/>
      <c r="K45" s="1176"/>
      <c r="L45" s="1177"/>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76"/>
      <c r="J46" s="1176"/>
      <c r="K46" s="1176"/>
      <c r="L46" s="1177"/>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76"/>
      <c r="J47" s="1176"/>
      <c r="K47" s="1176"/>
      <c r="L47" s="1177"/>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53" t="s">
        <v>347</v>
      </c>
      <c r="F49" s="1154"/>
      <c r="G49" s="1154"/>
      <c r="H49" s="1154"/>
      <c r="I49" s="1154"/>
      <c r="J49" s="1154"/>
      <c r="K49" s="1154"/>
      <c r="L49" s="1154"/>
      <c r="M49" s="1155"/>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08" t="s">
        <v>350</v>
      </c>
      <c r="C5" s="1209"/>
      <c r="D5" s="1209"/>
      <c r="E5" s="1209"/>
      <c r="F5" s="1209"/>
      <c r="G5" s="1209"/>
      <c r="H5" s="1209"/>
      <c r="I5" s="1209"/>
      <c r="J5" s="1209"/>
      <c r="K5" s="1209"/>
      <c r="L5" s="1209"/>
      <c r="M5" s="1210"/>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3" t="str">
        <f>'building data'!C9</f>
        <v>Westside Foundry</v>
      </c>
      <c r="D10" s="1214"/>
      <c r="E10" s="248" t="s">
        <v>319</v>
      </c>
      <c r="F10" s="249" t="s">
        <v>7</v>
      </c>
      <c r="G10" s="19"/>
      <c r="H10" s="1225" t="s">
        <v>354</v>
      </c>
      <c r="I10" s="1226"/>
      <c r="J10" s="1226"/>
      <c r="K10" s="1226"/>
      <c r="L10" s="1226"/>
      <c r="M10" s="1227"/>
      <c r="N10" s="1"/>
    </row>
    <row r="11" spans="2:14" ht="12.75" customHeight="1" x14ac:dyDescent="0.2">
      <c r="B11" s="250" t="s">
        <v>311</v>
      </c>
      <c r="C11" s="1215">
        <f>'building data'!C10</f>
        <v>30318</v>
      </c>
      <c r="D11" s="1215"/>
      <c r="E11" s="251" t="s">
        <v>320</v>
      </c>
      <c r="F11" s="228" t="str">
        <f>'building data'!H10</f>
        <v>1530 Ellsworth Industrial Blvd</v>
      </c>
      <c r="G11" s="19"/>
      <c r="H11" s="1228" t="s">
        <v>355</v>
      </c>
      <c r="I11" s="1229"/>
      <c r="J11" s="1196" t="s">
        <v>356</v>
      </c>
      <c r="K11" s="1196" t="s">
        <v>357</v>
      </c>
      <c r="L11" s="1196" t="s">
        <v>358</v>
      </c>
      <c r="M11" s="1181" t="s">
        <v>359</v>
      </c>
      <c r="N11" s="1"/>
    </row>
    <row r="12" spans="2:14" ht="13.5" thickBot="1" x14ac:dyDescent="0.25">
      <c r="B12" s="250" t="s">
        <v>312</v>
      </c>
      <c r="C12" s="1215" t="str">
        <f>'building data'!C11</f>
        <v>Ted Bleeker</v>
      </c>
      <c r="D12" s="1215"/>
      <c r="E12" s="251" t="s">
        <v>321</v>
      </c>
      <c r="F12" s="228" t="str">
        <f>'building data'!H11</f>
        <v>USA</v>
      </c>
      <c r="G12" s="19"/>
      <c r="H12" s="1230"/>
      <c r="I12" s="1231"/>
      <c r="J12" s="1197"/>
      <c r="K12" s="1197"/>
      <c r="L12" s="1197"/>
      <c r="M12" s="1182"/>
      <c r="N12" s="1"/>
    </row>
    <row r="13" spans="2:14" ht="13.5" thickBot="1" x14ac:dyDescent="0.25">
      <c r="B13" s="252" t="s">
        <v>353</v>
      </c>
      <c r="C13" s="1216">
        <f ca="1">'building data'!C12</f>
        <v>42656</v>
      </c>
      <c r="D13" s="1217"/>
      <c r="E13" s="253" t="s">
        <v>322</v>
      </c>
      <c r="F13" s="229" t="str">
        <f>'building data'!H12</f>
        <v>ASCE/SEI 7-10</v>
      </c>
      <c r="G13" s="19"/>
      <c r="H13" s="1184">
        <v>1.6</v>
      </c>
      <c r="I13" s="1185"/>
      <c r="J13" s="425">
        <v>1.6</v>
      </c>
      <c r="K13" s="426">
        <v>0.9</v>
      </c>
      <c r="L13" s="426">
        <v>0.9</v>
      </c>
      <c r="M13" s="1183"/>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1.1350462427609513</v>
      </c>
      <c r="D19" s="256" t="s">
        <v>2</v>
      </c>
      <c r="E19" s="257" t="s">
        <v>388</v>
      </c>
      <c r="F19" s="258">
        <f>(2/1.25*1000*C19)^0.5</f>
        <v>42.615419608605549</v>
      </c>
      <c r="G19" s="259" t="s">
        <v>8</v>
      </c>
      <c r="H19" s="1218" t="s">
        <v>389</v>
      </c>
      <c r="I19" s="1218"/>
      <c r="J19" s="258">
        <f>F19*3.6</f>
        <v>153.41551059097998</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219" t="s">
        <v>371</v>
      </c>
      <c r="F24" s="1219"/>
      <c r="G24" s="1219"/>
      <c r="H24" s="1219"/>
      <c r="I24" s="1219"/>
      <c r="J24" s="1219"/>
      <c r="K24" s="1219"/>
      <c r="L24" s="1219"/>
      <c r="M24" s="1220"/>
    </row>
    <row r="25" spans="2:14" x14ac:dyDescent="0.25">
      <c r="B25" s="83" t="s">
        <v>367</v>
      </c>
      <c r="C25" s="1221" t="str">
        <f>VLOOKUP(C24,B38:N40,7,0)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4" ht="25.5" customHeight="1" x14ac:dyDescent="0.25">
      <c r="B26" s="84" t="s">
        <v>380</v>
      </c>
      <c r="C26" s="717">
        <f>'1-Eng Inputs'!B29*0.3048</f>
        <v>259.08000000000004</v>
      </c>
      <c r="D26" s="244" t="s">
        <v>378</v>
      </c>
      <c r="E26" s="1223"/>
      <c r="F26" s="1223"/>
      <c r="G26" s="1223"/>
      <c r="H26" s="1223"/>
      <c r="I26" s="1223"/>
      <c r="J26" s="1223"/>
      <c r="K26" s="1223"/>
      <c r="L26" s="1223"/>
      <c r="M26" s="1224"/>
    </row>
    <row r="27" spans="2:14"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4" ht="25.5" customHeight="1" x14ac:dyDescent="0.25">
      <c r="B28" s="88" t="s">
        <v>382</v>
      </c>
      <c r="C28" s="719">
        <f>'1-Eng Inputs'!B23*0.44704</f>
        <v>51.409599999999998</v>
      </c>
      <c r="D28" s="87" t="s">
        <v>8</v>
      </c>
      <c r="E28" s="1211" t="s">
        <v>373</v>
      </c>
      <c r="F28" s="1211"/>
      <c r="G28" s="1211"/>
      <c r="H28" s="1211"/>
      <c r="I28" s="1211"/>
      <c r="J28" s="1211"/>
      <c r="K28" s="1211"/>
      <c r="L28" s="1211"/>
      <c r="M28" s="1212"/>
    </row>
    <row r="29" spans="2:14" ht="42.75" customHeight="1" x14ac:dyDescent="0.25">
      <c r="B29" s="88" t="s">
        <v>383</v>
      </c>
      <c r="C29" s="89" t="s">
        <v>30</v>
      </c>
      <c r="D29" s="87" t="s">
        <v>4</v>
      </c>
      <c r="E29" s="1211" t="s">
        <v>374</v>
      </c>
      <c r="F29" s="1211"/>
      <c r="G29" s="1211"/>
      <c r="H29" s="1211"/>
      <c r="I29" s="1211"/>
      <c r="J29" s="1211"/>
      <c r="K29" s="1211"/>
      <c r="L29" s="1211"/>
      <c r="M29" s="1212"/>
    </row>
    <row r="30" spans="2:14" ht="26.25" customHeight="1" x14ac:dyDescent="0.25">
      <c r="B30" s="233" t="s">
        <v>384</v>
      </c>
      <c r="C30" s="86">
        <f>IF('1-Eng Inputs'!B24="I",0.87,IF('1-Eng Inputs'!B24="II",1,1.15))</f>
        <v>1</v>
      </c>
      <c r="D30" s="262"/>
      <c r="E30" s="1190" t="s">
        <v>375</v>
      </c>
      <c r="F30" s="1190"/>
      <c r="G30" s="1190"/>
      <c r="H30" s="1190"/>
      <c r="I30" s="1190"/>
      <c r="J30" s="1190"/>
      <c r="K30" s="1190"/>
      <c r="L30" s="1190"/>
      <c r="M30" s="1191"/>
    </row>
    <row r="31" spans="2:14" ht="12.75" customHeight="1" x14ac:dyDescent="0.25">
      <c r="B31" s="88" t="s">
        <v>385</v>
      </c>
      <c r="C31" s="720">
        <v>1</v>
      </c>
      <c r="D31" s="87"/>
      <c r="E31" s="1192" t="s">
        <v>376</v>
      </c>
      <c r="F31" s="1192"/>
      <c r="G31" s="1192"/>
      <c r="H31" s="1192"/>
      <c r="I31" s="1192"/>
      <c r="J31" s="1192"/>
      <c r="K31" s="1192"/>
      <c r="L31" s="1192"/>
      <c r="M31" s="1193"/>
    </row>
    <row r="32" spans="2:14" ht="25.5" customHeight="1" thickBot="1" x14ac:dyDescent="0.3">
      <c r="B32" s="90" t="s">
        <v>386</v>
      </c>
      <c r="C32" s="91">
        <v>1</v>
      </c>
      <c r="D32" s="92"/>
      <c r="E32" s="1194" t="s">
        <v>377</v>
      </c>
      <c r="F32" s="1194"/>
      <c r="G32" s="1194"/>
      <c r="H32" s="1194"/>
      <c r="I32" s="1194"/>
      <c r="J32" s="1194"/>
      <c r="K32" s="1194"/>
      <c r="L32" s="1194"/>
      <c r="M32" s="1195"/>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198" t="s">
        <v>367</v>
      </c>
      <c r="I37" s="1187"/>
      <c r="J37" s="1187"/>
      <c r="K37" s="1187"/>
      <c r="L37" s="1187"/>
      <c r="M37" s="1188"/>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1135.0462427609514</v>
      </c>
      <c r="H38" s="1199" t="s">
        <v>368</v>
      </c>
      <c r="I38" s="1200"/>
      <c r="J38" s="1200"/>
      <c r="K38" s="1200"/>
      <c r="L38" s="1200"/>
      <c r="M38" s="1201"/>
    </row>
    <row r="39" spans="1:15" ht="25.5" customHeight="1" x14ac:dyDescent="0.25">
      <c r="B39" s="101" t="s">
        <v>16</v>
      </c>
      <c r="C39" s="102">
        <v>274.32</v>
      </c>
      <c r="D39" s="58">
        <v>4.57</v>
      </c>
      <c r="E39" s="73">
        <v>9.5</v>
      </c>
      <c r="F39" s="102">
        <f>IF($C$27&gt;C39,"Fehler",IF($C$27&gt;15*0.3048,2.01*($C$27/C39)^(2/E39),2.01*(15*0.3048/C39)^(2/E39)))</f>
        <v>0.93717577428821708</v>
      </c>
      <c r="G39" s="103">
        <f>0.613*F39*$C$31*$C$32*$C$30*$C$28^2</f>
        <v>1518.3433013975257</v>
      </c>
      <c r="H39" s="1202" t="s">
        <v>369</v>
      </c>
      <c r="I39" s="1203"/>
      <c r="J39" s="1203"/>
      <c r="K39" s="1203"/>
      <c r="L39" s="1203"/>
      <c r="M39" s="1204"/>
    </row>
    <row r="40" spans="1:15" ht="26.25" customHeight="1" thickBot="1" x14ac:dyDescent="0.3">
      <c r="B40" s="104" t="s">
        <v>17</v>
      </c>
      <c r="C40" s="105">
        <v>213.36</v>
      </c>
      <c r="D40" s="106">
        <v>2.13</v>
      </c>
      <c r="E40" s="107">
        <v>11.5</v>
      </c>
      <c r="F40" s="105">
        <f>IF($C$27&gt;C40,"Fehler",IF($C$27&gt;15*0.3048,2.01*($C$27/C40)^(2/E40),2.01*(15*0.3048/C40)^(2/E40)))</f>
        <v>1.1179776873727965</v>
      </c>
      <c r="G40" s="108">
        <f>0.613*F40*$C$31*$C$32*$C$30*$C$28^2</f>
        <v>1811.2652709398196</v>
      </c>
      <c r="H40" s="1205" t="s">
        <v>370</v>
      </c>
      <c r="I40" s="1206"/>
      <c r="J40" s="1206"/>
      <c r="K40" s="1206"/>
      <c r="L40" s="1206"/>
      <c r="M40" s="1207"/>
    </row>
    <row r="41" spans="1:15" ht="13.5" thickBot="1" x14ac:dyDescent="0.3">
      <c r="B41" s="109"/>
      <c r="C41" s="110"/>
      <c r="D41" s="110"/>
      <c r="F41" s="98"/>
      <c r="G41" s="97"/>
      <c r="H41" s="111"/>
    </row>
    <row r="42" spans="1:15" ht="12.75" customHeight="1" thickBot="1" x14ac:dyDescent="0.3">
      <c r="B42" s="1186" t="s">
        <v>362</v>
      </c>
      <c r="C42" s="1187"/>
      <c r="D42" s="1188"/>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89"/>
      <c r="C48" s="1189"/>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7" t="s">
        <v>395</v>
      </c>
      <c r="C5" s="1138"/>
      <c r="D5" s="1138"/>
      <c r="E5" s="1138"/>
      <c r="F5" s="1138"/>
      <c r="G5" s="1138"/>
      <c r="H5" s="1138"/>
      <c r="I5" s="1138"/>
      <c r="J5" s="1138"/>
      <c r="K5" s="1138"/>
      <c r="L5" s="1138"/>
      <c r="M5" s="1139"/>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213" t="str">
        <f>'building data'!C9</f>
        <v>Westside Foundry</v>
      </c>
      <c r="D10" s="1214"/>
      <c r="E10" s="388" t="s">
        <v>319</v>
      </c>
      <c r="F10" s="389" t="s">
        <v>7</v>
      </c>
      <c r="H10" s="1225" t="s">
        <v>354</v>
      </c>
      <c r="I10" s="1226"/>
      <c r="J10" s="1226"/>
      <c r="K10" s="1226"/>
      <c r="L10" s="1226"/>
      <c r="M10" s="1227"/>
    </row>
    <row r="11" spans="2:14" ht="15.75" customHeight="1" x14ac:dyDescent="0.25">
      <c r="B11" s="390" t="s">
        <v>311</v>
      </c>
      <c r="C11" s="1215">
        <f>'building data'!C10</f>
        <v>30318</v>
      </c>
      <c r="D11" s="1215"/>
      <c r="E11" s="391" t="s">
        <v>320</v>
      </c>
      <c r="F11" s="228" t="str">
        <f>'building data'!H10</f>
        <v>1530 Ellsworth Industrial Blvd</v>
      </c>
      <c r="H11" s="1228" t="s">
        <v>355</v>
      </c>
      <c r="I11" s="1229"/>
      <c r="J11" s="1196" t="s">
        <v>356</v>
      </c>
      <c r="K11" s="1196" t="s">
        <v>357</v>
      </c>
      <c r="L11" s="1196" t="s">
        <v>358</v>
      </c>
      <c r="M11" s="1181" t="s">
        <v>394</v>
      </c>
    </row>
    <row r="12" spans="2:14" ht="15.75" customHeight="1" thickBot="1" x14ac:dyDescent="0.3">
      <c r="B12" s="390" t="s">
        <v>312</v>
      </c>
      <c r="C12" s="1215" t="str">
        <f>'building data'!C11</f>
        <v>Ted Bleeker</v>
      </c>
      <c r="D12" s="1215"/>
      <c r="E12" s="391" t="s">
        <v>321</v>
      </c>
      <c r="F12" s="228" t="str">
        <f>'building data'!H11</f>
        <v>USA</v>
      </c>
      <c r="H12" s="1230"/>
      <c r="I12" s="1231"/>
      <c r="J12" s="1197"/>
      <c r="K12" s="1197"/>
      <c r="L12" s="1197"/>
      <c r="M12" s="1182"/>
    </row>
    <row r="13" spans="2:14" ht="15.75" customHeight="1" thickBot="1" x14ac:dyDescent="0.3">
      <c r="B13" s="392" t="s">
        <v>353</v>
      </c>
      <c r="C13" s="1216">
        <f ca="1">'building data'!C12</f>
        <v>42656</v>
      </c>
      <c r="D13" s="1232"/>
      <c r="E13" s="393" t="s">
        <v>322</v>
      </c>
      <c r="F13" s="229" t="str">
        <f>'building data'!H12</f>
        <v>ASCE/SEI 7-10</v>
      </c>
      <c r="H13" s="1184">
        <v>1</v>
      </c>
      <c r="I13" s="1185"/>
      <c r="J13" s="425">
        <v>1</v>
      </c>
      <c r="K13" s="426">
        <v>0.9</v>
      </c>
      <c r="L13" s="426">
        <v>0.9</v>
      </c>
      <c r="M13" s="1183"/>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1.1350462427609513</v>
      </c>
      <c r="D19" s="397" t="s">
        <v>2</v>
      </c>
      <c r="E19" s="382" t="s">
        <v>388</v>
      </c>
      <c r="F19" s="398">
        <f>(2/1.25*1000*C19)^0.5</f>
        <v>42.615419608605549</v>
      </c>
      <c r="G19" s="399" t="s">
        <v>8</v>
      </c>
      <c r="H19" s="1236" t="s">
        <v>389</v>
      </c>
      <c r="I19" s="1236"/>
      <c r="J19" s="398">
        <f>F19*3.6</f>
        <v>153.41551059097998</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219" t="s">
        <v>393</v>
      </c>
      <c r="F24" s="1219"/>
      <c r="G24" s="1219"/>
      <c r="H24" s="1219"/>
      <c r="I24" s="1219"/>
      <c r="J24" s="1219"/>
      <c r="K24" s="1219"/>
      <c r="L24" s="1219"/>
      <c r="M24" s="1220"/>
    </row>
    <row r="25" spans="2:13" x14ac:dyDescent="0.25">
      <c r="B25" s="83" t="s">
        <v>367</v>
      </c>
      <c r="C25" s="1221" t="str">
        <f>VLOOKUP(C24,B37:M39,7,0)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3" ht="25.5" customHeight="1" x14ac:dyDescent="0.25">
      <c r="B26" s="84" t="s">
        <v>380</v>
      </c>
      <c r="C26" s="717">
        <f>'1-Eng Inputs'!B29*0.3048</f>
        <v>259.08000000000004</v>
      </c>
      <c r="D26" s="244" t="str">
        <f>IF($F$10="Deutsch","m über NHN",IF($F$10="English","m ASL","Fehler"))</f>
        <v>m ASL</v>
      </c>
      <c r="E26" s="1223"/>
      <c r="F26" s="1223"/>
      <c r="G26" s="1223"/>
      <c r="H26" s="1223"/>
      <c r="I26" s="1223"/>
      <c r="J26" s="1223"/>
      <c r="K26" s="1223"/>
      <c r="L26" s="1223"/>
      <c r="M26" s="1224"/>
    </row>
    <row r="27" spans="2:13"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3" ht="25.5" customHeight="1" x14ac:dyDescent="0.25">
      <c r="B28" s="88" t="s">
        <v>382</v>
      </c>
      <c r="C28" s="719">
        <f>'1-Eng Inputs'!B23*0.44704</f>
        <v>51.409599999999998</v>
      </c>
      <c r="D28" s="87" t="s">
        <v>8</v>
      </c>
      <c r="E28" s="1211" t="s">
        <v>390</v>
      </c>
      <c r="F28" s="1211"/>
      <c r="G28" s="1211"/>
      <c r="H28" s="1211"/>
      <c r="I28" s="1211"/>
      <c r="J28" s="1211"/>
      <c r="K28" s="1211"/>
      <c r="L28" s="1211"/>
      <c r="M28" s="1212"/>
    </row>
    <row r="29" spans="2:13" ht="30.75" customHeight="1" x14ac:dyDescent="0.25">
      <c r="B29" s="88" t="s">
        <v>383</v>
      </c>
      <c r="C29" s="89" t="s">
        <v>34</v>
      </c>
      <c r="D29" s="87" t="s">
        <v>4</v>
      </c>
      <c r="E29" s="1211" t="s">
        <v>391</v>
      </c>
      <c r="F29" s="1211"/>
      <c r="G29" s="1211"/>
      <c r="H29" s="1211"/>
      <c r="I29" s="1211"/>
      <c r="J29" s="1211"/>
      <c r="K29" s="1211"/>
      <c r="L29" s="1211"/>
      <c r="M29" s="1212"/>
    </row>
    <row r="30" spans="2:13" ht="12.75" customHeight="1" x14ac:dyDescent="0.25">
      <c r="B30" s="88" t="s">
        <v>385</v>
      </c>
      <c r="C30" s="337">
        <v>1</v>
      </c>
      <c r="D30" s="87" t="s">
        <v>4</v>
      </c>
      <c r="E30" s="1192" t="s">
        <v>376</v>
      </c>
      <c r="F30" s="1192"/>
      <c r="G30" s="1192"/>
      <c r="H30" s="1192"/>
      <c r="I30" s="1192"/>
      <c r="J30" s="1192"/>
      <c r="K30" s="1192"/>
      <c r="L30" s="1192"/>
      <c r="M30" s="1193"/>
    </row>
    <row r="31" spans="2:13" ht="25.5" customHeight="1" thickBot="1" x14ac:dyDescent="0.3">
      <c r="B31" s="90" t="s">
        <v>386</v>
      </c>
      <c r="C31" s="402">
        <v>1</v>
      </c>
      <c r="D31" s="92" t="s">
        <v>4</v>
      </c>
      <c r="E31" s="1194" t="s">
        <v>392</v>
      </c>
      <c r="F31" s="1194"/>
      <c r="G31" s="1194"/>
      <c r="H31" s="1194"/>
      <c r="I31" s="1194"/>
      <c r="J31" s="1194"/>
      <c r="K31" s="1194"/>
      <c r="L31" s="1194"/>
      <c r="M31" s="1195"/>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3" t="s">
        <v>367</v>
      </c>
      <c r="I36" s="1234"/>
      <c r="J36" s="1234"/>
      <c r="K36" s="1234"/>
      <c r="L36" s="1234"/>
      <c r="M36" s="1235"/>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1135.0462427609514</v>
      </c>
      <c r="H37" s="1199" t="s">
        <v>368</v>
      </c>
      <c r="I37" s="1200"/>
      <c r="J37" s="1200"/>
      <c r="K37" s="1200"/>
      <c r="L37" s="1200"/>
      <c r="M37" s="1201"/>
    </row>
    <row r="38" spans="1:15" ht="25.5" customHeight="1" x14ac:dyDescent="0.25">
      <c r="B38" s="101" t="s">
        <v>16</v>
      </c>
      <c r="C38" s="102">
        <v>274.32</v>
      </c>
      <c r="D38" s="58">
        <v>4.57</v>
      </c>
      <c r="E38" s="73">
        <v>9.5</v>
      </c>
      <c r="F38" s="102">
        <f>IF($C$27&gt;C38,"Fehler",IF($C$27&gt;15*0.3048,2.01*($C$27/C38)^(2/E38),2.01*(15*0.3048/C38)^(2/E38)))</f>
        <v>0.93717577428821708</v>
      </c>
      <c r="G38" s="103">
        <f t="shared" ref="G38" si="0">0.613*F38*$C$30*$C$31*$C$28^2</f>
        <v>1518.3433013975257</v>
      </c>
      <c r="H38" s="1202" t="s">
        <v>369</v>
      </c>
      <c r="I38" s="1203"/>
      <c r="J38" s="1203"/>
      <c r="K38" s="1203"/>
      <c r="L38" s="1203"/>
      <c r="M38" s="1204"/>
    </row>
    <row r="39" spans="1:15" ht="27.75" customHeight="1" thickBot="1" x14ac:dyDescent="0.3">
      <c r="B39" s="104" t="s">
        <v>17</v>
      </c>
      <c r="C39" s="105">
        <v>213.36</v>
      </c>
      <c r="D39" s="106">
        <v>2.13</v>
      </c>
      <c r="E39" s="107">
        <v>11.5</v>
      </c>
      <c r="F39" s="105">
        <f>IF($C$27&gt;C39,"Fehler",IF($C$27&gt;15*0.3048,2.01*($C$27/C39)^(2/E39),2.01*(15*0.3048/C39)^(2/E39)))</f>
        <v>1.1179776873727965</v>
      </c>
      <c r="G39" s="108">
        <f>0.613*F39*$C$30*$C$31*$C$28^2</f>
        <v>1811.2652709398196</v>
      </c>
      <c r="H39" s="1205" t="s">
        <v>370</v>
      </c>
      <c r="I39" s="1206"/>
      <c r="J39" s="1206"/>
      <c r="K39" s="1206"/>
      <c r="L39" s="1206"/>
      <c r="M39" s="120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E17" sqref="E17"/>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Gravel</v>
      </c>
      <c r="C16" s="743" t="str">
        <f>'1-Eng Inputs'!B37</f>
        <v>YES</v>
      </c>
      <c r="D16" s="743" t="str">
        <f t="shared" si="0"/>
        <v>GravelYES</v>
      </c>
      <c r="E16" s="745">
        <v>0.32</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AA43" zoomScale="70" zoomScaleNormal="70" zoomScaleSheetLayoutView="80" workbookViewId="0">
      <x:selection activeCell="CA86" sqref="BZ86: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82"/>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9"/>
      <x:c r="C5" s="1000"/>
      <x:c r="D5" s="1000"/>
      <x:c r="E5" s="1000"/>
      <x:c r="F5" s="1000"/>
      <x:c r="G5" s="1000"/>
      <x:c r="H5" s="1000"/>
      <x:c r="I5" s="949" t="s">
        <x:v>308</x:v>
      </x:c>
      <x:c r="J5" s="1000"/>
      <x:c r="K5" s="1000"/>
      <x:c r="L5" s="1000"/>
      <x:c r="M5" s="1000"/>
      <x:c r="N5" s="1000"/>
      <x:c r="O5" s="1000"/>
      <x:c r="P5" s="1000"/>
      <x:c r="Q5" s="1000"/>
      <x:c r="R5" s="1000"/>
      <x:c r="S5" s="1000"/>
      <x:c r="T5" s="1000"/>
      <x:c r="U5" s="1000"/>
      <x:c r="V5" s="1000"/>
      <x:c r="W5" s="1000"/>
      <x:c r="X5" s="1000"/>
      <x:c r="Y5" s="1000"/>
      <x:c r="Z5" s="1000"/>
      <x:c r="AA5" s="1000"/>
      <x:c r="AB5" s="1000"/>
      <x:c r="AC5" s="1000"/>
      <x:c r="AD5" s="1000"/>
      <x:c r="AE5" s="1000"/>
      <x:c r="AF5" s="1000"/>
      <x:c r="AG5" s="1000"/>
      <x:c r="AH5" s="1000"/>
      <x:c r="AI5" s="1000"/>
      <x:c r="AJ5" s="1000"/>
      <x:c r="AK5" s="1000"/>
      <x:c r="AL5" s="1000"/>
      <x:c r="AM5" s="1000"/>
      <x:c r="AN5" s="1000"/>
      <x:c r="AO5" s="1000"/>
      <x:c r="AP5" s="1000"/>
      <x:c r="AQ5" s="1000"/>
      <x:c r="AR5" s="1000"/>
      <x:c r="AS5" s="1000"/>
      <x:c r="AT5" s="1000"/>
      <x:c r="AU5" s="1000"/>
      <x:c r="AV5" s="1000"/>
      <x:c r="AW5" s="1000"/>
      <x:c r="AX5" s="1000"/>
      <x:c r="AY5" s="1000"/>
      <x:c r="AZ5" s="1000"/>
      <x:c r="BA5" s="1000"/>
      <x:c r="BB5" s="1000"/>
      <x:c r="BC5" s="1000"/>
      <x:c r="BD5" s="1000"/>
      <x:c r="BE5" s="1000"/>
      <x:c r="BF5" s="1000"/>
      <x:c r="BG5" s="1000"/>
      <x:c r="BH5" s="1000"/>
      <x:c r="BI5" s="1000"/>
      <x:c r="BJ5" s="1000"/>
      <x:c r="BK5" s="1000"/>
      <x:c r="BL5" s="1000"/>
      <x:c r="BM5" s="1000"/>
      <x:c r="BN5" s="1000"/>
      <x:c r="BO5" s="1000"/>
      <x:c r="BP5" s="1000"/>
      <x:c r="BQ5" s="1000"/>
      <x:c r="BR5" s="1000"/>
      <x:c r="BS5" s="1000"/>
      <x:c r="BT5" s="1000"/>
      <x:c r="BU5" s="1000"/>
      <x:c r="BV5" s="1000"/>
      <x:c r="BW5" s="1000"/>
      <x:c r="BX5" s="1000"/>
      <x:c r="BY5" s="1000"/>
      <x:c r="BZ5" s="1000"/>
      <x:c r="CA5" s="1000"/>
      <x:c r="CB5" s="1000"/>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43" t="str">
        <x:f>'building data'!C9</x:f>
        <x:v>Westside Foundry</x:v>
      </x:c>
      <x:c r="D9" s="1644"/>
      <x:c r="E9" s="30" t="s">
        <x:v>319</x:v>
      </x:c>
      <x:c r="F9" s="1622" t="str">
        <x:f>'building data'!H9</x:f>
        <x:v>English</x:v>
      </x:c>
      <x:c r="G9" s="1623"/>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30318</x:v>
      </x:c>
      <x:c r="D10" s="32"/>
      <x:c r="E10" s="33" t="s">
        <x:v>320</x:v>
      </x:c>
      <x:c r="F10" s="1624" t="str">
        <x:f>'building data'!H10</x:f>
        <x:v>1530 Ellsworth Industrial Blvd</x:v>
      </x:c>
      <x:c r="G10" s="1625"/>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Ted Bleeker</x:v>
      </x:c>
      <x:c r="D11" s="32"/>
      <x:c r="E11" s="33" t="s">
        <x:v>321</x:v>
      </x:c>
      <x:c r="F11" s="1624" t="str">
        <x:f>'building data'!H11</x:f>
        <x:v>USA</x:v>
      </x:c>
      <x:c r="G11" s="1625"/>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42656</x:v>
      </x:c>
      <x:c r="D12" s="35"/>
      <x:c r="E12" s="36" t="s">
        <x:v>322</x:v>
      </x:c>
      <x:c r="F12" s="1626" t="str">
        <x:f>'building data'!H12</x:f>
        <x:v>ASCE/SEI 7-10</x:v>
      </x:c>
      <x:c r="G12" s="1627"/>
      <x:c r="H12" s="21"/>
      <x:c r="I12" s="970"/>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34" t="s">
        <x:v>400</x:v>
      </x:c>
      <x:c r="C16" s="1635"/>
      <x:c r="D16" s="1635"/>
      <x:c r="E16" s="1635"/>
      <x:c r="F16" s="1635"/>
      <x:c r="G16" s="1635"/>
      <x:c r="H16" s="1635"/>
      <x:c r="I16" s="1635"/>
      <x:c r="J16" s="1636"/>
      <x:c r="K16" s="973"/>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44" t="s">
        <x:v>452</x:v>
      </x:c>
      <x:c r="AM16" s="1544"/>
      <x:c r="AN16" s="1544"/>
      <x:c r="AO16" s="1544"/>
      <x:c r="AP16" s="1544"/>
      <x:c r="AQ16" s="1544"/>
      <x:c r="AR16" s="1544"/>
      <x:c r="AS16" s="1544"/>
      <x:c r="AT16" s="1544"/>
      <x:c r="AU16" s="1544"/>
      <x:c r="AV16" s="1544"/>
      <x:c r="AW16" s="1544"/>
      <x:c r="AX16" s="1544"/>
      <x:c r="AY16" s="1544"/>
      <x:c r="AZ16" s="1544"/>
      <x:c r="BA16" s="1544"/>
      <x:c r="BB16" s="1544"/>
      <x:c r="BC16" s="1544"/>
      <x:c r="BD16" s="1544"/>
      <x:c r="BE16" s="1544"/>
      <x:c r="BF16" s="1544"/>
      <x:c r="BG16" s="1544"/>
      <x:c r="BH16" s="1544"/>
      <x:c r="BI16" s="1544"/>
      <x:c r="BJ16" s="1544"/>
      <x:c r="BK16" s="1544"/>
      <x:c r="BL16" s="1544"/>
      <x:c r="BM16" s="1544"/>
      <x:c r="BN16" s="1544"/>
      <x:c r="BO16" s="1544"/>
      <x:c r="BP16" s="1544"/>
      <x:c r="BQ16" s="1544"/>
      <x:c r="BR16" s="1544"/>
      <x:c r="BS16" s="1544"/>
      <x:c r="BT16" s="1544"/>
      <x:c r="BU16" s="1544"/>
      <x:c r="BV16" s="18"/>
      <x:c r="BW16" s="18"/>
      <x:c r="BX16" s="18"/>
      <x:c r="BY16" s="18"/>
    </x:row>
    <x:row r="17" spans="2:135" ht="13.5" customHeight="1" x14ac:dyDescent="0.2">
      <x:c r="B17" s="959"/>
      <x:c r="C17" s="327"/>
      <x:c r="D17" s="327"/>
      <x:c r="E17" s="327"/>
      <x:c r="F17" s="327"/>
      <x:c r="G17" s="327"/>
      <x:c r="H17" s="327"/>
      <x:c r="I17" s="327"/>
      <x:c r="J17" s="327"/>
      <x:c r="K17" s="974"/>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44"/>
      <x:c r="AM17" s="1544"/>
      <x:c r="AN17" s="1544"/>
      <x:c r="AO17" s="1544"/>
      <x:c r="AP17" s="1544"/>
      <x:c r="AQ17" s="1544"/>
      <x:c r="AR17" s="1544"/>
      <x:c r="AS17" s="1544"/>
      <x:c r="AT17" s="1544"/>
      <x:c r="AU17" s="1544"/>
      <x:c r="AV17" s="1544"/>
      <x:c r="AW17" s="1544"/>
      <x:c r="AX17" s="1544"/>
      <x:c r="AY17" s="1544"/>
      <x:c r="AZ17" s="1544"/>
      <x:c r="BA17" s="1544"/>
      <x:c r="BB17" s="1544"/>
      <x:c r="BC17" s="1544"/>
      <x:c r="BD17" s="1544"/>
      <x:c r="BE17" s="1544"/>
      <x:c r="BF17" s="1544"/>
      <x:c r="BG17" s="1544"/>
      <x:c r="BH17" s="1544"/>
      <x:c r="BI17" s="1544"/>
      <x:c r="BJ17" s="1544"/>
      <x:c r="BK17" s="1544"/>
      <x:c r="BL17" s="1544"/>
      <x:c r="BM17" s="1544"/>
      <x:c r="BN17" s="1544"/>
      <x:c r="BO17" s="1544"/>
      <x:c r="BP17" s="1544"/>
      <x:c r="BQ17" s="1544"/>
      <x:c r="BR17" s="1544"/>
      <x:c r="BS17" s="1544"/>
      <x:c r="BT17" s="1544"/>
      <x:c r="BU17" s="1544"/>
      <x:c r="BV17" s="18"/>
      <x:c r="BW17" s="18"/>
      <x:c r="BX17" s="18"/>
      <x:c r="BY17" s="18"/>
    </x:row>
    <x:row r="18" spans="2:135" ht="13.5" customHeight="1" x14ac:dyDescent="0.2">
      <x:c r="B18" s="961" t="s">
        <x:v>401</x:v>
      </x:c>
      <x:c r="C18" s="721">
        <x:f>C21/F21</x:f>
        <x:v>13.243267788943221</x:v>
      </x:c>
      <x:c r="D18" s="43" t="s">
        <x:v>3</x:v>
      </x:c>
      <x:c r="E18" s="541" t="s">
        <x:v>403</x:v>
      </x:c>
      <x:c r="F18" s="427">
        <x:v>10</x:v>
      </x:c>
      <x:c r="G18" s="43" t="s">
        <x:v>407</x:v>
      </x:c>
      <x:c r="H18" s="541" t="s">
        <x:v>408</x:v>
      </x:c>
      <x:c r="I18" s="427">
        <x:v>62.4</x:v>
      </x:c>
      <x:c r="J18" s="971" t="s">
        <x:v>407</x:v>
      </x:c>
      <x:c r="K18" s="974"/>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44"/>
      <x:c r="AM18" s="1544"/>
      <x:c r="AN18" s="1544"/>
      <x:c r="AO18" s="1544"/>
      <x:c r="AP18" s="1544"/>
      <x:c r="AQ18" s="1544"/>
      <x:c r="AR18" s="1544"/>
      <x:c r="AS18" s="1544"/>
      <x:c r="AT18" s="1544"/>
      <x:c r="AU18" s="1544"/>
      <x:c r="AV18" s="1544"/>
      <x:c r="AW18" s="1544"/>
      <x:c r="AX18" s="1544"/>
      <x:c r="AY18" s="1544"/>
      <x:c r="AZ18" s="1544"/>
      <x:c r="BA18" s="1544"/>
      <x:c r="BB18" s="1544"/>
      <x:c r="BC18" s="1544"/>
      <x:c r="BD18" s="1544"/>
      <x:c r="BE18" s="1544"/>
      <x:c r="BF18" s="1544"/>
      <x:c r="BG18" s="1544"/>
      <x:c r="BH18" s="1544"/>
      <x:c r="BI18" s="1544"/>
      <x:c r="BJ18" s="1544"/>
      <x:c r="BK18" s="1544"/>
      <x:c r="BL18" s="1544"/>
      <x:c r="BM18" s="1544"/>
      <x:c r="BN18" s="1544"/>
      <x:c r="BO18" s="1544"/>
      <x:c r="BP18" s="1544"/>
      <x:c r="BQ18" s="1544"/>
      <x:c r="BR18" s="1544"/>
      <x:c r="BS18" s="1544"/>
      <x:c r="BT18" s="1544"/>
      <x:c r="BU18" s="1544"/>
      <x:c r="BV18" s="18"/>
      <x:c r="BW18" s="18"/>
      <x:c r="BX18" s="18"/>
      <x:c r="BY18" s="18"/>
    </x:row>
    <x:row r="19" spans="2:135" ht="13.5" customHeight="1" x14ac:dyDescent="0.2">
      <x:c r="B19" s="961" t="s">
        <x:v>306</x:v>
      </x:c>
      <x:c r="C19" s="721">
        <x:f>C22/F21</x:f>
        <x:v>2.858778826801351</x:v>
      </x:c>
      <x:c r="D19" s="43" t="s">
        <x:v>3</x:v>
      </x:c>
      <x:c r="E19" s="44" t="s">
        <x:v>404</x:v>
      </x:c>
      <x:c r="F19" s="721">
        <x:f>'1-Eng Inputs'!B16*0.0254</x:f>
        <x:v>0.99212400000000001</x:v>
      </x:c>
      <x:c r="G19" s="19" t="s">
        <x:v>0</x:v>
      </x:c>
      <x:c r="H19" s="44" t="s">
        <x:v>409</x:v>
      </x:c>
      <x:c r="I19" s="413">
        <x:v>0.22489999999999999</x:v>
      </x:c>
      <x:c r="J19" s="43" t="s">
        <x:v>0</x:v>
      </x:c>
      <x:c r="K19" s="974"/>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44"/>
      <x:c r="AM19" s="1544"/>
      <x:c r="AN19" s="1544"/>
      <x:c r="AO19" s="1544"/>
      <x:c r="AP19" s="1544"/>
      <x:c r="AQ19" s="1544"/>
      <x:c r="AR19" s="1544"/>
      <x:c r="AS19" s="1544"/>
      <x:c r="AT19" s="1544"/>
      <x:c r="AU19" s="1544"/>
      <x:c r="AV19" s="1544"/>
      <x:c r="AW19" s="1544"/>
      <x:c r="AX19" s="1544"/>
      <x:c r="AY19" s="1544"/>
      <x:c r="AZ19" s="1544"/>
      <x:c r="BA19" s="1544"/>
      <x:c r="BB19" s="1544"/>
      <x:c r="BC19" s="1544"/>
      <x:c r="BD19" s="1544"/>
      <x:c r="BE19" s="1544"/>
      <x:c r="BF19" s="1544"/>
      <x:c r="BG19" s="1544"/>
      <x:c r="BH19" s="1544"/>
      <x:c r="BI19" s="1544"/>
      <x:c r="BJ19" s="1544"/>
      <x:c r="BK19" s="1544"/>
      <x:c r="BL19" s="1544"/>
      <x:c r="BM19" s="1544"/>
      <x:c r="BN19" s="1544"/>
      <x:c r="BO19" s="1544"/>
      <x:c r="BP19" s="1544"/>
      <x:c r="BQ19" s="1544"/>
      <x:c r="BR19" s="1544"/>
      <x:c r="BS19" s="1544"/>
      <x:c r="BT19" s="1544"/>
      <x:c r="BU19" s="1544"/>
      <x:c r="BV19" s="18"/>
      <x:c r="BW19" s="18"/>
      <x:c r="BX19" s="18"/>
      <x:c r="BY19" s="18"/>
    </x:row>
    <x:row r="20" spans="2:135" ht="13.5" customHeight="1" x14ac:dyDescent="0.2">
      <x:c r="B20" s="961" t="s">
        <x:v>402</x:v>
      </x:c>
      <x:c r="C20" s="414">
        <x:f>C18+C19</x:f>
        <x:v>16.102046615744573</x:v>
      </x:c>
      <x:c r="D20" s="43" t="s">
        <x:v>3</x:v>
      </x:c>
      <x:c r="E20" s="44" t="s">
        <x:v>405</x:v>
      </x:c>
      <x:c r="F20" s="721">
        <x:f>'1-Eng Inputs'!B15*0.0254</x:f>
        <x:v>1.956054</x:v>
      </x:c>
      <x:c r="G20" s="19" t="s">
        <x:v>0</x:v>
      </x:c>
      <x:c r="H20" s="44" t="s">
        <x:v>410</x:v>
      </x:c>
      <x:c r="I20" s="721">
        <x:f>F20</x:f>
        <x:v>1.956054</x:v>
      </x:c>
      <x:c r="J20" s="43" t="s">
        <x:v>0</x:v>
      </x:c>
      <x:c r="K20" s="975"/>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44"/>
      <x:c r="AM20" s="1544"/>
      <x:c r="AN20" s="1544"/>
      <x:c r="AO20" s="1544"/>
      <x:c r="AP20" s="1544"/>
      <x:c r="AQ20" s="1544"/>
      <x:c r="AR20" s="1544"/>
      <x:c r="AS20" s="1544"/>
      <x:c r="AT20" s="1544"/>
      <x:c r="AU20" s="1544"/>
      <x:c r="AV20" s="1544"/>
      <x:c r="AW20" s="1544"/>
      <x:c r="AX20" s="1544"/>
      <x:c r="AY20" s="1544"/>
      <x:c r="AZ20" s="1544"/>
      <x:c r="BA20" s="1544"/>
      <x:c r="BB20" s="1544"/>
      <x:c r="BC20" s="1544"/>
      <x:c r="BD20" s="1544"/>
      <x:c r="BE20" s="1544"/>
      <x:c r="BF20" s="1544"/>
      <x:c r="BG20" s="1544"/>
      <x:c r="BH20" s="1544"/>
      <x:c r="BI20" s="1544"/>
      <x:c r="BJ20" s="1544"/>
      <x:c r="BK20" s="1544"/>
      <x:c r="BL20" s="1544"/>
      <x:c r="BM20" s="1544"/>
      <x:c r="BN20" s="1544"/>
      <x:c r="BO20" s="1544"/>
      <x:c r="BP20" s="1544"/>
      <x:c r="BQ20" s="1544"/>
      <x:c r="BR20" s="1544"/>
      <x:c r="BS20" s="1544"/>
      <x:c r="BT20" s="1544"/>
      <x:c r="BU20" s="1544"/>
      <x:c r="BV20" s="18"/>
      <x:c r="BW20" s="18"/>
      <x:c r="BX20" s="18"/>
      <x:c r="BY20" s="18"/>
    </x:row>
    <x:row r="21" spans="2:135" ht="13.5" customHeight="1" x14ac:dyDescent="0.2">
      <x:c r="B21" s="964" t="s">
        <x:v>168</x:v>
      </x:c>
      <x:c r="C21" s="721">
        <x:f>'1-Eng Inputs'!B17*0.453592</x:f>
        <x:v>25.700522719999999</x:v>
      </x:c>
      <x:c r="D21" s="43" t="s">
        <x:v>169</x:v>
      </x:c>
      <x:c r="E21" s="44" t="s">
        <x:v>406</x:v>
      </x:c>
      <x:c r="F21" s="414">
        <x:f>F20*F19</x:f>
        <x:v>1.9406481186960001</x:v>
      </x:c>
      <x:c r="G21" s="19" t="s">
        <x:v>1</x:v>
      </x:c>
      <x:c r="H21" s="44" t="s">
        <x:v>411</x:v>
      </x:c>
      <x:c r="I21" s="414">
        <x:f>I20*I19</x:f>
        <x:v>0.43991654459999996</x:v>
      </x:c>
      <x:c r="J21" s="43" t="s">
        <x:v>1</x:v>
      </x:c>
      <x:c r="K21" s="975"/>
      <x:c r="L21" s="47"/>
      <x:c r="M21" s="47"/>
      <x:c r="N21" s="47"/>
      <x:c r="O21" s="47"/>
      <x:c r="P21" s="47"/>
      <x:c r="Q21" s="47"/>
      <x:c r="R21" s="47"/>
      <x:c r="S21" s="47"/>
      <x:c r="T21" s="47"/>
      <x:c r="U21" s="47"/>
      <x:c r="V21" s="47"/>
      <x:c r="W21" s="47"/>
      <x:c r="X21" s="47"/>
      <x:c r="Y21" s="47"/>
      <x:c r="Z21" s="47"/>
      <x:c r="AA21" s="47"/>
      <x:c r="AC21" s="19"/>
      <x:c r="AD21" s="23"/>
      <x:c r="AE21" s="1441" t="str">
        <x:f>AC27</x:f>
        <x:v>setback a</x:v>
      </x:c>
      <x:c r="AF21" s="1442"/>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1" t="str">
        <x:f>AC27</x:f>
        <x:v>setback a</x:v>
      </x:c>
      <x:c r="CA21" s="1442"/>
      <x:c r="CE21" s="19"/>
      <x:c r="CF21" s="23"/>
      <x:c r="CG21" s="1441" t="str">
        <x:f>CE27</x:f>
        <x:v>setback a</x:v>
      </x:c>
      <x:c r="CH21" s="1442"/>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1" t="str">
        <x:f>CE27</x:f>
        <x:v>setback a</x:v>
      </x:c>
      <x:c r="EC21" s="1442"/>
    </x:row>
    <x:row r="22" spans="2:135" ht="13.5" customHeight="1" x14ac:dyDescent="0.2">
      <x:c r="B22" s="964" t="s">
        <x:v>307</x:v>
      </x:c>
      <x:c r="C22" s="721">
        <x:f>((SUM('2-Quote Inputs'!K7:K8)*2)+IF('2-Quote Inputs'!G31="YES",'2-Quote Inputs'!K9,0)+IF('1-Eng Inputs'!B32="YES",'2-Quote Inputs'!K15,0))*0.453592</x:f>
        <x:v>5.5478837519999997</x:v>
      </x:c>
      <x:c r="D22" s="43" t="s">
        <x:v>169</x:v>
      </x:c>
      <x:c r="E22" s="19"/>
      <x:c r="F22" s="19"/>
      <x:c r="G22" s="19"/>
      <x:c r="H22" s="19"/>
      <x:c r="I22" s="19"/>
      <x:c r="J22" s="19"/>
      <x:c r="K22" s="976"/>
      <x:c r="L22" s="152"/>
      <x:c r="M22" s="152"/>
      <x:c r="N22" s="152"/>
      <x:c r="O22" s="152"/>
      <x:c r="P22" s="152"/>
      <x:c r="Q22" s="152"/>
      <x:c r="R22" s="152"/>
      <x:c r="S22" s="152"/>
      <x:c r="T22" s="152"/>
      <x:c r="U22" s="152"/>
      <x:c r="V22" s="152"/>
      <x:c r="W22" s="152"/>
      <x:c r="X22" s="152"/>
      <x:c r="Y22" s="152"/>
      <x:c r="Z22" s="152"/>
      <x:c r="AA22" s="152"/>
      <x:c r="AC22" s="19"/>
      <x:c r="AD22" s="23"/>
      <x:c r="AE22" s="1441"/>
      <x:c r="AF22" s="1442"/>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1"/>
      <x:c r="CA22" s="1442"/>
      <x:c r="CE22" s="19"/>
      <x:c r="CF22" s="23"/>
      <x:c r="CG22" s="1441"/>
      <x:c r="CH22" s="1442"/>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1"/>
      <x:c r="EC22" s="1442"/>
    </x:row>
    <x:row r="23" spans="2:135" ht="13.5" customHeight="1" thickBot="1" x14ac:dyDescent="0.25">
      <x:c r="B23" s="966"/>
      <x:c r="C23" s="967"/>
      <x:c r="D23" s="968"/>
      <x:c r="E23" s="968"/>
      <x:c r="F23" s="967"/>
      <x:c r="G23" s="967"/>
      <x:c r="H23" s="967"/>
      <x:c r="I23" s="967"/>
      <x:c r="J23" s="967"/>
      <x:c r="K23" s="975"/>
      <x:c r="L23" s="47"/>
      <x:c r="M23" s="47"/>
      <x:c r="N23" s="47"/>
      <x:c r="O23" s="47"/>
      <x:c r="P23" s="47"/>
      <x:c r="Q23" s="47"/>
      <x:c r="R23" s="47"/>
      <x:c r="S23" s="47"/>
      <x:c r="T23" s="47"/>
      <x:c r="U23" s="47"/>
      <x:c r="V23" s="47"/>
      <x:c r="W23" s="47"/>
      <x:c r="X23" s="47"/>
      <x:c r="Y23" s="47"/>
      <x:c r="Z23" s="47"/>
      <x:c r="AA23" s="47"/>
      <x:c r="AD23" s="19"/>
      <x:c r="AE23" s="1441"/>
      <x:c r="AF23" s="1442"/>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441"/>
      <x:c r="CA23" s="1442"/>
      <x:c r="CB23" s="180"/>
      <x:c r="CE23" s="19"/>
      <x:c r="CF23" s="19"/>
      <x:c r="CG23" s="1441"/>
      <x:c r="CH23" s="1442"/>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441"/>
      <x:c r="EC23" s="1442"/>
      <x:c r="ED23" s="180"/>
    </x:row>
    <x:row r="24" spans="2:135" ht="13.5" customHeight="1" thickBot="1" x14ac:dyDescent="0.25">
      <x:c r="B24" s="1637" t="s">
        <x:v>412</x:v>
      </x:c>
      <x:c r="C24" s="1638"/>
      <x:c r="D24" s="1638"/>
      <x:c r="E24" s="1638"/>
      <x:c r="F24" s="1638"/>
      <x:c r="G24" s="1638"/>
      <x:c r="H24" s="1638"/>
      <x:c r="I24" s="1638"/>
      <x:c r="J24" s="1639"/>
      <x:c r="K24" s="975"/>
      <x:c r="L24" s="47"/>
      <x:c r="M24" s="47"/>
      <x:c r="N24" s="47"/>
      <x:c r="O24" s="47"/>
      <x:c r="P24" s="47"/>
      <x:c r="Q24" s="47"/>
      <x:c r="R24" s="47"/>
      <x:c r="S24" s="47"/>
      <x:c r="T24" s="47"/>
      <x:c r="U24" s="47"/>
      <x:c r="V24" s="47"/>
      <x:c r="W24" s="47"/>
      <x:c r="X24" s="47"/>
      <x:c r="Y24" s="47"/>
      <x:c r="Z24" s="47"/>
      <x:c r="AA24" s="47"/>
      <x:c r="AC24" s="19"/>
      <x:c r="AD24" s="21"/>
      <x:c r="AE24" s="1441"/>
      <x:c r="AF24" s="1442"/>
      <x:c r="AG24" s="333"/>
      <x:c r="AH24" s="334"/>
      <x:c r="AI24" s="334"/>
      <x:c r="AJ24" s="334"/>
      <x:c r="AK24" s="335"/>
      <x:c r="AL24" s="1443" t="s">
        <x:v>346</x:v>
      </x:c>
      <x:c r="AM24" s="1443"/>
      <x:c r="AN24" s="1443"/>
      <x:c r="AO24" s="1443"/>
      <x:c r="AP24" s="1443"/>
      <x:c r="AQ24" s="1443"/>
      <x:c r="AR24" s="1443"/>
      <x:c r="AS24" s="1443"/>
      <x:c r="AT24" s="1443"/>
      <x:c r="AU24" s="1443"/>
      <x:c r="AV24" s="1443"/>
      <x:c r="AW24" s="1443"/>
      <x:c r="AX24" s="1443"/>
      <x:c r="AY24" s="1443"/>
      <x:c r="AZ24" s="1443"/>
      <x:c r="BA24" s="1443"/>
      <x:c r="BB24" s="1443"/>
      <x:c r="BC24" s="1443"/>
      <x:c r="BD24" s="1443"/>
      <x:c r="BE24" s="1443"/>
      <x:c r="BF24" s="1443"/>
      <x:c r="BG24" s="1443"/>
      <x:c r="BH24" s="1443"/>
      <x:c r="BI24" s="1443"/>
      <x:c r="BJ24" s="1443"/>
      <x:c r="BK24" s="1443"/>
      <x:c r="BL24" s="1443"/>
      <x:c r="BM24" s="1443"/>
      <x:c r="BN24" s="1443"/>
      <x:c r="BO24" s="1443"/>
      <x:c r="BP24" s="1443"/>
      <x:c r="BQ24" s="1443"/>
      <x:c r="BR24" s="1443"/>
      <x:c r="BS24" s="1443"/>
      <x:c r="BT24" s="1443"/>
      <x:c r="BU24" s="1443"/>
      <x:c r="BV24" s="335"/>
      <x:c r="BW24" s="335"/>
      <x:c r="BX24" s="335"/>
      <x:c r="BY24" s="336"/>
      <x:c r="BZ24" s="1441"/>
      <x:c r="CA24" s="1442"/>
      <x:c r="CB24" s="180"/>
      <x:c r="CE24" s="21"/>
      <x:c r="CF24" s="21"/>
      <x:c r="CG24" s="1441"/>
      <x:c r="CH24" s="1442"/>
      <x:c r="CI24" s="333"/>
      <x:c r="CJ24" s="334"/>
      <x:c r="CK24" s="334"/>
      <x:c r="CL24" s="334"/>
      <x:c r="CM24" s="335"/>
      <x:c r="CN24" s="1443" t="s">
        <x:v>349</x:v>
      </x:c>
      <x:c r="CO24" s="1443"/>
      <x:c r="CP24" s="1443"/>
      <x:c r="CQ24" s="1443"/>
      <x:c r="CR24" s="1443"/>
      <x:c r="CS24" s="1443"/>
      <x:c r="CT24" s="1443"/>
      <x:c r="CU24" s="1443"/>
      <x:c r="CV24" s="1443"/>
      <x:c r="CW24" s="1443"/>
      <x:c r="CX24" s="1443"/>
      <x:c r="CY24" s="1443"/>
      <x:c r="CZ24" s="1443"/>
      <x:c r="DA24" s="1443"/>
      <x:c r="DB24" s="1443"/>
      <x:c r="DC24" s="1443"/>
      <x:c r="DD24" s="1443"/>
      <x:c r="DE24" s="1443"/>
      <x:c r="DF24" s="1443"/>
      <x:c r="DG24" s="1443"/>
      <x:c r="DH24" s="1443"/>
      <x:c r="DI24" s="1443"/>
      <x:c r="DJ24" s="1443"/>
      <x:c r="DK24" s="1443"/>
      <x:c r="DL24" s="1443"/>
      <x:c r="DM24" s="1443"/>
      <x:c r="DN24" s="1443"/>
      <x:c r="DO24" s="1443"/>
      <x:c r="DP24" s="1443"/>
      <x:c r="DQ24" s="1443"/>
      <x:c r="DR24" s="1443"/>
      <x:c r="DS24" s="1443"/>
      <x:c r="DT24" s="1443"/>
      <x:c r="DU24" s="1443"/>
      <x:c r="DV24" s="1443"/>
      <x:c r="DW24" s="1443"/>
      <x:c r="DX24" s="335"/>
      <x:c r="DY24" s="335"/>
      <x:c r="DZ24" s="335"/>
      <x:c r="EA24" s="336"/>
      <x:c r="EB24" s="1441"/>
      <x:c r="EC24" s="1442"/>
      <x:c r="ED24" s="180"/>
    </x:row>
    <x:row r="25" spans="2:135" ht="13.5" customHeight="1" x14ac:dyDescent="0.2">
      <x:c r="B25" s="49" t="s">
        <x:v>413</x:v>
      </x:c>
      <x:c r="C25" s="415">
        <x:f>VLOOKUP($F$11,$C$196:$F$211,3,FALSE)</x:f>
        <x:v>1.1350462427609513</x:v>
      </x:c>
      <x:c r="D25" s="50" t="s">
        <x:v>2</x:v>
      </x:c>
      <x:c r="E25" s="50"/>
      <x:c r="F25" s="50"/>
      <x:c r="G25" s="50"/>
      <x:c r="H25" s="50"/>
      <x:c r="I25" s="50"/>
      <x:c r="J25" s="50"/>
      <x:c r="K25" s="975"/>
      <x:c r="L25" s="47"/>
      <x:c r="M25" s="47"/>
      <x:c r="N25" s="47"/>
      <x:c r="O25" s="47"/>
      <x:c r="P25" s="47"/>
      <x:c r="Q25" s="47"/>
      <x:c r="R25" s="47"/>
      <x:c r="S25" s="47"/>
      <x:c r="T25" s="47"/>
      <x:c r="U25" s="47"/>
      <x:c r="V25" s="47"/>
      <x:c r="W25" s="47"/>
      <x:c r="X25" s="47"/>
      <x:c r="Y25" s="47"/>
      <x:c r="Z25" s="47"/>
      <x:c r="AA25" s="47"/>
      <x:c r="AC25" s="19"/>
      <x:c r="AD25" s="19"/>
      <x:c r="AE25" s="1441"/>
      <x:c r="AF25" s="1442"/>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441"/>
      <x:c r="CA25" s="1442"/>
      <x:c r="CB25" s="180"/>
      <x:c r="CE25" s="19"/>
      <x:c r="CF25" s="19"/>
      <x:c r="CG25" s="1441"/>
      <x:c r="CH25" s="1442"/>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441"/>
      <x:c r="EC25" s="1442"/>
      <x:c r="ED25" s="180"/>
    </x:row>
    <x:row r="26" spans="2:135" ht="13.5" customHeight="1" thickBot="1" x14ac:dyDescent="0.25">
      <x:c r="B26" s="42" t="s">
        <x:v>379</x:v>
      </x:c>
      <x:c r="C26" s="504" t="str">
        <x:f>VLOOKUP($F$11,$C$196:$F$211,4,FALSE)</x:f>
        <x:v>Exp. B</x:v>
      </x:c>
      <x:c r="D26" s="94" t="s">
        <x:v>4</x:v>
      </x:c>
      <x:c r="E26" s="94"/>
      <x:c r="F26" s="43"/>
      <x:c r="G26" s="43"/>
      <x:c r="H26" s="43"/>
      <x:c r="I26" s="43"/>
      <x:c r="J26" s="43"/>
      <x:c r="K26" s="975"/>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973"/>
      <x:c r="L27" s="19"/>
      <x:c r="M27" s="19"/>
      <x:c r="N27" s="19"/>
      <x:c r="O27" s="19"/>
      <x:c r="P27" s="19"/>
      <x:c r="Q27" s="19"/>
      <x:c r="R27" s="19"/>
      <x:c r="S27" s="19"/>
      <x:c r="T27" s="19"/>
      <x:c r="U27" s="19"/>
      <x:c r="V27" s="19"/>
      <x:c r="W27" s="19"/>
      <x:c r="X27" s="19"/>
      <x:c r="Y27" s="19"/>
      <x:c r="Z27" s="19"/>
      <x:c r="AA27" s="19"/>
      <x:c r="AC27" s="1444" t="s">
        <x:v>445</x:v>
      </x:c>
      <x:c r="AD27" s="52"/>
      <x:c r="AE27" s="363"/>
      <x:c r="AF27" s="364"/>
      <x:c r="AG27" s="1446" t="s">
        <x:v>447</x:v>
      </x:c>
      <x:c r="AH27" s="1447"/>
      <x:c r="AI27" s="1447"/>
      <x:c r="AJ27" s="1447"/>
      <x:c r="AK27" s="1447"/>
      <x:c r="AL27" s="1447"/>
      <x:c r="AM27" s="1447"/>
      <x:c r="AN27" s="1447"/>
      <x:c r="AO27" s="1447"/>
      <x:c r="AP27" s="1447"/>
      <x:c r="AQ27" s="1447"/>
      <x:c r="AR27" s="1447"/>
      <x:c r="AS27" s="1447"/>
      <x:c r="AT27" s="1447"/>
      <x:c r="AU27" s="1447"/>
      <x:c r="AV27" s="1447"/>
      <x:c r="AW27" s="1447"/>
      <x:c r="AX27" s="1447"/>
      <x:c r="AY27" s="1447"/>
      <x:c r="AZ27" s="1447"/>
      <x:c r="BA27" s="1447"/>
      <x:c r="BB27" s="1447"/>
      <x:c r="BC27" s="1447"/>
      <x:c r="BD27" s="1447"/>
      <x:c r="BE27" s="1447"/>
      <x:c r="BF27" s="1447"/>
      <x:c r="BG27" s="1447"/>
      <x:c r="BH27" s="1447"/>
      <x:c r="BI27" s="1447"/>
      <x:c r="BJ27" s="1447"/>
      <x:c r="BK27" s="1447"/>
      <x:c r="BL27" s="1447"/>
      <x:c r="BM27" s="1447"/>
      <x:c r="BN27" s="1447"/>
      <x:c r="BO27" s="1447"/>
      <x:c r="BP27" s="1447"/>
      <x:c r="BQ27" s="1447"/>
      <x:c r="BR27" s="1447"/>
      <x:c r="BS27" s="1447"/>
      <x:c r="BT27" s="1447"/>
      <x:c r="BU27" s="1447"/>
      <x:c r="BV27" s="1447"/>
      <x:c r="BW27" s="1447"/>
      <x:c r="BX27" s="1447"/>
      <x:c r="BY27" s="1448"/>
      <x:c r="BZ27" s="365"/>
      <x:c r="CA27" s="366"/>
      <x:c r="CB27" s="359"/>
      <x:c r="CC27" s="484"/>
      <x:c r="CE27" s="1444" t="s">
        <x:v>445</x:v>
      </x:c>
      <x:c r="CF27" s="52"/>
      <x:c r="CG27" s="363"/>
      <x:c r="CH27" s="364"/>
      <x:c r="CI27" s="1446" t="s">
        <x:v>447</x:v>
      </x:c>
      <x:c r="CJ27" s="1447"/>
      <x:c r="CK27" s="1447"/>
      <x:c r="CL27" s="1447"/>
      <x:c r="CM27" s="1447"/>
      <x:c r="CN27" s="1447"/>
      <x:c r="CO27" s="1447"/>
      <x:c r="CP27" s="1447"/>
      <x:c r="CQ27" s="1447"/>
      <x:c r="CR27" s="1447"/>
      <x:c r="CS27" s="1447"/>
      <x:c r="CT27" s="1447"/>
      <x:c r="CU27" s="1447"/>
      <x:c r="CV27" s="1447"/>
      <x:c r="CW27" s="1447"/>
      <x:c r="CX27" s="1447"/>
      <x:c r="CY27" s="1447"/>
      <x:c r="CZ27" s="1447"/>
      <x:c r="DA27" s="1447"/>
      <x:c r="DB27" s="1447"/>
      <x:c r="DC27" s="1447"/>
      <x:c r="DD27" s="1447"/>
      <x:c r="DE27" s="1447"/>
      <x:c r="DF27" s="1447"/>
      <x:c r="DG27" s="1447"/>
      <x:c r="DH27" s="1447"/>
      <x:c r="DI27" s="1447"/>
      <x:c r="DJ27" s="1447"/>
      <x:c r="DK27" s="1447"/>
      <x:c r="DL27" s="1447"/>
      <x:c r="DM27" s="1447"/>
      <x:c r="DN27" s="1447"/>
      <x:c r="DO27" s="1447"/>
      <x:c r="DP27" s="1447"/>
      <x:c r="DQ27" s="1447"/>
      <x:c r="DR27" s="1447"/>
      <x:c r="DS27" s="1447"/>
      <x:c r="DT27" s="1447"/>
      <x:c r="DU27" s="1447"/>
      <x:c r="DV27" s="1447"/>
      <x:c r="DW27" s="1447"/>
      <x:c r="DX27" s="1447"/>
      <x:c r="DY27" s="1447"/>
      <x:c r="DZ27" s="1447"/>
      <x:c r="EA27" s="1448"/>
      <x:c r="EB27" s="365"/>
      <x:c r="EC27" s="366"/>
      <x:c r="ED27" s="359"/>
      <x:c r="EE27" s="484"/>
    </x:row>
    <x:row r="28" spans="2:135" ht="13.5" customHeight="1" thickBot="1" x14ac:dyDescent="0.25">
      <x:c r="B28" s="1637" t="s">
        <x:v>414</x:v>
      </x:c>
      <x:c r="C28" s="1638"/>
      <x:c r="D28" s="1638"/>
      <x:c r="E28" s="1638"/>
      <x:c r="F28" s="1638"/>
      <x:c r="G28" s="1638"/>
      <x:c r="H28" s="1638"/>
      <x:c r="I28" s="1638"/>
      <x:c r="J28" s="1639"/>
      <x:c r="K28" s="973"/>
      <x:c r="L28" s="19"/>
      <x:c r="M28" s="19"/>
      <x:c r="N28" s="19"/>
      <x:c r="O28" s="19"/>
      <x:c r="P28" s="19"/>
      <x:c r="Q28" s="19"/>
      <x:c r="R28" s="19"/>
      <x:c r="S28" s="19"/>
      <x:c r="T28" s="19"/>
      <x:c r="U28" s="19"/>
      <x:c r="V28" s="19"/>
      <x:c r="W28" s="19"/>
      <x:c r="X28" s="19"/>
      <x:c r="Y28" s="19"/>
      <x:c r="Z28" s="19"/>
      <x:c r="AA28" s="19"/>
      <x:c r="AC28" s="1445"/>
      <x:c r="AD28" s="52"/>
      <x:c r="AE28" s="367"/>
      <x:c r="AF28" s="154"/>
      <x:c r="AG28" s="1449"/>
      <x:c r="AH28" s="1450"/>
      <x:c r="AI28" s="1450"/>
      <x:c r="AJ28" s="1450"/>
      <x:c r="AK28" s="1450"/>
      <x:c r="AL28" s="1450"/>
      <x:c r="AM28" s="1450"/>
      <x:c r="AN28" s="1450"/>
      <x:c r="AO28" s="1450"/>
      <x:c r="AP28" s="1450"/>
      <x:c r="AQ28" s="1450"/>
      <x:c r="AR28" s="1450"/>
      <x:c r="AS28" s="1450"/>
      <x:c r="AT28" s="1450"/>
      <x:c r="AU28" s="1450"/>
      <x:c r="AV28" s="1450"/>
      <x:c r="AW28" s="1450"/>
      <x:c r="AX28" s="1450"/>
      <x:c r="AY28" s="1450"/>
      <x:c r="AZ28" s="1450"/>
      <x:c r="BA28" s="1450"/>
      <x:c r="BB28" s="1450"/>
      <x:c r="BC28" s="1450"/>
      <x:c r="BD28" s="1450"/>
      <x:c r="BE28" s="1450"/>
      <x:c r="BF28" s="1450"/>
      <x:c r="BG28" s="1450"/>
      <x:c r="BH28" s="1450"/>
      <x:c r="BI28" s="1450"/>
      <x:c r="BJ28" s="1450"/>
      <x:c r="BK28" s="1450"/>
      <x:c r="BL28" s="1450"/>
      <x:c r="BM28" s="1450"/>
      <x:c r="BN28" s="1450"/>
      <x:c r="BO28" s="1450"/>
      <x:c r="BP28" s="1450"/>
      <x:c r="BQ28" s="1450"/>
      <x:c r="BR28" s="1450"/>
      <x:c r="BS28" s="1450"/>
      <x:c r="BT28" s="1450"/>
      <x:c r="BU28" s="1450"/>
      <x:c r="BV28" s="1450"/>
      <x:c r="BW28" s="1450"/>
      <x:c r="BX28" s="1450"/>
      <x:c r="BY28" s="1451"/>
      <x:c r="BZ28" s="48"/>
      <x:c r="CA28" s="368"/>
      <x:c r="CB28" s="360"/>
      <x:c r="CC28" s="485"/>
      <x:c r="CE28" s="1445"/>
      <x:c r="CF28" s="52"/>
      <x:c r="CG28" s="367"/>
      <x:c r="CH28" s="154"/>
      <x:c r="CI28" s="1449"/>
      <x:c r="CJ28" s="1450"/>
      <x:c r="CK28" s="1450"/>
      <x:c r="CL28" s="1450"/>
      <x:c r="CM28" s="1450"/>
      <x:c r="CN28" s="1450"/>
      <x:c r="CO28" s="1450"/>
      <x:c r="CP28" s="1450"/>
      <x:c r="CQ28" s="1450"/>
      <x:c r="CR28" s="1450"/>
      <x:c r="CS28" s="1450"/>
      <x:c r="CT28" s="1450"/>
      <x:c r="CU28" s="1450"/>
      <x:c r="CV28" s="1450"/>
      <x:c r="CW28" s="1450"/>
      <x:c r="CX28" s="1450"/>
      <x:c r="CY28" s="1450"/>
      <x:c r="CZ28" s="1450"/>
      <x:c r="DA28" s="1450"/>
      <x:c r="DB28" s="1450"/>
      <x:c r="DC28" s="1450"/>
      <x:c r="DD28" s="1450"/>
      <x:c r="DE28" s="1450"/>
      <x:c r="DF28" s="1450"/>
      <x:c r="DG28" s="1450"/>
      <x:c r="DH28" s="1450"/>
      <x:c r="DI28" s="1450"/>
      <x:c r="DJ28" s="1450"/>
      <x:c r="DK28" s="1450"/>
      <x:c r="DL28" s="1450"/>
      <x:c r="DM28" s="1450"/>
      <x:c r="DN28" s="1450"/>
      <x:c r="DO28" s="1450"/>
      <x:c r="DP28" s="1450"/>
      <x:c r="DQ28" s="1450"/>
      <x:c r="DR28" s="1450"/>
      <x:c r="DS28" s="1450"/>
      <x:c r="DT28" s="1450"/>
      <x:c r="DU28" s="1450"/>
      <x:c r="DV28" s="1450"/>
      <x:c r="DW28" s="1450"/>
      <x:c r="DX28" s="1450"/>
      <x:c r="DY28" s="1450"/>
      <x:c r="DZ28" s="1450"/>
      <x:c r="EA28" s="1451"/>
      <x:c r="EB28" s="48"/>
      <x:c r="EC28" s="368"/>
      <x:c r="ED28" s="360"/>
      <x:c r="EE28" s="485"/>
    </x:row>
    <x:row r="29" spans="2:135" ht="13.5" customHeight="1" thickTop="1" x14ac:dyDescent="0.2">
      <x:c r="B29" s="326"/>
      <x:c r="C29" s="340"/>
      <x:c r="D29" s="327"/>
      <x:c r="E29" s="327"/>
      <x:c r="F29" s="327"/>
      <x:c r="G29" s="327"/>
      <x:c r="H29" s="327"/>
      <x:c r="I29" s="327"/>
      <x:c r="J29" s="327"/>
      <x:c r="K29" s="973"/>
      <x:c r="L29" s="19"/>
      <x:c r="M29" s="19"/>
      <x:c r="N29" s="19"/>
      <x:c r="O29" s="19"/>
      <x:c r="P29" s="19"/>
      <x:c r="Q29" s="19"/>
      <x:c r="R29" s="19"/>
      <x:c r="S29" s="19"/>
      <x:c r="T29" s="19"/>
      <x:c r="U29" s="19"/>
      <x:c r="V29" s="19"/>
      <x:c r="W29" s="19"/>
      <x:c r="X29" s="19"/>
      <x:c r="Y29" s="19"/>
      <x:c r="Z29" s="19"/>
      <x:c r="AA29" s="19"/>
      <x:c r="AC29" s="490"/>
      <x:c r="AD29" s="52"/>
      <x:c r="AE29" s="1480" t="s">
        <x:v>446</x:v>
      </x:c>
      <x:c r="AF29" s="1481"/>
      <x:c r="AG29" s="1566" t="str">
        <x:f>AL29</x:f>
        <x:v>North row
Interior modules</x:v>
      </x:c>
      <x:c r="AH29" s="1477"/>
      <x:c r="AI29" s="1477"/>
      <x:c r="AJ29" s="1477"/>
      <x:c r="AK29" s="1478"/>
      <x:c r="AL29" s="1476" t="str">
        <x:f>CONCATENATE(B139,CHAR(10),E140)</x:f>
        <x:v>North row
Interior modules</x:v>
      </x:c>
      <x:c r="AM29" s="1477"/>
      <x:c r="AN29" s="1477"/>
      <x:c r="AO29" s="1477"/>
      <x:c r="AP29" s="1478"/>
      <x:c r="AQ29" s="1473" t="str">
        <x:f>CONCATENATE(B139,CHAR(10),E139)</x:f>
        <x:v>North row
1st-4th module</x:v>
      </x:c>
      <x:c r="AR29" s="1474"/>
      <x:c r="AS29" s="1474"/>
      <x:c r="AT29" s="1474"/>
      <x:c r="AU29" s="1475"/>
      <x:c r="AV29" s="1470" t="str">
        <x:f>CONCATENATE(B130,CHAR(10),E131)</x:f>
        <x:v>North row
Interior modules</x:v>
      </x:c>
      <x:c r="AW29" s="1471"/>
      <x:c r="AX29" s="1471"/>
      <x:c r="AY29" s="1471"/>
      <x:c r="AZ29" s="1472"/>
      <x:c r="BA29" s="1467" t="str">
        <x:f>CONCATENATE(B130,CHAR(10),E130)</x:f>
        <x:v>North row
1st-4th module</x:v>
      </x:c>
      <x:c r="BB29" s="1468"/>
      <x:c r="BC29" s="1468"/>
      <x:c r="BD29" s="1468"/>
      <x:c r="BE29" s="1469"/>
      <x:c r="BF29" s="1464" t="str">
        <x:f>CONCATENATE(B121,CHAR(10),E122)</x:f>
        <x:v>North row
Interior modules</x:v>
      </x:c>
      <x:c r="BG29" s="1465"/>
      <x:c r="BH29" s="1465"/>
      <x:c r="BI29" s="1465"/>
      <x:c r="BJ29" s="1466"/>
      <x:c r="BK29" s="1563" t="str">
        <x:f>CONCATENATE(B121,CHAR(10),E121)</x:f>
        <x:v>North row
1st-4th module</x:v>
      </x:c>
      <x:c r="BL29" s="1564"/>
      <x:c r="BM29" s="1564"/>
      <x:c r="BN29" s="1564"/>
      <x:c r="BO29" s="1565"/>
      <x:c r="BP29" s="1554" t="str">
        <x:f>CONCATENATE(B103,CHAR(10),E104)</x:f>
        <x:v>North row
Interior modules</x:v>
      </x:c>
      <x:c r="BQ29" s="1555"/>
      <x:c r="BR29" s="1555"/>
      <x:c r="BS29" s="1555"/>
      <x:c r="BT29" s="1556"/>
      <x:c r="BU29" s="1545" t="str">
        <x:f>CONCATENATE(B103,CHAR(10),E103)</x:f>
        <x:v>North row
1st-4th module</x:v>
      </x:c>
      <x:c r="BV29" s="1546"/>
      <x:c r="BW29" s="1546"/>
      <x:c r="BX29" s="1546"/>
      <x:c r="BY29" s="1547"/>
      <x:c r="BZ29" s="1480" t="s">
        <x:v>448</x:v>
      </x:c>
      <x:c r="CA29" s="1481"/>
      <x:c r="CB29" s="360"/>
      <x:c r="CC29" s="485"/>
      <x:c r="CE29" s="490"/>
      <x:c r="CF29" s="52"/>
      <x:c r="CG29" s="1480" t="s">
        <x:v>446</x:v>
      </x:c>
      <x:c r="CH29" s="1481"/>
      <x:c r="CI29" s="1452" t="str">
        <x:f>BU29</x:f>
        <x:v>North row
1st-4th module</x:v>
      </x:c>
      <x:c r="CJ29" s="1453"/>
      <x:c r="CK29" s="1453"/>
      <x:c r="CL29" s="1453"/>
      <x:c r="CM29" s="1454"/>
      <x:c r="CN29" s="1455" t="str">
        <x:f>BP29</x:f>
        <x:v>North row
Interior modules</x:v>
      </x:c>
      <x:c r="CO29" s="1456"/>
      <x:c r="CP29" s="1456"/>
      <x:c r="CQ29" s="1456"/>
      <x:c r="CR29" s="1457"/>
      <x:c r="CS29" s="1461" t="str">
        <x:f>BK29</x:f>
        <x:v>North row
1st-4th module</x:v>
      </x:c>
      <x:c r="CT29" s="1462"/>
      <x:c r="CU29" s="1462"/>
      <x:c r="CV29" s="1462"/>
      <x:c r="CW29" s="1463"/>
      <x:c r="CX29" s="1464" t="str">
        <x:f>BF29</x:f>
        <x:v>North row
Interior modules</x:v>
      </x:c>
      <x:c r="CY29" s="1465"/>
      <x:c r="CZ29" s="1465"/>
      <x:c r="DA29" s="1465"/>
      <x:c r="DB29" s="1466"/>
      <x:c r="DC29" s="1467" t="str">
        <x:f>BA29</x:f>
        <x:v>North row
1st-4th module</x:v>
      </x:c>
      <x:c r="DD29" s="1468"/>
      <x:c r="DE29" s="1468"/>
      <x:c r="DF29" s="1468"/>
      <x:c r="DG29" s="1469"/>
      <x:c r="DH29" s="1470" t="str">
        <x:f>AV29</x:f>
        <x:v>North row
Interior modules</x:v>
      </x:c>
      <x:c r="DI29" s="1471"/>
      <x:c r="DJ29" s="1471"/>
      <x:c r="DK29" s="1471"/>
      <x:c r="DL29" s="1472"/>
      <x:c r="DM29" s="1473" t="str">
        <x:f>AQ29</x:f>
        <x:v>North row
1st-4th module</x:v>
      </x:c>
      <x:c r="DN29" s="1474"/>
      <x:c r="DO29" s="1474"/>
      <x:c r="DP29" s="1474"/>
      <x:c r="DQ29" s="1475"/>
      <x:c r="DR29" s="1476" t="str">
        <x:f>AL29</x:f>
        <x:v>North row
Interior modules</x:v>
      </x:c>
      <x:c r="DS29" s="1477"/>
      <x:c r="DT29" s="1477"/>
      <x:c r="DU29" s="1477"/>
      <x:c r="DV29" s="1478"/>
      <x:c r="DW29" s="1476" t="str">
        <x:f>AG29</x:f>
        <x:v>North row
Interior modules</x:v>
      </x:c>
      <x:c r="DX29" s="1477"/>
      <x:c r="DY29" s="1477"/>
      <x:c r="DZ29" s="1477"/>
      <x:c r="EA29" s="1479"/>
      <x:c r="EB29" s="1480" t="s">
        <x:v>448</x:v>
      </x:c>
      <x:c r="EC29" s="1481"/>
      <x:c r="ED29" s="360"/>
      <x:c r="EE29" s="485"/>
    </x:row>
    <x:row r="30" spans="2:135" ht="13.5" customHeight="1" x14ac:dyDescent="0.2">
      <x:c r="B30" s="274" t="s">
        <x:v>415</x:v>
      </x:c>
      <x:c r="C30" s="746">
        <x:f>'Friction Data'!E16</x:f>
        <x:v>0.32</x:v>
      </x:c>
      <x:c r="D30" s="46" t="s">
        <x:v>4</x:v>
      </x:c>
      <x:c r="E30" s="46"/>
      <x:c r="F30" s="46"/>
      <x:c r="G30" s="43"/>
      <x:c r="H30" s="43"/>
      <x:c r="I30" s="43"/>
      <x:c r="J30" s="43"/>
      <x:c r="K30" s="973"/>
      <x:c r="L30" s="19"/>
      <x:c r="M30" s="19"/>
      <x:c r="N30" s="19"/>
      <x:c r="O30" s="19"/>
      <x:c r="P30" s="19"/>
      <x:c r="Q30" s="19"/>
      <x:c r="R30" s="19"/>
      <x:c r="S30" s="19"/>
      <x:c r="T30" s="19"/>
      <x:c r="U30" s="19"/>
      <x:c r="V30" s="19"/>
      <x:c r="W30" s="19"/>
      <x:c r="X30" s="19"/>
      <x:c r="Y30" s="19"/>
      <x:c r="Z30" s="19"/>
      <x:c r="AA30" s="19"/>
      <x:c r="AC30" s="491"/>
      <x:c r="AD30" s="54"/>
      <x:c r="AE30" s="1482"/>
      <x:c r="AF30" s="1483"/>
      <x:c r="AG30" s="1567"/>
      <x:c r="AH30" s="1281"/>
      <x:c r="AI30" s="1281"/>
      <x:c r="AJ30" s="1281"/>
      <x:c r="AK30" s="1282"/>
      <x:c r="AL30" s="1280"/>
      <x:c r="AM30" s="1281"/>
      <x:c r="AN30" s="1281"/>
      <x:c r="AO30" s="1281"/>
      <x:c r="AP30" s="1282"/>
      <x:c r="AQ30" s="1334"/>
      <x:c r="AR30" s="1335"/>
      <x:c r="AS30" s="1335"/>
      <x:c r="AT30" s="1335"/>
      <x:c r="AU30" s="1336"/>
      <x:c r="AV30" s="1343"/>
      <x:c r="AW30" s="1344"/>
      <x:c r="AX30" s="1344"/>
      <x:c r="AY30" s="1344"/>
      <x:c r="AZ30" s="1345"/>
      <x:c r="BA30" s="1352"/>
      <x:c r="BB30" s="1353"/>
      <x:c r="BC30" s="1353"/>
      <x:c r="BD30" s="1353"/>
      <x:c r="BE30" s="1354"/>
      <x:c r="BF30" s="1361"/>
      <x:c r="BG30" s="1362"/>
      <x:c r="BH30" s="1362"/>
      <x:c r="BI30" s="1362"/>
      <x:c r="BJ30" s="1363"/>
      <x:c r="BK30" s="1503"/>
      <x:c r="BL30" s="1504"/>
      <x:c r="BM30" s="1504"/>
      <x:c r="BN30" s="1504"/>
      <x:c r="BO30" s="1505"/>
      <x:c r="BP30" s="1557"/>
      <x:c r="BQ30" s="1558"/>
      <x:c r="BR30" s="1558"/>
      <x:c r="BS30" s="1558"/>
      <x:c r="BT30" s="1559"/>
      <x:c r="BU30" s="1548"/>
      <x:c r="BV30" s="1549"/>
      <x:c r="BW30" s="1549"/>
      <x:c r="BX30" s="1549"/>
      <x:c r="BY30" s="1550"/>
      <x:c r="BZ30" s="1482"/>
      <x:c r="CA30" s="1483"/>
      <x:c r="CB30" s="360"/>
      <x:c r="CC30" s="485"/>
      <x:c r="CE30" s="491"/>
      <x:c r="CF30" s="54"/>
      <x:c r="CG30" s="1482"/>
      <x:c r="CH30" s="1483"/>
      <x:c r="CI30" s="1385"/>
      <x:c r="CJ30" s="1386"/>
      <x:c r="CK30" s="1386"/>
      <x:c r="CL30" s="1386"/>
      <x:c r="CM30" s="1387"/>
      <x:c r="CN30" s="1458"/>
      <x:c r="CO30" s="1459"/>
      <x:c r="CP30" s="1459"/>
      <x:c r="CQ30" s="1459"/>
      <x:c r="CR30" s="1460"/>
      <x:c r="CS30" s="1298"/>
      <x:c r="CT30" s="1299"/>
      <x:c r="CU30" s="1299"/>
      <x:c r="CV30" s="1299"/>
      <x:c r="CW30" s="1300"/>
      <x:c r="CX30" s="1361"/>
      <x:c r="CY30" s="1362"/>
      <x:c r="CZ30" s="1362"/>
      <x:c r="DA30" s="1362"/>
      <x:c r="DB30" s="1363"/>
      <x:c r="DC30" s="1352"/>
      <x:c r="DD30" s="1353"/>
      <x:c r="DE30" s="1353"/>
      <x:c r="DF30" s="1353"/>
      <x:c r="DG30" s="1354"/>
      <x:c r="DH30" s="1343"/>
      <x:c r="DI30" s="1344"/>
      <x:c r="DJ30" s="1344"/>
      <x:c r="DK30" s="1344"/>
      <x:c r="DL30" s="1345"/>
      <x:c r="DM30" s="1334"/>
      <x:c r="DN30" s="1335"/>
      <x:c r="DO30" s="1335"/>
      <x:c r="DP30" s="1335"/>
      <x:c r="DQ30" s="1336"/>
      <x:c r="DR30" s="1280"/>
      <x:c r="DS30" s="1281"/>
      <x:c r="DT30" s="1281"/>
      <x:c r="DU30" s="1281"/>
      <x:c r="DV30" s="1282"/>
      <x:c r="DW30" s="1280"/>
      <x:c r="DX30" s="1281"/>
      <x:c r="DY30" s="1281"/>
      <x:c r="DZ30" s="1281"/>
      <x:c r="EA30" s="1287"/>
      <x:c r="EB30" s="1482"/>
      <x:c r="EC30" s="1483"/>
      <x:c r="ED30" s="360"/>
      <x:c r="EE30" s="485"/>
    </x:row>
    <x:row r="31" spans="2:135" ht="13.5" customHeight="1" x14ac:dyDescent="0.2">
      <x:c r="B31" s="274" t="s">
        <x:v>416</x:v>
      </x:c>
      <x:c r="C31" s="414">
        <x:f>'building data'!C23</x:f>
        <x:v>1.1934894239820351</x:v>
      </x:c>
      <x:c r="D31" s="43" t="s">
        <x:v>5</x:v>
      </x:c>
      <x:c r="E31" s="43"/>
      <x:c r="F31" s="43"/>
      <x:c r="G31" s="43"/>
      <x:c r="H31" s="43"/>
      <x:c r="I31" s="43"/>
      <x:c r="J31" s="43"/>
      <x:c r="K31" s="977"/>
      <x:c r="L31" s="156"/>
      <x:c r="M31" s="156"/>
      <x:c r="N31" s="156"/>
      <x:c r="O31" s="156"/>
      <x:c r="P31" s="156"/>
      <x:c r="Q31" s="156"/>
      <x:c r="R31" s="156"/>
      <x:c r="S31" s="156"/>
      <x:c r="T31" s="156"/>
      <x:c r="U31" s="156"/>
      <x:c r="V31" s="156"/>
      <x:c r="W31" s="156"/>
      <x:c r="X31" s="156"/>
      <x:c r="Y31" s="156"/>
      <x:c r="Z31" s="156"/>
      <x:c r="AA31" s="156"/>
      <x:c r="AC31" s="491"/>
      <x:c r="AD31" s="54"/>
      <x:c r="AE31" s="1482"/>
      <x:c r="AF31" s="1483"/>
      <x:c r="AG31" s="1568"/>
      <x:c r="AH31" s="1284"/>
      <x:c r="AI31" s="1284"/>
      <x:c r="AJ31" s="1284"/>
      <x:c r="AK31" s="1285"/>
      <x:c r="AL31" s="1283"/>
      <x:c r="AM31" s="1284"/>
      <x:c r="AN31" s="1284"/>
      <x:c r="AO31" s="1284"/>
      <x:c r="AP31" s="1285"/>
      <x:c r="AQ31" s="1337"/>
      <x:c r="AR31" s="1338"/>
      <x:c r="AS31" s="1338"/>
      <x:c r="AT31" s="1338"/>
      <x:c r="AU31" s="1339"/>
      <x:c r="AV31" s="1346"/>
      <x:c r="AW31" s="1347"/>
      <x:c r="AX31" s="1347"/>
      <x:c r="AY31" s="1347"/>
      <x:c r="AZ31" s="1348"/>
      <x:c r="BA31" s="1355"/>
      <x:c r="BB31" s="1356"/>
      <x:c r="BC31" s="1356"/>
      <x:c r="BD31" s="1356"/>
      <x:c r="BE31" s="1357"/>
      <x:c r="BF31" s="1364"/>
      <x:c r="BG31" s="1365"/>
      <x:c r="BH31" s="1365"/>
      <x:c r="BI31" s="1365"/>
      <x:c r="BJ31" s="1366"/>
      <x:c r="BK31" s="1506"/>
      <x:c r="BL31" s="1507"/>
      <x:c r="BM31" s="1507"/>
      <x:c r="BN31" s="1507"/>
      <x:c r="BO31" s="1508"/>
      <x:c r="BP31" s="1560"/>
      <x:c r="BQ31" s="1561"/>
      <x:c r="BR31" s="1561"/>
      <x:c r="BS31" s="1561"/>
      <x:c r="BT31" s="1562"/>
      <x:c r="BU31" s="1551"/>
      <x:c r="BV31" s="1552"/>
      <x:c r="BW31" s="1552"/>
      <x:c r="BX31" s="1552"/>
      <x:c r="BY31" s="1553"/>
      <x:c r="BZ31" s="1482"/>
      <x:c r="CA31" s="1483"/>
      <x:c r="CB31" s="360"/>
      <x:c r="CC31" s="485"/>
      <x:c r="CE31" s="491"/>
      <x:c r="CF31" s="54"/>
      <x:c r="CG31" s="1482"/>
      <x:c r="CH31" s="1483"/>
      <x:c r="CI31" s="1388"/>
      <x:c r="CJ31" s="1389"/>
      <x:c r="CK31" s="1389"/>
      <x:c r="CL31" s="1389"/>
      <x:c r="CM31" s="1390"/>
      <x:c r="CN31" s="1434"/>
      <x:c r="CO31" s="1435"/>
      <x:c r="CP31" s="1435"/>
      <x:c r="CQ31" s="1435"/>
      <x:c r="CR31" s="1436"/>
      <x:c r="CS31" s="1301"/>
      <x:c r="CT31" s="1302"/>
      <x:c r="CU31" s="1302"/>
      <x:c r="CV31" s="1302"/>
      <x:c r="CW31" s="1303"/>
      <x:c r="CX31" s="1364"/>
      <x:c r="CY31" s="1365"/>
      <x:c r="CZ31" s="1365"/>
      <x:c r="DA31" s="1365"/>
      <x:c r="DB31" s="1366"/>
      <x:c r="DC31" s="1355"/>
      <x:c r="DD31" s="1356"/>
      <x:c r="DE31" s="1356"/>
      <x:c r="DF31" s="1356"/>
      <x:c r="DG31" s="1357"/>
      <x:c r="DH31" s="1346"/>
      <x:c r="DI31" s="1347"/>
      <x:c r="DJ31" s="1347"/>
      <x:c r="DK31" s="1347"/>
      <x:c r="DL31" s="1348"/>
      <x:c r="DM31" s="1337"/>
      <x:c r="DN31" s="1338"/>
      <x:c r="DO31" s="1338"/>
      <x:c r="DP31" s="1338"/>
      <x:c r="DQ31" s="1339"/>
      <x:c r="DR31" s="1283"/>
      <x:c r="DS31" s="1284"/>
      <x:c r="DT31" s="1284"/>
      <x:c r="DU31" s="1284"/>
      <x:c r="DV31" s="1285"/>
      <x:c r="DW31" s="1283"/>
      <x:c r="DX31" s="1284"/>
      <x:c r="DY31" s="1284"/>
      <x:c r="DZ31" s="1284"/>
      <x:c r="EA31" s="1288"/>
      <x:c r="EB31" s="1482"/>
      <x:c r="EC31" s="1483"/>
      <x:c r="ED31" s="360"/>
      <x:c r="EE31" s="485"/>
    </x:row>
    <x:row r="32" spans="2:135" ht="20.25" customHeight="1" x14ac:dyDescent="0.2">
      <x:c r="B32" s="1628" t="s">
        <x:v>417</x:v>
      </x:c>
      <x:c r="C32" s="1629"/>
      <x:c r="D32" s="1629"/>
      <x:c r="E32" s="1629"/>
      <x:c r="F32" s="1629"/>
      <x:c r="G32" s="1629"/>
      <x:c r="H32" s="1629"/>
      <x:c r="I32" s="1630"/>
      <x:c r="J32" s="1640" t="s">
        <x:v>19</x:v>
      </x:c>
      <x:c r="K32" s="978"/>
      <x:c r="L32" s="150"/>
      <x:c r="M32" s="150"/>
      <x:c r="N32" s="150"/>
      <x:c r="O32" s="150"/>
      <x:c r="P32" s="150"/>
      <x:c r="Q32" s="150"/>
      <x:c r="R32" s="150"/>
      <x:c r="S32" s="150"/>
      <x:c r="T32" s="150"/>
      <x:c r="U32" s="150"/>
      <x:c r="V32" s="150"/>
      <x:c r="W32" s="150"/>
      <x:c r="X32" s="150"/>
      <x:c r="Y32" s="150"/>
      <x:c r="Z32" s="150"/>
      <x:c r="AA32" s="150"/>
      <x:c r="AD32" s="54"/>
      <x:c r="AE32" s="1482"/>
      <x:c r="AF32" s="1483"/>
      <x:c r="AG32" s="1569" t="str">
        <x:f>AL32</x:f>
        <x:v>Inner row
Interior modules</x:v>
      </x:c>
      <x:c r="AH32" s="1278"/>
      <x:c r="AI32" s="1278"/>
      <x:c r="AJ32" s="1278"/>
      <x:c r="AK32" s="1279"/>
      <x:c r="AL32" s="1277" t="str">
        <x:f>CONCATENATE(B200,CHAR(10),E142)</x:f>
        <x:v>Inner row
Interior modules</x:v>
      </x:c>
      <x:c r="AM32" s="1278"/>
      <x:c r="AN32" s="1278"/>
      <x:c r="AO32" s="1278"/>
      <x:c r="AP32" s="1279"/>
      <x:c r="AQ32" s="1331" t="str">
        <x:f>CONCATENATE(B200,CHAR(10),E141)</x:f>
        <x:v>Inner row
1st-4th module</x:v>
      </x:c>
      <x:c r="AR32" s="1332"/>
      <x:c r="AS32" s="1332"/>
      <x:c r="AT32" s="1332"/>
      <x:c r="AU32" s="1333"/>
      <x:c r="AV32" s="1340" t="str">
        <x:f>CONCATENATE(B200,CHAR(10),E133)</x:f>
        <x:v>Inner row
Interior modules</x:v>
      </x:c>
      <x:c r="AW32" s="1341"/>
      <x:c r="AX32" s="1341"/>
      <x:c r="AY32" s="1341"/>
      <x:c r="AZ32" s="1342"/>
      <x:c r="BA32" s="1349" t="str">
        <x:f>CONCATENATE(B200,CHAR(10),E132)</x:f>
        <x:v>Inner row
1st-4th module</x:v>
      </x:c>
      <x:c r="BB32" s="1350"/>
      <x:c r="BC32" s="1350"/>
      <x:c r="BD32" s="1350"/>
      <x:c r="BE32" s="1351"/>
      <x:c r="BF32" s="1358" t="str">
        <x:f>CONCATENATE(B200,CHAR(10),E124)</x:f>
        <x:v>Inner row
Interior modules</x:v>
      </x:c>
      <x:c r="BG32" s="1359"/>
      <x:c r="BH32" s="1359"/>
      <x:c r="BI32" s="1359"/>
      <x:c r="BJ32" s="1360"/>
      <x:c r="BK32" s="1500" t="str">
        <x:f>CONCATENATE(B200,CHAR(10),E123)</x:f>
        <x:v>Inner row
1st-4th module</x:v>
      </x:c>
      <x:c r="BL32" s="1501"/>
      <x:c r="BM32" s="1501"/>
      <x:c r="BN32" s="1501"/>
      <x:c r="BO32" s="1502"/>
      <x:c r="BP32" s="1592" t="str">
        <x:f>CONCATENATE(B200,CHAR(10),E106)</x:f>
        <x:v>Inner row
Interior modules</x:v>
      </x:c>
      <x:c r="BQ32" s="1593"/>
      <x:c r="BR32" s="1593"/>
      <x:c r="BS32" s="1593"/>
      <x:c r="BT32" s="1594"/>
      <x:c r="BU32" s="1589" t="str">
        <x:f>CONCATENATE(B200,CHAR(10),E105)</x:f>
        <x:v>Inner row
1st-4th module</x:v>
      </x:c>
      <x:c r="BV32" s="1590"/>
      <x:c r="BW32" s="1590"/>
      <x:c r="BX32" s="1590"/>
      <x:c r="BY32" s="1591"/>
      <x:c r="BZ32" s="1482"/>
      <x:c r="CA32" s="1483"/>
      <x:c r="CB32" s="360"/>
      <x:c r="CC32" s="603">
        <x:f>IF(20&lt;'building data'!$C$21,20,'building data'!$C$21)</x:f>
        <x:v>20</x:v>
      </x:c>
      <x:c r="CE32" s="491"/>
      <x:c r="CF32" s="54"/>
      <x:c r="CG32" s="1482"/>
      <x:c r="CH32" s="1483"/>
      <x:c r="CI32" s="1382" t="str">
        <x:f>BU32</x:f>
        <x:v>Inner row
1st-4th module</x:v>
      </x:c>
      <x:c r="CJ32" s="1383"/>
      <x:c r="CK32" s="1383"/>
      <x:c r="CL32" s="1383"/>
      <x:c r="CM32" s="1384"/>
      <x:c r="CN32" s="1431" t="str">
        <x:f>BP32</x:f>
        <x:v>Inner row
Interior modules</x:v>
      </x:c>
      <x:c r="CO32" s="1432"/>
      <x:c r="CP32" s="1432"/>
      <x:c r="CQ32" s="1432"/>
      <x:c r="CR32" s="1433"/>
      <x:c r="CS32" s="1295" t="str">
        <x:f>BK32</x:f>
        <x:v>Inner row
1st-4th module</x:v>
      </x:c>
      <x:c r="CT32" s="1296"/>
      <x:c r="CU32" s="1296"/>
      <x:c r="CV32" s="1296"/>
      <x:c r="CW32" s="1297"/>
      <x:c r="CX32" s="1358" t="str">
        <x:f>BF32</x:f>
        <x:v>Inner row
Interior modules</x:v>
      </x:c>
      <x:c r="CY32" s="1359"/>
      <x:c r="CZ32" s="1359"/>
      <x:c r="DA32" s="1359"/>
      <x:c r="DB32" s="1360"/>
      <x:c r="DC32" s="1349" t="str">
        <x:f>BA32</x:f>
        <x:v>Inner row
1st-4th module</x:v>
      </x:c>
      <x:c r="DD32" s="1350"/>
      <x:c r="DE32" s="1350"/>
      <x:c r="DF32" s="1350"/>
      <x:c r="DG32" s="1351"/>
      <x:c r="DH32" s="1340" t="str">
        <x:f>AV32</x:f>
        <x:v>Inner row
Interior modules</x:v>
      </x:c>
      <x:c r="DI32" s="1341"/>
      <x:c r="DJ32" s="1341"/>
      <x:c r="DK32" s="1341"/>
      <x:c r="DL32" s="1342"/>
      <x:c r="DM32" s="1331" t="str">
        <x:f>AQ32</x:f>
        <x:v>Inner row
1st-4th module</x:v>
      </x:c>
      <x:c r="DN32" s="1332"/>
      <x:c r="DO32" s="1332"/>
      <x:c r="DP32" s="1332"/>
      <x:c r="DQ32" s="1333"/>
      <x:c r="DR32" s="1277" t="str">
        <x:f>AL32</x:f>
        <x:v>Inner row
Interior modules</x:v>
      </x:c>
      <x:c r="DS32" s="1278"/>
      <x:c r="DT32" s="1278"/>
      <x:c r="DU32" s="1278"/>
      <x:c r="DV32" s="1279"/>
      <x:c r="DW32" s="1277" t="str">
        <x:f>AG32</x:f>
        <x:v>Inner row
Interior modules</x:v>
      </x:c>
      <x:c r="DX32" s="1278"/>
      <x:c r="DY32" s="1278"/>
      <x:c r="DZ32" s="1278"/>
      <x:c r="EA32" s="1286"/>
      <x:c r="EB32" s="1482"/>
      <x:c r="EC32" s="1483"/>
      <x:c r="ED32" s="360"/>
      <x:c r="EE32" s="603">
        <x:f>IF(20&lt;'building data'!$C$21,20,'building data'!$C$21)</x:f>
        <x:v>20</x:v>
      </x:c>
    </x:row>
    <x:row r="33" spans="1:135" ht="20.25" customHeight="1" x14ac:dyDescent="0.2">
      <x:c r="B33" s="1628"/>
      <x:c r="C33" s="1629"/>
      <x:c r="D33" s="1629"/>
      <x:c r="E33" s="1629"/>
      <x:c r="F33" s="1629"/>
      <x:c r="G33" s="1629"/>
      <x:c r="H33" s="1629"/>
      <x:c r="I33" s="1630"/>
      <x:c r="J33" s="1641"/>
      <x:c r="K33" s="979"/>
      <x:c r="L33" s="946"/>
      <x:c r="M33" s="1045"/>
      <x:c r="N33" s="946"/>
      <x:c r="O33" s="946"/>
      <x:c r="P33" s="946"/>
      <x:c r="Q33" s="946"/>
      <x:c r="R33" s="946"/>
      <x:c r="S33" s="946"/>
      <x:c r="T33" s="946"/>
      <x:c r="U33" s="946"/>
      <x:c r="V33" s="946"/>
      <x:c r="W33" s="946"/>
      <x:c r="X33" s="946"/>
      <x:c r="Y33" s="946"/>
      <x:c r="Z33" s="946"/>
      <x:c r="AA33" s="946"/>
      <x:c r="AD33" s="54"/>
      <x:c r="AE33" s="1482"/>
      <x:c r="AF33" s="1483"/>
      <x:c r="AG33" s="1568"/>
      <x:c r="AH33" s="1284"/>
      <x:c r="AI33" s="1284"/>
      <x:c r="AJ33" s="1284"/>
      <x:c r="AK33" s="1285"/>
      <x:c r="AL33" s="1283"/>
      <x:c r="AM33" s="1284"/>
      <x:c r="AN33" s="1284"/>
      <x:c r="AO33" s="1284"/>
      <x:c r="AP33" s="1285"/>
      <x:c r="AQ33" s="1337"/>
      <x:c r="AR33" s="1338"/>
      <x:c r="AS33" s="1338"/>
      <x:c r="AT33" s="1338"/>
      <x:c r="AU33" s="1339"/>
      <x:c r="AV33" s="1346"/>
      <x:c r="AW33" s="1347"/>
      <x:c r="AX33" s="1347"/>
      <x:c r="AY33" s="1347"/>
      <x:c r="AZ33" s="1348"/>
      <x:c r="BA33" s="1355"/>
      <x:c r="BB33" s="1356"/>
      <x:c r="BC33" s="1356"/>
      <x:c r="BD33" s="1356"/>
      <x:c r="BE33" s="1357"/>
      <x:c r="BF33" s="1364"/>
      <x:c r="BG33" s="1365"/>
      <x:c r="BH33" s="1365"/>
      <x:c r="BI33" s="1365"/>
      <x:c r="BJ33" s="1366"/>
      <x:c r="BK33" s="1506"/>
      <x:c r="BL33" s="1507"/>
      <x:c r="BM33" s="1507"/>
      <x:c r="BN33" s="1507"/>
      <x:c r="BO33" s="1508"/>
      <x:c r="BP33" s="1560"/>
      <x:c r="BQ33" s="1561"/>
      <x:c r="BR33" s="1561"/>
      <x:c r="BS33" s="1561"/>
      <x:c r="BT33" s="1562"/>
      <x:c r="BU33" s="1551"/>
      <x:c r="BV33" s="1552"/>
      <x:c r="BW33" s="1552"/>
      <x:c r="BX33" s="1552"/>
      <x:c r="BY33" s="1553"/>
      <x:c r="BZ33" s="1482"/>
      <x:c r="CA33" s="1483"/>
      <x:c r="CB33" s="360"/>
      <x:c r="CC33" s="602" t="s">
        <x:v>0</x:v>
      </x:c>
      <x:c r="CE33" s="491"/>
      <x:c r="CF33" s="54"/>
      <x:c r="CG33" s="1482"/>
      <x:c r="CH33" s="1483"/>
      <x:c r="CI33" s="1388"/>
      <x:c r="CJ33" s="1389"/>
      <x:c r="CK33" s="1389"/>
      <x:c r="CL33" s="1389"/>
      <x:c r="CM33" s="1390"/>
      <x:c r="CN33" s="1434"/>
      <x:c r="CO33" s="1435"/>
      <x:c r="CP33" s="1435"/>
      <x:c r="CQ33" s="1435"/>
      <x:c r="CR33" s="1436"/>
      <x:c r="CS33" s="1301"/>
      <x:c r="CT33" s="1302"/>
      <x:c r="CU33" s="1302"/>
      <x:c r="CV33" s="1302"/>
      <x:c r="CW33" s="1303"/>
      <x:c r="CX33" s="1364"/>
      <x:c r="CY33" s="1365"/>
      <x:c r="CZ33" s="1365"/>
      <x:c r="DA33" s="1365"/>
      <x:c r="DB33" s="1366"/>
      <x:c r="DC33" s="1355"/>
      <x:c r="DD33" s="1356"/>
      <x:c r="DE33" s="1356"/>
      <x:c r="DF33" s="1356"/>
      <x:c r="DG33" s="1357"/>
      <x:c r="DH33" s="1346"/>
      <x:c r="DI33" s="1347"/>
      <x:c r="DJ33" s="1347"/>
      <x:c r="DK33" s="1347"/>
      <x:c r="DL33" s="1348"/>
      <x:c r="DM33" s="1337"/>
      <x:c r="DN33" s="1338"/>
      <x:c r="DO33" s="1338"/>
      <x:c r="DP33" s="1338"/>
      <x:c r="DQ33" s="1339"/>
      <x:c r="DR33" s="1283"/>
      <x:c r="DS33" s="1284"/>
      <x:c r="DT33" s="1284"/>
      <x:c r="DU33" s="1284"/>
      <x:c r="DV33" s="1285"/>
      <x:c r="DW33" s="1283"/>
      <x:c r="DX33" s="1284"/>
      <x:c r="DY33" s="1284"/>
      <x:c r="DZ33" s="1284"/>
      <x:c r="EA33" s="1288"/>
      <x:c r="EB33" s="1482"/>
      <x:c r="EC33" s="1483"/>
      <x:c r="ED33" s="360"/>
      <x:c r="EE33" s="602" t="s">
        <x:v>0</x:v>
      </x:c>
    </x:row>
    <x:row r="34" spans="1:135" ht="13.5" customHeight="1" thickBot="1" x14ac:dyDescent="0.25">
      <x:c r="B34" s="1631"/>
      <x:c r="C34" s="1632"/>
      <x:c r="D34" s="1632"/>
      <x:c r="E34" s="1632"/>
      <x:c r="F34" s="1632"/>
      <x:c r="G34" s="1632"/>
      <x:c r="H34" s="1632"/>
      <x:c r="I34" s="1633"/>
      <x:c r="J34" s="1642"/>
      <x:c r="K34" s="980"/>
      <x:c r="L34" s="316"/>
      <x:c r="M34" s="316"/>
      <x:c r="N34" s="316"/>
      <x:c r="O34" s="316"/>
      <x:c r="P34" s="316"/>
      <x:c r="Q34" s="316"/>
      <x:c r="R34" s="316"/>
      <x:c r="S34" s="316"/>
      <x:c r="T34" s="316"/>
      <x:c r="U34" s="316"/>
      <x:c r="V34" s="316"/>
      <x:c r="W34" s="316"/>
      <x:c r="X34" s="316"/>
      <x:c r="Y34" s="316"/>
      <x:c r="Z34" s="316"/>
      <x:c r="AA34" s="316"/>
      <x:c r="AD34" s="54"/>
      <x:c r="AE34" s="1482"/>
      <x:c r="AF34" s="1483"/>
      <x:c r="AG34" s="1569" t="str">
        <x:f>AL34</x:f>
        <x:v>Inner row
Interior modules</x:v>
      </x:c>
      <x:c r="AH34" s="1278"/>
      <x:c r="AI34" s="1278"/>
      <x:c r="AJ34" s="1278"/>
      <x:c r="AK34" s="1279"/>
      <x:c r="AL34" s="1277" t="str">
        <x:f>AL32</x:f>
        <x:v>Inner row
Interior modules</x:v>
      </x:c>
      <x:c r="AM34" s="1278"/>
      <x:c r="AN34" s="1278"/>
      <x:c r="AO34" s="1278"/>
      <x:c r="AP34" s="1279"/>
      <x:c r="AQ34" s="1331" t="str">
        <x:f>AQ32</x:f>
        <x:v>Inner row
1st-4th module</x:v>
      </x:c>
      <x:c r="AR34" s="1332"/>
      <x:c r="AS34" s="1332"/>
      <x:c r="AT34" s="1332"/>
      <x:c r="AU34" s="1333"/>
      <x:c r="AV34" s="1340" t="str">
        <x:f>AV32</x:f>
        <x:v>Inner row
Interior modules</x:v>
      </x:c>
      <x:c r="AW34" s="1341"/>
      <x:c r="AX34" s="1341"/>
      <x:c r="AY34" s="1341"/>
      <x:c r="AZ34" s="1342"/>
      <x:c r="BA34" s="1349" t="str">
        <x:f>BA32</x:f>
        <x:v>Inner row
1st-4th module</x:v>
      </x:c>
      <x:c r="BB34" s="1350"/>
      <x:c r="BC34" s="1350"/>
      <x:c r="BD34" s="1350"/>
      <x:c r="BE34" s="1351"/>
      <x:c r="BF34" s="1358" t="str">
        <x:f>BF32</x:f>
        <x:v>Inner row
Interior modules</x:v>
      </x:c>
      <x:c r="BG34" s="1359"/>
      <x:c r="BH34" s="1359"/>
      <x:c r="BI34" s="1359"/>
      <x:c r="BJ34" s="1360"/>
      <x:c r="BK34" s="1500" t="str">
        <x:f>BK32</x:f>
        <x:v>Inner row
1st-4th module</x:v>
      </x:c>
      <x:c r="BL34" s="1501"/>
      <x:c r="BM34" s="1501"/>
      <x:c r="BN34" s="1501"/>
      <x:c r="BO34" s="1502"/>
      <x:c r="BP34" s="1592" t="str">
        <x:f>BP32</x:f>
        <x:v>Inner row
Interior modules</x:v>
      </x:c>
      <x:c r="BQ34" s="1593"/>
      <x:c r="BR34" s="1593"/>
      <x:c r="BS34" s="1593"/>
      <x:c r="BT34" s="1594"/>
      <x:c r="BU34" s="1589" t="str">
        <x:f>BU32</x:f>
        <x:v>Inner row
1st-4th module</x:v>
      </x:c>
      <x:c r="BV34" s="1590"/>
      <x:c r="BW34" s="1590"/>
      <x:c r="BX34" s="1590"/>
      <x:c r="BY34" s="1591"/>
      <x:c r="BZ34" s="1482"/>
      <x:c r="CA34" s="1483"/>
      <x:c r="CB34" s="360"/>
      <x:c r="CC34" s="1276" t="s">
        <x:v>78</x:v>
      </x:c>
      <x:c r="CE34" s="491"/>
      <x:c r="CF34" s="54"/>
      <x:c r="CG34" s="1482"/>
      <x:c r="CH34" s="1483"/>
      <x:c r="CI34" s="1382" t="str">
        <x:f>BU34</x:f>
        <x:v>Inner row
1st-4th module</x:v>
      </x:c>
      <x:c r="CJ34" s="1383"/>
      <x:c r="CK34" s="1383"/>
      <x:c r="CL34" s="1383"/>
      <x:c r="CM34" s="1384"/>
      <x:c r="CN34" s="1431" t="str">
        <x:f>BP34</x:f>
        <x:v>Inner row
Interior modules</x:v>
      </x:c>
      <x:c r="CO34" s="1432"/>
      <x:c r="CP34" s="1432"/>
      <x:c r="CQ34" s="1432"/>
      <x:c r="CR34" s="1433"/>
      <x:c r="CS34" s="1295" t="str">
        <x:f>BF34</x:f>
        <x:v>Inner row
Interior modules</x:v>
      </x:c>
      <x:c r="CT34" s="1296"/>
      <x:c r="CU34" s="1296"/>
      <x:c r="CV34" s="1296"/>
      <x:c r="CW34" s="1297"/>
      <x:c r="CX34" s="1358" t="str">
        <x:f>BF34</x:f>
        <x:v>Inner row
Interior modules</x:v>
      </x:c>
      <x:c r="CY34" s="1359"/>
      <x:c r="CZ34" s="1359"/>
      <x:c r="DA34" s="1359"/>
      <x:c r="DB34" s="1360"/>
      <x:c r="DC34" s="1349" t="str">
        <x:f>BA34</x:f>
        <x:v>Inner row
1st-4th module</x:v>
      </x:c>
      <x:c r="DD34" s="1350"/>
      <x:c r="DE34" s="1350"/>
      <x:c r="DF34" s="1350"/>
      <x:c r="DG34" s="1351"/>
      <x:c r="DH34" s="1340" t="str">
        <x:f>AV34</x:f>
        <x:v>Inner row
Interior modules</x:v>
      </x:c>
      <x:c r="DI34" s="1341"/>
      <x:c r="DJ34" s="1341"/>
      <x:c r="DK34" s="1341"/>
      <x:c r="DL34" s="1342"/>
      <x:c r="DM34" s="1331" t="str">
        <x:f>AQ34</x:f>
        <x:v>Inner row
1st-4th module</x:v>
      </x:c>
      <x:c r="DN34" s="1332"/>
      <x:c r="DO34" s="1332"/>
      <x:c r="DP34" s="1332"/>
      <x:c r="DQ34" s="1333"/>
      <x:c r="DR34" s="1277" t="str">
        <x:f>AL34</x:f>
        <x:v>Inner row
Interior modules</x:v>
      </x:c>
      <x:c r="DS34" s="1278"/>
      <x:c r="DT34" s="1278"/>
      <x:c r="DU34" s="1278"/>
      <x:c r="DV34" s="1279"/>
      <x:c r="DW34" s="1277" t="str">
        <x:f>AG34</x:f>
        <x:v>Inner row
Interior modules</x:v>
      </x:c>
      <x:c r="DX34" s="1278"/>
      <x:c r="DY34" s="1278"/>
      <x:c r="DZ34" s="1278"/>
      <x:c r="EA34" s="1286"/>
      <x:c r="EB34" s="1482"/>
      <x:c r="EC34" s="1483"/>
      <x:c r="ED34" s="360"/>
      <x:c r="EE34" s="1276" t="s">
        <x:v>78</x:v>
      </x:c>
    </x:row>
    <x:row r="35" spans="1:135" ht="13.5" customHeight="1" thickBot="1" x14ac:dyDescent="0.25">
      <x:c r="B35" s="417"/>
      <x:c r="C35" s="43"/>
      <x:c r="D35" s="46"/>
      <x:c r="E35" s="46"/>
      <x:c r="F35" s="120"/>
      <x:c r="G35" s="46"/>
      <x:c r="H35" s="46"/>
      <x:c r="I35" s="46"/>
      <x:c r="J35" s="46"/>
      <x:c r="K35" s="980"/>
      <x:c r="L35" s="316"/>
      <x:c r="M35" s="316"/>
      <x:c r="N35" s="316"/>
      <x:c r="O35" s="316"/>
      <x:c r="P35" s="316"/>
      <x:c r="Q35" s="316"/>
      <x:c r="R35" s="316"/>
      <x:c r="S35" s="316"/>
      <x:c r="T35" s="316"/>
      <x:c r="U35" s="316"/>
      <x:c r="V35" s="316"/>
      <x:c r="W35" s="316"/>
      <x:c r="X35" s="316"/>
      <x:c r="Y35" s="316"/>
      <x:c r="Z35" s="316"/>
      <x:c r="AA35" s="316"/>
      <x:c r="AC35" s="491"/>
      <x:c r="AD35" s="54"/>
      <x:c r="AE35" s="1482"/>
      <x:c r="AF35" s="1483"/>
      <x:c r="AG35" s="1567"/>
      <x:c r="AH35" s="1281"/>
      <x:c r="AI35" s="1281"/>
      <x:c r="AJ35" s="1281"/>
      <x:c r="AK35" s="1282"/>
      <x:c r="AL35" s="1280"/>
      <x:c r="AM35" s="1281"/>
      <x:c r="AN35" s="1281"/>
      <x:c r="AO35" s="1281"/>
      <x:c r="AP35" s="1282"/>
      <x:c r="AQ35" s="1334"/>
      <x:c r="AR35" s="1335"/>
      <x:c r="AS35" s="1335"/>
      <x:c r="AT35" s="1335"/>
      <x:c r="AU35" s="1336"/>
      <x:c r="AV35" s="1343"/>
      <x:c r="AW35" s="1344"/>
      <x:c r="AX35" s="1344"/>
      <x:c r="AY35" s="1344"/>
      <x:c r="AZ35" s="1345"/>
      <x:c r="BA35" s="1352"/>
      <x:c r="BB35" s="1353"/>
      <x:c r="BC35" s="1353"/>
      <x:c r="BD35" s="1353"/>
      <x:c r="BE35" s="1354"/>
      <x:c r="BF35" s="1361"/>
      <x:c r="BG35" s="1362"/>
      <x:c r="BH35" s="1362"/>
      <x:c r="BI35" s="1362"/>
      <x:c r="BJ35" s="1363"/>
      <x:c r="BK35" s="1503"/>
      <x:c r="BL35" s="1504"/>
      <x:c r="BM35" s="1504"/>
      <x:c r="BN35" s="1504"/>
      <x:c r="BO35" s="1505"/>
      <x:c r="BP35" s="1557"/>
      <x:c r="BQ35" s="1558"/>
      <x:c r="BR35" s="1558"/>
      <x:c r="BS35" s="1558"/>
      <x:c r="BT35" s="1559"/>
      <x:c r="BU35" s="1548"/>
      <x:c r="BV35" s="1549"/>
      <x:c r="BW35" s="1549"/>
      <x:c r="BX35" s="1549"/>
      <x:c r="BY35" s="1550"/>
      <x:c r="BZ35" s="1482"/>
      <x:c r="CA35" s="1483"/>
      <x:c r="CB35" s="360"/>
      <x:c r="CC35" s="1276"/>
      <x:c r="CE35" s="491"/>
      <x:c r="CF35" s="54"/>
      <x:c r="CG35" s="1482"/>
      <x:c r="CH35" s="1483"/>
      <x:c r="CI35" s="1385"/>
      <x:c r="CJ35" s="1386"/>
      <x:c r="CK35" s="1386"/>
      <x:c r="CL35" s="1386"/>
      <x:c r="CM35" s="1387"/>
      <x:c r="CN35" s="1458"/>
      <x:c r="CO35" s="1459"/>
      <x:c r="CP35" s="1459"/>
      <x:c r="CQ35" s="1459"/>
      <x:c r="CR35" s="1460"/>
      <x:c r="CS35" s="1298"/>
      <x:c r="CT35" s="1299"/>
      <x:c r="CU35" s="1299"/>
      <x:c r="CV35" s="1299"/>
      <x:c r="CW35" s="1300"/>
      <x:c r="CX35" s="1361"/>
      <x:c r="CY35" s="1362"/>
      <x:c r="CZ35" s="1362"/>
      <x:c r="DA35" s="1362"/>
      <x:c r="DB35" s="1363"/>
      <x:c r="DC35" s="1352"/>
      <x:c r="DD35" s="1353"/>
      <x:c r="DE35" s="1353"/>
      <x:c r="DF35" s="1353"/>
      <x:c r="DG35" s="1354"/>
      <x:c r="DH35" s="1343"/>
      <x:c r="DI35" s="1344"/>
      <x:c r="DJ35" s="1344"/>
      <x:c r="DK35" s="1344"/>
      <x:c r="DL35" s="1345"/>
      <x:c r="DM35" s="1334"/>
      <x:c r="DN35" s="1335"/>
      <x:c r="DO35" s="1335"/>
      <x:c r="DP35" s="1335"/>
      <x:c r="DQ35" s="1336"/>
      <x:c r="DR35" s="1280"/>
      <x:c r="DS35" s="1281"/>
      <x:c r="DT35" s="1281"/>
      <x:c r="DU35" s="1281"/>
      <x:c r="DV35" s="1282"/>
      <x:c r="DW35" s="1280"/>
      <x:c r="DX35" s="1281"/>
      <x:c r="DY35" s="1281"/>
      <x:c r="DZ35" s="1281"/>
      <x:c r="EA35" s="1287"/>
      <x:c r="EB35" s="1482"/>
      <x:c r="EC35" s="1483"/>
      <x:c r="ED35" s="360"/>
      <x:c r="EE35" s="1276"/>
    </x:row>
    <x:row r="36" spans="1:135" ht="13.5" customHeight="1" thickBot="1" x14ac:dyDescent="0.25">
      <x:c r="B36" s="1637" t="s">
        <x:v>418</x:v>
      </x:c>
      <x:c r="C36" s="1638"/>
      <x:c r="D36" s="1638"/>
      <x:c r="E36" s="1638"/>
      <x:c r="F36" s="1638"/>
      <x:c r="G36" s="1638"/>
      <x:c r="H36" s="1638"/>
      <x:c r="I36" s="1638"/>
      <x:c r="J36" s="1639"/>
      <x:c r="K36" s="980"/>
      <x:c r="L36" s="316"/>
      <x:c r="M36" s="316"/>
      <x:c r="N36" s="316"/>
      <x:c r="O36" s="316"/>
      <x:c r="P36" s="316"/>
      <x:c r="Q36" s="316"/>
      <x:c r="R36" s="316"/>
      <x:c r="S36" s="316"/>
      <x:c r="T36" s="316"/>
      <x:c r="U36" s="316"/>
      <x:c r="V36" s="316"/>
      <x:c r="W36" s="316"/>
      <x:c r="X36" s="316"/>
      <x:c r="Y36" s="316"/>
      <x:c r="Z36" s="316"/>
      <x:c r="AA36" s="316"/>
      <x:c r="AC36" s="491"/>
      <x:c r="AD36" s="54"/>
      <x:c r="AE36" s="1482"/>
      <x:c r="AF36" s="1483"/>
      <x:c r="AG36" s="1568"/>
      <x:c r="AH36" s="1284"/>
      <x:c r="AI36" s="1284"/>
      <x:c r="AJ36" s="1284"/>
      <x:c r="AK36" s="1285"/>
      <x:c r="AL36" s="1283"/>
      <x:c r="AM36" s="1284"/>
      <x:c r="AN36" s="1284"/>
      <x:c r="AO36" s="1284"/>
      <x:c r="AP36" s="1285"/>
      <x:c r="AQ36" s="1337"/>
      <x:c r="AR36" s="1338"/>
      <x:c r="AS36" s="1338"/>
      <x:c r="AT36" s="1338"/>
      <x:c r="AU36" s="1339"/>
      <x:c r="AV36" s="1346"/>
      <x:c r="AW36" s="1347"/>
      <x:c r="AX36" s="1347"/>
      <x:c r="AY36" s="1347"/>
      <x:c r="AZ36" s="1348"/>
      <x:c r="BA36" s="1355"/>
      <x:c r="BB36" s="1356"/>
      <x:c r="BC36" s="1356"/>
      <x:c r="BD36" s="1356"/>
      <x:c r="BE36" s="1357"/>
      <x:c r="BF36" s="1364"/>
      <x:c r="BG36" s="1365"/>
      <x:c r="BH36" s="1365"/>
      <x:c r="BI36" s="1365"/>
      <x:c r="BJ36" s="1366"/>
      <x:c r="BK36" s="1506"/>
      <x:c r="BL36" s="1507"/>
      <x:c r="BM36" s="1507"/>
      <x:c r="BN36" s="1507"/>
      <x:c r="BO36" s="1508"/>
      <x:c r="BP36" s="1560"/>
      <x:c r="BQ36" s="1561"/>
      <x:c r="BR36" s="1561"/>
      <x:c r="BS36" s="1561"/>
      <x:c r="BT36" s="1562"/>
      <x:c r="BU36" s="1551"/>
      <x:c r="BV36" s="1552"/>
      <x:c r="BW36" s="1552"/>
      <x:c r="BX36" s="1552"/>
      <x:c r="BY36" s="1553"/>
      <x:c r="BZ36" s="1482"/>
      <x:c r="CA36" s="1483"/>
      <x:c r="CB36" s="360"/>
      <x:c r="CC36" s="485"/>
      <x:c r="CE36" s="491"/>
      <x:c r="CF36" s="54"/>
      <x:c r="CG36" s="1482"/>
      <x:c r="CH36" s="1483"/>
      <x:c r="CI36" s="1388"/>
      <x:c r="CJ36" s="1389"/>
      <x:c r="CK36" s="1389"/>
      <x:c r="CL36" s="1389"/>
      <x:c r="CM36" s="1390"/>
      <x:c r="CN36" s="1434"/>
      <x:c r="CO36" s="1435"/>
      <x:c r="CP36" s="1435"/>
      <x:c r="CQ36" s="1435"/>
      <x:c r="CR36" s="1436"/>
      <x:c r="CS36" s="1301"/>
      <x:c r="CT36" s="1302"/>
      <x:c r="CU36" s="1302"/>
      <x:c r="CV36" s="1302"/>
      <x:c r="CW36" s="1303"/>
      <x:c r="CX36" s="1364"/>
      <x:c r="CY36" s="1365"/>
      <x:c r="CZ36" s="1365"/>
      <x:c r="DA36" s="1365"/>
      <x:c r="DB36" s="1366"/>
      <x:c r="DC36" s="1355"/>
      <x:c r="DD36" s="1356"/>
      <x:c r="DE36" s="1356"/>
      <x:c r="DF36" s="1356"/>
      <x:c r="DG36" s="1357"/>
      <x:c r="DH36" s="1346"/>
      <x:c r="DI36" s="1347"/>
      <x:c r="DJ36" s="1347"/>
      <x:c r="DK36" s="1347"/>
      <x:c r="DL36" s="1348"/>
      <x:c r="DM36" s="1337"/>
      <x:c r="DN36" s="1338"/>
      <x:c r="DO36" s="1338"/>
      <x:c r="DP36" s="1338"/>
      <x:c r="DQ36" s="1339"/>
      <x:c r="DR36" s="1283"/>
      <x:c r="DS36" s="1284"/>
      <x:c r="DT36" s="1284"/>
      <x:c r="DU36" s="1284"/>
      <x:c r="DV36" s="1285"/>
      <x:c r="DW36" s="1283"/>
      <x:c r="DX36" s="1284"/>
      <x:c r="DY36" s="1284"/>
      <x:c r="DZ36" s="1284"/>
      <x:c r="EA36" s="1288"/>
      <x:c r="EB36" s="1482"/>
      <x:c r="EC36" s="1483"/>
      <x:c r="ED36" s="360"/>
      <x:c r="EE36" s="485"/>
    </x:row>
    <x:row r="37" spans="1:135" ht="13.5" customHeight="1" x14ac:dyDescent="0.2">
      <x:c r="B37" s="1645" t="s">
        <x:v>419</x:v>
      </x:c>
      <x:c r="C37" s="1646"/>
      <x:c r="D37" s="1646"/>
      <x:c r="E37" s="1646"/>
      <x:c r="F37" s="1646"/>
      <x:c r="G37" s="1646"/>
      <x:c r="H37" s="1646"/>
      <x:c r="I37" s="1646"/>
      <x:c r="J37" s="1647"/>
      <x:c r="K37" s="972"/>
      <x:c r="L37" s="1008"/>
      <x:c r="M37" s="1008"/>
      <x:c r="N37" s="1008"/>
      <x:c r="O37" s="1008"/>
      <x:c r="P37" s="1008"/>
      <x:c r="Q37" s="1008"/>
      <x:c r="R37" s="1008"/>
      <x:c r="S37" s="1008"/>
      <x:c r="T37" s="1008"/>
      <x:c r="U37" s="1008"/>
      <x:c r="V37" s="1008"/>
      <x:c r="W37" s="1008"/>
      <x:c r="X37" s="1008"/>
      <x:c r="Y37" s="1008"/>
      <x:c r="Z37" s="1008"/>
      <x:c r="AA37" s="1008"/>
      <x:c r="AC37" s="493"/>
      <x:c r="AD37" s="54"/>
      <x:c r="AE37" s="1482"/>
      <x:c r="AF37" s="1483"/>
      <x:c r="AG37" s="1569" t="str">
        <x:f>AL37</x:f>
        <x:v>Inner row
Interior modules</x:v>
      </x:c>
      <x:c r="AH37" s="1278"/>
      <x:c r="AI37" s="1278"/>
      <x:c r="AJ37" s="1278"/>
      <x:c r="AK37" s="1279"/>
      <x:c r="AL37" s="1277" t="str">
        <x:f>AL32</x:f>
        <x:v>Inner row
Interior modules</x:v>
      </x:c>
      <x:c r="AM37" s="1278"/>
      <x:c r="AN37" s="1278"/>
      <x:c r="AO37" s="1278"/>
      <x:c r="AP37" s="1279"/>
      <x:c r="AQ37" s="1331" t="str">
        <x:f>AQ32</x:f>
        <x:v>Inner row
1st-4th module</x:v>
      </x:c>
      <x:c r="AR37" s="1332"/>
      <x:c r="AS37" s="1332"/>
      <x:c r="AT37" s="1332"/>
      <x:c r="AU37" s="1333"/>
      <x:c r="AV37" s="1340" t="str">
        <x:f>AV32</x:f>
        <x:v>Inner row
Interior modules</x:v>
      </x:c>
      <x:c r="AW37" s="1341"/>
      <x:c r="AX37" s="1341"/>
      <x:c r="AY37" s="1341"/>
      <x:c r="AZ37" s="1342"/>
      <x:c r="BA37" s="1349" t="str">
        <x:f>BA32</x:f>
        <x:v>Inner row
1st-4th module</x:v>
      </x:c>
      <x:c r="BB37" s="1350"/>
      <x:c r="BC37" s="1350"/>
      <x:c r="BD37" s="1350"/>
      <x:c r="BE37" s="1351"/>
      <x:c r="BF37" s="1358" t="str">
        <x:f>BF32</x:f>
        <x:v>Inner row
Interior modules</x:v>
      </x:c>
      <x:c r="BG37" s="1359"/>
      <x:c r="BH37" s="1359"/>
      <x:c r="BI37" s="1359"/>
      <x:c r="BJ37" s="1360"/>
      <x:c r="BK37" s="1500" t="str">
        <x:f>BK32</x:f>
        <x:v>Inner row
1st-4th module</x:v>
      </x:c>
      <x:c r="BL37" s="1501"/>
      <x:c r="BM37" s="1501"/>
      <x:c r="BN37" s="1501"/>
      <x:c r="BO37" s="1502"/>
      <x:c r="BP37" s="1595" t="s">
        <x:v>454</x:v>
      </x:c>
      <x:c r="BQ37" s="1596"/>
      <x:c r="BR37" s="1596"/>
      <x:c r="BS37" s="1596"/>
      <x:c r="BT37" s="1597"/>
      <x:c r="BU37" s="1613" t="s">
        <x:v>455</x:v>
      </x:c>
      <x:c r="BV37" s="1614"/>
      <x:c r="BW37" s="1614"/>
      <x:c r="BX37" s="1614"/>
      <x:c r="BY37" s="1615"/>
      <x:c r="BZ37" s="1482"/>
      <x:c r="CA37" s="1483"/>
      <x:c r="CB37" s="360"/>
      <x:c r="CC37" s="485"/>
      <x:c r="CE37" s="493"/>
      <x:c r="CF37" s="54"/>
      <x:c r="CG37" s="1482"/>
      <x:c r="CH37" s="1483"/>
      <x:c r="CI37" s="1523" t="str">
        <x:f>BU37</x:f>
        <x:v>South row (only if array interrupted)
1st-4th module</x:v>
      </x:c>
      <x:c r="CJ37" s="1524"/>
      <x:c r="CK37" s="1524"/>
      <x:c r="CL37" s="1524"/>
      <x:c r="CM37" s="1525"/>
      <x:c r="CN37" s="1532" t="str">
        <x:f>BP37</x:f>
        <x:v>South row (only if array interrupted)
Interior modules</x:v>
      </x:c>
      <x:c r="CO37" s="1533"/>
      <x:c r="CP37" s="1533"/>
      <x:c r="CQ37" s="1533"/>
      <x:c r="CR37" s="1534"/>
      <x:c r="CS37" s="1295" t="str">
        <x:f>BF37</x:f>
        <x:v>Inner row
Interior modules</x:v>
      </x:c>
      <x:c r="CT37" s="1296"/>
      <x:c r="CU37" s="1296"/>
      <x:c r="CV37" s="1296"/>
      <x:c r="CW37" s="1297"/>
      <x:c r="CX37" s="1358" t="str">
        <x:f>BF37</x:f>
        <x:v>Inner row
Interior modules</x:v>
      </x:c>
      <x:c r="CY37" s="1359"/>
      <x:c r="CZ37" s="1359"/>
      <x:c r="DA37" s="1359"/>
      <x:c r="DB37" s="1360"/>
      <x:c r="DC37" s="1349" t="str">
        <x:f>BA37</x:f>
        <x:v>Inner row
1st-4th module</x:v>
      </x:c>
      <x:c r="DD37" s="1350"/>
      <x:c r="DE37" s="1350"/>
      <x:c r="DF37" s="1350"/>
      <x:c r="DG37" s="1351"/>
      <x:c r="DH37" s="1340" t="str">
        <x:f>AV37</x:f>
        <x:v>Inner row
Interior modules</x:v>
      </x:c>
      <x:c r="DI37" s="1341"/>
      <x:c r="DJ37" s="1341"/>
      <x:c r="DK37" s="1341"/>
      <x:c r="DL37" s="1342"/>
      <x:c r="DM37" s="1331" t="str">
        <x:f>AQ37</x:f>
        <x:v>Inner row
1st-4th module</x:v>
      </x:c>
      <x:c r="DN37" s="1332"/>
      <x:c r="DO37" s="1332"/>
      <x:c r="DP37" s="1332"/>
      <x:c r="DQ37" s="1333"/>
      <x:c r="DR37" s="1277" t="str">
        <x:f>AL37</x:f>
        <x:v>Inner row
Interior modules</x:v>
      </x:c>
      <x:c r="DS37" s="1278"/>
      <x:c r="DT37" s="1278"/>
      <x:c r="DU37" s="1278"/>
      <x:c r="DV37" s="1279"/>
      <x:c r="DW37" s="1277" t="str">
        <x:f>AG37</x:f>
        <x:v>Inner row
Interior modules</x:v>
      </x:c>
      <x:c r="DX37" s="1278"/>
      <x:c r="DY37" s="1278"/>
      <x:c r="DZ37" s="1278"/>
      <x:c r="EA37" s="1286"/>
      <x:c r="EB37" s="1482"/>
      <x:c r="EC37" s="1483"/>
      <x:c r="ED37" s="360"/>
      <x:c r="EE37" s="485"/>
    </x:row>
    <x:row r="38" spans="1:135" ht="13.5" customHeight="1" x14ac:dyDescent="0.2">
      <x:c r="B38" s="412" t="s">
        <x:v>420</x:v>
      </x:c>
      <x:c r="C38" s="43"/>
      <x:c r="D38" s="43"/>
      <x:c r="E38" s="43"/>
      <x:c r="F38" s="57" t="s">
        <x:v>421</x:v>
      </x:c>
      <x:c r="G38" s="43"/>
      <x:c r="H38" s="43"/>
      <x:c r="I38" s="43"/>
      <x:c r="J38" s="43"/>
      <x:c r="K38" s="972"/>
      <x:c r="L38" s="1008"/>
      <x:c r="M38" s="1075" t="s">
        <x:v>521</x:v>
      </x:c>
      <x:c r="N38" s="1008"/>
      <x:c r="O38" s="1008"/>
      <x:c r="P38" s="1008"/>
      <x:c r="Q38" s="1008"/>
      <x:c r="R38" s="1008"/>
      <x:c r="S38" s="1008"/>
      <x:c r="T38" s="1008"/>
      <x:c r="U38" s="1008"/>
      <x:c r="V38" s="1008"/>
      <x:c r="W38" s="1008"/>
      <x:c r="X38" s="1008"/>
      <x:c r="Y38" s="1008"/>
      <x:c r="Z38" s="1008"/>
      <x:c r="AA38" s="1008"/>
      <x:c r="AC38" s="153"/>
      <x:c r="AD38" s="54"/>
      <x:c r="AE38" s="1482"/>
      <x:c r="AF38" s="1483"/>
      <x:c r="AG38" s="1567"/>
      <x:c r="AH38" s="1281"/>
      <x:c r="AI38" s="1281"/>
      <x:c r="AJ38" s="1281"/>
      <x:c r="AK38" s="1282"/>
      <x:c r="AL38" s="1280"/>
      <x:c r="AM38" s="1281"/>
      <x:c r="AN38" s="1281"/>
      <x:c r="AO38" s="1281"/>
      <x:c r="AP38" s="1282"/>
      <x:c r="AQ38" s="1334"/>
      <x:c r="AR38" s="1335"/>
      <x:c r="AS38" s="1335"/>
      <x:c r="AT38" s="1335"/>
      <x:c r="AU38" s="1336"/>
      <x:c r="AV38" s="1343"/>
      <x:c r="AW38" s="1344"/>
      <x:c r="AX38" s="1344"/>
      <x:c r="AY38" s="1344"/>
      <x:c r="AZ38" s="1345"/>
      <x:c r="BA38" s="1352"/>
      <x:c r="BB38" s="1353"/>
      <x:c r="BC38" s="1353"/>
      <x:c r="BD38" s="1353"/>
      <x:c r="BE38" s="1354"/>
      <x:c r="BF38" s="1361"/>
      <x:c r="BG38" s="1362"/>
      <x:c r="BH38" s="1362"/>
      <x:c r="BI38" s="1362"/>
      <x:c r="BJ38" s="1363"/>
      <x:c r="BK38" s="1503"/>
      <x:c r="BL38" s="1504"/>
      <x:c r="BM38" s="1504"/>
      <x:c r="BN38" s="1504"/>
      <x:c r="BO38" s="1505"/>
      <x:c r="BP38" s="1598"/>
      <x:c r="BQ38" s="1599"/>
      <x:c r="BR38" s="1599"/>
      <x:c r="BS38" s="1599"/>
      <x:c r="BT38" s="1600"/>
      <x:c r="BU38" s="1616"/>
      <x:c r="BV38" s="1617"/>
      <x:c r="BW38" s="1617"/>
      <x:c r="BX38" s="1617"/>
      <x:c r="BY38" s="1618"/>
      <x:c r="BZ38" s="1482"/>
      <x:c r="CA38" s="1483"/>
      <x:c r="CB38" s="360"/>
      <x:c r="CC38" s="485"/>
      <x:c r="CE38" s="153"/>
      <x:c r="CF38" s="54"/>
      <x:c r="CG38" s="1482"/>
      <x:c r="CH38" s="1483"/>
      <x:c r="CI38" s="1526"/>
      <x:c r="CJ38" s="1527"/>
      <x:c r="CK38" s="1527"/>
      <x:c r="CL38" s="1527"/>
      <x:c r="CM38" s="1528"/>
      <x:c r="CN38" s="1535"/>
      <x:c r="CO38" s="1536"/>
      <x:c r="CP38" s="1536"/>
      <x:c r="CQ38" s="1536"/>
      <x:c r="CR38" s="1537"/>
      <x:c r="CS38" s="1298"/>
      <x:c r="CT38" s="1299"/>
      <x:c r="CU38" s="1299"/>
      <x:c r="CV38" s="1299"/>
      <x:c r="CW38" s="1300"/>
      <x:c r="CX38" s="1361"/>
      <x:c r="CY38" s="1362"/>
      <x:c r="CZ38" s="1362"/>
      <x:c r="DA38" s="1362"/>
      <x:c r="DB38" s="1363"/>
      <x:c r="DC38" s="1352"/>
      <x:c r="DD38" s="1353"/>
      <x:c r="DE38" s="1353"/>
      <x:c r="DF38" s="1353"/>
      <x:c r="DG38" s="1354"/>
      <x:c r="DH38" s="1343"/>
      <x:c r="DI38" s="1344"/>
      <x:c r="DJ38" s="1344"/>
      <x:c r="DK38" s="1344"/>
      <x:c r="DL38" s="1345"/>
      <x:c r="DM38" s="1334"/>
      <x:c r="DN38" s="1335"/>
      <x:c r="DO38" s="1335"/>
      <x:c r="DP38" s="1335"/>
      <x:c r="DQ38" s="1336"/>
      <x:c r="DR38" s="1280"/>
      <x:c r="DS38" s="1281"/>
      <x:c r="DT38" s="1281"/>
      <x:c r="DU38" s="1281"/>
      <x:c r="DV38" s="1282"/>
      <x:c r="DW38" s="1280"/>
      <x:c r="DX38" s="1281"/>
      <x:c r="DY38" s="1281"/>
      <x:c r="DZ38" s="1281"/>
      <x:c r="EA38" s="1287"/>
      <x:c r="EB38" s="1482"/>
      <x:c r="EC38" s="1483"/>
      <x:c r="ED38" s="360"/>
      <x:c r="EE38" s="485"/>
    </x:row>
    <x:row r="39" spans="1:135" ht="13.5" customHeight="1" x14ac:dyDescent="0.2">
      <x:c r="B39" s="42" t="s">
        <x:v>422</x:v>
      </x:c>
      <x:c r="C39" s="200" t="s">
        <x:v>539</x:v>
      </x:c>
      <x:c r="D39" s="43"/>
      <x:c r="E39" s="43"/>
      <x:c r="F39" s="42" t="s">
        <x:v>422</x:v>
      </x:c>
      <x:c r="G39" s="200" t="s">
        <x:v>540</x:v>
      </x:c>
      <x:c r="H39" s="338"/>
      <x:c r="I39" s="338"/>
      <x:c r="J39" s="338"/>
      <x:c r="K39" s="972"/>
      <x:c r="L39" s="1008"/>
      <x:c r="M39" s="1074" t="s">
        <x:v>522</x:v>
      </x:c>
      <x:c r="N39" s="1008"/>
      <x:c r="O39" s="1008"/>
      <x:c r="P39" s="1008"/>
      <x:c r="Q39" s="1008"/>
      <x:c r="R39" s="1008"/>
      <x:c r="S39" s="1008"/>
      <x:c r="T39" s="1008"/>
      <x:c r="U39" s="1008"/>
      <x:c r="V39" s="1008"/>
      <x:c r="W39" s="1008"/>
      <x:c r="X39" s="1008"/>
      <x:c r="Y39" s="1008"/>
      <x:c r="Z39" s="1008"/>
      <x:c r="AA39" s="1008"/>
      <x:c r="AC39" s="153"/>
      <x:c r="AD39" s="54"/>
      <x:c r="AE39" s="1482"/>
      <x:c r="AF39" s="1483"/>
      <x:c r="AG39" s="1568"/>
      <x:c r="AH39" s="1284"/>
      <x:c r="AI39" s="1284"/>
      <x:c r="AJ39" s="1284"/>
      <x:c r="AK39" s="1285"/>
      <x:c r="AL39" s="1283"/>
      <x:c r="AM39" s="1284"/>
      <x:c r="AN39" s="1284"/>
      <x:c r="AO39" s="1284"/>
      <x:c r="AP39" s="1285"/>
      <x:c r="AQ39" s="1337"/>
      <x:c r="AR39" s="1338"/>
      <x:c r="AS39" s="1338"/>
      <x:c r="AT39" s="1338"/>
      <x:c r="AU39" s="1339"/>
      <x:c r="AV39" s="1346"/>
      <x:c r="AW39" s="1347"/>
      <x:c r="AX39" s="1347"/>
      <x:c r="AY39" s="1347"/>
      <x:c r="AZ39" s="1348"/>
      <x:c r="BA39" s="1355"/>
      <x:c r="BB39" s="1356"/>
      <x:c r="BC39" s="1356"/>
      <x:c r="BD39" s="1356"/>
      <x:c r="BE39" s="1357"/>
      <x:c r="BF39" s="1364"/>
      <x:c r="BG39" s="1365"/>
      <x:c r="BH39" s="1365"/>
      <x:c r="BI39" s="1365"/>
      <x:c r="BJ39" s="1366"/>
      <x:c r="BK39" s="1506"/>
      <x:c r="BL39" s="1507"/>
      <x:c r="BM39" s="1507"/>
      <x:c r="BN39" s="1507"/>
      <x:c r="BO39" s="1508"/>
      <x:c r="BP39" s="1601"/>
      <x:c r="BQ39" s="1602"/>
      <x:c r="BR39" s="1602"/>
      <x:c r="BS39" s="1602"/>
      <x:c r="BT39" s="1603"/>
      <x:c r="BU39" s="1619"/>
      <x:c r="BV39" s="1620"/>
      <x:c r="BW39" s="1620"/>
      <x:c r="BX39" s="1620"/>
      <x:c r="BY39" s="1621"/>
      <x:c r="BZ39" s="1482"/>
      <x:c r="CA39" s="1483"/>
      <x:c r="CB39" s="488"/>
      <x:c r="CC39" s="555"/>
      <x:c r="CE39" s="153"/>
      <x:c r="CF39" s="54"/>
      <x:c r="CG39" s="1482"/>
      <x:c r="CH39" s="1483"/>
      <x:c r="CI39" s="1529"/>
      <x:c r="CJ39" s="1530"/>
      <x:c r="CK39" s="1530"/>
      <x:c r="CL39" s="1530"/>
      <x:c r="CM39" s="1531"/>
      <x:c r="CN39" s="1538"/>
      <x:c r="CO39" s="1539"/>
      <x:c r="CP39" s="1539"/>
      <x:c r="CQ39" s="1539"/>
      <x:c r="CR39" s="1540"/>
      <x:c r="CS39" s="1301"/>
      <x:c r="CT39" s="1302"/>
      <x:c r="CU39" s="1302"/>
      <x:c r="CV39" s="1302"/>
      <x:c r="CW39" s="1303"/>
      <x:c r="CX39" s="1364"/>
      <x:c r="CY39" s="1365"/>
      <x:c r="CZ39" s="1365"/>
      <x:c r="DA39" s="1365"/>
      <x:c r="DB39" s="1366"/>
      <x:c r="DC39" s="1355"/>
      <x:c r="DD39" s="1356"/>
      <x:c r="DE39" s="1356"/>
      <x:c r="DF39" s="1356"/>
      <x:c r="DG39" s="1357"/>
      <x:c r="DH39" s="1346"/>
      <x:c r="DI39" s="1347"/>
      <x:c r="DJ39" s="1347"/>
      <x:c r="DK39" s="1347"/>
      <x:c r="DL39" s="1348"/>
      <x:c r="DM39" s="1337"/>
      <x:c r="DN39" s="1338"/>
      <x:c r="DO39" s="1338"/>
      <x:c r="DP39" s="1338"/>
      <x:c r="DQ39" s="1339"/>
      <x:c r="DR39" s="1283"/>
      <x:c r="DS39" s="1284"/>
      <x:c r="DT39" s="1284"/>
      <x:c r="DU39" s="1284"/>
      <x:c r="DV39" s="1285"/>
      <x:c r="DW39" s="1283"/>
      <x:c r="DX39" s="1284"/>
      <x:c r="DY39" s="1284"/>
      <x:c r="DZ39" s="1284"/>
      <x:c r="EA39" s="1288"/>
      <x:c r="EB39" s="1482"/>
      <x:c r="EC39" s="1483"/>
      <x:c r="ED39" s="488"/>
      <x:c r="EE39" s="555"/>
    </x:row>
    <x:row r="40" spans="1:135" ht="13.5" customHeight="1" x14ac:dyDescent="0.2">
      <x:c r="B40" s="42" t="s">
        <x:v>423</x:v>
      </x:c>
      <x:c r="C40" s="411" t="str">
        <x:f>C39</x:f>
        <x:v>9</x:v>
      </x:c>
      <x:c r="D40" s="46"/>
      <x:c r="E40" s="43"/>
      <x:c r="F40" s="42" t="s">
        <x:v>423</x:v>
      </x:c>
      <x:c r="G40" s="411" t="str">
        <x:f>G39</x:f>
        <x:v>49</x:v>
      </x:c>
      <x:c r="H40" s="338"/>
      <x:c r="I40" s="338"/>
      <x:c r="J40" s="338"/>
      <x:c r="K40" s="981"/>
      <x:c r="L40" s="299"/>
      <x:c r="M40" s="1076" t="s">
        <x:v>522</x:v>
      </x:c>
      <x:c r="N40" s="299"/>
      <x:c r="O40" s="299"/>
      <x:c r="P40" s="299"/>
      <x:c r="Q40" s="299"/>
      <x:c r="R40" s="299"/>
      <x:c r="S40" s="299"/>
      <x:c r="T40" s="299"/>
      <x:c r="U40" s="299"/>
      <x:c r="V40" s="299"/>
      <x:c r="W40" s="299"/>
      <x:c r="X40" s="299"/>
      <x:c r="Y40" s="299"/>
      <x:c r="Z40" s="299"/>
      <x:c r="AA40" s="299"/>
      <x:c r="AD40" s="54"/>
      <x:c r="AE40" s="1482"/>
      <x:c r="AF40" s="1483"/>
      <x:c r="AG40" s="1569" t="str">
        <x:f>AL40</x:f>
        <x:v>Inner row
Interior modules</x:v>
      </x:c>
      <x:c r="AH40" s="1278"/>
      <x:c r="AI40" s="1278"/>
      <x:c r="AJ40" s="1278"/>
      <x:c r="AK40" s="1279"/>
      <x:c r="AL40" s="1277" t="str">
        <x:f>AL32</x:f>
        <x:v>Inner row
Interior modules</x:v>
      </x:c>
      <x:c r="AM40" s="1278"/>
      <x:c r="AN40" s="1278"/>
      <x:c r="AO40" s="1278"/>
      <x:c r="AP40" s="1279"/>
      <x:c r="AQ40" s="1331" t="str">
        <x:f>AQ32</x:f>
        <x:v>Inner row
1st-4th module</x:v>
      </x:c>
      <x:c r="AR40" s="1332"/>
      <x:c r="AS40" s="1332"/>
      <x:c r="AT40" s="1332"/>
      <x:c r="AU40" s="1333"/>
      <x:c r="AV40" s="1340" t="str">
        <x:f>AV32</x:f>
        <x:v>Inner row
Interior modules</x:v>
      </x:c>
      <x:c r="AW40" s="1341"/>
      <x:c r="AX40" s="1341"/>
      <x:c r="AY40" s="1341"/>
      <x:c r="AZ40" s="1342"/>
      <x:c r="BA40" s="1349" t="str">
        <x:f>BA32</x:f>
        <x:v>Inner row
1st-4th module</x:v>
      </x:c>
      <x:c r="BB40" s="1350"/>
      <x:c r="BC40" s="1350"/>
      <x:c r="BD40" s="1350"/>
      <x:c r="BE40" s="1351"/>
      <x:c r="BF40" s="1358" t="str">
        <x:f>BF32</x:f>
        <x:v>Inner row
Interior modules</x:v>
      </x:c>
      <x:c r="BG40" s="1359"/>
      <x:c r="BH40" s="1359"/>
      <x:c r="BI40" s="1359"/>
      <x:c r="BJ40" s="1360"/>
      <x:c r="BK40" s="1500" t="str">
        <x:f>BK32</x:f>
        <x:v>Inner row
1st-4th module</x:v>
      </x:c>
      <x:c r="BL40" s="1501"/>
      <x:c r="BM40" s="1501"/>
      <x:c r="BN40" s="1501"/>
      <x:c r="BO40" s="1502"/>
      <x:c r="BP40" s="1604" t="s">
        <x:v>456</x:v>
      </x:c>
      <x:c r="BQ40" s="1605"/>
      <x:c r="BR40" s="1605"/>
      <x:c r="BS40" s="1605"/>
      <x:c r="BT40" s="1606"/>
      <x:c r="BU40" s="1486" t="s">
        <x:v>457</x:v>
      </x:c>
      <x:c r="BV40" s="1487"/>
      <x:c r="BW40" s="1487"/>
      <x:c r="BX40" s="1487"/>
      <x:c r="BY40" s="1488"/>
      <x:c r="BZ40" s="1482"/>
      <x:c r="CA40" s="1483"/>
      <x:c r="CB40" s="360"/>
      <x:c r="CC40" s="484"/>
      <x:c r="CE40" s="491"/>
      <x:c r="CF40" s="54"/>
      <x:c r="CG40" s="1482"/>
      <x:c r="CH40" s="1483"/>
      <x:c r="CI40" s="1391" t="str">
        <x:f>BU40</x:f>
        <x:v>North row (only if array interrupted)
1st-4th module</x:v>
      </x:c>
      <x:c r="CJ40" s="1392"/>
      <x:c r="CK40" s="1392"/>
      <x:c r="CL40" s="1392"/>
      <x:c r="CM40" s="1393"/>
      <x:c r="CN40" s="1400" t="str">
        <x:f t="shared" ref="CN40" si="0">BP40</x:f>
        <x:v>North row (only if array interrupted)
Interior modules</x:v>
      </x:c>
      <x:c r="CO40" s="1401"/>
      <x:c r="CP40" s="1401"/>
      <x:c r="CQ40" s="1401"/>
      <x:c r="CR40" s="1402"/>
      <x:c r="CS40" s="1295" t="str">
        <x:f t="shared" ref="CS40" si="1">BK40</x:f>
        <x:v>Inner row
1st-4th module</x:v>
      </x:c>
      <x:c r="CT40" s="1296"/>
      <x:c r="CU40" s="1296"/>
      <x:c r="CV40" s="1296"/>
      <x:c r="CW40" s="1297"/>
      <x:c r="CX40" s="1358" t="str">
        <x:f t="shared" ref="CX40" si="2">BF40</x:f>
        <x:v>Inner row
Interior modules</x:v>
      </x:c>
      <x:c r="CY40" s="1359"/>
      <x:c r="CZ40" s="1359"/>
      <x:c r="DA40" s="1359"/>
      <x:c r="DB40" s="1360"/>
      <x:c r="DC40" s="1349" t="str">
        <x:f t="shared" ref="DC40" si="3">BA40</x:f>
        <x:v>Inner row
1st-4th module</x:v>
      </x:c>
      <x:c r="DD40" s="1350"/>
      <x:c r="DE40" s="1350"/>
      <x:c r="DF40" s="1350"/>
      <x:c r="DG40" s="1351"/>
      <x:c r="DH40" s="1340" t="str">
        <x:f t="shared" ref="DH40" si="4">AV40</x:f>
        <x:v>Inner row
Interior modules</x:v>
      </x:c>
      <x:c r="DI40" s="1341"/>
      <x:c r="DJ40" s="1341"/>
      <x:c r="DK40" s="1341"/>
      <x:c r="DL40" s="1342"/>
      <x:c r="DM40" s="1331" t="str">
        <x:f t="shared" ref="DM40" si="5">AQ40</x:f>
        <x:v>Inner row
1st-4th module</x:v>
      </x:c>
      <x:c r="DN40" s="1332"/>
      <x:c r="DO40" s="1332"/>
      <x:c r="DP40" s="1332"/>
      <x:c r="DQ40" s="1333"/>
      <x:c r="DR40" s="1277" t="str">
        <x:f t="shared" ref="DR40" si="6">AL40</x:f>
        <x:v>Inner row
Interior modules</x:v>
      </x:c>
      <x:c r="DS40" s="1278"/>
      <x:c r="DT40" s="1278"/>
      <x:c r="DU40" s="1278"/>
      <x:c r="DV40" s="1279"/>
      <x:c r="DW40" s="1277" t="str">
        <x:f t="shared" ref="DW40" si="7">AG40</x:f>
        <x:v>Inner row
Interior modules</x:v>
      </x:c>
      <x:c r="DX40" s="1278"/>
      <x:c r="DY40" s="1278"/>
      <x:c r="DZ40" s="1278"/>
      <x:c r="EA40" s="1286"/>
      <x:c r="EB40" s="1482"/>
      <x:c r="EC40" s="1483"/>
      <x:c r="ED40" s="360"/>
      <x:c r="EE40" s="484"/>
    </x:row>
    <x:row r="41" spans="1:135" ht="13.5" customHeight="1" thickBot="1" x14ac:dyDescent="0.25">
      <x:c r="B41" s="419"/>
      <x:c r="C41" s="356"/>
      <x:c r="D41" s="420"/>
      <x:c r="E41" s="421"/>
      <x:c r="F41" s="422"/>
      <x:c r="G41" s="422"/>
      <x:c r="H41" s="615"/>
      <x:c r="I41" s="422"/>
      <x:c r="J41" s="615"/>
      <x:c r="K41" s="981"/>
      <x:c r="L41" s="299"/>
      <x:c r="M41" s="1076" t="s">
        <x:v>522</x:v>
      </x:c>
      <x:c r="N41" s="299"/>
      <x:c r="O41" s="299"/>
      <x:c r="P41" s="299"/>
      <x:c r="Q41" s="299"/>
      <x:c r="R41" s="299"/>
      <x:c r="S41" s="299"/>
      <x:c r="T41" s="299"/>
      <x:c r="U41" s="299"/>
      <x:c r="V41" s="299"/>
      <x:c r="W41" s="299"/>
      <x:c r="X41" s="299"/>
      <x:c r="Y41" s="299"/>
      <x:c r="Z41" s="299"/>
      <x:c r="AA41" s="299"/>
      <x:c r="AC41" s="491"/>
      <x:c r="AD41" s="54"/>
      <x:c r="AE41" s="1482"/>
      <x:c r="AF41" s="1483"/>
      <x:c r="AG41" s="1567"/>
      <x:c r="AH41" s="1281"/>
      <x:c r="AI41" s="1281"/>
      <x:c r="AJ41" s="1281"/>
      <x:c r="AK41" s="1282"/>
      <x:c r="AL41" s="1280"/>
      <x:c r="AM41" s="1281"/>
      <x:c r="AN41" s="1281"/>
      <x:c r="AO41" s="1281"/>
      <x:c r="AP41" s="1282"/>
      <x:c r="AQ41" s="1334"/>
      <x:c r="AR41" s="1335"/>
      <x:c r="AS41" s="1335"/>
      <x:c r="AT41" s="1335"/>
      <x:c r="AU41" s="1336"/>
      <x:c r="AV41" s="1343"/>
      <x:c r="AW41" s="1344"/>
      <x:c r="AX41" s="1344"/>
      <x:c r="AY41" s="1344"/>
      <x:c r="AZ41" s="1345"/>
      <x:c r="BA41" s="1352"/>
      <x:c r="BB41" s="1353"/>
      <x:c r="BC41" s="1353"/>
      <x:c r="BD41" s="1353"/>
      <x:c r="BE41" s="1354"/>
      <x:c r="BF41" s="1361"/>
      <x:c r="BG41" s="1362"/>
      <x:c r="BH41" s="1362"/>
      <x:c r="BI41" s="1362"/>
      <x:c r="BJ41" s="1363"/>
      <x:c r="BK41" s="1503"/>
      <x:c r="BL41" s="1504"/>
      <x:c r="BM41" s="1504"/>
      <x:c r="BN41" s="1504"/>
      <x:c r="BO41" s="1505"/>
      <x:c r="BP41" s="1607"/>
      <x:c r="BQ41" s="1608"/>
      <x:c r="BR41" s="1608"/>
      <x:c r="BS41" s="1608"/>
      <x:c r="BT41" s="1609"/>
      <x:c r="BU41" s="1489"/>
      <x:c r="BV41" s="1490"/>
      <x:c r="BW41" s="1490"/>
      <x:c r="BX41" s="1490"/>
      <x:c r="BY41" s="1491"/>
      <x:c r="BZ41" s="1482"/>
      <x:c r="CA41" s="1483"/>
      <x:c r="CB41" s="360"/>
      <x:c r="CC41" s="485"/>
      <x:c r="CE41" s="491"/>
      <x:c r="CF41" s="54"/>
      <x:c r="CG41" s="1482"/>
      <x:c r="CH41" s="1483"/>
      <x:c r="CI41" s="1394"/>
      <x:c r="CJ41" s="1395"/>
      <x:c r="CK41" s="1395"/>
      <x:c r="CL41" s="1395"/>
      <x:c r="CM41" s="1396"/>
      <x:c r="CN41" s="1403"/>
      <x:c r="CO41" s="1404"/>
      <x:c r="CP41" s="1404"/>
      <x:c r="CQ41" s="1404"/>
      <x:c r="CR41" s="1405"/>
      <x:c r="CS41" s="1298"/>
      <x:c r="CT41" s="1299"/>
      <x:c r="CU41" s="1299"/>
      <x:c r="CV41" s="1299"/>
      <x:c r="CW41" s="1300"/>
      <x:c r="CX41" s="1361"/>
      <x:c r="CY41" s="1362"/>
      <x:c r="CZ41" s="1362"/>
      <x:c r="DA41" s="1362"/>
      <x:c r="DB41" s="1363"/>
      <x:c r="DC41" s="1352"/>
      <x:c r="DD41" s="1353"/>
      <x:c r="DE41" s="1353"/>
      <x:c r="DF41" s="1353"/>
      <x:c r="DG41" s="1354"/>
      <x:c r="DH41" s="1343"/>
      <x:c r="DI41" s="1344"/>
      <x:c r="DJ41" s="1344"/>
      <x:c r="DK41" s="1344"/>
      <x:c r="DL41" s="1345"/>
      <x:c r="DM41" s="1334"/>
      <x:c r="DN41" s="1335"/>
      <x:c r="DO41" s="1335"/>
      <x:c r="DP41" s="1335"/>
      <x:c r="DQ41" s="1336"/>
      <x:c r="DR41" s="1280"/>
      <x:c r="DS41" s="1281"/>
      <x:c r="DT41" s="1281"/>
      <x:c r="DU41" s="1281"/>
      <x:c r="DV41" s="1282"/>
      <x:c r="DW41" s="1280"/>
      <x:c r="DX41" s="1281"/>
      <x:c r="DY41" s="1281"/>
      <x:c r="DZ41" s="1281"/>
      <x:c r="EA41" s="1287"/>
      <x:c r="EB41" s="1482"/>
      <x:c r="EC41" s="1483"/>
      <x:c r="ED41" s="360"/>
      <x:c r="EE41" s="485"/>
    </x:row>
    <x:row r="42" spans="1:135" ht="13.5" customHeight="1" thickTop="1" x14ac:dyDescent="0.2">
      <x:c r="D42" s="18"/>
      <x:c r="E42" s="18"/>
      <x:c r="F42" s="159"/>
      <x:c r="G42" s="22"/>
      <x:c r="H42" s="22"/>
      <x:c r="I42" s="22"/>
      <x:c r="J42" s="22"/>
      <x:c r="K42" s="22"/>
      <x:c r="L42" s="22"/>
      <x:c r="M42" s="20" t="s">
        <x:v>523</x:v>
      </x:c>
      <x:c r="N42" s="22"/>
      <x:c r="O42" s="22"/>
      <x:c r="P42" s="22"/>
      <x:c r="Q42" s="22"/>
      <x:c r="R42" s="22"/>
      <x:c r="S42" s="22"/>
      <x:c r="T42" s="22"/>
      <x:c r="U42" s="22"/>
      <x:c r="V42" s="22"/>
      <x:c r="W42" s="22"/>
      <x:c r="X42" s="22"/>
      <x:c r="Y42" s="22"/>
      <x:c r="Z42" s="22"/>
      <x:c r="AA42" s="22"/>
      <x:c r="AB42" s="299"/>
      <x:c r="AC42" s="491"/>
      <x:c r="AD42" s="54"/>
      <x:c r="AE42" s="1482"/>
      <x:c r="AF42" s="1483"/>
      <x:c r="AG42" s="1568"/>
      <x:c r="AH42" s="1284"/>
      <x:c r="AI42" s="1284"/>
      <x:c r="AJ42" s="1284"/>
      <x:c r="AK42" s="1285"/>
      <x:c r="AL42" s="1283"/>
      <x:c r="AM42" s="1284"/>
      <x:c r="AN42" s="1284"/>
      <x:c r="AO42" s="1284"/>
      <x:c r="AP42" s="1285"/>
      <x:c r="AQ42" s="1337"/>
      <x:c r="AR42" s="1338"/>
      <x:c r="AS42" s="1338"/>
      <x:c r="AT42" s="1338"/>
      <x:c r="AU42" s="1339"/>
      <x:c r="AV42" s="1346"/>
      <x:c r="AW42" s="1347"/>
      <x:c r="AX42" s="1347"/>
      <x:c r="AY42" s="1347"/>
      <x:c r="AZ42" s="1348"/>
      <x:c r="BA42" s="1355"/>
      <x:c r="BB42" s="1356"/>
      <x:c r="BC42" s="1356"/>
      <x:c r="BD42" s="1356"/>
      <x:c r="BE42" s="1357"/>
      <x:c r="BF42" s="1364"/>
      <x:c r="BG42" s="1365"/>
      <x:c r="BH42" s="1365"/>
      <x:c r="BI42" s="1365"/>
      <x:c r="BJ42" s="1366"/>
      <x:c r="BK42" s="1506"/>
      <x:c r="BL42" s="1507"/>
      <x:c r="BM42" s="1507"/>
      <x:c r="BN42" s="1507"/>
      <x:c r="BO42" s="1508"/>
      <x:c r="BP42" s="1610"/>
      <x:c r="BQ42" s="1611"/>
      <x:c r="BR42" s="1611"/>
      <x:c r="BS42" s="1611"/>
      <x:c r="BT42" s="1612"/>
      <x:c r="BU42" s="1492"/>
      <x:c r="BV42" s="1493"/>
      <x:c r="BW42" s="1493"/>
      <x:c r="BX42" s="1493"/>
      <x:c r="BY42" s="1494"/>
      <x:c r="BZ42" s="1482"/>
      <x:c r="CA42" s="1483"/>
      <x:c r="CB42" s="360"/>
      <x:c r="CC42" s="485"/>
      <x:c r="CE42" s="491"/>
      <x:c r="CF42" s="54"/>
      <x:c r="CG42" s="1482"/>
      <x:c r="CH42" s="1483"/>
      <x:c r="CI42" s="1397"/>
      <x:c r="CJ42" s="1398"/>
      <x:c r="CK42" s="1398"/>
      <x:c r="CL42" s="1398"/>
      <x:c r="CM42" s="1399"/>
      <x:c r="CN42" s="1406"/>
      <x:c r="CO42" s="1407"/>
      <x:c r="CP42" s="1407"/>
      <x:c r="CQ42" s="1407"/>
      <x:c r="CR42" s="1408"/>
      <x:c r="CS42" s="1301"/>
      <x:c r="CT42" s="1302"/>
      <x:c r="CU42" s="1302"/>
      <x:c r="CV42" s="1302"/>
      <x:c r="CW42" s="1303"/>
      <x:c r="CX42" s="1364"/>
      <x:c r="CY42" s="1365"/>
      <x:c r="CZ42" s="1365"/>
      <x:c r="DA42" s="1365"/>
      <x:c r="DB42" s="1366"/>
      <x:c r="DC42" s="1355"/>
      <x:c r="DD42" s="1356"/>
      <x:c r="DE42" s="1356"/>
      <x:c r="DF42" s="1356"/>
      <x:c r="DG42" s="1357"/>
      <x:c r="DH42" s="1346"/>
      <x:c r="DI42" s="1347"/>
      <x:c r="DJ42" s="1347"/>
      <x:c r="DK42" s="1347"/>
      <x:c r="DL42" s="1348"/>
      <x:c r="DM42" s="1337"/>
      <x:c r="DN42" s="1338"/>
      <x:c r="DO42" s="1338"/>
      <x:c r="DP42" s="1338"/>
      <x:c r="DQ42" s="1339"/>
      <x:c r="DR42" s="1283"/>
      <x:c r="DS42" s="1284"/>
      <x:c r="DT42" s="1284"/>
      <x:c r="DU42" s="1284"/>
      <x:c r="DV42" s="1285"/>
      <x:c r="DW42" s="1283"/>
      <x:c r="DX42" s="1284"/>
      <x:c r="DY42" s="1284"/>
      <x:c r="DZ42" s="1284"/>
      <x:c r="EA42" s="1288"/>
      <x:c r="EB42" s="1482"/>
      <x:c r="EC42" s="1483"/>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482"/>
      <x:c r="AF43" s="1483"/>
      <x:c r="AG43" s="1569" t="str">
        <x:f>AL43</x:f>
        <x:v>Inner row
Interior modules</x:v>
      </x:c>
      <x:c r="AH43" s="1278"/>
      <x:c r="AI43" s="1278"/>
      <x:c r="AJ43" s="1278"/>
      <x:c r="AK43" s="1279"/>
      <x:c r="AL43" s="1277" t="str">
        <x:f>AL32</x:f>
        <x:v>Inner row
Interior modules</x:v>
      </x:c>
      <x:c r="AM43" s="1278"/>
      <x:c r="AN43" s="1278"/>
      <x:c r="AO43" s="1278"/>
      <x:c r="AP43" s="1279"/>
      <x:c r="AQ43" s="1331" t="str">
        <x:f>AQ32</x:f>
        <x:v>Inner row
1st-4th module</x:v>
      </x:c>
      <x:c r="AR43" s="1332"/>
      <x:c r="AS43" s="1332"/>
      <x:c r="AT43" s="1332"/>
      <x:c r="AU43" s="1333"/>
      <x:c r="AV43" s="1340" t="str">
        <x:f>AV32</x:f>
        <x:v>Inner row
Interior modules</x:v>
      </x:c>
      <x:c r="AW43" s="1341"/>
      <x:c r="AX43" s="1341"/>
      <x:c r="AY43" s="1341"/>
      <x:c r="AZ43" s="1342"/>
      <x:c r="BA43" s="1349" t="str">
        <x:f>BA32</x:f>
        <x:v>Inner row
1st-4th module</x:v>
      </x:c>
      <x:c r="BB43" s="1350"/>
      <x:c r="BC43" s="1350"/>
      <x:c r="BD43" s="1350"/>
      <x:c r="BE43" s="1351"/>
      <x:c r="BF43" s="1358" t="str">
        <x:f>BF32</x:f>
        <x:v>Inner row
Interior modules</x:v>
      </x:c>
      <x:c r="BG43" s="1359"/>
      <x:c r="BH43" s="1359"/>
      <x:c r="BI43" s="1359"/>
      <x:c r="BJ43" s="1360"/>
      <x:c r="BK43" s="1367" t="str">
        <x:f>BK32</x:f>
        <x:v>Inner row
1st-4th module</x:v>
      </x:c>
      <x:c r="BL43" s="1368"/>
      <x:c r="BM43" s="1368"/>
      <x:c r="BN43" s="1368"/>
      <x:c r="BO43" s="1369"/>
      <x:c r="BP43" s="1409" t="str">
        <x:f>CONCATENATE(B200,CHAR(10),E115)</x:f>
        <x:v>Inner row
Interior modules</x:v>
      </x:c>
      <x:c r="BQ43" s="1410"/>
      <x:c r="BR43" s="1410"/>
      <x:c r="BS43" s="1410"/>
      <x:c r="BT43" s="1411"/>
      <x:c r="BU43" s="1418" t="str">
        <x:f>CONCATENATE(B200,CHAR(10),E114)</x:f>
        <x:v>Inner row
1st-4th module</x:v>
      </x:c>
      <x:c r="BV43" s="1419"/>
      <x:c r="BW43" s="1419"/>
      <x:c r="BX43" s="1419"/>
      <x:c r="BY43" s="1420"/>
      <x:c r="BZ43" s="1482"/>
      <x:c r="CA43" s="1483"/>
      <x:c r="CB43" s="360"/>
      <x:c r="CC43" s="556"/>
      <x:c r="CE43" s="491"/>
      <x:c r="CF43" s="54"/>
      <x:c r="CG43" s="1482"/>
      <x:c r="CH43" s="1483"/>
      <x:c r="CI43" s="1304" t="str">
        <x:f>BU43</x:f>
        <x:v>Inner row
1st-4th module</x:v>
      </x:c>
      <x:c r="CJ43" s="1305"/>
      <x:c r="CK43" s="1305"/>
      <x:c r="CL43" s="1305"/>
      <x:c r="CM43" s="1306"/>
      <x:c r="CN43" s="1313" t="str">
        <x:f>BP43</x:f>
        <x:v>Inner row
Interior modules</x:v>
      </x:c>
      <x:c r="CO43" s="1314"/>
      <x:c r="CP43" s="1314"/>
      <x:c r="CQ43" s="1314"/>
      <x:c r="CR43" s="1315"/>
      <x:c r="CS43" s="1367" t="str">
        <x:f t="shared" ref="CS43" si="8">BK43</x:f>
        <x:v>Inner row
1st-4th module</x:v>
      </x:c>
      <x:c r="CT43" s="1368"/>
      <x:c r="CU43" s="1368"/>
      <x:c r="CV43" s="1368"/>
      <x:c r="CW43" s="1369"/>
      <x:c r="CX43" s="1358" t="str">
        <x:f t="shared" ref="CX43" si="9">BF43</x:f>
        <x:v>Inner row
Interior modules</x:v>
      </x:c>
      <x:c r="CY43" s="1359"/>
      <x:c r="CZ43" s="1359"/>
      <x:c r="DA43" s="1359"/>
      <x:c r="DB43" s="1360"/>
      <x:c r="DC43" s="1349" t="str">
        <x:f t="shared" ref="DC43" si="10">BA43</x:f>
        <x:v>Inner row
1st-4th module</x:v>
      </x:c>
      <x:c r="DD43" s="1350"/>
      <x:c r="DE43" s="1350"/>
      <x:c r="DF43" s="1350"/>
      <x:c r="DG43" s="1351"/>
      <x:c r="DH43" s="1340" t="str">
        <x:f t="shared" ref="DH43" si="11">AV43</x:f>
        <x:v>Inner row
Interior modules</x:v>
      </x:c>
      <x:c r="DI43" s="1341"/>
      <x:c r="DJ43" s="1341"/>
      <x:c r="DK43" s="1341"/>
      <x:c r="DL43" s="1342"/>
      <x:c r="DM43" s="1331" t="str">
        <x:f t="shared" ref="DM43" si="12">AQ43</x:f>
        <x:v>Inner row
1st-4th module</x:v>
      </x:c>
      <x:c r="DN43" s="1332"/>
      <x:c r="DO43" s="1332"/>
      <x:c r="DP43" s="1332"/>
      <x:c r="DQ43" s="1333"/>
      <x:c r="DR43" s="1277" t="str">
        <x:f t="shared" ref="DR43" si="13">AL43</x:f>
        <x:v>Inner row
Interior modules</x:v>
      </x:c>
      <x:c r="DS43" s="1278"/>
      <x:c r="DT43" s="1278"/>
      <x:c r="DU43" s="1278"/>
      <x:c r="DV43" s="1279"/>
      <x:c r="DW43" s="1277" t="str">
        <x:f t="shared" ref="DW43" si="14">AG43</x:f>
        <x:v>Inner row
Interior modules</x:v>
      </x:c>
      <x:c r="DX43" s="1278"/>
      <x:c r="DY43" s="1278"/>
      <x:c r="DZ43" s="1278"/>
      <x:c r="EA43" s="1286"/>
      <x:c r="EB43" s="1482"/>
      <x:c r="EC43" s="1483"/>
      <x:c r="ED43" s="360"/>
      <x:c r="EE43" s="556"/>
    </x:row>
    <x:row r="44" spans="1:135" ht="13.5" customHeight="1" thickTop="1" thickBot="1" x14ac:dyDescent="0.3">
      <x:c r="A44" s="24"/>
      <x:c r="B44" s="1671" t="s">
        <x:v>425</x:v>
      </x:c>
      <x:c r="C44" s="1672"/>
      <x:c r="D44" s="1673"/>
      <x:c r="E44" s="1655" t="s">
        <x:v>354</x:v>
      </x:c>
      <x:c r="F44" s="1656"/>
      <x:c r="G44" s="1656"/>
      <x:c r="H44" s="1656"/>
      <x:c r="I44" s="1656"/>
      <x:c r="J44" s="1656"/>
      <x:c r="K44" s="1656"/>
      <x:c r="L44" s="1657"/>
      <x:c r="M44" s="1051"/>
      <x:c r="N44" s="1705" t="s">
        <x:v>488</x:v>
      </x:c>
      <x:c r="O44" s="1687"/>
      <x:c r="P44" s="1705" t="s">
        <x:v>489</x:v>
      </x:c>
      <x:c r="Q44" s="1687"/>
      <x:c r="R44" s="1686" t="s">
        <x:v>490</x:v>
      </x:c>
      <x:c r="S44" s="1687"/>
      <x:c r="T44" s="1686" t="s">
        <x:v>491</x:v>
      </x:c>
      <x:c r="U44" s="1687"/>
      <x:c r="V44" s="1686" t="s">
        <x:v>492</x:v>
      </x:c>
      <x:c r="W44" s="1687"/>
      <x:c r="X44" s="1686" t="s">
        <x:v>493</x:v>
      </x:c>
      <x:c r="Y44" s="1687"/>
      <x:c r="Z44" s="1686" t="str">
        <x:f>C39&amp;"-Module Load-Sharing Area"</x:f>
        <x:v>9-Module Load-Sharing Area</x:v>
      </x:c>
      <x:c r="AA44" s="1688"/>
      <x:c r="AB44" s="299"/>
      <x:c r="AC44" s="491"/>
      <x:c r="AD44" s="54"/>
      <x:c r="AE44" s="1482"/>
      <x:c r="AF44" s="1483"/>
      <x:c r="AG44" s="1567"/>
      <x:c r="AH44" s="1281"/>
      <x:c r="AI44" s="1281"/>
      <x:c r="AJ44" s="1281"/>
      <x:c r="AK44" s="1282"/>
      <x:c r="AL44" s="1280"/>
      <x:c r="AM44" s="1281"/>
      <x:c r="AN44" s="1281"/>
      <x:c r="AO44" s="1281"/>
      <x:c r="AP44" s="1282"/>
      <x:c r="AQ44" s="1334"/>
      <x:c r="AR44" s="1335"/>
      <x:c r="AS44" s="1335"/>
      <x:c r="AT44" s="1335"/>
      <x:c r="AU44" s="1336"/>
      <x:c r="AV44" s="1343"/>
      <x:c r="AW44" s="1344"/>
      <x:c r="AX44" s="1344"/>
      <x:c r="AY44" s="1344"/>
      <x:c r="AZ44" s="1345"/>
      <x:c r="BA44" s="1352"/>
      <x:c r="BB44" s="1353"/>
      <x:c r="BC44" s="1353"/>
      <x:c r="BD44" s="1353"/>
      <x:c r="BE44" s="1354"/>
      <x:c r="BF44" s="1361"/>
      <x:c r="BG44" s="1362"/>
      <x:c r="BH44" s="1362"/>
      <x:c r="BI44" s="1362"/>
      <x:c r="BJ44" s="1363"/>
      <x:c r="BK44" s="1370"/>
      <x:c r="BL44" s="1371"/>
      <x:c r="BM44" s="1371"/>
      <x:c r="BN44" s="1371"/>
      <x:c r="BO44" s="1372"/>
      <x:c r="BP44" s="1412"/>
      <x:c r="BQ44" s="1413"/>
      <x:c r="BR44" s="1413"/>
      <x:c r="BS44" s="1413"/>
      <x:c r="BT44" s="1414"/>
      <x:c r="BU44" s="1421"/>
      <x:c r="BV44" s="1422"/>
      <x:c r="BW44" s="1422"/>
      <x:c r="BX44" s="1422"/>
      <x:c r="BY44" s="1423"/>
      <x:c r="BZ44" s="1482"/>
      <x:c r="CA44" s="1483"/>
      <x:c r="CB44" s="360"/>
      <x:c r="CC44" s="375"/>
      <x:c r="CE44" s="491"/>
      <x:c r="CF44" s="54"/>
      <x:c r="CG44" s="1482"/>
      <x:c r="CH44" s="1483"/>
      <x:c r="CI44" s="1307"/>
      <x:c r="CJ44" s="1308"/>
      <x:c r="CK44" s="1308"/>
      <x:c r="CL44" s="1308"/>
      <x:c r="CM44" s="1309"/>
      <x:c r="CN44" s="1316"/>
      <x:c r="CO44" s="1317"/>
      <x:c r="CP44" s="1317"/>
      <x:c r="CQ44" s="1317"/>
      <x:c r="CR44" s="1318"/>
      <x:c r="CS44" s="1370"/>
      <x:c r="CT44" s="1371"/>
      <x:c r="CU44" s="1371"/>
      <x:c r="CV44" s="1371"/>
      <x:c r="CW44" s="1372"/>
      <x:c r="CX44" s="1361"/>
      <x:c r="CY44" s="1362"/>
      <x:c r="CZ44" s="1362"/>
      <x:c r="DA44" s="1362"/>
      <x:c r="DB44" s="1363"/>
      <x:c r="DC44" s="1352"/>
      <x:c r="DD44" s="1353"/>
      <x:c r="DE44" s="1353"/>
      <x:c r="DF44" s="1353"/>
      <x:c r="DG44" s="1354"/>
      <x:c r="DH44" s="1343"/>
      <x:c r="DI44" s="1344"/>
      <x:c r="DJ44" s="1344"/>
      <x:c r="DK44" s="1344"/>
      <x:c r="DL44" s="1345"/>
      <x:c r="DM44" s="1334"/>
      <x:c r="DN44" s="1335"/>
      <x:c r="DO44" s="1335"/>
      <x:c r="DP44" s="1335"/>
      <x:c r="DQ44" s="1336"/>
      <x:c r="DR44" s="1280"/>
      <x:c r="DS44" s="1281"/>
      <x:c r="DT44" s="1281"/>
      <x:c r="DU44" s="1281"/>
      <x:c r="DV44" s="1282"/>
      <x:c r="DW44" s="1280"/>
      <x:c r="DX44" s="1281"/>
      <x:c r="DY44" s="1281"/>
      <x:c r="DZ44" s="1281"/>
      <x:c r="EA44" s="1287"/>
      <x:c r="EB44" s="1482"/>
      <x:c r="EC44" s="1483"/>
      <x:c r="ED44" s="360"/>
      <x:c r="EE44" s="375"/>
    </x:row>
    <x:row r="45" spans="1:135" ht="13.5" customHeight="1" x14ac:dyDescent="0.2">
      <x:c r="A45" s="24"/>
      <x:c r="B45" s="1674"/>
      <x:c r="C45" s="1675"/>
      <x:c r="D45" s="1676"/>
      <x:c r="E45" s="1181" t="s">
        <x:v>424</x:v>
      </x:c>
      <x:c r="F45" s="1196" t="s">
        <x:v>482</x:v>
      </x:c>
      <x:c r="G45" s="1196" t="s">
        <x:v>483</x:v>
      </x:c>
      <x:c r="H45" s="1196" t="s">
        <x:v>484</x:v>
      </x:c>
      <x:c r="I45" s="1196" t="s">
        <x:v>485</x:v>
      </x:c>
      <x:c r="J45" s="1196" t="s">
        <x:v>487</x:v>
      </x:c>
      <x:c r="K45" s="1196" t="s">
        <x:v>486</x:v>
      </x:c>
      <x:c r="L45" s="1668" t="str">
        <x:f>C39&amp;"-Module
Load-Sharing Area"</x:f>
        <x:v>9-Module
Load-Sharing Area</x:v>
      </x:c>
      <x:c r="M45" s="1065" t="s">
        <x:v>518</x:v>
      </x:c>
      <x:c r="N45" s="1699" t="s">
        <x:v>357</x:v>
      </x:c>
      <x:c r="O45" s="1703" t="s">
        <x:v>358</x:v>
      </x:c>
      <x:c r="P45" s="1699" t="s">
        <x:v>357</x:v>
      </x:c>
      <x:c r="Q45" s="1703" t="s">
        <x:v>358</x:v>
      </x:c>
      <x:c r="R45" s="1699" t="s">
        <x:v>357</x:v>
      </x:c>
      <x:c r="S45" s="1703" t="s">
        <x:v>358</x:v>
      </x:c>
      <x:c r="T45" s="1699" t="s">
        <x:v>357</x:v>
      </x:c>
      <x:c r="U45" s="1703" t="s">
        <x:v>358</x:v>
      </x:c>
      <x:c r="V45" s="1699" t="s">
        <x:v>357</x:v>
      </x:c>
      <x:c r="W45" s="1703" t="s">
        <x:v>358</x:v>
      </x:c>
      <x:c r="X45" s="1699" t="s">
        <x:v>357</x:v>
      </x:c>
      <x:c r="Y45" s="1703" t="s">
        <x:v>358</x:v>
      </x:c>
      <x:c r="Z45" s="1699" t="s">
        <x:v>357</x:v>
      </x:c>
      <x:c r="AA45" s="1703" t="s">
        <x:v>358</x:v>
      </x:c>
      <x:c r="AB45" s="299"/>
      <x:c r="AC45" s="491"/>
      <x:c r="AD45" s="54"/>
      <x:c r="AE45" s="1482"/>
      <x:c r="AF45" s="1483"/>
      <x:c r="AG45" s="1568"/>
      <x:c r="AH45" s="1284"/>
      <x:c r="AI45" s="1284"/>
      <x:c r="AJ45" s="1284"/>
      <x:c r="AK45" s="1285"/>
      <x:c r="AL45" s="1283"/>
      <x:c r="AM45" s="1284"/>
      <x:c r="AN45" s="1284"/>
      <x:c r="AO45" s="1284"/>
      <x:c r="AP45" s="1285"/>
      <x:c r="AQ45" s="1337"/>
      <x:c r="AR45" s="1338"/>
      <x:c r="AS45" s="1338"/>
      <x:c r="AT45" s="1338"/>
      <x:c r="AU45" s="1339"/>
      <x:c r="AV45" s="1346"/>
      <x:c r="AW45" s="1347"/>
      <x:c r="AX45" s="1347"/>
      <x:c r="AY45" s="1347"/>
      <x:c r="AZ45" s="1348"/>
      <x:c r="BA45" s="1355"/>
      <x:c r="BB45" s="1356"/>
      <x:c r="BC45" s="1356"/>
      <x:c r="BD45" s="1356"/>
      <x:c r="BE45" s="1357"/>
      <x:c r="BF45" s="1364"/>
      <x:c r="BG45" s="1365"/>
      <x:c r="BH45" s="1365"/>
      <x:c r="BI45" s="1365"/>
      <x:c r="BJ45" s="1366"/>
      <x:c r="BK45" s="1373"/>
      <x:c r="BL45" s="1374"/>
      <x:c r="BM45" s="1374"/>
      <x:c r="BN45" s="1374"/>
      <x:c r="BO45" s="1375"/>
      <x:c r="BP45" s="1415"/>
      <x:c r="BQ45" s="1416"/>
      <x:c r="BR45" s="1416"/>
      <x:c r="BS45" s="1416"/>
      <x:c r="BT45" s="1417"/>
      <x:c r="BU45" s="1424"/>
      <x:c r="BV45" s="1425"/>
      <x:c r="BW45" s="1425"/>
      <x:c r="BX45" s="1425"/>
      <x:c r="BY45" s="1426"/>
      <x:c r="BZ45" s="1482"/>
      <x:c r="CA45" s="1483"/>
      <x:c r="CB45" s="360"/>
      <x:c r="CC45" s="1276"/>
      <x:c r="CE45" s="491"/>
      <x:c r="CF45" s="54"/>
      <x:c r="CG45" s="1482"/>
      <x:c r="CH45" s="1483"/>
      <x:c r="CI45" s="1310"/>
      <x:c r="CJ45" s="1311"/>
      <x:c r="CK45" s="1311"/>
      <x:c r="CL45" s="1311"/>
      <x:c r="CM45" s="1312"/>
      <x:c r="CN45" s="1319"/>
      <x:c r="CO45" s="1320"/>
      <x:c r="CP45" s="1320"/>
      <x:c r="CQ45" s="1320"/>
      <x:c r="CR45" s="1321"/>
      <x:c r="CS45" s="1373"/>
      <x:c r="CT45" s="1374"/>
      <x:c r="CU45" s="1374"/>
      <x:c r="CV45" s="1374"/>
      <x:c r="CW45" s="1375"/>
      <x:c r="CX45" s="1364"/>
      <x:c r="CY45" s="1365"/>
      <x:c r="CZ45" s="1365"/>
      <x:c r="DA45" s="1365"/>
      <x:c r="DB45" s="1366"/>
      <x:c r="DC45" s="1355"/>
      <x:c r="DD45" s="1356"/>
      <x:c r="DE45" s="1356"/>
      <x:c r="DF45" s="1356"/>
      <x:c r="DG45" s="1357"/>
      <x:c r="DH45" s="1346"/>
      <x:c r="DI45" s="1347"/>
      <x:c r="DJ45" s="1347"/>
      <x:c r="DK45" s="1347"/>
      <x:c r="DL45" s="1348"/>
      <x:c r="DM45" s="1337"/>
      <x:c r="DN45" s="1338"/>
      <x:c r="DO45" s="1338"/>
      <x:c r="DP45" s="1338"/>
      <x:c r="DQ45" s="1339"/>
      <x:c r="DR45" s="1283"/>
      <x:c r="DS45" s="1284"/>
      <x:c r="DT45" s="1284"/>
      <x:c r="DU45" s="1284"/>
      <x:c r="DV45" s="1285"/>
      <x:c r="DW45" s="1283"/>
      <x:c r="DX45" s="1284"/>
      <x:c r="DY45" s="1284"/>
      <x:c r="DZ45" s="1284"/>
      <x:c r="EA45" s="1288"/>
      <x:c r="EB45" s="1482"/>
      <x:c r="EC45" s="1483"/>
      <x:c r="ED45" s="360"/>
      <x:c r="EE45" s="1276"/>
    </x:row>
    <x:row r="46" spans="1:135" ht="13.5" customHeight="1" thickBot="1" x14ac:dyDescent="0.25">
      <x:c r="A46" s="24"/>
      <x:c r="B46" s="1674"/>
      <x:c r="C46" s="1675"/>
      <x:c r="D46" s="1676"/>
      <x:c r="E46" s="1182"/>
      <x:c r="F46" s="1666"/>
      <x:c r="G46" s="1666"/>
      <x:c r="H46" s="1666"/>
      <x:c r="I46" s="1666"/>
      <x:c r="J46" s="1666"/>
      <x:c r="K46" s="1666"/>
      <x:c r="L46" s="1669"/>
      <x:c r="M46" s="1066" t="s">
        <x:v>520</x:v>
      </x:c>
      <x:c r="N46" s="1700"/>
      <x:c r="O46" s="1704"/>
      <x:c r="P46" s="1700"/>
      <x:c r="Q46" s="1704"/>
      <x:c r="R46" s="1700"/>
      <x:c r="S46" s="1704"/>
      <x:c r="T46" s="1700"/>
      <x:c r="U46" s="1704"/>
      <x:c r="V46" s="1700"/>
      <x:c r="W46" s="1704"/>
      <x:c r="X46" s="1700"/>
      <x:c r="Y46" s="1704"/>
      <x:c r="Z46" s="1700"/>
      <x:c r="AA46" s="1704"/>
      <x:c r="AB46" s="192"/>
      <x:c r="AC46" s="491"/>
      <x:c r="AD46" s="54"/>
      <x:c r="AE46" s="1482"/>
      <x:c r="AF46" s="1483"/>
      <x:c r="AG46" s="1569" t="str">
        <x:f>AL46</x:f>
        <x:v>Inner row
Interior modules</x:v>
      </x:c>
      <x:c r="AH46" s="1278"/>
      <x:c r="AI46" s="1278"/>
      <x:c r="AJ46" s="1278"/>
      <x:c r="AK46" s="1279"/>
      <x:c r="AL46" s="1277" t="str">
        <x:f>AL32</x:f>
        <x:v>Inner row
Interior modules</x:v>
      </x:c>
      <x:c r="AM46" s="1278"/>
      <x:c r="AN46" s="1278"/>
      <x:c r="AO46" s="1278"/>
      <x:c r="AP46" s="1279"/>
      <x:c r="AQ46" s="1331" t="str">
        <x:f>AQ32</x:f>
        <x:v>Inner row
1st-4th module</x:v>
      </x:c>
      <x:c r="AR46" s="1332"/>
      <x:c r="AS46" s="1332"/>
      <x:c r="AT46" s="1332"/>
      <x:c r="AU46" s="1333"/>
      <x:c r="AV46" s="1340" t="str">
        <x:f>AV32</x:f>
        <x:v>Inner row
Interior modules</x:v>
      </x:c>
      <x:c r="AW46" s="1341"/>
      <x:c r="AX46" s="1341"/>
      <x:c r="AY46" s="1341"/>
      <x:c r="AZ46" s="1342"/>
      <x:c r="BA46" s="1349" t="str">
        <x:f>BA32</x:f>
        <x:v>Inner row
1st-4th module</x:v>
      </x:c>
      <x:c r="BB46" s="1350"/>
      <x:c r="BC46" s="1350"/>
      <x:c r="BD46" s="1350"/>
      <x:c r="BE46" s="1351"/>
      <x:c r="BF46" s="1358" t="str">
        <x:f>BF32</x:f>
        <x:v>Inner row
Interior modules</x:v>
      </x:c>
      <x:c r="BG46" s="1359"/>
      <x:c r="BH46" s="1359"/>
      <x:c r="BI46" s="1359"/>
      <x:c r="BJ46" s="1360"/>
      <x:c r="BK46" s="1367" t="str">
        <x:f>BK32</x:f>
        <x:v>Inner row
1st-4th module</x:v>
      </x:c>
      <x:c r="BL46" s="1368"/>
      <x:c r="BM46" s="1368"/>
      <x:c r="BN46" s="1368"/>
      <x:c r="BO46" s="1369"/>
      <x:c r="BP46" s="1409" t="str">
        <x:f>BP43</x:f>
        <x:v>Inner row
Interior modules</x:v>
      </x:c>
      <x:c r="BQ46" s="1410"/>
      <x:c r="BR46" s="1410"/>
      <x:c r="BS46" s="1410"/>
      <x:c r="BT46" s="1411"/>
      <x:c r="BU46" s="1418" t="str">
        <x:f>BU43</x:f>
        <x:v>Inner row
1st-4th module</x:v>
      </x:c>
      <x:c r="BV46" s="1419"/>
      <x:c r="BW46" s="1419"/>
      <x:c r="BX46" s="1419"/>
      <x:c r="BY46" s="1420"/>
      <x:c r="BZ46" s="1482"/>
      <x:c r="CA46" s="1483"/>
      <x:c r="CB46" s="360"/>
      <x:c r="CC46" s="1276"/>
      <x:c r="CE46" s="491"/>
      <x:c r="CF46" s="54"/>
      <x:c r="CG46" s="1482"/>
      <x:c r="CH46" s="1483"/>
      <x:c r="CI46" s="1304" t="str">
        <x:f>BU46</x:f>
        <x:v>Inner row
1st-4th module</x:v>
      </x:c>
      <x:c r="CJ46" s="1305"/>
      <x:c r="CK46" s="1305"/>
      <x:c r="CL46" s="1305"/>
      <x:c r="CM46" s="1306"/>
      <x:c r="CN46" s="1313" t="str">
        <x:f>BP46</x:f>
        <x:v>Inner row
Interior modules</x:v>
      </x:c>
      <x:c r="CO46" s="1314"/>
      <x:c r="CP46" s="1314"/>
      <x:c r="CQ46" s="1314"/>
      <x:c r="CR46" s="1315"/>
      <x:c r="CS46" s="1367" t="str">
        <x:f>BF46</x:f>
        <x:v>Inner row
Interior modules</x:v>
      </x:c>
      <x:c r="CT46" s="1368"/>
      <x:c r="CU46" s="1368"/>
      <x:c r="CV46" s="1368"/>
      <x:c r="CW46" s="1369"/>
      <x:c r="CX46" s="1358" t="str">
        <x:f>BF46</x:f>
        <x:v>Inner row
Interior modules</x:v>
      </x:c>
      <x:c r="CY46" s="1359"/>
      <x:c r="CZ46" s="1359"/>
      <x:c r="DA46" s="1359"/>
      <x:c r="DB46" s="1360"/>
      <x:c r="DC46" s="1349" t="str">
        <x:f>BA46</x:f>
        <x:v>Inner row
1st-4th module</x:v>
      </x:c>
      <x:c r="DD46" s="1350"/>
      <x:c r="DE46" s="1350"/>
      <x:c r="DF46" s="1350"/>
      <x:c r="DG46" s="1351"/>
      <x:c r="DH46" s="1340" t="str">
        <x:f>AV46</x:f>
        <x:v>Inner row
Interior modules</x:v>
      </x:c>
      <x:c r="DI46" s="1341"/>
      <x:c r="DJ46" s="1341"/>
      <x:c r="DK46" s="1341"/>
      <x:c r="DL46" s="1342"/>
      <x:c r="DM46" s="1331" t="str">
        <x:f>AQ46</x:f>
        <x:v>Inner row
1st-4th module</x:v>
      </x:c>
      <x:c r="DN46" s="1332"/>
      <x:c r="DO46" s="1332"/>
      <x:c r="DP46" s="1332"/>
      <x:c r="DQ46" s="1333"/>
      <x:c r="DR46" s="1277" t="str">
        <x:f>AL46</x:f>
        <x:v>Inner row
Interior modules</x:v>
      </x:c>
      <x:c r="DS46" s="1278"/>
      <x:c r="DT46" s="1278"/>
      <x:c r="DU46" s="1278"/>
      <x:c r="DV46" s="1279"/>
      <x:c r="DW46" s="1277" t="str">
        <x:f>AG46</x:f>
        <x:v>Inner row
Interior modules</x:v>
      </x:c>
      <x:c r="DX46" s="1278"/>
      <x:c r="DY46" s="1278"/>
      <x:c r="DZ46" s="1278"/>
      <x:c r="EA46" s="1286"/>
      <x:c r="EB46" s="1482"/>
      <x:c r="EC46" s="1483"/>
      <x:c r="ED46" s="360"/>
      <x:c r="EE46" s="1276"/>
    </x:row>
    <x:row r="47" spans="1:135" ht="13.5" customHeight="1" thickBot="1" x14ac:dyDescent="0.25">
      <x:c r="A47" s="24"/>
      <x:c r="B47" s="1677"/>
      <x:c r="C47" s="1678"/>
      <x:c r="D47" s="1679"/>
      <x:c r="E47" s="1701"/>
      <x:c r="F47" s="1667"/>
      <x:c r="G47" s="1667"/>
      <x:c r="H47" s="1667"/>
      <x:c r="I47" s="1667"/>
      <x:c r="J47" s="1667"/>
      <x:c r="K47" s="1667"/>
      <x:c r="L47" s="1670"/>
      <x:c r="M47" s="1066" t="s">
        <x:v>519</x:v>
      </x:c>
      <x:c r="N47" s="1033">
        <x:f>VLOOKUP(F11,C196:J211,7,FALSE)</x:f>
        <x:v>0.9</x:v>
      </x:c>
      <x:c r="O47" s="404">
        <x:f>VLOOKUP(F11,C196:J211,8,FALSE)</x:f>
        <x:v>0.9</x:v>
      </x:c>
      <x:c r="P47" s="1033">
        <x:f>VLOOKUP(F11,C196:J211,7,FALSE)</x:f>
        <x:v>0.9</x:v>
      </x:c>
      <x:c r="Q47" s="404">
        <x:f>VLOOKUP(F11,C196:J211,8,FALSE)</x:f>
        <x:v>0.9</x:v>
      </x:c>
      <x:c r="R47" s="1033">
        <x:f>VLOOKUP(F11,C196:J211,7,FALSE)</x:f>
        <x:v>0.9</x:v>
      </x:c>
      <x:c r="S47" s="404">
        <x:f>VLOOKUP(F11,C196:J211,8,FALSE)</x:f>
        <x:v>0.9</x:v>
      </x:c>
      <x:c r="T47" s="1033">
        <x:f>VLOOKUP(F11,C196:J211,7,FALSE)</x:f>
        <x:v>0.9</x:v>
      </x:c>
      <x:c r="U47" s="404">
        <x:f>VLOOKUP(F11,C196:J211,8,FALSE)</x:f>
        <x:v>0.9</x:v>
      </x:c>
      <x:c r="V47" s="1033">
        <x:f>VLOOKUP(F11,C196:J211,7,FALSE)</x:f>
        <x:v>0.9</x:v>
      </x:c>
      <x:c r="W47" s="404">
        <x:f>VLOOKUP(F11,C196:J211,8,FALSE)</x:f>
        <x:v>0.9</x:v>
      </x:c>
      <x:c r="X47" s="1033">
        <x:f>VLOOKUP(F11,C196:J211,7,FALSE)</x:f>
        <x:v>0.9</x:v>
      </x:c>
      <x:c r="Y47" s="404">
        <x:f>VLOOKUP(F11,C196:J211,8,FALSE)</x:f>
        <x:v>0.9</x:v>
      </x:c>
      <x:c r="Z47" s="1033">
        <x:f>VLOOKUP(F11,C196:J211,7,FALSE)</x:f>
        <x:v>0.9</x:v>
      </x:c>
      <x:c r="AA47" s="404">
        <x:f>VLOOKUP(F11,C196:J211,8,FALSE)</x:f>
        <x:v>0.9</x:v>
      </x:c>
      <x:c r="AB47" s="192"/>
      <x:c r="AC47" s="491"/>
      <x:c r="AD47" s="54"/>
      <x:c r="AE47" s="1482"/>
      <x:c r="AF47" s="1483"/>
      <x:c r="AG47" s="1567"/>
      <x:c r="AH47" s="1281"/>
      <x:c r="AI47" s="1281"/>
      <x:c r="AJ47" s="1281"/>
      <x:c r="AK47" s="1282"/>
      <x:c r="AL47" s="1280"/>
      <x:c r="AM47" s="1281"/>
      <x:c r="AN47" s="1281"/>
      <x:c r="AO47" s="1281"/>
      <x:c r="AP47" s="1282"/>
      <x:c r="AQ47" s="1334"/>
      <x:c r="AR47" s="1335"/>
      <x:c r="AS47" s="1335"/>
      <x:c r="AT47" s="1335"/>
      <x:c r="AU47" s="1336"/>
      <x:c r="AV47" s="1343"/>
      <x:c r="AW47" s="1344"/>
      <x:c r="AX47" s="1344"/>
      <x:c r="AY47" s="1344"/>
      <x:c r="AZ47" s="1345"/>
      <x:c r="BA47" s="1352"/>
      <x:c r="BB47" s="1353"/>
      <x:c r="BC47" s="1353"/>
      <x:c r="BD47" s="1353"/>
      <x:c r="BE47" s="1354"/>
      <x:c r="BF47" s="1361"/>
      <x:c r="BG47" s="1362"/>
      <x:c r="BH47" s="1362"/>
      <x:c r="BI47" s="1362"/>
      <x:c r="BJ47" s="1363"/>
      <x:c r="BK47" s="1370"/>
      <x:c r="BL47" s="1371"/>
      <x:c r="BM47" s="1371"/>
      <x:c r="BN47" s="1371"/>
      <x:c r="BO47" s="1372"/>
      <x:c r="BP47" s="1412"/>
      <x:c r="BQ47" s="1413"/>
      <x:c r="BR47" s="1413"/>
      <x:c r="BS47" s="1413"/>
      <x:c r="BT47" s="1414"/>
      <x:c r="BU47" s="1421"/>
      <x:c r="BV47" s="1422"/>
      <x:c r="BW47" s="1422"/>
      <x:c r="BX47" s="1422"/>
      <x:c r="BY47" s="1423"/>
      <x:c r="BZ47" s="1482"/>
      <x:c r="CA47" s="1483"/>
      <x:c r="CB47" s="360"/>
      <x:c r="CC47" s="485"/>
      <x:c r="CE47" s="491"/>
      <x:c r="CF47" s="54"/>
      <x:c r="CG47" s="1482"/>
      <x:c r="CH47" s="1483"/>
      <x:c r="CI47" s="1307"/>
      <x:c r="CJ47" s="1308"/>
      <x:c r="CK47" s="1308"/>
      <x:c r="CL47" s="1308"/>
      <x:c r="CM47" s="1309"/>
      <x:c r="CN47" s="1316"/>
      <x:c r="CO47" s="1317"/>
      <x:c r="CP47" s="1317"/>
      <x:c r="CQ47" s="1317"/>
      <x:c r="CR47" s="1318"/>
      <x:c r="CS47" s="1370"/>
      <x:c r="CT47" s="1371"/>
      <x:c r="CU47" s="1371"/>
      <x:c r="CV47" s="1371"/>
      <x:c r="CW47" s="1372"/>
      <x:c r="CX47" s="1361"/>
      <x:c r="CY47" s="1362"/>
      <x:c r="CZ47" s="1362"/>
      <x:c r="DA47" s="1362"/>
      <x:c r="DB47" s="1363"/>
      <x:c r="DC47" s="1352"/>
      <x:c r="DD47" s="1353"/>
      <x:c r="DE47" s="1353"/>
      <x:c r="DF47" s="1353"/>
      <x:c r="DG47" s="1354"/>
      <x:c r="DH47" s="1343"/>
      <x:c r="DI47" s="1344"/>
      <x:c r="DJ47" s="1344"/>
      <x:c r="DK47" s="1344"/>
      <x:c r="DL47" s="1345"/>
      <x:c r="DM47" s="1334"/>
      <x:c r="DN47" s="1335"/>
      <x:c r="DO47" s="1335"/>
      <x:c r="DP47" s="1335"/>
      <x:c r="DQ47" s="1336"/>
      <x:c r="DR47" s="1280"/>
      <x:c r="DS47" s="1281"/>
      <x:c r="DT47" s="1281"/>
      <x:c r="DU47" s="1281"/>
      <x:c r="DV47" s="1282"/>
      <x:c r="DW47" s="1280"/>
      <x:c r="DX47" s="1281"/>
      <x:c r="DY47" s="1281"/>
      <x:c r="DZ47" s="1281"/>
      <x:c r="EA47" s="1287"/>
      <x:c r="EB47" s="1482"/>
      <x:c r="EC47" s="1483"/>
      <x:c r="ED47" s="360"/>
      <x:c r="EE47" s="485"/>
    </x:row>
    <x:row r="48" spans="1:135" ht="13.5" customHeight="1" thickTop="1" thickBot="1" x14ac:dyDescent="0.25">
      <x:c r="A48" s="24"/>
      <x:c r="B48" s="1683" t="s">
        <x:v>426</x:v>
      </x:c>
      <x:c r="C48" s="1684"/>
      <x:c r="D48" s="1684"/>
      <x:c r="E48" s="1685"/>
      <x:c r="F48" s="1648" t="s">
        <x:v>305</x:v>
      </x:c>
      <x:c r="G48" s="1648" t="s">
        <x:v>305</x:v>
      </x:c>
      <x:c r="H48" s="1648" t="s">
        <x:v>305</x:v>
      </x:c>
      <x:c r="I48" s="1648" t="s">
        <x:v>305</x:v>
      </x:c>
      <x:c r="J48" s="1648" t="s">
        <x:v>305</x:v>
      </x:c>
      <x:c r="K48" s="1648" t="s">
        <x:v>305</x:v>
      </x:c>
      <x:c r="L48" s="1648" t="s">
        <x:v>305</x:v>
      </x:c>
      <x:c r="M48" s="1708" t="s">
        <x:v>305</x:v>
      </x:c>
      <x:c r="N48" s="1702" t="s">
        <x:v>428</x:v>
      </x:c>
      <x:c r="O48" s="1697"/>
      <x:c r="P48" s="1702" t="s">
        <x:v>428</x:v>
      </x:c>
      <x:c r="Q48" s="1697"/>
      <x:c r="R48" s="1702" t="s">
        <x:v>428</x:v>
      </x:c>
      <x:c r="S48" s="1697"/>
      <x:c r="T48" s="1702" t="s">
        <x:v>428</x:v>
      </x:c>
      <x:c r="U48" s="1697"/>
      <x:c r="V48" s="1702" t="s">
        <x:v>428</x:v>
      </x:c>
      <x:c r="W48" s="1697"/>
      <x:c r="X48" s="1702" t="s">
        <x:v>428</x:v>
      </x:c>
      <x:c r="Y48" s="1697"/>
      <x:c r="Z48" s="1702" t="s">
        <x:v>428</x:v>
      </x:c>
      <x:c r="AA48" s="1697"/>
      <x:c r="AB48" s="192"/>
      <x:c r="AC48" s="491"/>
      <x:c r="AD48" s="54"/>
      <x:c r="AE48" s="1482"/>
      <x:c r="AF48" s="1483"/>
      <x:c r="AG48" s="1568"/>
      <x:c r="AH48" s="1284"/>
      <x:c r="AI48" s="1284"/>
      <x:c r="AJ48" s="1284"/>
      <x:c r="AK48" s="1285"/>
      <x:c r="AL48" s="1283"/>
      <x:c r="AM48" s="1284"/>
      <x:c r="AN48" s="1284"/>
      <x:c r="AO48" s="1284"/>
      <x:c r="AP48" s="1285"/>
      <x:c r="AQ48" s="1337"/>
      <x:c r="AR48" s="1338"/>
      <x:c r="AS48" s="1338"/>
      <x:c r="AT48" s="1338"/>
      <x:c r="AU48" s="1339"/>
      <x:c r="AV48" s="1346"/>
      <x:c r="AW48" s="1347"/>
      <x:c r="AX48" s="1347"/>
      <x:c r="AY48" s="1347"/>
      <x:c r="AZ48" s="1348"/>
      <x:c r="BA48" s="1355"/>
      <x:c r="BB48" s="1356"/>
      <x:c r="BC48" s="1356"/>
      <x:c r="BD48" s="1356"/>
      <x:c r="BE48" s="1357"/>
      <x:c r="BF48" s="1364"/>
      <x:c r="BG48" s="1365"/>
      <x:c r="BH48" s="1365"/>
      <x:c r="BI48" s="1365"/>
      <x:c r="BJ48" s="1366"/>
      <x:c r="BK48" s="1373"/>
      <x:c r="BL48" s="1374"/>
      <x:c r="BM48" s="1374"/>
      <x:c r="BN48" s="1374"/>
      <x:c r="BO48" s="1375"/>
      <x:c r="BP48" s="1415"/>
      <x:c r="BQ48" s="1416"/>
      <x:c r="BR48" s="1416"/>
      <x:c r="BS48" s="1416"/>
      <x:c r="BT48" s="1417"/>
      <x:c r="BU48" s="1424"/>
      <x:c r="BV48" s="1425"/>
      <x:c r="BW48" s="1425"/>
      <x:c r="BX48" s="1425"/>
      <x:c r="BY48" s="1426"/>
      <x:c r="BZ48" s="1482"/>
      <x:c r="CA48" s="1483"/>
      <x:c r="CB48" s="360"/>
      <x:c r="CC48" s="485"/>
      <x:c r="CE48" s="491"/>
      <x:c r="CF48" s="54"/>
      <x:c r="CG48" s="1482"/>
      <x:c r="CH48" s="1483"/>
      <x:c r="CI48" s="1310"/>
      <x:c r="CJ48" s="1311"/>
      <x:c r="CK48" s="1311"/>
      <x:c r="CL48" s="1311"/>
      <x:c r="CM48" s="1312"/>
      <x:c r="CN48" s="1319"/>
      <x:c r="CO48" s="1320"/>
      <x:c r="CP48" s="1320"/>
      <x:c r="CQ48" s="1320"/>
      <x:c r="CR48" s="1321"/>
      <x:c r="CS48" s="1373"/>
      <x:c r="CT48" s="1374"/>
      <x:c r="CU48" s="1374"/>
      <x:c r="CV48" s="1374"/>
      <x:c r="CW48" s="1375"/>
      <x:c r="CX48" s="1364"/>
      <x:c r="CY48" s="1365"/>
      <x:c r="CZ48" s="1365"/>
      <x:c r="DA48" s="1365"/>
      <x:c r="DB48" s="1366"/>
      <x:c r="DC48" s="1355"/>
      <x:c r="DD48" s="1356"/>
      <x:c r="DE48" s="1356"/>
      <x:c r="DF48" s="1356"/>
      <x:c r="DG48" s="1357"/>
      <x:c r="DH48" s="1346"/>
      <x:c r="DI48" s="1347"/>
      <x:c r="DJ48" s="1347"/>
      <x:c r="DK48" s="1347"/>
      <x:c r="DL48" s="1348"/>
      <x:c r="DM48" s="1337"/>
      <x:c r="DN48" s="1338"/>
      <x:c r="DO48" s="1338"/>
      <x:c r="DP48" s="1338"/>
      <x:c r="DQ48" s="1339"/>
      <x:c r="DR48" s="1283"/>
      <x:c r="DS48" s="1284"/>
      <x:c r="DT48" s="1284"/>
      <x:c r="DU48" s="1284"/>
      <x:c r="DV48" s="1285"/>
      <x:c r="DW48" s="1283"/>
      <x:c r="DX48" s="1284"/>
      <x:c r="DY48" s="1284"/>
      <x:c r="DZ48" s="1284"/>
      <x:c r="EA48" s="1288"/>
      <x:c r="EB48" s="1482"/>
      <x:c r="EC48" s="1483"/>
      <x:c r="ED48" s="360"/>
      <x:c r="EE48" s="485"/>
    </x:row>
    <x:row r="49" spans="1:136" ht="27" customHeight="1" thickBot="1" x14ac:dyDescent="0.25">
      <x:c r="A49" s="24"/>
      <x:c r="B49" s="1680" t="s">
        <x:v>429</x:v>
      </x:c>
      <x:c r="C49" s="1681"/>
      <x:c r="D49" s="1682"/>
      <x:c r="E49" s="349" t="s">
        <x:v>430</x:v>
      </x:c>
      <x:c r="F49" s="1649"/>
      <x:c r="G49" s="1649"/>
      <x:c r="H49" s="1649"/>
      <x:c r="I49" s="1649"/>
      <x:c r="J49" s="1649"/>
      <x:c r="K49" s="1649"/>
      <x:c r="L49" s="1649"/>
      <x:c r="M49" s="1709"/>
      <x:c r="N49" s="1017" t="s">
        <x:v>431</x:v>
      </x:c>
      <x:c r="O49" s="985" t="s">
        <x:v>432</x:v>
      </x:c>
      <x:c r="P49" s="1017" t="s">
        <x:v>431</x:v>
      </x:c>
      <x:c r="Q49" s="985" t="s">
        <x:v>432</x:v>
      </x:c>
      <x:c r="R49" s="1017" t="s">
        <x:v>431</x:v>
      </x:c>
      <x:c r="S49" s="985" t="s">
        <x:v>432</x:v>
      </x:c>
      <x:c r="T49" s="1017" t="s">
        <x:v>431</x:v>
      </x:c>
      <x:c r="U49" s="985" t="s">
        <x:v>432</x:v>
      </x:c>
      <x:c r="V49" s="1017" t="s">
        <x:v>431</x:v>
      </x:c>
      <x:c r="W49" s="985" t="s">
        <x:v>432</x:v>
      </x:c>
      <x:c r="X49" s="1017" t="s">
        <x:v>431</x:v>
      </x:c>
      <x:c r="Y49" s="985" t="s">
        <x:v>432</x:v>
      </x:c>
      <x:c r="Z49" s="1017" t="s">
        <x:v>431</x:v>
      </x:c>
      <x:c r="AA49" s="601" t="s">
        <x:v>432</x:v>
      </x:c>
      <x:c r="AB49" s="160"/>
      <x:c r="AC49" s="491"/>
      <x:c r="AD49" s="54"/>
      <x:c r="AE49" s="1482"/>
      <x:c r="AF49" s="1483"/>
      <x:c r="AG49" s="1569" t="str">
        <x:f>AL49</x:f>
        <x:v>Inner row
Interior modules</x:v>
      </x:c>
      <x:c r="AH49" s="1278"/>
      <x:c r="AI49" s="1278"/>
      <x:c r="AJ49" s="1278"/>
      <x:c r="AK49" s="1279"/>
      <x:c r="AL49" s="1277" t="str">
        <x:f>AL32</x:f>
        <x:v>Inner row
Interior modules</x:v>
      </x:c>
      <x:c r="AM49" s="1278"/>
      <x:c r="AN49" s="1278"/>
      <x:c r="AO49" s="1278"/>
      <x:c r="AP49" s="1279"/>
      <x:c r="AQ49" s="1331" t="str">
        <x:f>AQ32</x:f>
        <x:v>Inner row
1st-4th module</x:v>
      </x:c>
      <x:c r="AR49" s="1332"/>
      <x:c r="AS49" s="1332"/>
      <x:c r="AT49" s="1332"/>
      <x:c r="AU49" s="1333"/>
      <x:c r="AV49" s="1340" t="str">
        <x:f>AV32</x:f>
        <x:v>Inner row
Interior modules</x:v>
      </x:c>
      <x:c r="AW49" s="1341"/>
      <x:c r="AX49" s="1341"/>
      <x:c r="AY49" s="1341"/>
      <x:c r="AZ49" s="1342"/>
      <x:c r="BA49" s="1349" t="str">
        <x:f>BA32</x:f>
        <x:v>Inner row
1st-4th module</x:v>
      </x:c>
      <x:c r="BB49" s="1350"/>
      <x:c r="BC49" s="1350"/>
      <x:c r="BD49" s="1350"/>
      <x:c r="BE49" s="1351"/>
      <x:c r="BF49" s="1358" t="str">
        <x:f>BF32</x:f>
        <x:v>Inner row
Interior modules</x:v>
      </x:c>
      <x:c r="BG49" s="1359"/>
      <x:c r="BH49" s="1359"/>
      <x:c r="BI49" s="1359"/>
      <x:c r="BJ49" s="1360"/>
      <x:c r="BK49" s="1367" t="str">
        <x:f>BK32</x:f>
        <x:v>Inner row
1st-4th module</x:v>
      </x:c>
      <x:c r="BL49" s="1368"/>
      <x:c r="BM49" s="1368"/>
      <x:c r="BN49" s="1368"/>
      <x:c r="BO49" s="1369"/>
      <x:c r="BP49" s="1322" t="str">
        <x:f>BP43</x:f>
        <x:v>Inner row
Interior modules</x:v>
      </x:c>
      <x:c r="BQ49" s="1323"/>
      <x:c r="BR49" s="1323"/>
      <x:c r="BS49" s="1323"/>
      <x:c r="BT49" s="1324"/>
      <x:c r="BU49" s="1427" t="str">
        <x:f>BU43</x:f>
        <x:v>Inner row
1st-4th module</x:v>
      </x:c>
      <x:c r="BV49" s="1290"/>
      <x:c r="BW49" s="1290"/>
      <x:c r="BX49" s="1290"/>
      <x:c r="BY49" s="1428"/>
      <x:c r="BZ49" s="1482"/>
      <x:c r="CA49" s="1483"/>
      <x:c r="CB49" s="360"/>
      <x:c r="CC49" s="485"/>
      <x:c r="CE49" s="491"/>
      <x:c r="CF49" s="54"/>
      <x:c r="CG49" s="1482"/>
      <x:c r="CH49" s="1483"/>
      <x:c r="CI49" s="1289" t="str">
        <x:f>BU49</x:f>
        <x:v>Inner row
1st-4th module</x:v>
      </x:c>
      <x:c r="CJ49" s="1290"/>
      <x:c r="CK49" s="1290"/>
      <x:c r="CL49" s="1290"/>
      <x:c r="CM49" s="1291"/>
      <x:c r="CN49" s="1322" t="str">
        <x:f t="shared" ref="CN49" si="15">BP49</x:f>
        <x:v>Inner row
Interior modules</x:v>
      </x:c>
      <x:c r="CO49" s="1323"/>
      <x:c r="CP49" s="1323"/>
      <x:c r="CQ49" s="1323"/>
      <x:c r="CR49" s="1324"/>
      <x:c r="CS49" s="1367" t="str">
        <x:f t="shared" ref="CS49" si="16">BK49</x:f>
        <x:v>Inner row
1st-4th module</x:v>
      </x:c>
      <x:c r="CT49" s="1368"/>
      <x:c r="CU49" s="1368"/>
      <x:c r="CV49" s="1368"/>
      <x:c r="CW49" s="1369"/>
      <x:c r="CX49" s="1358" t="str">
        <x:f t="shared" ref="CX49" si="17">BF49</x:f>
        <x:v>Inner row
Interior modules</x:v>
      </x:c>
      <x:c r="CY49" s="1359"/>
      <x:c r="CZ49" s="1359"/>
      <x:c r="DA49" s="1359"/>
      <x:c r="DB49" s="1360"/>
      <x:c r="DC49" s="1349" t="str">
        <x:f t="shared" ref="DC49" si="18">BA49</x:f>
        <x:v>Inner row
1st-4th module</x:v>
      </x:c>
      <x:c r="DD49" s="1350"/>
      <x:c r="DE49" s="1350"/>
      <x:c r="DF49" s="1350"/>
      <x:c r="DG49" s="1351"/>
      <x:c r="DH49" s="1340" t="str">
        <x:f t="shared" ref="DH49" si="19">AV49</x:f>
        <x:v>Inner row
Interior modules</x:v>
      </x:c>
      <x:c r="DI49" s="1341"/>
      <x:c r="DJ49" s="1341"/>
      <x:c r="DK49" s="1341"/>
      <x:c r="DL49" s="1342"/>
      <x:c r="DM49" s="1331" t="str">
        <x:f t="shared" ref="DM49" si="20">AQ49</x:f>
        <x:v>Inner row
1st-4th module</x:v>
      </x:c>
      <x:c r="DN49" s="1332"/>
      <x:c r="DO49" s="1332"/>
      <x:c r="DP49" s="1332"/>
      <x:c r="DQ49" s="1333"/>
      <x:c r="DR49" s="1277" t="str">
        <x:f t="shared" ref="DR49" si="21">AL49</x:f>
        <x:v>Inner row
Interior modules</x:v>
      </x:c>
      <x:c r="DS49" s="1278"/>
      <x:c r="DT49" s="1278"/>
      <x:c r="DU49" s="1278"/>
      <x:c r="DV49" s="1279"/>
      <x:c r="DW49" s="1277" t="str">
        <x:f t="shared" ref="DW49" si="22">AG49</x:f>
        <x:v>Inner row
Interior modules</x:v>
      </x:c>
      <x:c r="DX49" s="1278"/>
      <x:c r="DY49" s="1278"/>
      <x:c r="DZ49" s="1278"/>
      <x:c r="EA49" s="1286"/>
      <x:c r="EB49" s="1482"/>
      <x:c r="EC49" s="1483"/>
      <x:c r="ED49" s="360"/>
      <x:c r="EE49" s="485"/>
    </x:row>
    <x:row r="50" spans="1:136" ht="13.5" customHeight="1" thickTop="1" thickBot="1" x14ac:dyDescent="0.25">
      <x:c r="A50" s="24"/>
      <x:c r="B50" s="1663" t="s">
        <x:v>339</x:v>
      </x:c>
      <x:c r="C50" s="1664"/>
      <x:c r="D50" s="1664"/>
      <x:c r="E50" s="1664"/>
      <x:c r="F50" s="1664"/>
      <x:c r="G50" s="1664"/>
      <x:c r="H50" s="1664"/>
      <x:c r="I50" s="1664"/>
      <x:c r="J50" s="1664"/>
      <x:c r="K50" s="1664"/>
      <x:c r="L50" s="1665"/>
      <x:c r="M50" s="1049"/>
      <x:c r="N50" s="1004"/>
      <x:c r="O50" s="1005"/>
      <x:c r="P50" s="1005"/>
      <x:c r="Q50" s="1005"/>
      <x:c r="R50" s="1005"/>
      <x:c r="S50" s="1005"/>
      <x:c r="T50" s="1005"/>
      <x:c r="U50" s="1005"/>
      <x:c r="V50" s="1005"/>
      <x:c r="W50" s="1005"/>
      <x:c r="X50" s="1005"/>
      <x:c r="Y50" s="1005"/>
      <x:c r="Z50" s="1005"/>
      <x:c r="AA50" s="1009"/>
      <x:c r="AB50" s="18"/>
      <x:c r="AC50" s="491"/>
      <x:c r="AD50" s="54"/>
      <x:c r="AE50" s="1482"/>
      <x:c r="AF50" s="1483"/>
      <x:c r="AG50" s="1568"/>
      <x:c r="AH50" s="1284"/>
      <x:c r="AI50" s="1284"/>
      <x:c r="AJ50" s="1284"/>
      <x:c r="AK50" s="1285"/>
      <x:c r="AL50" s="1283"/>
      <x:c r="AM50" s="1284"/>
      <x:c r="AN50" s="1284"/>
      <x:c r="AO50" s="1284"/>
      <x:c r="AP50" s="1285"/>
      <x:c r="AQ50" s="1337"/>
      <x:c r="AR50" s="1338"/>
      <x:c r="AS50" s="1338"/>
      <x:c r="AT50" s="1338"/>
      <x:c r="AU50" s="1339"/>
      <x:c r="AV50" s="1346"/>
      <x:c r="AW50" s="1347"/>
      <x:c r="AX50" s="1347"/>
      <x:c r="AY50" s="1347"/>
      <x:c r="AZ50" s="1348"/>
      <x:c r="BA50" s="1355"/>
      <x:c r="BB50" s="1356"/>
      <x:c r="BC50" s="1356"/>
      <x:c r="BD50" s="1356"/>
      <x:c r="BE50" s="1357"/>
      <x:c r="BF50" s="1364"/>
      <x:c r="BG50" s="1365"/>
      <x:c r="BH50" s="1365"/>
      <x:c r="BI50" s="1365"/>
      <x:c r="BJ50" s="1366"/>
      <x:c r="BK50" s="1373"/>
      <x:c r="BL50" s="1374"/>
      <x:c r="BM50" s="1374"/>
      <x:c r="BN50" s="1374"/>
      <x:c r="BO50" s="1375"/>
      <x:c r="BP50" s="1325"/>
      <x:c r="BQ50" s="1326"/>
      <x:c r="BR50" s="1326"/>
      <x:c r="BS50" s="1326"/>
      <x:c r="BT50" s="1327"/>
      <x:c r="BU50" s="1429"/>
      <x:c r="BV50" s="1293"/>
      <x:c r="BW50" s="1293"/>
      <x:c r="BX50" s="1293"/>
      <x:c r="BY50" s="1430"/>
      <x:c r="BZ50" s="1482"/>
      <x:c r="CA50" s="1483"/>
      <x:c r="CB50" s="360"/>
      <x:c r="CC50" s="485"/>
      <x:c r="CE50" s="491"/>
      <x:c r="CF50" s="54"/>
      <x:c r="CG50" s="1482"/>
      <x:c r="CH50" s="1483"/>
      <x:c r="CI50" s="1292"/>
      <x:c r="CJ50" s="1293"/>
      <x:c r="CK50" s="1293"/>
      <x:c r="CL50" s="1293"/>
      <x:c r="CM50" s="1294"/>
      <x:c r="CN50" s="1325"/>
      <x:c r="CO50" s="1326"/>
      <x:c r="CP50" s="1326"/>
      <x:c r="CQ50" s="1326"/>
      <x:c r="CR50" s="1327"/>
      <x:c r="CS50" s="1373"/>
      <x:c r="CT50" s="1374"/>
      <x:c r="CU50" s="1374"/>
      <x:c r="CV50" s="1374"/>
      <x:c r="CW50" s="1375"/>
      <x:c r="CX50" s="1364"/>
      <x:c r="CY50" s="1365"/>
      <x:c r="CZ50" s="1365"/>
      <x:c r="DA50" s="1365"/>
      <x:c r="DB50" s="1366"/>
      <x:c r="DC50" s="1355"/>
      <x:c r="DD50" s="1356"/>
      <x:c r="DE50" s="1356"/>
      <x:c r="DF50" s="1356"/>
      <x:c r="DG50" s="1357"/>
      <x:c r="DH50" s="1346"/>
      <x:c r="DI50" s="1347"/>
      <x:c r="DJ50" s="1347"/>
      <x:c r="DK50" s="1347"/>
      <x:c r="DL50" s="1348"/>
      <x:c r="DM50" s="1337"/>
      <x:c r="DN50" s="1338"/>
      <x:c r="DO50" s="1338"/>
      <x:c r="DP50" s="1338"/>
      <x:c r="DQ50" s="1339"/>
      <x:c r="DR50" s="1283"/>
      <x:c r="DS50" s="1284"/>
      <x:c r="DT50" s="1284"/>
      <x:c r="DU50" s="1284"/>
      <x:c r="DV50" s="1285"/>
      <x:c r="DW50" s="1283"/>
      <x:c r="DX50" s="1284"/>
      <x:c r="DY50" s="1284"/>
      <x:c r="DZ50" s="1284"/>
      <x:c r="EA50" s="1288"/>
      <x:c r="EB50" s="1482"/>
      <x:c r="EC50" s="1483"/>
      <x:c r="ED50" s="360"/>
      <x:c r="EE50" s="485"/>
    </x:row>
    <x:row r="51" spans="1:136" ht="13.5" customHeight="1" x14ac:dyDescent="0.2">
      <x:c r="A51" s="24"/>
      <x:c r="B51" s="1580" t="s">
        <x:v>460</x:v>
      </x:c>
      <x:c r="C51" s="1581"/>
      <x:c r="D51" s="1582"/>
      <x:c r="E51" s="342" t="s">
        <x:v>461</x:v>
      </x:c>
      <x:c r="F51" s="1053" t="e">
        <x:f t="shared" ref="F51:F58" si="23">MAX(N51,O51)</x:f>
        <x:v>#REF!</x:v>
      </x:c>
      <x:c r="G51" s="1053" t="e">
        <x:f>MAX(P51,Q51)</x:f>
        <x:v>#REF!</x:v>
      </x:c>
      <x:c r="H51" s="1053" t="e">
        <x:f>MAX(R51,S51)</x:f>
        <x:v>#REF!</x:v>
      </x:c>
      <x:c r="I51" s="1061" t="e">
        <x:f>MAX(T51,U51)</x:f>
        <x:v>#REF!</x:v>
      </x:c>
      <x:c r="J51" s="1053" t="e">
        <x:f>MAX(V51,W51)</x:f>
        <x:v>#REF!</x:v>
      </x:c>
      <x:c r="K51" s="1062" t="e">
        <x:f>MAX(X51,Y51)</x:f>
        <x:v>#REF!</x:v>
      </x:c>
      <x:c r="L51" s="994">
        <x:f ca="1">MAX(Z51,AA51)</x:f>
        <x:v>17.503064363680537</x:v>
      </x:c>
      <x:c r="M51" s="943">
        <x:f ca="1">L51*2.20462</x:f>
        <x:v>38.587605757457382</x:v>
      </x:c>
      <x:c r="N51" s="1034" t="e">
        <x:f>(-#REF!*COS($F$18*PI()/180)*$F$21-#REF!*COS($I$18*PI()/180)*$I$21)*$N$99*$C$25*1000/9.81/$O$47*$D$193*#REF!-$N$47/$O$47*$C$20*$F$21</x:f>
        <x:v>#REF!</x:v>
      </x:c>
      <x:c r="O51" s="934"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17.503064363680537</x:v>
      </x:c>
      <x:c r="AA51" s="1020">
        <x:f ca="1">(SQRT(((-'int. presets cp_10d+wd'!D26*SIN($F$18*PI()/180)*$F$21+'int. presets cp_10d+wd'!D35*SIN($I$18*PI()/180)*$I$21)*$C$25*1000)^2+(0.001*$C$25*1000*$F$21)^2)/$C$30+(-'int. presets cp_10d+wd'!D26*COS($F$18*PI()/180)*$F$21-'int. presets cp_10d+wd'!D35*COS($I$18*PI()/180)*$I$21)*$C$25*1000)/9.81*$O$99/$AA$47*$F$193*'int. presets cp_10d+wd'!$D$246-$Z$47/$AA$47*$C$20*$F$21</x:f>
        <x:v>13.558865227241895</x:v>
      </x:c>
      <x:c r="AB51" s="18"/>
      <x:c r="AC51" s="491"/>
      <x:c r="AD51" s="54"/>
      <x:c r="AE51" s="1482"/>
      <x:c r="AF51" s="1483"/>
      <x:c r="AG51" s="1569" t="str">
        <x:f>AL51</x:f>
        <x:v>Inner row
Interior modules</x:v>
      </x:c>
      <x:c r="AH51" s="1278"/>
      <x:c r="AI51" s="1278"/>
      <x:c r="AJ51" s="1278"/>
      <x:c r="AK51" s="1279"/>
      <x:c r="AL51" s="1277" t="str">
        <x:f>AL32</x:f>
        <x:v>Inner row
Interior modules</x:v>
      </x:c>
      <x:c r="AM51" s="1278"/>
      <x:c r="AN51" s="1278"/>
      <x:c r="AO51" s="1278"/>
      <x:c r="AP51" s="1279"/>
      <x:c r="AQ51" s="1331" t="str">
        <x:f>AQ32</x:f>
        <x:v>Inner row
1st-4th module</x:v>
      </x:c>
      <x:c r="AR51" s="1332"/>
      <x:c r="AS51" s="1332"/>
      <x:c r="AT51" s="1332"/>
      <x:c r="AU51" s="1333"/>
      <x:c r="AV51" s="1340" t="str">
        <x:f>AV32</x:f>
        <x:v>Inner row
Interior modules</x:v>
      </x:c>
      <x:c r="AW51" s="1341"/>
      <x:c r="AX51" s="1341"/>
      <x:c r="AY51" s="1341"/>
      <x:c r="AZ51" s="1342"/>
      <x:c r="BA51" s="1349" t="str">
        <x:f>BA32</x:f>
        <x:v>Inner row
1st-4th module</x:v>
      </x:c>
      <x:c r="BB51" s="1350"/>
      <x:c r="BC51" s="1350"/>
      <x:c r="BD51" s="1350"/>
      <x:c r="BE51" s="1351"/>
      <x:c r="BF51" s="1358" t="str">
        <x:f>BF32</x:f>
        <x:v>Inner row
Interior modules</x:v>
      </x:c>
      <x:c r="BG51" s="1359"/>
      <x:c r="BH51" s="1359"/>
      <x:c r="BI51" s="1359"/>
      <x:c r="BJ51" s="1360"/>
      <x:c r="BK51" s="1367" t="str">
        <x:f>BK32</x:f>
        <x:v>Inner row
1st-4th module</x:v>
      </x:c>
      <x:c r="BL51" s="1368"/>
      <x:c r="BM51" s="1368"/>
      <x:c r="BN51" s="1368"/>
      <x:c r="BO51" s="1369"/>
      <x:c r="BP51" s="1322" t="str">
        <x:f>BP43</x:f>
        <x:v>Inner row
Interior modules</x:v>
      </x:c>
      <x:c r="BQ51" s="1323"/>
      <x:c r="BR51" s="1323"/>
      <x:c r="BS51" s="1323"/>
      <x:c r="BT51" s="1324"/>
      <x:c r="BU51" s="1427" t="str">
        <x:f>BU43</x:f>
        <x:v>Inner row
1st-4th module</x:v>
      </x:c>
      <x:c r="BV51" s="1290"/>
      <x:c r="BW51" s="1290"/>
      <x:c r="BX51" s="1290"/>
      <x:c r="BY51" s="1428"/>
      <x:c r="BZ51" s="1482"/>
      <x:c r="CA51" s="1483"/>
      <x:c r="CB51" s="488"/>
      <x:c r="CC51" s="485"/>
      <x:c r="CE51" s="491"/>
      <x:c r="CF51" s="54"/>
      <x:c r="CG51" s="1482"/>
      <x:c r="CH51" s="1483"/>
      <x:c r="CI51" s="1289" t="str">
        <x:f>BU51</x:f>
        <x:v>Inner row
1st-4th module</x:v>
      </x:c>
      <x:c r="CJ51" s="1290"/>
      <x:c r="CK51" s="1290"/>
      <x:c r="CL51" s="1290"/>
      <x:c r="CM51" s="1291"/>
      <x:c r="CN51" s="1322" t="str">
        <x:f>BP51</x:f>
        <x:v>Inner row
Interior modules</x:v>
      </x:c>
      <x:c r="CO51" s="1323"/>
      <x:c r="CP51" s="1323"/>
      <x:c r="CQ51" s="1323"/>
      <x:c r="CR51" s="1324"/>
      <x:c r="CS51" s="1367" t="str">
        <x:f>BK51</x:f>
        <x:v>Inner row
1st-4th module</x:v>
      </x:c>
      <x:c r="CT51" s="1368"/>
      <x:c r="CU51" s="1368"/>
      <x:c r="CV51" s="1368"/>
      <x:c r="CW51" s="1369"/>
      <x:c r="CX51" s="1358" t="str">
        <x:f>BF51</x:f>
        <x:v>Inner row
Interior modules</x:v>
      </x:c>
      <x:c r="CY51" s="1359"/>
      <x:c r="CZ51" s="1359"/>
      <x:c r="DA51" s="1359"/>
      <x:c r="DB51" s="1360"/>
      <x:c r="DC51" s="1349" t="str">
        <x:f>BA51</x:f>
        <x:v>Inner row
1st-4th module</x:v>
      </x:c>
      <x:c r="DD51" s="1350"/>
      <x:c r="DE51" s="1350"/>
      <x:c r="DF51" s="1350"/>
      <x:c r="DG51" s="1351"/>
      <x:c r="DH51" s="1340" t="str">
        <x:f>AV51</x:f>
        <x:v>Inner row
Interior modules</x:v>
      </x:c>
      <x:c r="DI51" s="1341"/>
      <x:c r="DJ51" s="1341"/>
      <x:c r="DK51" s="1341"/>
      <x:c r="DL51" s="1342"/>
      <x:c r="DM51" s="1331" t="str">
        <x:f>AQ51</x:f>
        <x:v>Inner row
1st-4th module</x:v>
      </x:c>
      <x:c r="DN51" s="1332"/>
      <x:c r="DO51" s="1332"/>
      <x:c r="DP51" s="1332"/>
      <x:c r="DQ51" s="1333"/>
      <x:c r="DR51" s="1277" t="str">
        <x:f>AL51</x:f>
        <x:v>Inner row
Interior modules</x:v>
      </x:c>
      <x:c r="DS51" s="1278"/>
      <x:c r="DT51" s="1278"/>
      <x:c r="DU51" s="1278"/>
      <x:c r="DV51" s="1279"/>
      <x:c r="DW51" s="1277" t="str">
        <x:f>AG51</x:f>
        <x:v>Inner row
Interior modules</x:v>
      </x:c>
      <x:c r="DX51" s="1278"/>
      <x:c r="DY51" s="1278"/>
      <x:c r="DZ51" s="1278"/>
      <x:c r="EA51" s="1286"/>
      <x:c r="EB51" s="1482"/>
      <x:c r="EC51" s="1483"/>
      <x:c r="ED51" s="488"/>
      <x:c r="EE51" s="485"/>
    </x:row>
    <x:row r="52" spans="1:136" ht="13.5" customHeight="1" thickBot="1" x14ac:dyDescent="0.25">
      <x:c r="A52" s="24"/>
      <x:c r="B52" s="1586"/>
      <x:c r="C52" s="1587"/>
      <x:c r="D52" s="1588"/>
      <x:c r="E52" s="343" t="s">
        <x:v>462</x:v>
      </x:c>
      <x:c r="F52" s="1055" t="e">
        <x:f t="shared" si="23"/>
        <x:v>#REF!</x:v>
      </x:c>
      <x:c r="G52" s="1055" t="e">
        <x:f t="shared" ref="G52:G94" si="24">MAX(P52,Q52)</x:f>
        <x:v>#REF!</x:v>
      </x:c>
      <x:c r="H52" s="1055" t="e">
        <x:f t="shared" ref="H52:H94" si="25">MAX(R52,S52)</x:f>
        <x:v>#REF!</x:v>
      </x:c>
      <x:c r="I52" s="1056" t="e">
        <x:f t="shared" ref="I52:I94" si="26">MAX(T52,U52)</x:f>
        <x:v>#REF!</x:v>
      </x:c>
      <x:c r="J52" s="1055" t="e">
        <x:f t="shared" ref="J52:J94" si="27">MAX(V52,W52)</x:f>
        <x:v>#REF!</x:v>
      </x:c>
      <x:c r="K52" s="1063" t="e">
        <x:f t="shared" ref="K52:K94" si="28">MAX(X52,Y52)</x:f>
        <x:v>#REF!</x:v>
      </x:c>
      <x:c r="L52" s="995">
        <x:f t="shared" ref="L52:L94" ca="1" si="29">MAX(Z52,AA52)</x:f>
        <x:v>13.558865227241895</x:v>
      </x:c>
      <x:c r="M52" s="939">
        <x:f t="shared" ref="M52:M94" ca="1" si="30">L52*2.20462</x:f>
        <x:v>29.892145457282027</x:v>
      </x:c>
      <x:c r="N52" s="1021" t="e">
        <x:f>(-#REF!*COS($F$18*PI()/180)*$F$21-#REF!*COS($I$18*PI()/180)*$I$21)*$N$99*$C$25*1000/9.81/$O$47*$D$193*#REF!-$N$47/$O$47*$C$20*$F$21</x:f>
        <x:v>#REF!</x:v>
      </x:c>
      <x:c r="O52" s="935"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-5.6952668113230018</x:v>
      </x:c>
      <x:c r="AA52" s="1022">
        <x:f ca="1">(SQRT(((-'int. presets cp_10d+wd'!D27*SIN($F$18*PI()/180)*$F$21+'int. presets cp_10d+wd'!D36*SIN($I$18*PI()/180)*$I$21)*$C$25*1000)^2+(0.001*$C$25*1000*$F$21)^2)/$C$30+(-'int. presets cp_10d+wd'!D27*COS($F$18*PI()/180)*$F$21-'int. presets cp_10d+wd'!D36*COS($I$18*PI()/180)*$I$21)*$C$25*1000)/9.81*$O$99/$AA$47*$F$193*'int. presets cp_10d+wd'!$D$246-$Z$47/$AA$47*$C$20*$F$21</x:f>
        <x:v>13.558865227241895</x:v>
      </x:c>
      <x:c r="AB52" s="18"/>
      <x:c r="AC52" s="491"/>
      <x:c r="AD52" s="54"/>
      <x:c r="AE52" s="1482"/>
      <x:c r="AF52" s="1483"/>
      <x:c r="AG52" s="1567"/>
      <x:c r="AH52" s="1281"/>
      <x:c r="AI52" s="1281"/>
      <x:c r="AJ52" s="1281"/>
      <x:c r="AK52" s="1282"/>
      <x:c r="AL52" s="1280"/>
      <x:c r="AM52" s="1281"/>
      <x:c r="AN52" s="1281"/>
      <x:c r="AO52" s="1281"/>
      <x:c r="AP52" s="1282"/>
      <x:c r="AQ52" s="1334"/>
      <x:c r="AR52" s="1335"/>
      <x:c r="AS52" s="1335"/>
      <x:c r="AT52" s="1335"/>
      <x:c r="AU52" s="1336"/>
      <x:c r="AV52" s="1343"/>
      <x:c r="AW52" s="1344"/>
      <x:c r="AX52" s="1344"/>
      <x:c r="AY52" s="1344"/>
      <x:c r="AZ52" s="1345"/>
      <x:c r="BA52" s="1352"/>
      <x:c r="BB52" s="1353"/>
      <x:c r="BC52" s="1353"/>
      <x:c r="BD52" s="1353"/>
      <x:c r="BE52" s="1354"/>
      <x:c r="BF52" s="1361"/>
      <x:c r="BG52" s="1362"/>
      <x:c r="BH52" s="1362"/>
      <x:c r="BI52" s="1362"/>
      <x:c r="BJ52" s="1363"/>
      <x:c r="BK52" s="1370"/>
      <x:c r="BL52" s="1371"/>
      <x:c r="BM52" s="1371"/>
      <x:c r="BN52" s="1371"/>
      <x:c r="BO52" s="1372"/>
      <x:c r="BP52" s="1328"/>
      <x:c r="BQ52" s="1329"/>
      <x:c r="BR52" s="1329"/>
      <x:c r="BS52" s="1329"/>
      <x:c r="BT52" s="1330"/>
      <x:c r="BU52" s="1495"/>
      <x:c r="BV52" s="1377"/>
      <x:c r="BW52" s="1377"/>
      <x:c r="BX52" s="1377"/>
      <x:c r="BY52" s="1496"/>
      <x:c r="BZ52" s="1482"/>
      <x:c r="CA52" s="1483"/>
      <x:c r="CB52" s="360"/>
      <x:c r="CC52" s="604">
        <x:f>IF(20&lt;'building data'!$C$21,MAX(0,'building data'!$C$21-20),0)</x:f>
        <x:v>51.9328</x:v>
      </x:c>
      <x:c r="CE52" s="491"/>
      <x:c r="CF52" s="54"/>
      <x:c r="CG52" s="1482"/>
      <x:c r="CH52" s="1483"/>
      <x:c r="CI52" s="1376"/>
      <x:c r="CJ52" s="1377"/>
      <x:c r="CK52" s="1377"/>
      <x:c r="CL52" s="1377"/>
      <x:c r="CM52" s="1378"/>
      <x:c r="CN52" s="1328"/>
      <x:c r="CO52" s="1329"/>
      <x:c r="CP52" s="1329"/>
      <x:c r="CQ52" s="1329"/>
      <x:c r="CR52" s="1330"/>
      <x:c r="CS52" s="1370"/>
      <x:c r="CT52" s="1371"/>
      <x:c r="CU52" s="1371"/>
      <x:c r="CV52" s="1371"/>
      <x:c r="CW52" s="1372"/>
      <x:c r="CX52" s="1361"/>
      <x:c r="CY52" s="1362"/>
      <x:c r="CZ52" s="1362"/>
      <x:c r="DA52" s="1362"/>
      <x:c r="DB52" s="1363"/>
      <x:c r="DC52" s="1352"/>
      <x:c r="DD52" s="1353"/>
      <x:c r="DE52" s="1353"/>
      <x:c r="DF52" s="1353"/>
      <x:c r="DG52" s="1354"/>
      <x:c r="DH52" s="1343"/>
      <x:c r="DI52" s="1344"/>
      <x:c r="DJ52" s="1344"/>
      <x:c r="DK52" s="1344"/>
      <x:c r="DL52" s="1345"/>
      <x:c r="DM52" s="1334"/>
      <x:c r="DN52" s="1335"/>
      <x:c r="DO52" s="1335"/>
      <x:c r="DP52" s="1335"/>
      <x:c r="DQ52" s="1336"/>
      <x:c r="DR52" s="1280"/>
      <x:c r="DS52" s="1281"/>
      <x:c r="DT52" s="1281"/>
      <x:c r="DU52" s="1281"/>
      <x:c r="DV52" s="1282"/>
      <x:c r="DW52" s="1280"/>
      <x:c r="DX52" s="1281"/>
      <x:c r="DY52" s="1281"/>
      <x:c r="DZ52" s="1281"/>
      <x:c r="EA52" s="1287"/>
      <x:c r="EB52" s="1482"/>
      <x:c r="EC52" s="1483"/>
      <x:c r="ED52" s="360"/>
      <x:c r="EE52" s="604">
        <x:f>IF(20&lt;'building data'!$C$21,MAX(0,'building data'!$C$21-20),0)</x:f>
        <x:v>51.9328</x:v>
      </x:c>
    </x:row>
    <x:row r="53" spans="1:136" ht="13.5" customHeight="1" x14ac:dyDescent="0.2">
      <x:c r="A53" s="24"/>
      <x:c r="B53" s="1580" t="s">
        <x:v>463</x:v>
      </x:c>
      <x:c r="C53" s="1581">
        <x:v>0</x:v>
      </x:c>
      <x:c r="D53" s="1582" t="s">
        <x:v>463</x:v>
      </x:c>
      <x:c r="E53" s="342" t="s">
        <x:v>461</x:v>
      </x:c>
      <x:c r="F53" s="1057" t="e">
        <x:f t="shared" si="23"/>
        <x:v>#REF!</x:v>
      </x:c>
      <x:c r="G53" s="1057" t="e">
        <x:f t="shared" si="24"/>
        <x:v>#REF!</x:v>
      </x:c>
      <x:c r="H53" s="1057" t="e">
        <x:f t="shared" si="25"/>
        <x:v>#REF!</x:v>
      </x:c>
      <x:c r="I53" s="1054" t="e">
        <x:f t="shared" si="26"/>
        <x:v>#REF!</x:v>
      </x:c>
      <x:c r="J53" s="1057" t="e">
        <x:f t="shared" si="27"/>
        <x:v>#REF!</x:v>
      </x:c>
      <x:c r="K53" s="1064" t="e">
        <x:f t="shared" si="28"/>
        <x:v>#REF!</x:v>
      </x:c>
      <x:c r="L53" s="996">
        <x:f t="shared" ca="1" si="29"/>
        <x:v>20.999260907813216</x:v>
      </x:c>
      <x:c r="M53" s="938">
        <x:f t="shared" ca="1" si="30"/>
        <x:v>46.295390582583167</x:v>
      </x:c>
      <x:c r="N53" s="1019" t="e">
        <x:f>(-#REF!*COS($F$18*PI()/180)*$F$21-#REF!*COS($I$18*PI()/180)*$I$21)*$N$99*$C$25*1000/9.81/$O$47*$D$193*#REF!-$N$47/$O$47*$C$20*$F$21</x:f>
        <x:v>#REF!</x:v>
      </x:c>
      <x:c r="O53" s="934"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20.999260907813216</x:v>
      </x:c>
      <x:c r="AA53" s="1024">
        <x:f ca="1">(SQRT(((-'int. presets cp_10d+wd'!D28*SIN($F$18*PI()/180)*$F$21+'int. presets cp_10d+wd'!D37*SIN($I$18*PI()/180)*$I$21)*$C$25*1000)^2+(0.001*$C$25*1000*$F$21)^2)/$C$30+(-'int. presets cp_10d+wd'!D28*COS($F$18*PI()/180)*$F$21-'int. presets cp_10d+wd'!D37*COS($I$18*PI()/180)*$I$21)*$C$25*1000)/9.81*$O$99/$AA$47*$F$193*'int. presets cp_10d+wd'!$D$246-$Z$47/$AA$47*$C$20*$F$21</x:f>
        <x:v>13.558865227241895</x:v>
      </x:c>
      <x:c r="AB53" s="18"/>
      <x:c r="AC53" s="491"/>
      <x:c r="AD53" s="54"/>
      <x:c r="AE53" s="1482"/>
      <x:c r="AF53" s="1483"/>
      <x:c r="AG53" s="1568"/>
      <x:c r="AH53" s="1284"/>
      <x:c r="AI53" s="1284"/>
      <x:c r="AJ53" s="1284"/>
      <x:c r="AK53" s="1285"/>
      <x:c r="AL53" s="1283"/>
      <x:c r="AM53" s="1284"/>
      <x:c r="AN53" s="1284"/>
      <x:c r="AO53" s="1284"/>
      <x:c r="AP53" s="1285"/>
      <x:c r="AQ53" s="1337"/>
      <x:c r="AR53" s="1338"/>
      <x:c r="AS53" s="1338"/>
      <x:c r="AT53" s="1338"/>
      <x:c r="AU53" s="1339"/>
      <x:c r="AV53" s="1346"/>
      <x:c r="AW53" s="1347"/>
      <x:c r="AX53" s="1347"/>
      <x:c r="AY53" s="1347"/>
      <x:c r="AZ53" s="1348"/>
      <x:c r="BA53" s="1355"/>
      <x:c r="BB53" s="1356"/>
      <x:c r="BC53" s="1356"/>
      <x:c r="BD53" s="1356"/>
      <x:c r="BE53" s="1357"/>
      <x:c r="BF53" s="1364"/>
      <x:c r="BG53" s="1365"/>
      <x:c r="BH53" s="1365"/>
      <x:c r="BI53" s="1365"/>
      <x:c r="BJ53" s="1366"/>
      <x:c r="BK53" s="1373"/>
      <x:c r="BL53" s="1374"/>
      <x:c r="BM53" s="1374"/>
      <x:c r="BN53" s="1374"/>
      <x:c r="BO53" s="1375"/>
      <x:c r="BP53" s="1325"/>
      <x:c r="BQ53" s="1326"/>
      <x:c r="BR53" s="1326"/>
      <x:c r="BS53" s="1326"/>
      <x:c r="BT53" s="1327"/>
      <x:c r="BU53" s="1429"/>
      <x:c r="BV53" s="1293"/>
      <x:c r="BW53" s="1293"/>
      <x:c r="BX53" s="1293"/>
      <x:c r="BY53" s="1430"/>
      <x:c r="BZ53" s="1482"/>
      <x:c r="CA53" s="1483"/>
      <x:c r="CB53" s="360"/>
      <x:c r="CC53" s="602" t="s">
        <x:v>0</x:v>
      </x:c>
      <x:c r="CE53" s="491"/>
      <x:c r="CF53" s="54"/>
      <x:c r="CG53" s="1482"/>
      <x:c r="CH53" s="1483"/>
      <x:c r="CI53" s="1292"/>
      <x:c r="CJ53" s="1293"/>
      <x:c r="CK53" s="1293"/>
      <x:c r="CL53" s="1293"/>
      <x:c r="CM53" s="1294"/>
      <x:c r="CN53" s="1325"/>
      <x:c r="CO53" s="1326"/>
      <x:c r="CP53" s="1326"/>
      <x:c r="CQ53" s="1326"/>
      <x:c r="CR53" s="1327"/>
      <x:c r="CS53" s="1373"/>
      <x:c r="CT53" s="1374"/>
      <x:c r="CU53" s="1374"/>
      <x:c r="CV53" s="1374"/>
      <x:c r="CW53" s="1375"/>
      <x:c r="CX53" s="1364"/>
      <x:c r="CY53" s="1365"/>
      <x:c r="CZ53" s="1365"/>
      <x:c r="DA53" s="1365"/>
      <x:c r="DB53" s="1366"/>
      <x:c r="DC53" s="1355"/>
      <x:c r="DD53" s="1356"/>
      <x:c r="DE53" s="1356"/>
      <x:c r="DF53" s="1356"/>
      <x:c r="DG53" s="1357"/>
      <x:c r="DH53" s="1346"/>
      <x:c r="DI53" s="1347"/>
      <x:c r="DJ53" s="1347"/>
      <x:c r="DK53" s="1347"/>
      <x:c r="DL53" s="1348"/>
      <x:c r="DM53" s="1337"/>
      <x:c r="DN53" s="1338"/>
      <x:c r="DO53" s="1338"/>
      <x:c r="DP53" s="1338"/>
      <x:c r="DQ53" s="1339"/>
      <x:c r="DR53" s="1283"/>
      <x:c r="DS53" s="1284"/>
      <x:c r="DT53" s="1284"/>
      <x:c r="DU53" s="1284"/>
      <x:c r="DV53" s="1285"/>
      <x:c r="DW53" s="1283"/>
      <x:c r="DX53" s="1284"/>
      <x:c r="DY53" s="1284"/>
      <x:c r="DZ53" s="1284"/>
      <x:c r="EA53" s="1288"/>
      <x:c r="EB53" s="1482"/>
      <x:c r="EC53" s="1483"/>
      <x:c r="ED53" s="360"/>
      <x:c r="EE53" s="602" t="s">
        <x:v>0</x:v>
      </x:c>
    </x:row>
    <x:row r="54" spans="1:136" ht="13.5" customHeight="1" thickBot="1" x14ac:dyDescent="0.25">
      <x:c r="A54" s="24"/>
      <x:c r="B54" s="1586" t="e">
        <x:v>#REF!</x:v>
      </x:c>
      <x:c r="C54" s="1587">
        <x:v>0</x:v>
      </x:c>
      <x:c r="D54" s="1588">
        <x:v>0</x:v>
      </x:c>
      <x:c r="E54" s="343" t="s">
        <x:v>462</x:v>
      </x:c>
      <x:c r="F54" s="1055" t="e">
        <x:f t="shared" si="23"/>
        <x:v>#REF!</x:v>
      </x:c>
      <x:c r="G54" s="1055" t="e">
        <x:f t="shared" si="24"/>
        <x:v>#REF!</x:v>
      </x:c>
      <x:c r="H54" s="1055" t="e">
        <x:f t="shared" si="25"/>
        <x:v>#REF!</x:v>
      </x:c>
      <x:c r="I54" s="1056" t="e">
        <x:f t="shared" si="26"/>
        <x:v>#REF!</x:v>
      </x:c>
      <x:c r="J54" s="1055" t="e">
        <x:f t="shared" si="27"/>
        <x:v>#REF!</x:v>
      </x:c>
      <x:c r="K54" s="1063" t="e">
        <x:f t="shared" si="28"/>
        <x:v>#REF!</x:v>
      </x:c>
      <x:c r="L54" s="995">
        <x:f t="shared" ca="1" si="29"/>
        <x:v>13.558865227241895</x:v>
      </x:c>
      <x:c r="M54" s="939">
        <x:f t="shared" ca="1" si="30"/>
        <x:v>29.892145457282027</x:v>
      </x:c>
      <x:c r="N54" s="1021" t="e">
        <x:f>(-#REF!*COS($F$18*PI()/180)*$F$21-#REF!*COS($I$18*PI()/180)*$I$21)*$N$99*$C$25*1000/9.81/$O$47*$D$193*#REF!-$N$47/$O$47*$C$20*$F$21</x:f>
        <x:v>#REF!</x:v>
      </x:c>
      <x:c r="O54" s="935"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-1.4163054195258553</x:v>
      </x:c>
      <x:c r="AA54" s="1022">
        <x:f ca="1">(SQRT(((-'int. presets cp_10d+wd'!D29*SIN($F$18*PI()/180)*$F$21+'int. presets cp_10d+wd'!D38*SIN($I$18*PI()/180)*$I$21)*$C$25*1000)^2+(0.001*$C$25*1000*$F$21)^2)/$C$30+(-'int. presets cp_10d+wd'!D29*COS($F$18*PI()/180)*$F$21-'int. presets cp_10d+wd'!D38*COS($I$18*PI()/180)*$I$21)*$C$25*1000)/9.81*$O$99/$AA$47*$F$193*'int. presets cp_10d+wd'!$D$246-$Z$47/$AA$47*$C$20*$F$21</x:f>
        <x:v>13.558865227241895</x:v>
      </x:c>
      <x:c r="AB54" s="18"/>
      <x:c r="AC54" s="491"/>
      <x:c r="AD54" s="54"/>
      <x:c r="AE54" s="1482"/>
      <x:c r="AF54" s="1483"/>
      <x:c r="AG54" s="1569" t="str">
        <x:f>AL51</x:f>
        <x:v>Inner row
Interior modules</x:v>
      </x:c>
      <x:c r="AH54" s="1278"/>
      <x:c r="AI54" s="1278"/>
      <x:c r="AJ54" s="1278"/>
      <x:c r="AK54" s="1279"/>
      <x:c r="AL54" s="1277" t="str">
        <x:f>AL32</x:f>
        <x:v>Inner row
Interior modules</x:v>
      </x:c>
      <x:c r="AM54" s="1278"/>
      <x:c r="AN54" s="1278"/>
      <x:c r="AO54" s="1278"/>
      <x:c r="AP54" s="1279"/>
      <x:c r="AQ54" s="1331" t="str">
        <x:f>AQ32</x:f>
        <x:v>Inner row
1st-4th module</x:v>
      </x:c>
      <x:c r="AR54" s="1332"/>
      <x:c r="AS54" s="1332"/>
      <x:c r="AT54" s="1332"/>
      <x:c r="AU54" s="1333"/>
      <x:c r="AV54" s="1340" t="str">
        <x:f>AV32</x:f>
        <x:v>Inner row
Interior modules</x:v>
      </x:c>
      <x:c r="AW54" s="1341"/>
      <x:c r="AX54" s="1341"/>
      <x:c r="AY54" s="1341"/>
      <x:c r="AZ54" s="1342"/>
      <x:c r="BA54" s="1349" t="str">
        <x:f>BA32</x:f>
        <x:v>Inner row
1st-4th module</x:v>
      </x:c>
      <x:c r="BB54" s="1350"/>
      <x:c r="BC54" s="1350"/>
      <x:c r="BD54" s="1350"/>
      <x:c r="BE54" s="1351"/>
      <x:c r="BF54" s="1358" t="str">
        <x:f>BF32</x:f>
        <x:v>Inner row
Interior modules</x:v>
      </x:c>
      <x:c r="BG54" s="1359"/>
      <x:c r="BH54" s="1359"/>
      <x:c r="BI54" s="1359"/>
      <x:c r="BJ54" s="1360"/>
      <x:c r="BK54" s="1500" t="str">
        <x:f>BK32</x:f>
        <x:v>Inner row
1st-4th module</x:v>
      </x:c>
      <x:c r="BL54" s="1501"/>
      <x:c r="BM54" s="1501"/>
      <x:c r="BN54" s="1501"/>
      <x:c r="BO54" s="1502"/>
      <x:c r="BP54" s="1322" t="str">
        <x:f>BP43</x:f>
        <x:v>Inner row
Interior modules</x:v>
      </x:c>
      <x:c r="BQ54" s="1323"/>
      <x:c r="BR54" s="1323"/>
      <x:c r="BS54" s="1323"/>
      <x:c r="BT54" s="1324"/>
      <x:c r="BU54" s="1427" t="str">
        <x:f>BU43</x:f>
        <x:v>Inner row
1st-4th module</x:v>
      </x:c>
      <x:c r="BV54" s="1290"/>
      <x:c r="BW54" s="1290"/>
      <x:c r="BX54" s="1290"/>
      <x:c r="BY54" s="1428"/>
      <x:c r="BZ54" s="1482"/>
      <x:c r="CA54" s="1483"/>
      <x:c r="CB54" s="361"/>
      <x:c r="CC54" s="1276" t="s">
        <x:v>76</x:v>
      </x:c>
      <x:c r="CE54" s="491"/>
      <x:c r="CF54" s="54"/>
      <x:c r="CG54" s="1482"/>
      <x:c r="CH54" s="1483"/>
      <x:c r="CI54" s="1289" t="str">
        <x:f>BU54</x:f>
        <x:v>Inner row
1st-4th module</x:v>
      </x:c>
      <x:c r="CJ54" s="1290"/>
      <x:c r="CK54" s="1290"/>
      <x:c r="CL54" s="1290"/>
      <x:c r="CM54" s="1291"/>
      <x:c r="CN54" s="1322" t="str">
        <x:f>BP54</x:f>
        <x:v>Inner row
Interior modules</x:v>
      </x:c>
      <x:c r="CO54" s="1323"/>
      <x:c r="CP54" s="1323"/>
      <x:c r="CQ54" s="1323"/>
      <x:c r="CR54" s="1324"/>
      <x:c r="CS54" s="1295" t="str">
        <x:f>BK54</x:f>
        <x:v>Inner row
1st-4th module</x:v>
      </x:c>
      <x:c r="CT54" s="1296"/>
      <x:c r="CU54" s="1296"/>
      <x:c r="CV54" s="1296"/>
      <x:c r="CW54" s="1297"/>
      <x:c r="CX54" s="1358" t="str">
        <x:f>BF54</x:f>
        <x:v>Inner row
Interior modules</x:v>
      </x:c>
      <x:c r="CY54" s="1359"/>
      <x:c r="CZ54" s="1359"/>
      <x:c r="DA54" s="1359"/>
      <x:c r="DB54" s="1360"/>
      <x:c r="DC54" s="1349" t="str">
        <x:f>BA54</x:f>
        <x:v>Inner row
1st-4th module</x:v>
      </x:c>
      <x:c r="DD54" s="1350"/>
      <x:c r="DE54" s="1350"/>
      <x:c r="DF54" s="1350"/>
      <x:c r="DG54" s="1351"/>
      <x:c r="DH54" s="1340" t="str">
        <x:f>AV54</x:f>
        <x:v>Inner row
Interior modules</x:v>
      </x:c>
      <x:c r="DI54" s="1341"/>
      <x:c r="DJ54" s="1341"/>
      <x:c r="DK54" s="1341"/>
      <x:c r="DL54" s="1342"/>
      <x:c r="DM54" s="1331" t="str">
        <x:f>AQ54</x:f>
        <x:v>Inner row
1st-4th module</x:v>
      </x:c>
      <x:c r="DN54" s="1332"/>
      <x:c r="DO54" s="1332"/>
      <x:c r="DP54" s="1332"/>
      <x:c r="DQ54" s="1333"/>
      <x:c r="DR54" s="1277" t="str">
        <x:f>AL54</x:f>
        <x:v>Inner row
Interior modules</x:v>
      </x:c>
      <x:c r="DS54" s="1278"/>
      <x:c r="DT54" s="1278"/>
      <x:c r="DU54" s="1278"/>
      <x:c r="DV54" s="1279"/>
      <x:c r="DW54" s="1277" t="str">
        <x:f>AG54</x:f>
        <x:v>Inner row
Interior modules</x:v>
      </x:c>
      <x:c r="DX54" s="1278"/>
      <x:c r="DY54" s="1278"/>
      <x:c r="DZ54" s="1278"/>
      <x:c r="EA54" s="1286"/>
      <x:c r="EB54" s="1482"/>
      <x:c r="EC54" s="1483"/>
      <x:c r="ED54" s="361"/>
      <x:c r="EE54" s="1276" t="s">
        <x:v>76</x:v>
      </x:c>
    </x:row>
    <x:row r="55" spans="1:136" ht="13.5" customHeight="1" x14ac:dyDescent="0.2">
      <x:c r="A55" s="24"/>
      <x:c r="B55" s="1580" t="s">
        <x:v>464</x:v>
      </x:c>
      <x:c r="C55" s="1581">
        <x:v>0</x:v>
      </x:c>
      <x:c r="D55" s="1582" t="s">
        <x:v>464</x:v>
      </x:c>
      <x:c r="E55" s="342" t="s">
        <x:v>461</x:v>
      </x:c>
      <x:c r="F55" s="1057" t="e">
        <x:f t="shared" si="23"/>
        <x:v>#REF!</x:v>
      </x:c>
      <x:c r="G55" s="1057" t="e">
        <x:f t="shared" si="24"/>
        <x:v>#REF!</x:v>
      </x:c>
      <x:c r="H55" s="1057" t="e">
        <x:f t="shared" si="25"/>
        <x:v>#REF!</x:v>
      </x:c>
      <x:c r="I55" s="1054" t="e">
        <x:f t="shared" si="26"/>
        <x:v>#REF!</x:v>
      </x:c>
      <x:c r="J55" s="1057" t="e">
        <x:f t="shared" si="27"/>
        <x:v>#REF!</x:v>
      </x:c>
      <x:c r="K55" s="1064" t="e">
        <x:f t="shared" si="28"/>
        <x:v>#REF!</x:v>
      </x:c>
      <x:c r="L55" s="996">
        <x:f t="shared" ca="1" si="29"/>
        <x:v>15.367096584080045</x:v>
      </x:c>
      <x:c r="M55" s="938">
        <x:f t="shared" ca="1" si="30"/>
        <x:v>33.878608471194546</x:v>
      </x:c>
      <x:c r="N55" s="1019" t="e">
        <x:f>(-#REF!*COS($F$18*PI()/180)*$F$21-#REF!*COS($I$18*PI()/180)*$I$21)*$N$99*$C$25*1000/9.81/$O$47*$D$193*#REF!-$N$47/$O$47*$C$20*$F$21</x:f>
        <x:v>#REF!</x:v>
      </x:c>
      <x:c r="O55" s="934"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15.367096584080045</x:v>
      </x:c>
      <x:c r="AA55" s="1024">
        <x:f ca="1">(SQRT(((-'int. presets cp_10d+wd'!D30*SIN($F$18*PI()/180)*$F$21+'int. presets cp_10d+wd'!D39*SIN($I$18*PI()/180)*$I$21)*$C$25*1000)^2+(0.001*$C$25*1000*$F$21)^2)/$C$30+(-'int. presets cp_10d+wd'!D30*COS($F$18*PI()/180)*$F$21-'int. presets cp_10d+wd'!D39*COS($I$18*PI()/180)*$I$21)*$C$25*1000)/9.81*$O$99/$AA$47*$F$193*'int. presets cp_10d+wd'!$D$246-$Z$47/$AA$47*$C$20*$F$21</x:f>
        <x:v>13.558865227241895</x:v>
      </x:c>
      <x:c r="AB55" s="18"/>
      <x:c r="AC55" s="493"/>
      <x:c r="AD55" s="54"/>
      <x:c r="AE55" s="1482"/>
      <x:c r="AF55" s="1483"/>
      <x:c r="AG55" s="1567"/>
      <x:c r="AH55" s="1281"/>
      <x:c r="AI55" s="1281"/>
      <x:c r="AJ55" s="1281"/>
      <x:c r="AK55" s="1282"/>
      <x:c r="AL55" s="1280"/>
      <x:c r="AM55" s="1281"/>
      <x:c r="AN55" s="1281"/>
      <x:c r="AO55" s="1281"/>
      <x:c r="AP55" s="1282"/>
      <x:c r="AQ55" s="1334"/>
      <x:c r="AR55" s="1335"/>
      <x:c r="AS55" s="1335"/>
      <x:c r="AT55" s="1335"/>
      <x:c r="AU55" s="1336"/>
      <x:c r="AV55" s="1343"/>
      <x:c r="AW55" s="1344"/>
      <x:c r="AX55" s="1344"/>
      <x:c r="AY55" s="1344"/>
      <x:c r="AZ55" s="1345"/>
      <x:c r="BA55" s="1352"/>
      <x:c r="BB55" s="1353"/>
      <x:c r="BC55" s="1353"/>
      <x:c r="BD55" s="1353"/>
      <x:c r="BE55" s="1354"/>
      <x:c r="BF55" s="1361"/>
      <x:c r="BG55" s="1362"/>
      <x:c r="BH55" s="1362"/>
      <x:c r="BI55" s="1362"/>
      <x:c r="BJ55" s="1363"/>
      <x:c r="BK55" s="1503"/>
      <x:c r="BL55" s="1504"/>
      <x:c r="BM55" s="1504"/>
      <x:c r="BN55" s="1504"/>
      <x:c r="BO55" s="1505"/>
      <x:c r="BP55" s="1328"/>
      <x:c r="BQ55" s="1329"/>
      <x:c r="BR55" s="1329"/>
      <x:c r="BS55" s="1329"/>
      <x:c r="BT55" s="1330"/>
      <x:c r="BU55" s="1495"/>
      <x:c r="BV55" s="1377"/>
      <x:c r="BW55" s="1377"/>
      <x:c r="BX55" s="1377"/>
      <x:c r="BY55" s="1496"/>
      <x:c r="BZ55" s="1482"/>
      <x:c r="CA55" s="1483"/>
      <x:c r="CB55" s="361"/>
      <x:c r="CC55" s="1276"/>
      <x:c r="CE55" s="493"/>
      <x:c r="CF55" s="54"/>
      <x:c r="CG55" s="1482"/>
      <x:c r="CH55" s="1483"/>
      <x:c r="CI55" s="1376"/>
      <x:c r="CJ55" s="1377"/>
      <x:c r="CK55" s="1377"/>
      <x:c r="CL55" s="1377"/>
      <x:c r="CM55" s="1378"/>
      <x:c r="CN55" s="1328"/>
      <x:c r="CO55" s="1329"/>
      <x:c r="CP55" s="1329"/>
      <x:c r="CQ55" s="1329"/>
      <x:c r="CR55" s="1330"/>
      <x:c r="CS55" s="1298"/>
      <x:c r="CT55" s="1299"/>
      <x:c r="CU55" s="1299"/>
      <x:c r="CV55" s="1299"/>
      <x:c r="CW55" s="1300"/>
      <x:c r="CX55" s="1361"/>
      <x:c r="CY55" s="1362"/>
      <x:c r="CZ55" s="1362"/>
      <x:c r="DA55" s="1362"/>
      <x:c r="DB55" s="1363"/>
      <x:c r="DC55" s="1352"/>
      <x:c r="DD55" s="1353"/>
      <x:c r="DE55" s="1353"/>
      <x:c r="DF55" s="1353"/>
      <x:c r="DG55" s="1354"/>
      <x:c r="DH55" s="1343"/>
      <x:c r="DI55" s="1344"/>
      <x:c r="DJ55" s="1344"/>
      <x:c r="DK55" s="1344"/>
      <x:c r="DL55" s="1345"/>
      <x:c r="DM55" s="1334"/>
      <x:c r="DN55" s="1335"/>
      <x:c r="DO55" s="1335"/>
      <x:c r="DP55" s="1335"/>
      <x:c r="DQ55" s="1336"/>
      <x:c r="DR55" s="1280"/>
      <x:c r="DS55" s="1281"/>
      <x:c r="DT55" s="1281"/>
      <x:c r="DU55" s="1281"/>
      <x:c r="DV55" s="1282"/>
      <x:c r="DW55" s="1280"/>
      <x:c r="DX55" s="1281"/>
      <x:c r="DY55" s="1281"/>
      <x:c r="DZ55" s="1281"/>
      <x:c r="EA55" s="1287"/>
      <x:c r="EB55" s="1482"/>
      <x:c r="EC55" s="1483"/>
      <x:c r="ED55" s="361"/>
      <x:c r="EE55" s="1276"/>
    </x:row>
    <x:row r="56" spans="1:136" ht="13.5" customHeight="1" thickBot="1" x14ac:dyDescent="0.25">
      <x:c r="A56" s="24"/>
      <x:c r="B56" s="1586" t="e">
        <x:v>#REF!</x:v>
      </x:c>
      <x:c r="C56" s="1587">
        <x:v>0</x:v>
      </x:c>
      <x:c r="D56" s="1588">
        <x:v>0</x:v>
      </x:c>
      <x:c r="E56" s="343" t="s">
        <x:v>462</x:v>
      </x:c>
      <x:c r="F56" s="1055" t="e">
        <x:f t="shared" si="23"/>
        <x:v>#REF!</x:v>
      </x:c>
      <x:c r="G56" s="1055" t="e">
        <x:f t="shared" si="24"/>
        <x:v>#REF!</x:v>
      </x:c>
      <x:c r="H56" s="1055" t="e">
        <x:f t="shared" si="25"/>
        <x:v>#REF!</x:v>
      </x:c>
      <x:c r="I56" s="1056" t="e">
        <x:f t="shared" si="26"/>
        <x:v>#REF!</x:v>
      </x:c>
      <x:c r="J56" s="1055" t="e">
        <x:f t="shared" si="27"/>
        <x:v>#REF!</x:v>
      </x:c>
      <x:c r="K56" s="1063" t="e">
        <x:f t="shared" si="28"/>
        <x:v>#REF!</x:v>
      </x:c>
      <x:c r="L56" s="995">
        <x:f t="shared" ca="1" si="29"/>
        <x:v>13.558865227241895</x:v>
      </x:c>
      <x:c r="M56" s="939">
        <x:f t="shared" ca="1" si="30"/>
        <x:v>29.892145457282027</x:v>
      </x:c>
      <x:c r="N56" s="1021" t="e">
        <x:f>(-#REF!*COS($F$18*PI()/180)*$F$21-#REF!*COS($I$18*PI()/180)*$I$21)*$N$99*$C$25*1000/9.81/$O$47*$D$193*#REF!-$N$47/$O$47*$C$20*$F$21</x:f>
        <x:v>#REF!</x:v>
      </x:c>
      <x:c r="O56" s="935"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9.3449006808552397</x:v>
      </x:c>
      <x:c r="AA56" s="1022">
        <x:f ca="1">(SQRT(((-'int. presets cp_10d+wd'!D31*SIN($F$18*PI()/180)*$F$21+'int. presets cp_10d+wd'!D40*SIN($I$18*PI()/180)*$I$21)*$C$25*1000)^2+(0.001*$C$25*1000*$F$21)^2)/$C$30+(-'int. presets cp_10d+wd'!D31*COS($F$18*PI()/180)*$F$21-'int. presets cp_10d+wd'!D40*COS($I$18*PI()/180)*$I$21)*$C$25*1000)/9.81*$O$99/$AA$47*$F$193*'int. presets cp_10d+wd'!$D$246-$Z$47/$AA$47*$C$20*$F$21</x:f>
        <x:v>13.558865227241895</x:v>
      </x:c>
      <x:c r="AB56" s="18"/>
      <x:c r="AC56" s="153"/>
      <x:c r="AD56" s="56"/>
      <x:c r="AE56" s="1482"/>
      <x:c r="AF56" s="1483"/>
      <x:c r="AG56" s="1568"/>
      <x:c r="AH56" s="1284"/>
      <x:c r="AI56" s="1284"/>
      <x:c r="AJ56" s="1284"/>
      <x:c r="AK56" s="1285"/>
      <x:c r="AL56" s="1283"/>
      <x:c r="AM56" s="1284"/>
      <x:c r="AN56" s="1284"/>
      <x:c r="AO56" s="1284"/>
      <x:c r="AP56" s="1285"/>
      <x:c r="AQ56" s="1337"/>
      <x:c r="AR56" s="1338"/>
      <x:c r="AS56" s="1338"/>
      <x:c r="AT56" s="1338"/>
      <x:c r="AU56" s="1339"/>
      <x:c r="AV56" s="1346"/>
      <x:c r="AW56" s="1347"/>
      <x:c r="AX56" s="1347"/>
      <x:c r="AY56" s="1347"/>
      <x:c r="AZ56" s="1348"/>
      <x:c r="BA56" s="1355"/>
      <x:c r="BB56" s="1356"/>
      <x:c r="BC56" s="1356"/>
      <x:c r="BD56" s="1356"/>
      <x:c r="BE56" s="1357"/>
      <x:c r="BF56" s="1364"/>
      <x:c r="BG56" s="1365"/>
      <x:c r="BH56" s="1365"/>
      <x:c r="BI56" s="1365"/>
      <x:c r="BJ56" s="1366"/>
      <x:c r="BK56" s="1506"/>
      <x:c r="BL56" s="1507"/>
      <x:c r="BM56" s="1507"/>
      <x:c r="BN56" s="1507"/>
      <x:c r="BO56" s="1508"/>
      <x:c r="BP56" s="1325"/>
      <x:c r="BQ56" s="1326"/>
      <x:c r="BR56" s="1326"/>
      <x:c r="BS56" s="1326"/>
      <x:c r="BT56" s="1327"/>
      <x:c r="BU56" s="1429"/>
      <x:c r="BV56" s="1293"/>
      <x:c r="BW56" s="1293"/>
      <x:c r="BX56" s="1293"/>
      <x:c r="BY56" s="1430"/>
      <x:c r="BZ56" s="1482"/>
      <x:c r="CA56" s="1483"/>
      <x:c r="CB56" s="361"/>
      <x:c r="CC56" s="485"/>
      <x:c r="CE56" s="153"/>
      <x:c r="CF56" s="56"/>
      <x:c r="CG56" s="1482"/>
      <x:c r="CH56" s="1483"/>
      <x:c r="CI56" s="1292"/>
      <x:c r="CJ56" s="1293"/>
      <x:c r="CK56" s="1293"/>
      <x:c r="CL56" s="1293"/>
      <x:c r="CM56" s="1294"/>
      <x:c r="CN56" s="1325"/>
      <x:c r="CO56" s="1326"/>
      <x:c r="CP56" s="1326"/>
      <x:c r="CQ56" s="1326"/>
      <x:c r="CR56" s="1327"/>
      <x:c r="CS56" s="1301"/>
      <x:c r="CT56" s="1302"/>
      <x:c r="CU56" s="1302"/>
      <x:c r="CV56" s="1302"/>
      <x:c r="CW56" s="1303"/>
      <x:c r="CX56" s="1364"/>
      <x:c r="CY56" s="1365"/>
      <x:c r="CZ56" s="1365"/>
      <x:c r="DA56" s="1365"/>
      <x:c r="DB56" s="1366"/>
      <x:c r="DC56" s="1355"/>
      <x:c r="DD56" s="1356"/>
      <x:c r="DE56" s="1356"/>
      <x:c r="DF56" s="1356"/>
      <x:c r="DG56" s="1357"/>
      <x:c r="DH56" s="1346"/>
      <x:c r="DI56" s="1347"/>
      <x:c r="DJ56" s="1347"/>
      <x:c r="DK56" s="1347"/>
      <x:c r="DL56" s="1348"/>
      <x:c r="DM56" s="1337"/>
      <x:c r="DN56" s="1338"/>
      <x:c r="DO56" s="1338"/>
      <x:c r="DP56" s="1338"/>
      <x:c r="DQ56" s="1339"/>
      <x:c r="DR56" s="1283"/>
      <x:c r="DS56" s="1284"/>
      <x:c r="DT56" s="1284"/>
      <x:c r="DU56" s="1284"/>
      <x:c r="DV56" s="1285"/>
      <x:c r="DW56" s="1283"/>
      <x:c r="DX56" s="1284"/>
      <x:c r="DY56" s="1284"/>
      <x:c r="DZ56" s="1284"/>
      <x:c r="EA56" s="1288"/>
      <x:c r="EB56" s="1482"/>
      <x:c r="EC56" s="1483"/>
      <x:c r="ED56" s="361"/>
      <x:c r="EE56" s="485"/>
    </x:row>
    <x:row r="57" spans="1:136" ht="13.5" customHeight="1" x14ac:dyDescent="0.2">
      <x:c r="A57" s="24"/>
      <x:c r="B57" s="1580" t="s">
        <x:v>465</x:v>
      </x:c>
      <x:c r="C57" s="1581">
        <x:v>0</x:v>
      </x:c>
      <x:c r="D57" s="1582" t="s">
        <x:v>465</x:v>
      </x:c>
      <x:c r="E57" s="342" t="s">
        <x:v>461</x:v>
      </x:c>
      <x:c r="F57" s="1057" t="e">
        <x:f t="shared" si="23"/>
        <x:v>#REF!</x:v>
      </x:c>
      <x:c r="G57" s="1057" t="e">
        <x:f t="shared" si="24"/>
        <x:v>#REF!</x:v>
      </x:c>
      <x:c r="H57" s="1057" t="e">
        <x:f t="shared" si="25"/>
        <x:v>#REF!</x:v>
      </x:c>
      <x:c r="I57" s="1054" t="e">
        <x:f t="shared" si="26"/>
        <x:v>#REF!</x:v>
      </x:c>
      <x:c r="J57" s="1057" t="e">
        <x:f t="shared" si="27"/>
        <x:v>#REF!</x:v>
      </x:c>
      <x:c r="K57" s="1064" t="e">
        <x:f t="shared" si="28"/>
        <x:v>#REF!</x:v>
      </x:c>
      <x:c r="L57" s="996">
        <x:f t="shared" ca="1" si="29"/>
        <x:v>17.030450972421448</x:v>
      </x:c>
      <x:c r="M57" s="938">
        <x:f t="shared" ca="1" si="30"/>
        <x:v>37.545672822819768</x:v>
      </x:c>
      <x:c r="N57" s="1019" t="e">
        <x:f>(-#REF!*COS($F$18*PI()/180)*$F$21-#REF!*COS($I$18*PI()/180)*$I$21)*$N$99*$C$25*1000/9.81/$O$47*$D$193*#REF!-$N$47/$O$47*$C$20*$F$21</x:f>
        <x:v>#REF!</x:v>
      </x:c>
      <x:c r="O57" s="934"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17.030450972421448</x:v>
      </x:c>
      <x:c r="AA57" s="1020">
        <x:f ca="1">(SQRT(((-'int. presets cp_10d+wd'!D32*SIN($F$18*PI()/180)*$F$21+'int. presets cp_10d+wd'!D41*SIN($I$18*PI()/180)*$I$21)*$C$25*1000)^2+(0.001*$C$25*1000*$F$21)^2)/$C$30+(-'int. presets cp_10d+wd'!D32*COS($F$18*PI()/180)*$F$21-'int. presets cp_10d+wd'!D41*COS($I$18*PI()/180)*$I$21)*$C$25*1000)/9.81*$O$99/$AA$47*$F$193*'int. presets cp_10d+wd'!$D$246-$Z$47/$AA$47*$C$20*$F$21</x:f>
        <x:v>13.558865227241895</x:v>
      </x:c>
      <x:c r="AB57" s="18"/>
      <x:c r="AC57" s="493"/>
      <x:c r="AD57" s="18"/>
      <x:c r="AE57" s="1482"/>
      <x:c r="AF57" s="1483"/>
      <x:c r="AG57" s="1569" t="str">
        <x:f>AL51</x:f>
        <x:v>Inner row
Interior modules</x:v>
      </x:c>
      <x:c r="AH57" s="1278"/>
      <x:c r="AI57" s="1278"/>
      <x:c r="AJ57" s="1278"/>
      <x:c r="AK57" s="1279"/>
      <x:c r="AL57" s="1277" t="str">
        <x:f>AL32</x:f>
        <x:v>Inner row
Interior modules</x:v>
      </x:c>
      <x:c r="AM57" s="1278"/>
      <x:c r="AN57" s="1278"/>
      <x:c r="AO57" s="1278"/>
      <x:c r="AP57" s="1279"/>
      <x:c r="AQ57" s="1331" t="str">
        <x:f>AQ32</x:f>
        <x:v>Inner row
1st-4th module</x:v>
      </x:c>
      <x:c r="AR57" s="1332"/>
      <x:c r="AS57" s="1332"/>
      <x:c r="AT57" s="1332"/>
      <x:c r="AU57" s="1333"/>
      <x:c r="AV57" s="1340" t="str">
        <x:f>AV32</x:f>
        <x:v>Inner row
Interior modules</x:v>
      </x:c>
      <x:c r="AW57" s="1341"/>
      <x:c r="AX57" s="1341"/>
      <x:c r="AY57" s="1341"/>
      <x:c r="AZ57" s="1342"/>
      <x:c r="BA57" s="1349" t="str">
        <x:f>BA32</x:f>
        <x:v>Inner row
1st-4th module</x:v>
      </x:c>
      <x:c r="BB57" s="1350"/>
      <x:c r="BC57" s="1350"/>
      <x:c r="BD57" s="1350"/>
      <x:c r="BE57" s="1351"/>
      <x:c r="BF57" s="1358" t="str">
        <x:f>BF32</x:f>
        <x:v>Inner row
Interior modules</x:v>
      </x:c>
      <x:c r="BG57" s="1359"/>
      <x:c r="BH57" s="1359"/>
      <x:c r="BI57" s="1359"/>
      <x:c r="BJ57" s="1360"/>
      <x:c r="BK57" s="1500" t="str">
        <x:f>BK32</x:f>
        <x:v>Inner row
1st-4th module</x:v>
      </x:c>
      <x:c r="BL57" s="1501"/>
      <x:c r="BM57" s="1501"/>
      <x:c r="BN57" s="1501"/>
      <x:c r="BO57" s="1502"/>
      <x:c r="BP57" s="1322" t="str">
        <x:f>BP43</x:f>
        <x:v>Inner row
Interior modules</x:v>
      </x:c>
      <x:c r="BQ57" s="1323"/>
      <x:c r="BR57" s="1323"/>
      <x:c r="BS57" s="1323"/>
      <x:c r="BT57" s="1324"/>
      <x:c r="BU57" s="1427" t="str">
        <x:f>BU43</x:f>
        <x:v>Inner row
1st-4th module</x:v>
      </x:c>
      <x:c r="BV57" s="1290"/>
      <x:c r="BW57" s="1290"/>
      <x:c r="BX57" s="1290"/>
      <x:c r="BY57" s="1428"/>
      <x:c r="BZ57" s="1482"/>
      <x:c r="CA57" s="1483"/>
      <x:c r="CB57" s="361"/>
      <x:c r="CC57" s="485"/>
      <x:c r="CE57" s="493"/>
      <x:c r="CF57" s="18"/>
      <x:c r="CG57" s="1482"/>
      <x:c r="CH57" s="1483"/>
      <x:c r="CI57" s="1289" t="str">
        <x:f>BU57</x:f>
        <x:v>Inner row
1st-4th module</x:v>
      </x:c>
      <x:c r="CJ57" s="1290"/>
      <x:c r="CK57" s="1290"/>
      <x:c r="CL57" s="1290"/>
      <x:c r="CM57" s="1291"/>
      <x:c r="CN57" s="1322" t="str">
        <x:f t="shared" ref="CN57" si="31">BP57</x:f>
        <x:v>Inner row
Interior modules</x:v>
      </x:c>
      <x:c r="CO57" s="1323"/>
      <x:c r="CP57" s="1323"/>
      <x:c r="CQ57" s="1323"/>
      <x:c r="CR57" s="1324"/>
      <x:c r="CS57" s="1295" t="str">
        <x:f t="shared" ref="CS57" si="32">BK57</x:f>
        <x:v>Inner row
1st-4th module</x:v>
      </x:c>
      <x:c r="CT57" s="1296"/>
      <x:c r="CU57" s="1296"/>
      <x:c r="CV57" s="1296"/>
      <x:c r="CW57" s="1297"/>
      <x:c r="CX57" s="1358" t="str">
        <x:f t="shared" ref="CX57" si="33">BF57</x:f>
        <x:v>Inner row
Interior modules</x:v>
      </x:c>
      <x:c r="CY57" s="1359"/>
      <x:c r="CZ57" s="1359"/>
      <x:c r="DA57" s="1359"/>
      <x:c r="DB57" s="1360"/>
      <x:c r="DC57" s="1349" t="str">
        <x:f t="shared" ref="DC57" si="34">BA57</x:f>
        <x:v>Inner row
1st-4th module</x:v>
      </x:c>
      <x:c r="DD57" s="1350"/>
      <x:c r="DE57" s="1350"/>
      <x:c r="DF57" s="1350"/>
      <x:c r="DG57" s="1351"/>
      <x:c r="DH57" s="1340" t="str">
        <x:f t="shared" ref="DH57" si="35">AV57</x:f>
        <x:v>Inner row
Interior modules</x:v>
      </x:c>
      <x:c r="DI57" s="1341"/>
      <x:c r="DJ57" s="1341"/>
      <x:c r="DK57" s="1341"/>
      <x:c r="DL57" s="1342"/>
      <x:c r="DM57" s="1331" t="str">
        <x:f t="shared" ref="DM57" si="36">AQ57</x:f>
        <x:v>Inner row
1st-4th module</x:v>
      </x:c>
      <x:c r="DN57" s="1332"/>
      <x:c r="DO57" s="1332"/>
      <x:c r="DP57" s="1332"/>
      <x:c r="DQ57" s="1333"/>
      <x:c r="DR57" s="1277" t="str">
        <x:f t="shared" ref="DR57" si="37">AL57</x:f>
        <x:v>Inner row
Interior modules</x:v>
      </x:c>
      <x:c r="DS57" s="1278"/>
      <x:c r="DT57" s="1278"/>
      <x:c r="DU57" s="1278"/>
      <x:c r="DV57" s="1279"/>
      <x:c r="DW57" s="1277" t="str">
        <x:f t="shared" ref="DW57" si="38">AG57</x:f>
        <x:v>Inner row
Interior modules</x:v>
      </x:c>
      <x:c r="DX57" s="1278"/>
      <x:c r="DY57" s="1278"/>
      <x:c r="DZ57" s="1278"/>
      <x:c r="EA57" s="1286"/>
      <x:c r="EB57" s="1482"/>
      <x:c r="EC57" s="1483"/>
      <x:c r="ED57" s="361"/>
      <x:c r="EE57" s="485"/>
    </x:row>
    <x:row r="58" spans="1:136" ht="13.5" customHeight="1" thickBot="1" x14ac:dyDescent="0.25">
      <x:c r="B58" s="1583" t="e">
        <x:v>#REF!</x:v>
      </x:c>
      <x:c r="C58" s="1584">
        <x:v>0</x:v>
      </x:c>
      <x:c r="D58" s="1585">
        <x:v>0</x:v>
      </x:c>
      <x:c r="E58" s="986" t="s">
        <x:v>462</x:v>
      </x:c>
      <x:c r="F58" s="1055" t="e">
        <x:f t="shared" si="23"/>
        <x:v>#REF!</x:v>
      </x:c>
      <x:c r="G58" s="1055" t="e">
        <x:f t="shared" si="24"/>
        <x:v>#REF!</x:v>
      </x:c>
      <x:c r="H58" s="1055" t="e">
        <x:f t="shared" si="25"/>
        <x:v>#REF!</x:v>
      </x:c>
      <x:c r="I58" s="1056" t="e">
        <x:f t="shared" si="26"/>
        <x:v>#REF!</x:v>
      </x:c>
      <x:c r="J58" s="1055" t="e">
        <x:f t="shared" si="27"/>
        <x:v>#REF!</x:v>
      </x:c>
      <x:c r="K58" s="1063" t="e">
        <x:f t="shared" si="28"/>
        <x:v>#REF!</x:v>
      </x:c>
      <x:c r="L58" s="997">
        <x:f t="shared" ca="1" si="29"/>
        <x:v>13.558865227241895</x:v>
      </x:c>
      <x:c r="M58" s="987">
        <x:f t="shared" ca="1" si="30"/>
        <x:v>29.892145457282027</x:v>
      </x:c>
      <x:c r="N58" s="1023" t="e">
        <x:f>(-#REF!*COS($F$18*PI()/180)*$F$21-#REF!*COS($I$18*PI()/180)*$I$21)*$N$99*$C$25*1000/9.81/$O$47*$D$193*#REF!-$N$47/$O$47*$C$20*$F$21</x:f>
        <x:v>#REF!</x:v>
      </x:c>
      <x:c r="O58" s="988"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11.899225799859998</x:v>
      </x:c>
      <x:c r="AA58" s="1024">
        <x:f ca="1">(SQRT(((-'int. presets cp_10d+wd'!D33*SIN($F$18*PI()/180)*$F$21+'int. presets cp_10d+wd'!D42*SIN($I$18*PI()/180)*$I$21)*$C$25*1000)^2+(0.001*$C$25*1000*$F$21)^2)/$C$30+(-'int. presets cp_10d+wd'!D33*COS($F$18*PI()/180)*$F$21-'int. presets cp_10d+wd'!D42*COS($I$18*PI()/180)*$I$21)*$C$25*1000)/9.81*$O$99/$AA$47*$F$193*'int. presets cp_10d+wd'!$D$246-$Z$47/$AA$47*$C$20*$F$21</x:f>
        <x:v>13.558865227241895</x:v>
      </x:c>
      <x:c r="AB58" s="18"/>
      <x:c r="AC58" s="153"/>
      <x:c r="AD58" s="18"/>
      <x:c r="AE58" s="1482"/>
      <x:c r="AF58" s="1483"/>
      <x:c r="AG58" s="1567"/>
      <x:c r="AH58" s="1281"/>
      <x:c r="AI58" s="1281"/>
      <x:c r="AJ58" s="1281"/>
      <x:c r="AK58" s="1282"/>
      <x:c r="AL58" s="1280"/>
      <x:c r="AM58" s="1281"/>
      <x:c r="AN58" s="1281"/>
      <x:c r="AO58" s="1281"/>
      <x:c r="AP58" s="1282"/>
      <x:c r="AQ58" s="1334"/>
      <x:c r="AR58" s="1335"/>
      <x:c r="AS58" s="1335"/>
      <x:c r="AT58" s="1335"/>
      <x:c r="AU58" s="1336"/>
      <x:c r="AV58" s="1343"/>
      <x:c r="AW58" s="1344"/>
      <x:c r="AX58" s="1344"/>
      <x:c r="AY58" s="1344"/>
      <x:c r="AZ58" s="1345"/>
      <x:c r="BA58" s="1352"/>
      <x:c r="BB58" s="1353"/>
      <x:c r="BC58" s="1353"/>
      <x:c r="BD58" s="1353"/>
      <x:c r="BE58" s="1354"/>
      <x:c r="BF58" s="1361"/>
      <x:c r="BG58" s="1362"/>
      <x:c r="BH58" s="1362"/>
      <x:c r="BI58" s="1362"/>
      <x:c r="BJ58" s="1363"/>
      <x:c r="BK58" s="1503"/>
      <x:c r="BL58" s="1504"/>
      <x:c r="BM58" s="1504"/>
      <x:c r="BN58" s="1504"/>
      <x:c r="BO58" s="1505"/>
      <x:c r="BP58" s="1328"/>
      <x:c r="BQ58" s="1329"/>
      <x:c r="BR58" s="1329"/>
      <x:c r="BS58" s="1329"/>
      <x:c r="BT58" s="1330"/>
      <x:c r="BU58" s="1495"/>
      <x:c r="BV58" s="1377"/>
      <x:c r="BW58" s="1377"/>
      <x:c r="BX58" s="1377"/>
      <x:c r="BY58" s="1496"/>
      <x:c r="BZ58" s="1482"/>
      <x:c r="CA58" s="1483"/>
      <x:c r="CB58" s="361"/>
      <x:c r="CC58" s="485"/>
      <x:c r="CE58" s="153"/>
      <x:c r="CF58" s="18"/>
      <x:c r="CG58" s="1482"/>
      <x:c r="CH58" s="1483"/>
      <x:c r="CI58" s="1376"/>
      <x:c r="CJ58" s="1377"/>
      <x:c r="CK58" s="1377"/>
      <x:c r="CL58" s="1377"/>
      <x:c r="CM58" s="1378"/>
      <x:c r="CN58" s="1328"/>
      <x:c r="CO58" s="1329"/>
      <x:c r="CP58" s="1329"/>
      <x:c r="CQ58" s="1329"/>
      <x:c r="CR58" s="1330"/>
      <x:c r="CS58" s="1298"/>
      <x:c r="CT58" s="1299"/>
      <x:c r="CU58" s="1299"/>
      <x:c r="CV58" s="1299"/>
      <x:c r="CW58" s="1300"/>
      <x:c r="CX58" s="1361"/>
      <x:c r="CY58" s="1362"/>
      <x:c r="CZ58" s="1362"/>
      <x:c r="DA58" s="1362"/>
      <x:c r="DB58" s="1363"/>
      <x:c r="DC58" s="1352"/>
      <x:c r="DD58" s="1353"/>
      <x:c r="DE58" s="1353"/>
      <x:c r="DF58" s="1353"/>
      <x:c r="DG58" s="1354"/>
      <x:c r="DH58" s="1343"/>
      <x:c r="DI58" s="1344"/>
      <x:c r="DJ58" s="1344"/>
      <x:c r="DK58" s="1344"/>
      <x:c r="DL58" s="1345"/>
      <x:c r="DM58" s="1334"/>
      <x:c r="DN58" s="1335"/>
      <x:c r="DO58" s="1335"/>
      <x:c r="DP58" s="1335"/>
      <x:c r="DQ58" s="1336"/>
      <x:c r="DR58" s="1280"/>
      <x:c r="DS58" s="1281"/>
      <x:c r="DT58" s="1281"/>
      <x:c r="DU58" s="1281"/>
      <x:c r="DV58" s="1282"/>
      <x:c r="DW58" s="1280"/>
      <x:c r="DX58" s="1281"/>
      <x:c r="DY58" s="1281"/>
      <x:c r="DZ58" s="1281"/>
      <x:c r="EA58" s="1287"/>
      <x:c r="EB58" s="1482"/>
      <x:c r="EC58" s="1483"/>
      <x:c r="ED58" s="361"/>
      <x:c r="EE58" s="485"/>
    </x:row>
    <x:row r="59" spans="1:136" ht="13.5" customHeight="1" thickTop="1" thickBot="1" x14ac:dyDescent="0.25">
      <x:c r="B59" s="1658" t="s">
        <x:v>340</x:v>
      </x:c>
      <x:c r="C59" s="1659"/>
      <x:c r="D59" s="1659"/>
      <x:c r="E59" s="1659"/>
      <x:c r="F59" s="1659"/>
      <x:c r="G59" s="1659"/>
      <x:c r="H59" s="1659"/>
      <x:c r="I59" s="1659"/>
      <x:c r="J59" s="1659"/>
      <x:c r="K59" s="1659"/>
      <x:c r="L59" s="1660"/>
      <x:c r="M59" s="1048"/>
      <x:c r="N59" s="1006"/>
      <x:c r="O59" s="1007"/>
      <x:c r="P59" s="1007"/>
      <x:c r="Q59" s="1007"/>
      <x:c r="R59" s="1007"/>
      <x:c r="S59" s="1007"/>
      <x:c r="T59" s="1007"/>
      <x:c r="U59" s="1007"/>
      <x:c r="V59" s="1007"/>
      <x:c r="W59" s="1007"/>
      <x:c r="X59" s="1007"/>
      <x:c r="Y59" s="1007"/>
      <x:c r="Z59" s="1007"/>
      <x:c r="AA59" s="1010"/>
      <x:c r="AB59" s="18"/>
      <x:c r="AC59" s="153"/>
      <x:c r="AD59" s="20"/>
      <x:c r="AE59" s="1482"/>
      <x:c r="AF59" s="1483"/>
      <x:c r="AG59" s="1568"/>
      <x:c r="AH59" s="1284"/>
      <x:c r="AI59" s="1284"/>
      <x:c r="AJ59" s="1284"/>
      <x:c r="AK59" s="1285"/>
      <x:c r="AL59" s="1283"/>
      <x:c r="AM59" s="1284"/>
      <x:c r="AN59" s="1284"/>
      <x:c r="AO59" s="1284"/>
      <x:c r="AP59" s="1285"/>
      <x:c r="AQ59" s="1337"/>
      <x:c r="AR59" s="1338"/>
      <x:c r="AS59" s="1338"/>
      <x:c r="AT59" s="1338"/>
      <x:c r="AU59" s="1339"/>
      <x:c r="AV59" s="1346"/>
      <x:c r="AW59" s="1347"/>
      <x:c r="AX59" s="1347"/>
      <x:c r="AY59" s="1347"/>
      <x:c r="AZ59" s="1348"/>
      <x:c r="BA59" s="1355"/>
      <x:c r="BB59" s="1356"/>
      <x:c r="BC59" s="1356"/>
      <x:c r="BD59" s="1356"/>
      <x:c r="BE59" s="1357"/>
      <x:c r="BF59" s="1364"/>
      <x:c r="BG59" s="1365"/>
      <x:c r="BH59" s="1365"/>
      <x:c r="BI59" s="1365"/>
      <x:c r="BJ59" s="1366"/>
      <x:c r="BK59" s="1506"/>
      <x:c r="BL59" s="1507"/>
      <x:c r="BM59" s="1507"/>
      <x:c r="BN59" s="1507"/>
      <x:c r="BO59" s="1508"/>
      <x:c r="BP59" s="1325"/>
      <x:c r="BQ59" s="1326"/>
      <x:c r="BR59" s="1326"/>
      <x:c r="BS59" s="1326"/>
      <x:c r="BT59" s="1327"/>
      <x:c r="BU59" s="1429"/>
      <x:c r="BV59" s="1293"/>
      <x:c r="BW59" s="1293"/>
      <x:c r="BX59" s="1293"/>
      <x:c r="BY59" s="1430"/>
      <x:c r="BZ59" s="1482"/>
      <x:c r="CA59" s="1483"/>
      <x:c r="CB59" s="361"/>
      <x:c r="CC59" s="485"/>
      <x:c r="CE59" s="153"/>
      <x:c r="CF59" s="20"/>
      <x:c r="CG59" s="1482"/>
      <x:c r="CH59" s="1483"/>
      <x:c r="CI59" s="1292"/>
      <x:c r="CJ59" s="1293"/>
      <x:c r="CK59" s="1293"/>
      <x:c r="CL59" s="1293"/>
      <x:c r="CM59" s="1294"/>
      <x:c r="CN59" s="1325"/>
      <x:c r="CO59" s="1326"/>
      <x:c r="CP59" s="1326"/>
      <x:c r="CQ59" s="1326"/>
      <x:c r="CR59" s="1327"/>
      <x:c r="CS59" s="1301"/>
      <x:c r="CT59" s="1302"/>
      <x:c r="CU59" s="1302"/>
      <x:c r="CV59" s="1302"/>
      <x:c r="CW59" s="1303"/>
      <x:c r="CX59" s="1364"/>
      <x:c r="CY59" s="1365"/>
      <x:c r="CZ59" s="1365"/>
      <x:c r="DA59" s="1365"/>
      <x:c r="DB59" s="1366"/>
      <x:c r="DC59" s="1355"/>
      <x:c r="DD59" s="1356"/>
      <x:c r="DE59" s="1356"/>
      <x:c r="DF59" s="1356"/>
      <x:c r="DG59" s="1357"/>
      <x:c r="DH59" s="1346"/>
      <x:c r="DI59" s="1347"/>
      <x:c r="DJ59" s="1347"/>
      <x:c r="DK59" s="1347"/>
      <x:c r="DL59" s="1348"/>
      <x:c r="DM59" s="1337"/>
      <x:c r="DN59" s="1338"/>
      <x:c r="DO59" s="1338"/>
      <x:c r="DP59" s="1338"/>
      <x:c r="DQ59" s="1339"/>
      <x:c r="DR59" s="1283"/>
      <x:c r="DS59" s="1284"/>
      <x:c r="DT59" s="1284"/>
      <x:c r="DU59" s="1284"/>
      <x:c r="DV59" s="1285"/>
      <x:c r="DW59" s="1283"/>
      <x:c r="DX59" s="1284"/>
      <x:c r="DY59" s="1284"/>
      <x:c r="DZ59" s="1284"/>
      <x:c r="EA59" s="1288"/>
      <x:c r="EB59" s="1482"/>
      <x:c r="EC59" s="1483"/>
      <x:c r="ED59" s="361"/>
      <x:c r="EE59" s="485"/>
    </x:row>
    <x:row r="60" spans="1:136" ht="13.5" customHeight="1" x14ac:dyDescent="0.2">
      <x:c r="A60" s="24"/>
      <x:c r="B60" s="1580" t="s">
        <x:v>460</x:v>
      </x:c>
      <x:c r="C60" s="1581">
        <x:v>0</x:v>
      </x:c>
      <x:c r="D60" s="1582">
        <x:v>0</x:v>
      </x:c>
      <x:c r="E60" s="478" t="s">
        <x:v>461</x:v>
      </x:c>
      <x:c r="F60" s="1053" t="e">
        <x:f t="shared" ref="F60:F67" si="39">MAX(N60,O60)</x:f>
        <x:v>#REF!</x:v>
      </x:c>
      <x:c r="G60" s="1053" t="e">
        <x:f t="shared" si="24"/>
        <x:v>#REF!</x:v>
      </x:c>
      <x:c r="H60" s="1053" t="e">
        <x:f t="shared" si="25"/>
        <x:v>#REF!</x:v>
      </x:c>
      <x:c r="I60" s="1061" t="e">
        <x:f t="shared" si="26"/>
        <x:v>#REF!</x:v>
      </x:c>
      <x:c r="J60" s="1053" t="e">
        <x:f t="shared" si="27"/>
        <x:v>#REF!</x:v>
      </x:c>
      <x:c r="K60" s="1062" t="e">
        <x:f t="shared" si="28"/>
        <x:v>#REF!</x:v>
      </x:c>
      <x:c r="L60" s="1011">
        <x:f t="shared" ca="1" si="29"/>
        <x:v>34.848565946285774</x:v>
      </x:c>
      <x:c r="M60" s="940">
        <x:f t="shared" ca="1" si="30"/>
        <x:v>76.82784545650054</x:v>
      </x:c>
      <x:c r="N60" s="1035"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27.10155779087048</x:v>
      </x:c>
      <x:c r="AA60" s="1026">
        <x:f ca="1">(SQRT(((-'int. presets cp_10d+wd'!E26*SIN($F$18*PI()/180)*$F$21+'int. presets cp_10d+wd'!E35*SIN($I$18*PI()/180)*$I$21)*$C$25*1000)^2+(0.001*$C$25*1000*$F$21)^2)/$C$30+(-'int. presets cp_10d+wd'!E26*COS($F$18*PI()/180)*$F$21-'int. presets cp_10d+wd'!E35*COS($I$18*PI()/180)*$I$21)*$C$25*1000)/9.81*$O$99/$AA$47*$F$193*'int. presets cp_10d+wd'!$E$246-$Z$47/$AA$47*$C$20*$F$21</x:f>
        <x:v>34.848565946285774</x:v>
      </x:c>
      <x:c r="AB60" s="18"/>
      <x:c r="AC60" s="153"/>
      <x:c r="AD60" s="20"/>
      <x:c r="AE60" s="1482"/>
      <x:c r="AF60" s="1483"/>
      <x:c r="AG60" s="1569" t="str">
        <x:f>AL51</x:f>
        <x:v>Inner row
Interior modules</x:v>
      </x:c>
      <x:c r="AH60" s="1278"/>
      <x:c r="AI60" s="1278"/>
      <x:c r="AJ60" s="1278"/>
      <x:c r="AK60" s="1279"/>
      <x:c r="AL60" s="1277" t="str">
        <x:f>AL32</x:f>
        <x:v>Inner row
Interior modules</x:v>
      </x:c>
      <x:c r="AM60" s="1278"/>
      <x:c r="AN60" s="1278"/>
      <x:c r="AO60" s="1278"/>
      <x:c r="AP60" s="1279"/>
      <x:c r="AQ60" s="1331" t="str">
        <x:f>AQ32</x:f>
        <x:v>Inner row
1st-4th module</x:v>
      </x:c>
      <x:c r="AR60" s="1332"/>
      <x:c r="AS60" s="1332"/>
      <x:c r="AT60" s="1332"/>
      <x:c r="AU60" s="1333"/>
      <x:c r="AV60" s="1340" t="str">
        <x:f>AV32</x:f>
        <x:v>Inner row
Interior modules</x:v>
      </x:c>
      <x:c r="AW60" s="1341"/>
      <x:c r="AX60" s="1341"/>
      <x:c r="AY60" s="1341"/>
      <x:c r="AZ60" s="1342"/>
      <x:c r="BA60" s="1349" t="str">
        <x:f>BA32</x:f>
        <x:v>Inner row
1st-4th module</x:v>
      </x:c>
      <x:c r="BB60" s="1350"/>
      <x:c r="BC60" s="1350"/>
      <x:c r="BD60" s="1350"/>
      <x:c r="BE60" s="1351"/>
      <x:c r="BF60" s="1358" t="str">
        <x:f>BF32</x:f>
        <x:v>Inner row
Interior modules</x:v>
      </x:c>
      <x:c r="BG60" s="1359"/>
      <x:c r="BH60" s="1359"/>
      <x:c r="BI60" s="1359"/>
      <x:c r="BJ60" s="1360"/>
      <x:c r="BK60" s="1500" t="str">
        <x:f>BK32</x:f>
        <x:v>Inner row
1st-4th module</x:v>
      </x:c>
      <x:c r="BL60" s="1501"/>
      <x:c r="BM60" s="1501"/>
      <x:c r="BN60" s="1501"/>
      <x:c r="BO60" s="1502"/>
      <x:c r="BP60" s="1322" t="str">
        <x:f>BP43</x:f>
        <x:v>Inner row
Interior modules</x:v>
      </x:c>
      <x:c r="BQ60" s="1323"/>
      <x:c r="BR60" s="1323"/>
      <x:c r="BS60" s="1323"/>
      <x:c r="BT60" s="1324"/>
      <x:c r="BU60" s="1427" t="str">
        <x:f>BU43</x:f>
        <x:v>Inner row
1st-4th module</x:v>
      </x:c>
      <x:c r="BV60" s="1290"/>
      <x:c r="BW60" s="1290"/>
      <x:c r="BX60" s="1290"/>
      <x:c r="BY60" s="1428"/>
      <x:c r="BZ60" s="1482"/>
      <x:c r="CA60" s="1483"/>
      <x:c r="CB60" s="361"/>
      <x:c r="CC60" s="485"/>
      <x:c r="CE60" s="153"/>
      <x:c r="CF60" s="20"/>
      <x:c r="CG60" s="1482"/>
      <x:c r="CH60" s="1483"/>
      <x:c r="CI60" s="1289" t="str">
        <x:f t="shared" ref="CI60" si="40">BU60</x:f>
        <x:v>Inner row
1st-4th module</x:v>
      </x:c>
      <x:c r="CJ60" s="1290"/>
      <x:c r="CK60" s="1290"/>
      <x:c r="CL60" s="1290"/>
      <x:c r="CM60" s="1291"/>
      <x:c r="CN60" s="1322" t="str">
        <x:f t="shared" ref="CN60" si="41">BP60</x:f>
        <x:v>Inner row
Interior modules</x:v>
      </x:c>
      <x:c r="CO60" s="1323"/>
      <x:c r="CP60" s="1323"/>
      <x:c r="CQ60" s="1323"/>
      <x:c r="CR60" s="1324"/>
      <x:c r="CS60" s="1295" t="str">
        <x:f t="shared" ref="CS60" si="42">BK60</x:f>
        <x:v>Inner row
1st-4th module</x:v>
      </x:c>
      <x:c r="CT60" s="1296"/>
      <x:c r="CU60" s="1296"/>
      <x:c r="CV60" s="1296"/>
      <x:c r="CW60" s="1297"/>
      <x:c r="CX60" s="1358" t="str">
        <x:f t="shared" ref="CX60" si="43">BF60</x:f>
        <x:v>Inner row
Interior modules</x:v>
      </x:c>
      <x:c r="CY60" s="1359"/>
      <x:c r="CZ60" s="1359"/>
      <x:c r="DA60" s="1359"/>
      <x:c r="DB60" s="1360"/>
      <x:c r="DC60" s="1349" t="str">
        <x:f t="shared" ref="DC60" si="44">BA60</x:f>
        <x:v>Inner row
1st-4th module</x:v>
      </x:c>
      <x:c r="DD60" s="1350"/>
      <x:c r="DE60" s="1350"/>
      <x:c r="DF60" s="1350"/>
      <x:c r="DG60" s="1351"/>
      <x:c r="DH60" s="1340" t="str">
        <x:f t="shared" ref="DH60" si="45">AV60</x:f>
        <x:v>Inner row
Interior modules</x:v>
      </x:c>
      <x:c r="DI60" s="1341"/>
      <x:c r="DJ60" s="1341"/>
      <x:c r="DK60" s="1341"/>
      <x:c r="DL60" s="1342"/>
      <x:c r="DM60" s="1331" t="str">
        <x:f t="shared" ref="DM60" si="46">AQ60</x:f>
        <x:v>Inner row
1st-4th module</x:v>
      </x:c>
      <x:c r="DN60" s="1332"/>
      <x:c r="DO60" s="1332"/>
      <x:c r="DP60" s="1332"/>
      <x:c r="DQ60" s="1333"/>
      <x:c r="DR60" s="1277" t="str">
        <x:f t="shared" ref="DR60" si="47">AL60</x:f>
        <x:v>Inner row
Interior modules</x:v>
      </x:c>
      <x:c r="DS60" s="1278"/>
      <x:c r="DT60" s="1278"/>
      <x:c r="DU60" s="1278"/>
      <x:c r="DV60" s="1279"/>
      <x:c r="DW60" s="1277" t="str">
        <x:f t="shared" ref="DW60" si="48">AG60</x:f>
        <x:v>Inner row
Interior modules</x:v>
      </x:c>
      <x:c r="DX60" s="1278"/>
      <x:c r="DY60" s="1278"/>
      <x:c r="DZ60" s="1278"/>
      <x:c r="EA60" s="1286"/>
      <x:c r="EB60" s="1482"/>
      <x:c r="EC60" s="1483"/>
      <x:c r="ED60" s="361"/>
      <x:c r="EE60" s="485"/>
    </x:row>
    <x:row r="61" spans="1:136" ht="13.5" customHeight="1" thickBot="1" x14ac:dyDescent="0.25">
      <x:c r="A61" s="24"/>
      <x:c r="B61" s="1586">
        <x:v>0</x:v>
      </x:c>
      <x:c r="C61" s="1587">
        <x:v>0</x:v>
      </x:c>
      <x:c r="D61" s="1588">
        <x:v>0</x:v>
      </x:c>
      <x:c r="E61" s="481" t="s">
        <x:v>462</x:v>
      </x:c>
      <x:c r="F61" s="1055" t="e">
        <x:f t="shared" si="39"/>
        <x:v>#REF!</x:v>
      </x:c>
      <x:c r="G61" s="1055" t="e">
        <x:f t="shared" si="24"/>
        <x:v>#REF!</x:v>
      </x:c>
      <x:c r="H61" s="1055" t="e">
        <x:f t="shared" si="25"/>
        <x:v>#REF!</x:v>
      </x:c>
      <x:c r="I61" s="1056" t="e">
        <x:f t="shared" si="26"/>
        <x:v>#REF!</x:v>
      </x:c>
      <x:c r="J61" s="1055" t="e">
        <x:f t="shared" si="27"/>
        <x:v>#REF!</x:v>
      </x:c>
      <x:c r="K61" s="1063" t="e">
        <x:f t="shared" si="28"/>
        <x:v>#REF!</x:v>
      </x:c>
      <x:c r="L61" s="1012">
        <x:f t="shared" ca="1" si="29"/>
        <x:v>42.556924089348598</x:v>
      </x:c>
      <x:c r="M61" s="941">
        <x:f t="shared" ca="1" si="30"/>
        <x:v>93.821845985859696</x:v>
      </x:c>
      <x:c r="N61" s="1027" t="e">
        <x:f>(-#REF!*COS($F$18*PI()/180)*$F$21-#REF!*COS($I$18*PI()/180)*$I$21)*$N$99*$C$25*1000/9.81/$O$47*$D$193*#REF!-$N$47/$O$47*$C$20*$F$21</x:f>
        <x:v>#REF!</x:v>
      </x:c>
      <x:c r="O61" s="936"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42.556924089348598</x:v>
      </x:c>
      <x:c r="AA61" s="1028">
        <x:f ca="1">(SQRT(((-'int. presets cp_10d+wd'!E27*SIN($F$18*PI()/180)*$F$21+'int. presets cp_10d+wd'!E36*SIN($I$18*PI()/180)*$I$21)*$C$25*1000)^2+(0.001*$C$25*1000*$F$21)^2)/$C$30+(-'int. presets cp_10d+wd'!E27*COS($F$18*PI()/180)*$F$21-'int. presets cp_10d+wd'!E36*COS($I$18*PI()/180)*$I$21)*$C$25*1000)/9.81*$O$99/$AA$47*$F$193*'int. presets cp_10d+wd'!$E$246-$Z$47/$AA$47*$C$20*$F$21</x:f>
        <x:v>36.525596786788114</x:v>
      </x:c>
      <x:c r="AB61" s="18"/>
      <x:c r="AC61" s="153"/>
      <x:c r="AD61" s="20"/>
      <x:c r="AE61" s="1482"/>
      <x:c r="AF61" s="1483"/>
      <x:c r="AG61" s="1567"/>
      <x:c r="AH61" s="1281"/>
      <x:c r="AI61" s="1281"/>
      <x:c r="AJ61" s="1281"/>
      <x:c r="AK61" s="1282"/>
      <x:c r="AL61" s="1280"/>
      <x:c r="AM61" s="1281"/>
      <x:c r="AN61" s="1281"/>
      <x:c r="AO61" s="1281"/>
      <x:c r="AP61" s="1282"/>
      <x:c r="AQ61" s="1334"/>
      <x:c r="AR61" s="1335"/>
      <x:c r="AS61" s="1335"/>
      <x:c r="AT61" s="1335"/>
      <x:c r="AU61" s="1336"/>
      <x:c r="AV61" s="1343"/>
      <x:c r="AW61" s="1344"/>
      <x:c r="AX61" s="1344"/>
      <x:c r="AY61" s="1344"/>
      <x:c r="AZ61" s="1345"/>
      <x:c r="BA61" s="1352"/>
      <x:c r="BB61" s="1353"/>
      <x:c r="BC61" s="1353"/>
      <x:c r="BD61" s="1353"/>
      <x:c r="BE61" s="1354"/>
      <x:c r="BF61" s="1361"/>
      <x:c r="BG61" s="1362"/>
      <x:c r="BH61" s="1362"/>
      <x:c r="BI61" s="1362"/>
      <x:c r="BJ61" s="1363"/>
      <x:c r="BK61" s="1503"/>
      <x:c r="BL61" s="1504"/>
      <x:c r="BM61" s="1504"/>
      <x:c r="BN61" s="1504"/>
      <x:c r="BO61" s="1505"/>
      <x:c r="BP61" s="1328"/>
      <x:c r="BQ61" s="1329"/>
      <x:c r="BR61" s="1329"/>
      <x:c r="BS61" s="1329"/>
      <x:c r="BT61" s="1330"/>
      <x:c r="BU61" s="1495"/>
      <x:c r="BV61" s="1377"/>
      <x:c r="BW61" s="1377"/>
      <x:c r="BX61" s="1377"/>
      <x:c r="BY61" s="1496"/>
      <x:c r="BZ61" s="1482"/>
      <x:c r="CA61" s="1483"/>
      <x:c r="CB61" s="361"/>
      <x:c r="CC61" s="485"/>
      <x:c r="CE61" s="153"/>
      <x:c r="CF61" s="20"/>
      <x:c r="CG61" s="1482"/>
      <x:c r="CH61" s="1483"/>
      <x:c r="CI61" s="1376"/>
      <x:c r="CJ61" s="1377"/>
      <x:c r="CK61" s="1377"/>
      <x:c r="CL61" s="1377"/>
      <x:c r="CM61" s="1378"/>
      <x:c r="CN61" s="1328"/>
      <x:c r="CO61" s="1329"/>
      <x:c r="CP61" s="1329"/>
      <x:c r="CQ61" s="1329"/>
      <x:c r="CR61" s="1330"/>
      <x:c r="CS61" s="1298"/>
      <x:c r="CT61" s="1299"/>
      <x:c r="CU61" s="1299"/>
      <x:c r="CV61" s="1299"/>
      <x:c r="CW61" s="1300"/>
      <x:c r="CX61" s="1361"/>
      <x:c r="CY61" s="1362"/>
      <x:c r="CZ61" s="1362"/>
      <x:c r="DA61" s="1362"/>
      <x:c r="DB61" s="1363"/>
      <x:c r="DC61" s="1352"/>
      <x:c r="DD61" s="1353"/>
      <x:c r="DE61" s="1353"/>
      <x:c r="DF61" s="1353"/>
      <x:c r="DG61" s="1354"/>
      <x:c r="DH61" s="1343"/>
      <x:c r="DI61" s="1344"/>
      <x:c r="DJ61" s="1344"/>
      <x:c r="DK61" s="1344"/>
      <x:c r="DL61" s="1345"/>
      <x:c r="DM61" s="1334"/>
      <x:c r="DN61" s="1335"/>
      <x:c r="DO61" s="1335"/>
      <x:c r="DP61" s="1335"/>
      <x:c r="DQ61" s="1336"/>
      <x:c r="DR61" s="1280"/>
      <x:c r="DS61" s="1281"/>
      <x:c r="DT61" s="1281"/>
      <x:c r="DU61" s="1281"/>
      <x:c r="DV61" s="1282"/>
      <x:c r="DW61" s="1280"/>
      <x:c r="DX61" s="1281"/>
      <x:c r="DY61" s="1281"/>
      <x:c r="DZ61" s="1281"/>
      <x:c r="EA61" s="1287"/>
      <x:c r="EB61" s="1482"/>
      <x:c r="EC61" s="1483"/>
      <x:c r="ED61" s="361"/>
      <x:c r="EE61" s="485"/>
    </x:row>
    <x:row r="62" spans="1:136" s="75" customFormat="1" ht="13.5" customHeight="1" x14ac:dyDescent="0.2">
      <x:c r="B62" s="1580" t="s">
        <x:v>463</x:v>
      </x:c>
      <x:c r="C62" s="1581">
        <x:v>0</x:v>
      </x:c>
      <x:c r="D62" s="1582" t="s">
        <x:v>463</x:v>
      </x:c>
      <x:c r="E62" s="479" t="s">
        <x:v>461</x:v>
      </x:c>
      <x:c r="F62" s="1057" t="e">
        <x:f t="shared" si="39"/>
        <x:v>#REF!</x:v>
      </x:c>
      <x:c r="G62" s="1057" t="e">
        <x:f t="shared" si="24"/>
        <x:v>#REF!</x:v>
      </x:c>
      <x:c r="H62" s="1057" t="e">
        <x:f t="shared" si="25"/>
        <x:v>#REF!</x:v>
      </x:c>
      <x:c r="I62" s="1054" t="e">
        <x:f t="shared" si="26"/>
        <x:v>#REF!</x:v>
      </x:c>
      <x:c r="J62" s="1057" t="e">
        <x:f t="shared" si="27"/>
        <x:v>#REF!</x:v>
      </x:c>
      <x:c r="K62" s="1064" t="e">
        <x:f t="shared" si="28"/>
        <x:v>#REF!</x:v>
      </x:c>
      <x:c r="L62" s="1011">
        <x:f t="shared" ca="1" si="29"/>
        <x:v>26.568539354443097</x:v>
      </x:c>
      <x:c r="M62" s="940">
        <x:f t="shared" ca="1" si="30"/>
        <x:v>58.573533231592336</x:v>
      </x:c>
      <x:c r="N62" s="1025"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-0.60574360968930918</x:v>
      </x:c>
      <x:c r="AA62" s="1030">
        <x:f ca="1">(SQRT(((-'int. presets cp_10d+wd'!E28*SIN($F$18*PI()/180)*$F$21+'int. presets cp_10d+wd'!E37*SIN($I$18*PI()/180)*$I$21)*$C$25*1000)^2+(0.001*$C$25*1000*$F$21)^2)/$C$30+(-'int. presets cp_10d+wd'!E28*COS($F$18*PI()/180)*$F$21-'int. presets cp_10d+wd'!E37*COS($I$18*PI()/180)*$I$21)*$C$25*1000)/9.81*$O$99/$AA$47*$F$193*'int. presets cp_10d+wd'!$E$246-$Z$47/$AA$47*$C$20*$F$21</x:f>
        <x:v>26.568539354443097</x:v>
      </x:c>
      <x:c r="AB62" s="18"/>
      <x:c r="AC62" s="153"/>
      <x:c r="AD62" s="20"/>
      <x:c r="AE62" s="1482"/>
      <x:c r="AF62" s="1483"/>
      <x:c r="AG62" s="1568"/>
      <x:c r="AH62" s="1284"/>
      <x:c r="AI62" s="1284"/>
      <x:c r="AJ62" s="1284"/>
      <x:c r="AK62" s="1285"/>
      <x:c r="AL62" s="1283"/>
      <x:c r="AM62" s="1284"/>
      <x:c r="AN62" s="1284"/>
      <x:c r="AO62" s="1284"/>
      <x:c r="AP62" s="1285"/>
      <x:c r="AQ62" s="1337"/>
      <x:c r="AR62" s="1338"/>
      <x:c r="AS62" s="1338"/>
      <x:c r="AT62" s="1338"/>
      <x:c r="AU62" s="1339"/>
      <x:c r="AV62" s="1346"/>
      <x:c r="AW62" s="1347"/>
      <x:c r="AX62" s="1347"/>
      <x:c r="AY62" s="1347"/>
      <x:c r="AZ62" s="1348"/>
      <x:c r="BA62" s="1355"/>
      <x:c r="BB62" s="1356"/>
      <x:c r="BC62" s="1356"/>
      <x:c r="BD62" s="1356"/>
      <x:c r="BE62" s="1357"/>
      <x:c r="BF62" s="1364"/>
      <x:c r="BG62" s="1365"/>
      <x:c r="BH62" s="1365"/>
      <x:c r="BI62" s="1365"/>
      <x:c r="BJ62" s="1366"/>
      <x:c r="BK62" s="1506"/>
      <x:c r="BL62" s="1507"/>
      <x:c r="BM62" s="1507"/>
      <x:c r="BN62" s="1507"/>
      <x:c r="BO62" s="1508"/>
      <x:c r="BP62" s="1325"/>
      <x:c r="BQ62" s="1326"/>
      <x:c r="BR62" s="1326"/>
      <x:c r="BS62" s="1326"/>
      <x:c r="BT62" s="1327"/>
      <x:c r="BU62" s="1429"/>
      <x:c r="BV62" s="1293"/>
      <x:c r="BW62" s="1293"/>
      <x:c r="BX62" s="1293"/>
      <x:c r="BY62" s="1430"/>
      <x:c r="BZ62" s="1482"/>
      <x:c r="CA62" s="1483"/>
      <x:c r="CB62" s="361"/>
      <x:c r="CC62" s="486"/>
      <x:c r="CD62" s="1"/>
      <x:c r="CE62" s="153"/>
      <x:c r="CF62" s="20"/>
      <x:c r="CG62" s="1482"/>
      <x:c r="CH62" s="1483"/>
      <x:c r="CI62" s="1292"/>
      <x:c r="CJ62" s="1293"/>
      <x:c r="CK62" s="1293"/>
      <x:c r="CL62" s="1293"/>
      <x:c r="CM62" s="1294"/>
      <x:c r="CN62" s="1325"/>
      <x:c r="CO62" s="1326"/>
      <x:c r="CP62" s="1326"/>
      <x:c r="CQ62" s="1326"/>
      <x:c r="CR62" s="1327"/>
      <x:c r="CS62" s="1301"/>
      <x:c r="CT62" s="1302"/>
      <x:c r="CU62" s="1302"/>
      <x:c r="CV62" s="1302"/>
      <x:c r="CW62" s="1303"/>
      <x:c r="CX62" s="1364"/>
      <x:c r="CY62" s="1365"/>
      <x:c r="CZ62" s="1365"/>
      <x:c r="DA62" s="1365"/>
      <x:c r="DB62" s="1366"/>
      <x:c r="DC62" s="1355"/>
      <x:c r="DD62" s="1356"/>
      <x:c r="DE62" s="1356"/>
      <x:c r="DF62" s="1356"/>
      <x:c r="DG62" s="1357"/>
      <x:c r="DH62" s="1346"/>
      <x:c r="DI62" s="1347"/>
      <x:c r="DJ62" s="1347"/>
      <x:c r="DK62" s="1347"/>
      <x:c r="DL62" s="1348"/>
      <x:c r="DM62" s="1337"/>
      <x:c r="DN62" s="1338"/>
      <x:c r="DO62" s="1338"/>
      <x:c r="DP62" s="1338"/>
      <x:c r="DQ62" s="1339"/>
      <x:c r="DR62" s="1283"/>
      <x:c r="DS62" s="1284"/>
      <x:c r="DT62" s="1284"/>
      <x:c r="DU62" s="1284"/>
      <x:c r="DV62" s="1285"/>
      <x:c r="DW62" s="1283"/>
      <x:c r="DX62" s="1284"/>
      <x:c r="DY62" s="1284"/>
      <x:c r="DZ62" s="1284"/>
      <x:c r="EA62" s="1288"/>
      <x:c r="EB62" s="1482"/>
      <x:c r="EC62" s="1483"/>
      <x:c r="ED62" s="361"/>
      <x:c r="EE62" s="486"/>
      <x:c r="EF62" s="1"/>
    </x:row>
    <x:row r="63" spans="1:136" s="75" customFormat="1" ht="13.5" customHeight="1" thickBot="1" x14ac:dyDescent="0.25">
      <x:c r="B63" s="1586" t="e">
        <x:v>#REF!</x:v>
      </x:c>
      <x:c r="C63" s="1587">
        <x:v>0</x:v>
      </x:c>
      <x:c r="D63" s="1588">
        <x:v>0</x:v>
      </x:c>
      <x:c r="E63" s="481" t="s">
        <x:v>462</x:v>
      </x:c>
      <x:c r="F63" s="1055" t="e">
        <x:f t="shared" si="39"/>
        <x:v>#REF!</x:v>
      </x:c>
      <x:c r="G63" s="1055" t="e">
        <x:f t="shared" si="24"/>
        <x:v>#REF!</x:v>
      </x:c>
      <x:c r="H63" s="1055" t="e">
        <x:f t="shared" si="25"/>
        <x:v>#REF!</x:v>
      </x:c>
      <x:c r="I63" s="1056" t="e">
        <x:f t="shared" si="26"/>
        <x:v>#REF!</x:v>
      </x:c>
      <x:c r="J63" s="1055" t="e">
        <x:f t="shared" si="27"/>
        <x:v>#REF!</x:v>
      </x:c>
      <x:c r="K63" s="1063" t="e">
        <x:f t="shared" si="28"/>
        <x:v>#REF!</x:v>
      </x:c>
      <x:c r="L63" s="1012">
        <x:f t="shared" ca="1" si="29"/>
        <x:v>26.568539354443097</x:v>
      </x:c>
      <x:c r="M63" s="941">
        <x:f t="shared" ca="1" si="30"/>
        <x:v>58.573533231592336</x:v>
      </x:c>
      <x:c r="N63" s="1027" t="e">
        <x:f>(-#REF!*COS($F$18*PI()/180)*$F$21-#REF!*COS($I$18*PI()/180)*$I$21)*$N$99*$C$25*1000/9.81/$O$47*$D$193*#REF!-$N$47/$O$47*$C$20*$F$21</x:f>
        <x:v>#REF!</x:v>
      </x:c>
      <x:c r="O63" s="936"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10.474398740361757</x:v>
      </x:c>
      <x:c r="AA63" s="1028">
        <x:f ca="1">(SQRT(((-'int. presets cp_10d+wd'!E29*SIN($F$18*PI()/180)*$F$21+'int. presets cp_10d+wd'!E38*SIN($I$18*PI()/180)*$I$21)*$C$25*1000)^2+(0.001*$C$25*1000*$F$21)^2)/$C$30+(-'int. presets cp_10d+wd'!E29*COS($F$18*PI()/180)*$F$21-'int. presets cp_10d+wd'!E38*COS($I$18*PI()/180)*$I$21)*$C$25*1000)/9.81*$O$99/$AA$47*$F$193*'int. presets cp_10d+wd'!$E$246-$Z$47/$AA$47*$C$20*$F$21</x:f>
        <x:v>26.568539354443097</x:v>
      </x:c>
      <x:c r="AB63" s="18"/>
      <x:c r="AC63" s="153"/>
      <x:c r="AD63" s="20"/>
      <x:c r="AE63" s="1482"/>
      <x:c r="AF63" s="1483"/>
      <x:c r="AG63" s="1569" t="str">
        <x:f>AL51</x:f>
        <x:v>Inner row
Interior modules</x:v>
      </x:c>
      <x:c r="AH63" s="1278"/>
      <x:c r="AI63" s="1278"/>
      <x:c r="AJ63" s="1278"/>
      <x:c r="AK63" s="1279"/>
      <x:c r="AL63" s="1277" t="str">
        <x:f>AL32</x:f>
        <x:v>Inner row
Interior modules</x:v>
      </x:c>
      <x:c r="AM63" s="1278"/>
      <x:c r="AN63" s="1278"/>
      <x:c r="AO63" s="1278"/>
      <x:c r="AP63" s="1279"/>
      <x:c r="AQ63" s="1331" t="str">
        <x:f>AQ32</x:f>
        <x:v>Inner row
1st-4th module</x:v>
      </x:c>
      <x:c r="AR63" s="1332"/>
      <x:c r="AS63" s="1332"/>
      <x:c r="AT63" s="1332"/>
      <x:c r="AU63" s="1333"/>
      <x:c r="AV63" s="1340" t="str">
        <x:f>AV32</x:f>
        <x:v>Inner row
Interior modules</x:v>
      </x:c>
      <x:c r="AW63" s="1341"/>
      <x:c r="AX63" s="1341"/>
      <x:c r="AY63" s="1341"/>
      <x:c r="AZ63" s="1342"/>
      <x:c r="BA63" s="1349" t="str">
        <x:f>BA32</x:f>
        <x:v>Inner row
1st-4th module</x:v>
      </x:c>
      <x:c r="BB63" s="1350"/>
      <x:c r="BC63" s="1350"/>
      <x:c r="BD63" s="1350"/>
      <x:c r="BE63" s="1351"/>
      <x:c r="BF63" s="1358" t="str">
        <x:f>BF32</x:f>
        <x:v>Inner row
Interior modules</x:v>
      </x:c>
      <x:c r="BG63" s="1359"/>
      <x:c r="BH63" s="1359"/>
      <x:c r="BI63" s="1359"/>
      <x:c r="BJ63" s="1360"/>
      <x:c r="BK63" s="1500" t="str">
        <x:f>BK32</x:f>
        <x:v>Inner row
1st-4th module</x:v>
      </x:c>
      <x:c r="BL63" s="1501"/>
      <x:c r="BM63" s="1501"/>
      <x:c r="BN63" s="1501"/>
      <x:c r="BO63" s="1502"/>
      <x:c r="BP63" s="1322" t="str">
        <x:f>BP43</x:f>
        <x:v>Inner row
Interior modules</x:v>
      </x:c>
      <x:c r="BQ63" s="1323"/>
      <x:c r="BR63" s="1323"/>
      <x:c r="BS63" s="1323"/>
      <x:c r="BT63" s="1324"/>
      <x:c r="BU63" s="1427" t="str">
        <x:f>BU43</x:f>
        <x:v>Inner row
1st-4th module</x:v>
      </x:c>
      <x:c r="BV63" s="1290"/>
      <x:c r="BW63" s="1290"/>
      <x:c r="BX63" s="1290"/>
      <x:c r="BY63" s="1428"/>
      <x:c r="BZ63" s="1482"/>
      <x:c r="CA63" s="1483"/>
      <x:c r="CB63" s="361"/>
      <x:c r="CC63" s="486"/>
      <x:c r="CD63" s="1"/>
      <x:c r="CE63" s="153"/>
      <x:c r="CF63" s="20"/>
      <x:c r="CG63" s="1482"/>
      <x:c r="CH63" s="1483"/>
      <x:c r="CI63" s="1289" t="str">
        <x:f t="shared" ref="CI63" si="49">BU63</x:f>
        <x:v>Inner row
1st-4th module</x:v>
      </x:c>
      <x:c r="CJ63" s="1290"/>
      <x:c r="CK63" s="1290"/>
      <x:c r="CL63" s="1290"/>
      <x:c r="CM63" s="1291"/>
      <x:c r="CN63" s="1322" t="str">
        <x:f t="shared" ref="CN63" si="50">BP63</x:f>
        <x:v>Inner row
Interior modules</x:v>
      </x:c>
      <x:c r="CO63" s="1323"/>
      <x:c r="CP63" s="1323"/>
      <x:c r="CQ63" s="1323"/>
      <x:c r="CR63" s="1324"/>
      <x:c r="CS63" s="1295" t="str">
        <x:f t="shared" ref="CS63" si="51">BK63</x:f>
        <x:v>Inner row
1st-4th module</x:v>
      </x:c>
      <x:c r="CT63" s="1296"/>
      <x:c r="CU63" s="1296"/>
      <x:c r="CV63" s="1296"/>
      <x:c r="CW63" s="1297"/>
      <x:c r="CX63" s="1358" t="str">
        <x:f t="shared" ref="CX63" si="52">BF63</x:f>
        <x:v>Inner row
Interior modules</x:v>
      </x:c>
      <x:c r="CY63" s="1359"/>
      <x:c r="CZ63" s="1359"/>
      <x:c r="DA63" s="1359"/>
      <x:c r="DB63" s="1360"/>
      <x:c r="DC63" s="1349" t="str">
        <x:f t="shared" ref="DC63" si="53">BA63</x:f>
        <x:v>Inner row
1st-4th module</x:v>
      </x:c>
      <x:c r="DD63" s="1350"/>
      <x:c r="DE63" s="1350"/>
      <x:c r="DF63" s="1350"/>
      <x:c r="DG63" s="1351"/>
      <x:c r="DH63" s="1340" t="str">
        <x:f t="shared" ref="DH63" si="54">AV63</x:f>
        <x:v>Inner row
Interior modules</x:v>
      </x:c>
      <x:c r="DI63" s="1341"/>
      <x:c r="DJ63" s="1341"/>
      <x:c r="DK63" s="1341"/>
      <x:c r="DL63" s="1342"/>
      <x:c r="DM63" s="1331" t="str">
        <x:f t="shared" ref="DM63" si="55">AQ63</x:f>
        <x:v>Inner row
1st-4th module</x:v>
      </x:c>
      <x:c r="DN63" s="1332"/>
      <x:c r="DO63" s="1332"/>
      <x:c r="DP63" s="1332"/>
      <x:c r="DQ63" s="1333"/>
      <x:c r="DR63" s="1277" t="str">
        <x:f t="shared" ref="DR63" si="56">AL63</x:f>
        <x:v>Inner row
Interior modules</x:v>
      </x:c>
      <x:c r="DS63" s="1278"/>
      <x:c r="DT63" s="1278"/>
      <x:c r="DU63" s="1278"/>
      <x:c r="DV63" s="1279"/>
      <x:c r="DW63" s="1277" t="str">
        <x:f t="shared" ref="DW63" si="57">AG63</x:f>
        <x:v>Inner row
Interior modules</x:v>
      </x:c>
      <x:c r="DX63" s="1278"/>
      <x:c r="DY63" s="1278"/>
      <x:c r="DZ63" s="1278"/>
      <x:c r="EA63" s="1286"/>
      <x:c r="EB63" s="1482"/>
      <x:c r="EC63" s="1483"/>
      <x:c r="ED63" s="361"/>
      <x:c r="EE63" s="486"/>
      <x:c r="EF63" s="1"/>
    </x:row>
    <x:row r="64" spans="1:136" s="75" customFormat="1" ht="13.5" customHeight="1" x14ac:dyDescent="0.2">
      <x:c r="B64" s="1580" t="s">
        <x:v>464</x:v>
      </x:c>
      <x:c r="C64" s="1581">
        <x:v>0</x:v>
      </x:c>
      <x:c r="D64" s="1582" t="s">
        <x:v>464</x:v>
      </x:c>
      <x:c r="E64" s="479" t="s">
        <x:v>461</x:v>
      </x:c>
      <x:c r="F64" s="1057" t="e">
        <x:f t="shared" si="39"/>
        <x:v>#REF!</x:v>
      </x:c>
      <x:c r="G64" s="1057" t="e">
        <x:f t="shared" si="24"/>
        <x:v>#REF!</x:v>
      </x:c>
      <x:c r="H64" s="1057" t="e">
        <x:f t="shared" si="25"/>
        <x:v>#REF!</x:v>
      </x:c>
      <x:c r="I64" s="1054" t="e">
        <x:f t="shared" si="26"/>
        <x:v>#REF!</x:v>
      </x:c>
      <x:c r="J64" s="1057" t="e">
        <x:f t="shared" si="27"/>
        <x:v>#REF!</x:v>
      </x:c>
      <x:c r="K64" s="1064" t="e">
        <x:f t="shared" si="28"/>
        <x:v>#REF!</x:v>
      </x:c>
      <x:c r="L64" s="1011">
        <x:f t="shared" ca="1" si="29"/>
        <x:v>26.568539354443097</x:v>
      </x:c>
      <x:c r="M64" s="940">
        <x:f t="shared" ca="1" si="30"/>
        <x:v>58.573533231592336</x:v>
      </x:c>
      <x:c r="N64" s="1025"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7.0050842370787052</x:v>
      </x:c>
      <x:c r="AA64" s="1030">
        <x:f ca="1">(SQRT(((-'int. presets cp_10d+wd'!E30*SIN($F$18*PI()/180)*$F$21+'int. presets cp_10d+wd'!E39*SIN($I$18*PI()/180)*$I$21)*$C$25*1000)^2+(0.001*$C$25*1000*$F$21)^2)/$C$30+(-'int. presets cp_10d+wd'!E30*COS($F$18*PI()/180)*$F$21-'int. presets cp_10d+wd'!E39*COS($I$18*PI()/180)*$I$21)*$C$25*1000)/9.81*$O$99/$AA$47*$F$193*'int. presets cp_10d+wd'!$E$246-$Z$47/$AA$47*$C$20*$F$21</x:f>
        <x:v>26.568539354443097</x:v>
      </x:c>
      <x:c r="AB64" s="18"/>
      <x:c r="AC64" s="153"/>
      <x:c r="AD64" s="20"/>
      <x:c r="AE64" s="1482"/>
      <x:c r="AF64" s="1483"/>
      <x:c r="AG64" s="1567"/>
      <x:c r="AH64" s="1281"/>
      <x:c r="AI64" s="1281"/>
      <x:c r="AJ64" s="1281"/>
      <x:c r="AK64" s="1282"/>
      <x:c r="AL64" s="1280"/>
      <x:c r="AM64" s="1281"/>
      <x:c r="AN64" s="1281"/>
      <x:c r="AO64" s="1281"/>
      <x:c r="AP64" s="1282"/>
      <x:c r="AQ64" s="1334"/>
      <x:c r="AR64" s="1335"/>
      <x:c r="AS64" s="1335"/>
      <x:c r="AT64" s="1335"/>
      <x:c r="AU64" s="1336"/>
      <x:c r="AV64" s="1343"/>
      <x:c r="AW64" s="1344"/>
      <x:c r="AX64" s="1344"/>
      <x:c r="AY64" s="1344"/>
      <x:c r="AZ64" s="1345"/>
      <x:c r="BA64" s="1352"/>
      <x:c r="BB64" s="1353"/>
      <x:c r="BC64" s="1353"/>
      <x:c r="BD64" s="1353"/>
      <x:c r="BE64" s="1354"/>
      <x:c r="BF64" s="1361"/>
      <x:c r="BG64" s="1362"/>
      <x:c r="BH64" s="1362"/>
      <x:c r="BI64" s="1362"/>
      <x:c r="BJ64" s="1363"/>
      <x:c r="BK64" s="1503"/>
      <x:c r="BL64" s="1504"/>
      <x:c r="BM64" s="1504"/>
      <x:c r="BN64" s="1504"/>
      <x:c r="BO64" s="1505"/>
      <x:c r="BP64" s="1328"/>
      <x:c r="BQ64" s="1329"/>
      <x:c r="BR64" s="1329"/>
      <x:c r="BS64" s="1329"/>
      <x:c r="BT64" s="1330"/>
      <x:c r="BU64" s="1495"/>
      <x:c r="BV64" s="1377"/>
      <x:c r="BW64" s="1377"/>
      <x:c r="BX64" s="1377"/>
      <x:c r="BY64" s="1496"/>
      <x:c r="BZ64" s="1482"/>
      <x:c r="CA64" s="1483"/>
      <x:c r="CB64" s="361"/>
      <x:c r="CC64" s="486"/>
      <x:c r="CD64" s="1"/>
      <x:c r="CE64" s="153"/>
      <x:c r="CF64" s="20"/>
      <x:c r="CG64" s="1482"/>
      <x:c r="CH64" s="1483"/>
      <x:c r="CI64" s="1376"/>
      <x:c r="CJ64" s="1377"/>
      <x:c r="CK64" s="1377"/>
      <x:c r="CL64" s="1377"/>
      <x:c r="CM64" s="1378"/>
      <x:c r="CN64" s="1328"/>
      <x:c r="CO64" s="1329"/>
      <x:c r="CP64" s="1329"/>
      <x:c r="CQ64" s="1329"/>
      <x:c r="CR64" s="1330"/>
      <x:c r="CS64" s="1298"/>
      <x:c r="CT64" s="1299"/>
      <x:c r="CU64" s="1299"/>
      <x:c r="CV64" s="1299"/>
      <x:c r="CW64" s="1300"/>
      <x:c r="CX64" s="1361"/>
      <x:c r="CY64" s="1362"/>
      <x:c r="CZ64" s="1362"/>
      <x:c r="DA64" s="1362"/>
      <x:c r="DB64" s="1363"/>
      <x:c r="DC64" s="1352"/>
      <x:c r="DD64" s="1353"/>
      <x:c r="DE64" s="1353"/>
      <x:c r="DF64" s="1353"/>
      <x:c r="DG64" s="1354"/>
      <x:c r="DH64" s="1343"/>
      <x:c r="DI64" s="1344"/>
      <x:c r="DJ64" s="1344"/>
      <x:c r="DK64" s="1344"/>
      <x:c r="DL64" s="1345"/>
      <x:c r="DM64" s="1334"/>
      <x:c r="DN64" s="1335"/>
      <x:c r="DO64" s="1335"/>
      <x:c r="DP64" s="1335"/>
      <x:c r="DQ64" s="1336"/>
      <x:c r="DR64" s="1280"/>
      <x:c r="DS64" s="1281"/>
      <x:c r="DT64" s="1281"/>
      <x:c r="DU64" s="1281"/>
      <x:c r="DV64" s="1282"/>
      <x:c r="DW64" s="1280"/>
      <x:c r="DX64" s="1281"/>
      <x:c r="DY64" s="1281"/>
      <x:c r="DZ64" s="1281"/>
      <x:c r="EA64" s="1287"/>
      <x:c r="EB64" s="1482"/>
      <x:c r="EC64" s="1483"/>
      <x:c r="ED64" s="361"/>
      <x:c r="EE64" s="486"/>
      <x:c r="EF64" s="1"/>
    </x:row>
    <x:row r="65" spans="2:136" s="75" customFormat="1" ht="13.5" customHeight="1" thickBot="1" x14ac:dyDescent="0.25">
      <x:c r="B65" s="1586" t="e">
        <x:v>#REF!</x:v>
      </x:c>
      <x:c r="C65" s="1587">
        <x:v>0</x:v>
      </x:c>
      <x:c r="D65" s="1588">
        <x:v>0</x:v>
      </x:c>
      <x:c r="E65" s="481" t="s">
        <x:v>462</x:v>
      </x:c>
      <x:c r="F65" s="1055" t="e">
        <x:f t="shared" si="39"/>
        <x:v>#REF!</x:v>
      </x:c>
      <x:c r="G65" s="1055" t="e">
        <x:f t="shared" si="24"/>
        <x:v>#REF!</x:v>
      </x:c>
      <x:c r="H65" s="1055" t="e">
        <x:f t="shared" si="25"/>
        <x:v>#REF!</x:v>
      </x:c>
      <x:c r="I65" s="1056" t="e">
        <x:f t="shared" si="26"/>
        <x:v>#REF!</x:v>
      </x:c>
      <x:c r="J65" s="1055" t="e">
        <x:f t="shared" si="27"/>
        <x:v>#REF!</x:v>
      </x:c>
      <x:c r="K65" s="1063" t="e">
        <x:f t="shared" si="28"/>
        <x:v>#REF!</x:v>
      </x:c>
      <x:c r="L65" s="1012">
        <x:f t="shared" ca="1" si="29"/>
        <x:v>26.568539354443097</x:v>
      </x:c>
      <x:c r="M65" s="941">
        <x:f t="shared" ca="1" si="30"/>
        <x:v>58.573533231592336</x:v>
      </x:c>
      <x:c r="N65" s="1027" t="e">
        <x:f>(-#REF!*COS($F$18*PI()/180)*$F$21-#REF!*COS($I$18*PI()/180)*$I$21)*$N$99*$C$25*1000/9.81/$O$47*$D$193*#REF!-$N$47/$O$47*$C$20*$F$21</x:f>
        <x:v>#REF!</x:v>
      </x:c>
      <x:c r="O65" s="936"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13.759738190468447</x:v>
      </x:c>
      <x:c r="AA65" s="1028">
        <x:f ca="1">(SQRT(((-'int. presets cp_10d+wd'!E31*SIN($F$18*PI()/180)*$F$21+'int. presets cp_10d+wd'!E40*SIN($I$18*PI()/180)*$I$21)*$C$25*1000)^2+(0.001*$C$25*1000*$F$21)^2)/$C$30+(-'int. presets cp_10d+wd'!E31*COS($F$18*PI()/180)*$F$21-'int. presets cp_10d+wd'!E40*COS($I$18*PI()/180)*$I$21)*$C$25*1000)/9.81*$O$99/$AA$47*$F$193*'int. presets cp_10d+wd'!$E$246-$Z$47/$AA$47*$C$20*$F$21</x:f>
        <x:v>26.568539354443097</x:v>
      </x:c>
      <x:c r="AB65" s="18"/>
      <x:c r="AC65" s="153"/>
      <x:c r="AD65" s="20"/>
      <x:c r="AE65" s="1482"/>
      <x:c r="AF65" s="1483"/>
      <x:c r="AG65" s="1568"/>
      <x:c r="AH65" s="1284"/>
      <x:c r="AI65" s="1284"/>
      <x:c r="AJ65" s="1284"/>
      <x:c r="AK65" s="1285"/>
      <x:c r="AL65" s="1283"/>
      <x:c r="AM65" s="1284"/>
      <x:c r="AN65" s="1284"/>
      <x:c r="AO65" s="1284"/>
      <x:c r="AP65" s="1285"/>
      <x:c r="AQ65" s="1337"/>
      <x:c r="AR65" s="1338"/>
      <x:c r="AS65" s="1338"/>
      <x:c r="AT65" s="1338"/>
      <x:c r="AU65" s="1339"/>
      <x:c r="AV65" s="1346"/>
      <x:c r="AW65" s="1347"/>
      <x:c r="AX65" s="1347"/>
      <x:c r="AY65" s="1347"/>
      <x:c r="AZ65" s="1348"/>
      <x:c r="BA65" s="1355"/>
      <x:c r="BB65" s="1356"/>
      <x:c r="BC65" s="1356"/>
      <x:c r="BD65" s="1356"/>
      <x:c r="BE65" s="1357"/>
      <x:c r="BF65" s="1364"/>
      <x:c r="BG65" s="1365"/>
      <x:c r="BH65" s="1365"/>
      <x:c r="BI65" s="1365"/>
      <x:c r="BJ65" s="1366"/>
      <x:c r="BK65" s="1506"/>
      <x:c r="BL65" s="1507"/>
      <x:c r="BM65" s="1507"/>
      <x:c r="BN65" s="1507"/>
      <x:c r="BO65" s="1508"/>
      <x:c r="BP65" s="1325"/>
      <x:c r="BQ65" s="1326"/>
      <x:c r="BR65" s="1326"/>
      <x:c r="BS65" s="1326"/>
      <x:c r="BT65" s="1327"/>
      <x:c r="BU65" s="1429"/>
      <x:c r="BV65" s="1293"/>
      <x:c r="BW65" s="1293"/>
      <x:c r="BX65" s="1293"/>
      <x:c r="BY65" s="1430"/>
      <x:c r="BZ65" s="1482"/>
      <x:c r="CA65" s="1483"/>
      <x:c r="CB65" s="361"/>
      <x:c r="CC65" s="486"/>
      <x:c r="CD65" s="1"/>
      <x:c r="CE65" s="153"/>
      <x:c r="CF65" s="20"/>
      <x:c r="CG65" s="1482"/>
      <x:c r="CH65" s="1483"/>
      <x:c r="CI65" s="1292"/>
      <x:c r="CJ65" s="1293"/>
      <x:c r="CK65" s="1293"/>
      <x:c r="CL65" s="1293"/>
      <x:c r="CM65" s="1294"/>
      <x:c r="CN65" s="1325"/>
      <x:c r="CO65" s="1326"/>
      <x:c r="CP65" s="1326"/>
      <x:c r="CQ65" s="1326"/>
      <x:c r="CR65" s="1327"/>
      <x:c r="CS65" s="1301"/>
      <x:c r="CT65" s="1302"/>
      <x:c r="CU65" s="1302"/>
      <x:c r="CV65" s="1302"/>
      <x:c r="CW65" s="1303"/>
      <x:c r="CX65" s="1364"/>
      <x:c r="CY65" s="1365"/>
      <x:c r="CZ65" s="1365"/>
      <x:c r="DA65" s="1365"/>
      <x:c r="DB65" s="1366"/>
      <x:c r="DC65" s="1355"/>
      <x:c r="DD65" s="1356"/>
      <x:c r="DE65" s="1356"/>
      <x:c r="DF65" s="1356"/>
      <x:c r="DG65" s="1357"/>
      <x:c r="DH65" s="1346"/>
      <x:c r="DI65" s="1347"/>
      <x:c r="DJ65" s="1347"/>
      <x:c r="DK65" s="1347"/>
      <x:c r="DL65" s="1348"/>
      <x:c r="DM65" s="1337"/>
      <x:c r="DN65" s="1338"/>
      <x:c r="DO65" s="1338"/>
      <x:c r="DP65" s="1338"/>
      <x:c r="DQ65" s="1339"/>
      <x:c r="DR65" s="1283"/>
      <x:c r="DS65" s="1284"/>
      <x:c r="DT65" s="1284"/>
      <x:c r="DU65" s="1284"/>
      <x:c r="DV65" s="1285"/>
      <x:c r="DW65" s="1283"/>
      <x:c r="DX65" s="1284"/>
      <x:c r="DY65" s="1284"/>
      <x:c r="DZ65" s="1284"/>
      <x:c r="EA65" s="1288"/>
      <x:c r="EB65" s="1482"/>
      <x:c r="EC65" s="1483"/>
      <x:c r="ED65" s="361"/>
      <x:c r="EE65" s="486"/>
      <x:c r="EF65" s="1"/>
    </x:row>
    <x:row r="66" spans="2:136" s="75" customFormat="1" ht="13.5" customHeight="1" x14ac:dyDescent="0.2">
      <x:c r="B66" s="1580" t="s">
        <x:v>465</x:v>
      </x:c>
      <x:c r="C66" s="1581">
        <x:v>0</x:v>
      </x:c>
      <x:c r="D66" s="1582" t="s">
        <x:v>465</x:v>
      </x:c>
      <x:c r="E66" s="479" t="s">
        <x:v>461</x:v>
      </x:c>
      <x:c r="F66" s="1057" t="e">
        <x:f t="shared" si="39"/>
        <x:v>#REF!</x:v>
      </x:c>
      <x:c r="G66" s="1057" t="e">
        <x:f t="shared" si="24"/>
        <x:v>#REF!</x:v>
      </x:c>
      <x:c r="H66" s="1057" t="e">
        <x:f t="shared" si="25"/>
        <x:v>#REF!</x:v>
      </x:c>
      <x:c r="I66" s="1054" t="e">
        <x:f t="shared" si="26"/>
        <x:v>#REF!</x:v>
      </x:c>
      <x:c r="J66" s="1057" t="e">
        <x:f t="shared" si="27"/>
        <x:v>#REF!</x:v>
      </x:c>
      <x:c r="K66" s="1064" t="e">
        <x:f t="shared" si="28"/>
        <x:v>#REF!</x:v>
      </x:c>
      <x:c r="L66" s="1011">
        <x:f t="shared" ca="1" si="29"/>
        <x:v>26.568539354443097</x:v>
      </x:c>
      <x:c r="M66" s="940">
        <x:f t="shared" ca="1" si="30"/>
        <x:v>58.573533231592336</x:v>
      </x:c>
      <x:c r="N66" s="1025"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-0.60574360968930918</x:v>
      </x:c>
      <x:c r="AA66" s="1026">
        <x:f ca="1">(SQRT(((-'int. presets cp_10d+wd'!E32*SIN($F$18*PI()/180)*$F$21+'int. presets cp_10d+wd'!E41*SIN($I$18*PI()/180)*$I$21)*$C$25*1000)^2+(0.001*$C$25*1000*$F$21)^2)/$C$30+(-'int. presets cp_10d+wd'!E32*COS($F$18*PI()/180)*$F$21-'int. presets cp_10d+wd'!E41*COS($I$18*PI()/180)*$I$21)*$C$25*1000)/9.81*$O$99/$AA$47*$F$193*'int. presets cp_10d+wd'!$E$246-$Z$47/$AA$47*$C$20*$F$21</x:f>
        <x:v>26.568539354443097</x:v>
      </x:c>
      <x:c r="AB66" s="18"/>
      <x:c r="AC66" s="153"/>
      <x:c r="AD66" s="20"/>
      <x:c r="AE66" s="1482"/>
      <x:c r="AF66" s="1483"/>
      <x:c r="AG66" s="1569" t="str">
        <x:f>AL66</x:f>
        <x:v>South row
Interior modules</x:v>
      </x:c>
      <x:c r="AH66" s="1278"/>
      <x:c r="AI66" s="1278"/>
      <x:c r="AJ66" s="1278"/>
      <x:c r="AK66" s="1279"/>
      <x:c r="AL66" s="1277" t="str">
        <x:f>CONCATENATE(B145,CHAR(10),E146)</x:f>
        <x:v>South row
Interior modules</x:v>
      </x:c>
      <x:c r="AM66" s="1278"/>
      <x:c r="AN66" s="1278"/>
      <x:c r="AO66" s="1278"/>
      <x:c r="AP66" s="1279"/>
      <x:c r="AQ66" s="1331" t="str">
        <x:f>CONCATENATE(B145,CHAR(10),E145)</x:f>
        <x:v>South row
1st-4th module</x:v>
      </x:c>
      <x:c r="AR66" s="1332"/>
      <x:c r="AS66" s="1332"/>
      <x:c r="AT66" s="1332"/>
      <x:c r="AU66" s="1333"/>
      <x:c r="AV66" s="1340" t="str">
        <x:f>CONCATENATE(B136,CHAR(10),E137)</x:f>
        <x:v>South row
Interior modules</x:v>
      </x:c>
      <x:c r="AW66" s="1341"/>
      <x:c r="AX66" s="1341"/>
      <x:c r="AY66" s="1341"/>
      <x:c r="AZ66" s="1342"/>
      <x:c r="BA66" s="1349" t="str">
        <x:f>CONCATENATE(B136,CHAR(10),E136)</x:f>
        <x:v>South row
1st-4th module</x:v>
      </x:c>
      <x:c r="BB66" s="1350"/>
      <x:c r="BC66" s="1350"/>
      <x:c r="BD66" s="1350"/>
      <x:c r="BE66" s="1351"/>
      <x:c r="BF66" s="1358" t="str">
        <x:f>CONCATENATE(B127,CHAR(10),E128)</x:f>
        <x:v>South row
Interior modules</x:v>
      </x:c>
      <x:c r="BG66" s="1359"/>
      <x:c r="BH66" s="1359"/>
      <x:c r="BI66" s="1359"/>
      <x:c r="BJ66" s="1360"/>
      <x:c r="BK66" s="1500" t="str">
        <x:f>CONCATENATE(B127,CHAR(10),E127)</x:f>
        <x:v>South row
1st-4th module</x:v>
      </x:c>
      <x:c r="BL66" s="1501"/>
      <x:c r="BM66" s="1501"/>
      <x:c r="BN66" s="1501"/>
      <x:c r="BO66" s="1502"/>
      <x:c r="BP66" s="1322" t="str">
        <x:f>CONCATENATE(B118,CHAR(10),E119)</x:f>
        <x:v>South row
Interior modules</x:v>
      </x:c>
      <x:c r="BQ66" s="1323"/>
      <x:c r="BR66" s="1323"/>
      <x:c r="BS66" s="1323"/>
      <x:c r="BT66" s="1324"/>
      <x:c r="BU66" s="1427" t="str">
        <x:f>CONCATENATE(B118,CHAR(10),E118)</x:f>
        <x:v>South row
1st-4th module</x:v>
      </x:c>
      <x:c r="BV66" s="1290"/>
      <x:c r="BW66" s="1290"/>
      <x:c r="BX66" s="1290"/>
      <x:c r="BY66" s="1428"/>
      <x:c r="BZ66" s="1482"/>
      <x:c r="CA66" s="1483"/>
      <x:c r="CB66" s="361"/>
      <x:c r="CC66" s="486"/>
      <x:c r="CD66" s="1"/>
      <x:c r="CE66" s="153"/>
      <x:c r="CF66" s="20"/>
      <x:c r="CG66" s="1482"/>
      <x:c r="CH66" s="1483"/>
      <x:c r="CI66" s="1289" t="str">
        <x:f t="shared" ref="CI66" si="58">BU66</x:f>
        <x:v>South row
1st-4th module</x:v>
      </x:c>
      <x:c r="CJ66" s="1290"/>
      <x:c r="CK66" s="1290"/>
      <x:c r="CL66" s="1290"/>
      <x:c r="CM66" s="1291"/>
      <x:c r="CN66" s="1322" t="str">
        <x:f t="shared" ref="CN66" si="59">BP66</x:f>
        <x:v>South row
Interior modules</x:v>
      </x:c>
      <x:c r="CO66" s="1323"/>
      <x:c r="CP66" s="1323"/>
      <x:c r="CQ66" s="1323"/>
      <x:c r="CR66" s="1324"/>
      <x:c r="CS66" s="1295" t="str">
        <x:f t="shared" ref="CS66" si="60">BK66</x:f>
        <x:v>South row
1st-4th module</x:v>
      </x:c>
      <x:c r="CT66" s="1296"/>
      <x:c r="CU66" s="1296"/>
      <x:c r="CV66" s="1296"/>
      <x:c r="CW66" s="1297"/>
      <x:c r="CX66" s="1358" t="str">
        <x:f t="shared" ref="CX66" si="61">BF66</x:f>
        <x:v>South row
Interior modules</x:v>
      </x:c>
      <x:c r="CY66" s="1359"/>
      <x:c r="CZ66" s="1359"/>
      <x:c r="DA66" s="1359"/>
      <x:c r="DB66" s="1360"/>
      <x:c r="DC66" s="1349" t="str">
        <x:f t="shared" ref="DC66" si="62">BA66</x:f>
        <x:v>South row
1st-4th module</x:v>
      </x:c>
      <x:c r="DD66" s="1350"/>
      <x:c r="DE66" s="1350"/>
      <x:c r="DF66" s="1350"/>
      <x:c r="DG66" s="1351"/>
      <x:c r="DH66" s="1340" t="str">
        <x:f t="shared" ref="DH66" si="63">AV66</x:f>
        <x:v>South row
Interior modules</x:v>
      </x:c>
      <x:c r="DI66" s="1341"/>
      <x:c r="DJ66" s="1341"/>
      <x:c r="DK66" s="1341"/>
      <x:c r="DL66" s="1342"/>
      <x:c r="DM66" s="1331" t="str">
        <x:f t="shared" ref="DM66" si="64">AQ66</x:f>
        <x:v>South row
1st-4th module</x:v>
      </x:c>
      <x:c r="DN66" s="1332"/>
      <x:c r="DO66" s="1332"/>
      <x:c r="DP66" s="1332"/>
      <x:c r="DQ66" s="1333"/>
      <x:c r="DR66" s="1277" t="str">
        <x:f t="shared" ref="DR66" si="65">AL66</x:f>
        <x:v>South row
Interior modules</x:v>
      </x:c>
      <x:c r="DS66" s="1278"/>
      <x:c r="DT66" s="1278"/>
      <x:c r="DU66" s="1278"/>
      <x:c r="DV66" s="1279"/>
      <x:c r="DW66" s="1277" t="str">
        <x:f t="shared" ref="DW66" si="66">AG66</x:f>
        <x:v>South row
Interior modules</x:v>
      </x:c>
      <x:c r="DX66" s="1278"/>
      <x:c r="DY66" s="1278"/>
      <x:c r="DZ66" s="1278"/>
      <x:c r="EA66" s="1286"/>
      <x:c r="EB66" s="1482"/>
      <x:c r="EC66" s="1483"/>
      <x:c r="ED66" s="361"/>
      <x:c r="EE66" s="486"/>
      <x:c r="EF66" s="1"/>
    </x:row>
    <x:row r="67" spans="2:136" s="75" customFormat="1" ht="13.5" customHeight="1" thickBot="1" x14ac:dyDescent="0.25">
      <x:c r="B67" s="1583" t="e">
        <x:v>#REF!</x:v>
      </x:c>
      <x:c r="C67" s="1584">
        <x:v>0</x:v>
      </x:c>
      <x:c r="D67" s="1585">
        <x:v>0</x:v>
      </x:c>
      <x:c r="E67" s="989" t="s">
        <x:v>462</x:v>
      </x:c>
      <x:c r="F67" s="1055" t="e">
        <x:f t="shared" si="39"/>
        <x:v>#REF!</x:v>
      </x:c>
      <x:c r="G67" s="1055" t="e">
        <x:f t="shared" si="24"/>
        <x:v>#REF!</x:v>
      </x:c>
      <x:c r="H67" s="1055" t="e">
        <x:f t="shared" si="25"/>
        <x:v>#REF!</x:v>
      </x:c>
      <x:c r="I67" s="1056" t="e">
        <x:f t="shared" si="26"/>
        <x:v>#REF!</x:v>
      </x:c>
      <x:c r="J67" s="1055" t="e">
        <x:f t="shared" si="27"/>
        <x:v>#REF!</x:v>
      </x:c>
      <x:c r="K67" s="1063" t="e">
        <x:f t="shared" si="28"/>
        <x:v>#REF!</x:v>
      </x:c>
      <x:c r="L67" s="1013">
        <x:f t="shared" ca="1" si="29"/>
        <x:v>26.568539354443097</x:v>
      </x:c>
      <x:c r="M67" s="990">
        <x:f t="shared" ca="1" si="30"/>
        <x:v>58.573533231592336</x:v>
      </x:c>
      <x:c r="N67" s="1029" t="e">
        <x:f>(-#REF!*COS($F$18*PI()/180)*$F$21-#REF!*COS($I$18*PI()/180)*$I$21)*$N$99*$C$25*1000/9.81/$O$47*$D$193*#REF!-$N$47/$O$47*$C$20*$F$21</x:f>
        <x:v>#REF!</x:v>
      </x:c>
      <x:c r="O67" s="991"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9.6847225015644298</x:v>
      </x:c>
      <x:c r="AA67" s="1030">
        <x:f ca="1">(SQRT(((-'int. presets cp_10d+wd'!E33*SIN($F$18*PI()/180)*$F$21+'int. presets cp_10d+wd'!E42*SIN($I$18*PI()/180)*$I$21)*$C$25*1000)^2+(0.001*$C$25*1000*$F$21)^2)/$C$30+(-'int. presets cp_10d+wd'!E33*COS($F$18*PI()/180)*$F$21-'int. presets cp_10d+wd'!E42*COS($I$18*PI()/180)*$I$21)*$C$25*1000)/9.81*$O$99/$AA$47*$F$193*'int. presets cp_10d+wd'!$E$246-$Z$47/$AA$47*$C$20*$F$21</x:f>
        <x:v>26.568539354443097</x:v>
      </x:c>
      <x:c r="AB67" s="18"/>
      <x:c r="AC67" s="153"/>
      <x:c r="AD67" s="20"/>
      <x:c r="AE67" s="1482"/>
      <x:c r="AF67" s="1483"/>
      <x:c r="AG67" s="1567"/>
      <x:c r="AH67" s="1281"/>
      <x:c r="AI67" s="1281"/>
      <x:c r="AJ67" s="1281"/>
      <x:c r="AK67" s="1282"/>
      <x:c r="AL67" s="1280"/>
      <x:c r="AM67" s="1281"/>
      <x:c r="AN67" s="1281"/>
      <x:c r="AO67" s="1281"/>
      <x:c r="AP67" s="1282"/>
      <x:c r="AQ67" s="1334"/>
      <x:c r="AR67" s="1335"/>
      <x:c r="AS67" s="1335"/>
      <x:c r="AT67" s="1335"/>
      <x:c r="AU67" s="1336"/>
      <x:c r="AV67" s="1343"/>
      <x:c r="AW67" s="1344"/>
      <x:c r="AX67" s="1344"/>
      <x:c r="AY67" s="1344"/>
      <x:c r="AZ67" s="1345"/>
      <x:c r="BA67" s="1352"/>
      <x:c r="BB67" s="1353"/>
      <x:c r="BC67" s="1353"/>
      <x:c r="BD67" s="1353"/>
      <x:c r="BE67" s="1354"/>
      <x:c r="BF67" s="1361"/>
      <x:c r="BG67" s="1362"/>
      <x:c r="BH67" s="1362"/>
      <x:c r="BI67" s="1362"/>
      <x:c r="BJ67" s="1363"/>
      <x:c r="BK67" s="1503"/>
      <x:c r="BL67" s="1504"/>
      <x:c r="BM67" s="1504"/>
      <x:c r="BN67" s="1504"/>
      <x:c r="BO67" s="1505"/>
      <x:c r="BP67" s="1328"/>
      <x:c r="BQ67" s="1329"/>
      <x:c r="BR67" s="1329"/>
      <x:c r="BS67" s="1329"/>
      <x:c r="BT67" s="1330"/>
      <x:c r="BU67" s="1495"/>
      <x:c r="BV67" s="1377"/>
      <x:c r="BW67" s="1377"/>
      <x:c r="BX67" s="1377"/>
      <x:c r="BY67" s="1496"/>
      <x:c r="BZ67" s="1482"/>
      <x:c r="CA67" s="1483"/>
      <x:c r="CB67" s="361"/>
      <x:c r="CC67" s="486"/>
      <x:c r="CD67" s="1"/>
      <x:c r="CE67" s="153"/>
      <x:c r="CF67" s="20"/>
      <x:c r="CG67" s="1482"/>
      <x:c r="CH67" s="1483"/>
      <x:c r="CI67" s="1376"/>
      <x:c r="CJ67" s="1377"/>
      <x:c r="CK67" s="1377"/>
      <x:c r="CL67" s="1377"/>
      <x:c r="CM67" s="1378"/>
      <x:c r="CN67" s="1328"/>
      <x:c r="CO67" s="1329"/>
      <x:c r="CP67" s="1329"/>
      <x:c r="CQ67" s="1329"/>
      <x:c r="CR67" s="1330"/>
      <x:c r="CS67" s="1298"/>
      <x:c r="CT67" s="1299"/>
      <x:c r="CU67" s="1299"/>
      <x:c r="CV67" s="1299"/>
      <x:c r="CW67" s="1300"/>
      <x:c r="CX67" s="1361"/>
      <x:c r="CY67" s="1362"/>
      <x:c r="CZ67" s="1362"/>
      <x:c r="DA67" s="1362"/>
      <x:c r="DB67" s="1363"/>
      <x:c r="DC67" s="1352"/>
      <x:c r="DD67" s="1353"/>
      <x:c r="DE67" s="1353"/>
      <x:c r="DF67" s="1353"/>
      <x:c r="DG67" s="1354"/>
      <x:c r="DH67" s="1343"/>
      <x:c r="DI67" s="1344"/>
      <x:c r="DJ67" s="1344"/>
      <x:c r="DK67" s="1344"/>
      <x:c r="DL67" s="1345"/>
      <x:c r="DM67" s="1334"/>
      <x:c r="DN67" s="1335"/>
      <x:c r="DO67" s="1335"/>
      <x:c r="DP67" s="1335"/>
      <x:c r="DQ67" s="1336"/>
      <x:c r="DR67" s="1280"/>
      <x:c r="DS67" s="1281"/>
      <x:c r="DT67" s="1281"/>
      <x:c r="DU67" s="1281"/>
      <x:c r="DV67" s="1282"/>
      <x:c r="DW67" s="1280"/>
      <x:c r="DX67" s="1281"/>
      <x:c r="DY67" s="1281"/>
      <x:c r="DZ67" s="1281"/>
      <x:c r="EA67" s="1287"/>
      <x:c r="EB67" s="1482"/>
      <x:c r="EC67" s="1483"/>
      <x:c r="ED67" s="361"/>
      <x:c r="EE67" s="486"/>
      <x:c r="EF67" s="1"/>
    </x:row>
    <x:row r="68" spans="2:136" s="75" customFormat="1" ht="13.5" customHeight="1" thickTop="1" thickBot="1" x14ac:dyDescent="0.25">
      <x:c r="B68" s="1658" t="s">
        <x:v>341</x:v>
      </x:c>
      <x:c r="C68" s="1659"/>
      <x:c r="D68" s="1659"/>
      <x:c r="E68" s="1659"/>
      <x:c r="F68" s="1659"/>
      <x:c r="G68" s="1659"/>
      <x:c r="H68" s="1659"/>
      <x:c r="I68" s="1659"/>
      <x:c r="J68" s="1659"/>
      <x:c r="K68" s="1659"/>
      <x:c r="L68" s="1660"/>
      <x:c r="M68" s="1048"/>
      <x:c r="N68" s="1006"/>
      <x:c r="O68" s="1007"/>
      <x:c r="P68" s="1007"/>
      <x:c r="Q68" s="1007"/>
      <x:c r="R68" s="1007"/>
      <x:c r="S68" s="1007"/>
      <x:c r="T68" s="1007"/>
      <x:c r="U68" s="1007"/>
      <x:c r="V68" s="1007"/>
      <x:c r="W68" s="1007"/>
      <x:c r="X68" s="1007"/>
      <x:c r="Y68" s="1007"/>
      <x:c r="Z68" s="1007"/>
      <x:c r="AA68" s="1010"/>
      <x:c r="AB68" s="18"/>
      <x:c r="AC68" s="492"/>
      <x:c r="AD68" s="20"/>
      <x:c r="AE68" s="1484"/>
      <x:c r="AF68" s="1485"/>
      <x:c r="AG68" s="1710"/>
      <x:c r="AH68" s="1438"/>
      <x:c r="AI68" s="1438"/>
      <x:c r="AJ68" s="1438"/>
      <x:c r="AK68" s="1439"/>
      <x:c r="AL68" s="1437"/>
      <x:c r="AM68" s="1438"/>
      <x:c r="AN68" s="1438"/>
      <x:c r="AO68" s="1438"/>
      <x:c r="AP68" s="1439"/>
      <x:c r="AQ68" s="1541"/>
      <x:c r="AR68" s="1542"/>
      <x:c r="AS68" s="1542"/>
      <x:c r="AT68" s="1542"/>
      <x:c r="AU68" s="1543"/>
      <x:c r="AV68" s="1520"/>
      <x:c r="AW68" s="1521"/>
      <x:c r="AX68" s="1521"/>
      <x:c r="AY68" s="1521"/>
      <x:c r="AZ68" s="1522"/>
      <x:c r="BA68" s="1517"/>
      <x:c r="BB68" s="1518"/>
      <x:c r="BC68" s="1518"/>
      <x:c r="BD68" s="1518"/>
      <x:c r="BE68" s="1519"/>
      <x:c r="BF68" s="1514"/>
      <x:c r="BG68" s="1515"/>
      <x:c r="BH68" s="1515"/>
      <x:c r="BI68" s="1515"/>
      <x:c r="BJ68" s="1516"/>
      <x:c r="BK68" s="1570"/>
      <x:c r="BL68" s="1571"/>
      <x:c r="BM68" s="1571"/>
      <x:c r="BN68" s="1571"/>
      <x:c r="BO68" s="1572"/>
      <x:c r="BP68" s="1497"/>
      <x:c r="BQ68" s="1498"/>
      <x:c r="BR68" s="1498"/>
      <x:c r="BS68" s="1498"/>
      <x:c r="BT68" s="1499"/>
      <x:c r="BU68" s="1509"/>
      <x:c r="BV68" s="1380"/>
      <x:c r="BW68" s="1380"/>
      <x:c r="BX68" s="1380"/>
      <x:c r="BY68" s="1510"/>
      <x:c r="BZ68" s="1484"/>
      <x:c r="CA68" s="1485"/>
      <x:c r="CB68" s="361"/>
      <x:c r="CC68" s="486"/>
      <x:c r="CE68" s="492"/>
      <x:c r="CF68" s="20"/>
      <x:c r="CG68" s="1484"/>
      <x:c r="CH68" s="1485"/>
      <x:c r="CI68" s="1379"/>
      <x:c r="CJ68" s="1380"/>
      <x:c r="CK68" s="1380"/>
      <x:c r="CL68" s="1380"/>
      <x:c r="CM68" s="1381"/>
      <x:c r="CN68" s="1497"/>
      <x:c r="CO68" s="1498"/>
      <x:c r="CP68" s="1498"/>
      <x:c r="CQ68" s="1498"/>
      <x:c r="CR68" s="1499"/>
      <x:c r="CS68" s="1511"/>
      <x:c r="CT68" s="1512"/>
      <x:c r="CU68" s="1512"/>
      <x:c r="CV68" s="1512"/>
      <x:c r="CW68" s="1513"/>
      <x:c r="CX68" s="1514"/>
      <x:c r="CY68" s="1515"/>
      <x:c r="CZ68" s="1515"/>
      <x:c r="DA68" s="1515"/>
      <x:c r="DB68" s="1516"/>
      <x:c r="DC68" s="1517"/>
      <x:c r="DD68" s="1518"/>
      <x:c r="DE68" s="1518"/>
      <x:c r="DF68" s="1518"/>
      <x:c r="DG68" s="1519"/>
      <x:c r="DH68" s="1520"/>
      <x:c r="DI68" s="1521"/>
      <x:c r="DJ68" s="1521"/>
      <x:c r="DK68" s="1521"/>
      <x:c r="DL68" s="1522"/>
      <x:c r="DM68" s="1541"/>
      <x:c r="DN68" s="1542"/>
      <x:c r="DO68" s="1542"/>
      <x:c r="DP68" s="1542"/>
      <x:c r="DQ68" s="1543"/>
      <x:c r="DR68" s="1437"/>
      <x:c r="DS68" s="1438"/>
      <x:c r="DT68" s="1438"/>
      <x:c r="DU68" s="1438"/>
      <x:c r="DV68" s="1439"/>
      <x:c r="DW68" s="1437"/>
      <x:c r="DX68" s="1438"/>
      <x:c r="DY68" s="1438"/>
      <x:c r="DZ68" s="1438"/>
      <x:c r="EA68" s="1440"/>
      <x:c r="EB68" s="1484"/>
      <x:c r="EC68" s="1485"/>
      <x:c r="ED68" s="361"/>
      <x:c r="EE68" s="486"/>
    </x:row>
    <x:row r="69" spans="2:136" s="75" customFormat="1" ht="13.5" customHeight="1" thickTop="1" x14ac:dyDescent="0.2">
      <x:c r="B69" s="1580" t="s">
        <x:v>460</x:v>
      </x:c>
      <x:c r="C69" s="1581">
        <x:v>0</x:v>
      </x:c>
      <x:c r="D69" s="1582">
        <x:v>0</x:v>
      </x:c>
      <x:c r="E69" s="350" t="s">
        <x:v>461</x:v>
      </x:c>
      <x:c r="F69" s="1053" t="e">
        <x:f t="shared" ref="F69:F76" si="67">MAX(N69,O69)</x:f>
        <x:v>#REF!</x:v>
      </x:c>
      <x:c r="G69" s="1053" t="e">
        <x:f t="shared" si="24"/>
        <x:v>#REF!</x:v>
      </x:c>
      <x:c r="H69" s="1053" t="e">
        <x:f t="shared" si="25"/>
        <x:v>#REF!</x:v>
      </x:c>
      <x:c r="I69" s="1061" t="e">
        <x:f t="shared" si="26"/>
        <x:v>#REF!</x:v>
      </x:c>
      <x:c r="J69" s="1053" t="e">
        <x:f t="shared" si="27"/>
        <x:v>#REF!</x:v>
      </x:c>
      <x:c r="K69" s="1062" t="e">
        <x:f t="shared" si="28"/>
        <x:v>#REF!</x:v>
      </x:c>
      <x:c r="L69" s="1011">
        <x:f t="shared" ca="1" si="29"/>
        <x:v>15.470515607638852</x:v>
      </x:c>
      <x:c r="M69" s="940">
        <x:f t="shared" ca="1" si="30"/>
        <x:v>34.10660811891276</x:v>
      </x:c>
      <x:c r="N69" s="1035"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13.998036515622765</x:v>
      </x:c>
      <x:c r="AA69" s="1026">
        <x:f ca="1">(SQRT(((-'int. presets cp_10d+wd'!F26*SIN($F$18*PI()/180)*$F$21+'int. presets cp_10d+wd'!F35*SIN($I$18*PI()/180)*$I$21)*$C$25*1000)^2+(0.001*$C$25*1000*$F$21)^2)/$C$30+(-'int. presets cp_10d+wd'!F26*COS($F$18*PI()/180)*$F$21-'int. presets cp_10d+wd'!F35*COS($I$18*PI()/180)*$I$21)*$C$25*1000)/9.81*$O$99/$AA$47*$F$193*'int. presets cp_10d+wd'!$F$246-$Z$47/$AA$47*$C$20*$F$21</x:f>
        <x:v>15.470515607638852</x:v>
      </x:c>
      <x:c r="AB69" s="18"/>
      <x:c r="AC69" s="1444" t="str">
        <x:f>AC27</x:f>
        <x:v>setback a</x:v>
      </x:c>
      <x:c r="AD69" s="19"/>
      <x:c r="AE69" s="369"/>
      <x:c r="AF69" s="179"/>
      <x:c r="AG69" s="1446" t="s">
        <x:v>449</x:v>
      </x:c>
      <x:c r="AH69" s="1447"/>
      <x:c r="AI69" s="1447"/>
      <x:c r="AJ69" s="1447"/>
      <x:c r="AK69" s="1447"/>
      <x:c r="AL69" s="1447"/>
      <x:c r="AM69" s="1447"/>
      <x:c r="AN69" s="1447"/>
      <x:c r="AO69" s="1447"/>
      <x:c r="AP69" s="1447"/>
      <x:c r="AQ69" s="1447"/>
      <x:c r="AR69" s="1447"/>
      <x:c r="AS69" s="1447"/>
      <x:c r="AT69" s="1447"/>
      <x:c r="AU69" s="1447"/>
      <x:c r="AV69" s="1447"/>
      <x:c r="AW69" s="1447"/>
      <x:c r="AX69" s="1447"/>
      <x:c r="AY69" s="1447"/>
      <x:c r="AZ69" s="1447"/>
      <x:c r="BA69" s="1447"/>
      <x:c r="BB69" s="1447"/>
      <x:c r="BC69" s="1447"/>
      <x:c r="BD69" s="1447"/>
      <x:c r="BE69" s="1447"/>
      <x:c r="BF69" s="1447"/>
      <x:c r="BG69" s="1447"/>
      <x:c r="BH69" s="1447"/>
      <x:c r="BI69" s="1447"/>
      <x:c r="BJ69" s="1447"/>
      <x:c r="BK69" s="1447"/>
      <x:c r="BL69" s="1447"/>
      <x:c r="BM69" s="1447"/>
      <x:c r="BN69" s="1447"/>
      <x:c r="BO69" s="1447"/>
      <x:c r="BP69" s="1447"/>
      <x:c r="BQ69" s="1447"/>
      <x:c r="BR69" s="1447"/>
      <x:c r="BS69" s="1447"/>
      <x:c r="BT69" s="1447"/>
      <x:c r="BU69" s="1447"/>
      <x:c r="BV69" s="1447"/>
      <x:c r="BW69" s="1447"/>
      <x:c r="BX69" s="1447"/>
      <x:c r="BY69" s="1448"/>
      <x:c r="BZ69" s="19"/>
      <x:c r="CA69" s="370"/>
      <x:c r="CB69" s="361"/>
      <x:c r="CC69" s="486"/>
      <x:c r="CE69" s="1444" t="str">
        <x:f>CE27</x:f>
        <x:v>setback a</x:v>
      </x:c>
      <x:c r="CF69" s="19"/>
      <x:c r="CG69" s="369"/>
      <x:c r="CH69" s="179"/>
      <x:c r="CI69" s="1446" t="s">
        <x:v>449</x:v>
      </x:c>
      <x:c r="CJ69" s="1447"/>
      <x:c r="CK69" s="1447"/>
      <x:c r="CL69" s="1447"/>
      <x:c r="CM69" s="1447"/>
      <x:c r="CN69" s="1447"/>
      <x:c r="CO69" s="1447"/>
      <x:c r="CP69" s="1447"/>
      <x:c r="CQ69" s="1447"/>
      <x:c r="CR69" s="1447"/>
      <x:c r="CS69" s="1447"/>
      <x:c r="CT69" s="1447"/>
      <x:c r="CU69" s="1447"/>
      <x:c r="CV69" s="1447"/>
      <x:c r="CW69" s="1447"/>
      <x:c r="CX69" s="1447"/>
      <x:c r="CY69" s="1447"/>
      <x:c r="CZ69" s="1447"/>
      <x:c r="DA69" s="1447"/>
      <x:c r="DB69" s="1447"/>
      <x:c r="DC69" s="1447"/>
      <x:c r="DD69" s="1447"/>
      <x:c r="DE69" s="1447"/>
      <x:c r="DF69" s="1447"/>
      <x:c r="DG69" s="1447"/>
      <x:c r="DH69" s="1447"/>
      <x:c r="DI69" s="1447"/>
      <x:c r="DJ69" s="1447"/>
      <x:c r="DK69" s="1447"/>
      <x:c r="DL69" s="1447"/>
      <x:c r="DM69" s="1447"/>
      <x:c r="DN69" s="1447"/>
      <x:c r="DO69" s="1447"/>
      <x:c r="DP69" s="1447"/>
      <x:c r="DQ69" s="1447"/>
      <x:c r="DR69" s="1447"/>
      <x:c r="DS69" s="1447"/>
      <x:c r="DT69" s="1447"/>
      <x:c r="DU69" s="1447"/>
      <x:c r="DV69" s="1447"/>
      <x:c r="DW69" s="1447"/>
      <x:c r="DX69" s="1447"/>
      <x:c r="DY69" s="1447"/>
      <x:c r="DZ69" s="1447"/>
      <x:c r="EA69" s="1448"/>
      <x:c r="EB69" s="19"/>
      <x:c r="EC69" s="370"/>
      <x:c r="ED69" s="361"/>
      <x:c r="EE69" s="486"/>
    </x:row>
    <x:row r="70" spans="2:136" s="75" customFormat="1" ht="13.5" customHeight="1" thickBot="1" x14ac:dyDescent="0.25">
      <x:c r="B70" s="1586">
        <x:v>0</x:v>
      </x:c>
      <x:c r="C70" s="1587">
        <x:v>0</x:v>
      </x:c>
      <x:c r="D70" s="1588">
        <x:v>0</x:v>
      </x:c>
      <x:c r="E70" s="344" t="s">
        <x:v>462</x:v>
      </x:c>
      <x:c r="F70" s="1055" t="e">
        <x:f t="shared" si="67"/>
        <x:v>#REF!</x:v>
      </x:c>
      <x:c r="G70" s="1055" t="e">
        <x:f t="shared" si="24"/>
        <x:v>#REF!</x:v>
      </x:c>
      <x:c r="H70" s="1055" t="e">
        <x:f t="shared" si="25"/>
        <x:v>#REF!</x:v>
      </x:c>
      <x:c r="I70" s="1056" t="e">
        <x:f t="shared" si="26"/>
        <x:v>#REF!</x:v>
      </x:c>
      <x:c r="J70" s="1055" t="e">
        <x:f t="shared" si="27"/>
        <x:v>#REF!</x:v>
      </x:c>
      <x:c r="K70" s="1063" t="e">
        <x:f t="shared" si="28"/>
        <x:v>#REF!</x:v>
      </x:c>
      <x:c r="L70" s="1012">
        <x:f t="shared" ca="1" si="29"/>
        <x:v>15.470515607638852</x:v>
      </x:c>
      <x:c r="M70" s="941">
        <x:f t="shared" ca="1" si="30"/>
        <x:v>34.10660811891276</x:v>
      </x:c>
      <x:c r="N70" s="1027" t="e">
        <x:f>(-#REF!*COS($F$18*PI()/180)*$F$21-#REF!*COS($I$18*PI()/180)*$I$21)*$N$99*$C$25*1000/9.81/$O$47*$D$193*#REF!-$N$47/$O$47*$C$20*$F$21</x:f>
        <x:v>#REF!</x:v>
      </x:c>
      <x:c r="O70" s="936"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7.2204011878123637</x:v>
      </x:c>
      <x:c r="AA70" s="1028">
        <x:f ca="1">(SQRT(((-'int. presets cp_10d+wd'!F27*SIN($F$18*PI()/180)*$F$21+'int. presets cp_10d+wd'!F36*SIN($I$18*PI()/180)*$I$21)*$C$25*1000)^2+(0.001*$C$25*1000*$F$21)^2)/$C$30+(-'int. presets cp_10d+wd'!F27*COS($F$18*PI()/180)*$F$21-'int. presets cp_10d+wd'!F36*COS($I$18*PI()/180)*$I$21)*$C$25*1000)/9.81*$O$99/$AA$47*$F$193*'int. presets cp_10d+wd'!$F$246-$Z$47/$AA$47*$C$20*$F$21</x:f>
        <x:v>15.470515607638852</x:v>
      </x:c>
      <x:c r="AB70" s="18"/>
      <x:c r="AC70" s="1445"/>
      <x:c r="AD70" s="19"/>
      <x:c r="AE70" s="371"/>
      <x:c r="AF70" s="372"/>
      <x:c r="AG70" s="1449"/>
      <x:c r="AH70" s="1450"/>
      <x:c r="AI70" s="1450"/>
      <x:c r="AJ70" s="1450"/>
      <x:c r="AK70" s="1450"/>
      <x:c r="AL70" s="1450"/>
      <x:c r="AM70" s="1450"/>
      <x:c r="AN70" s="1450"/>
      <x:c r="AO70" s="1450"/>
      <x:c r="AP70" s="1450"/>
      <x:c r="AQ70" s="1450"/>
      <x:c r="AR70" s="1450"/>
      <x:c r="AS70" s="1450"/>
      <x:c r="AT70" s="1450"/>
      <x:c r="AU70" s="1450"/>
      <x:c r="AV70" s="1450"/>
      <x:c r="AW70" s="1450"/>
      <x:c r="AX70" s="1450"/>
      <x:c r="AY70" s="1450"/>
      <x:c r="AZ70" s="1450"/>
      <x:c r="BA70" s="1450"/>
      <x:c r="BB70" s="1450"/>
      <x:c r="BC70" s="1450"/>
      <x:c r="BD70" s="1450"/>
      <x:c r="BE70" s="1450"/>
      <x:c r="BF70" s="1450"/>
      <x:c r="BG70" s="1450"/>
      <x:c r="BH70" s="1450"/>
      <x:c r="BI70" s="1450"/>
      <x:c r="BJ70" s="1450"/>
      <x:c r="BK70" s="1450"/>
      <x:c r="BL70" s="1450"/>
      <x:c r="BM70" s="1450"/>
      <x:c r="BN70" s="1450"/>
      <x:c r="BO70" s="1450"/>
      <x:c r="BP70" s="1450"/>
      <x:c r="BQ70" s="1450"/>
      <x:c r="BR70" s="1450"/>
      <x:c r="BS70" s="1450"/>
      <x:c r="BT70" s="1450"/>
      <x:c r="BU70" s="1450"/>
      <x:c r="BV70" s="1450"/>
      <x:c r="BW70" s="1450"/>
      <x:c r="BX70" s="1450"/>
      <x:c r="BY70" s="1451"/>
      <x:c r="BZ70" s="373"/>
      <x:c r="CA70" s="374"/>
      <x:c r="CB70" s="362"/>
      <x:c r="CC70" s="487"/>
      <x:c r="CE70" s="1445"/>
      <x:c r="CF70" s="19"/>
      <x:c r="CG70" s="371"/>
      <x:c r="CH70" s="372"/>
      <x:c r="CI70" s="1449"/>
      <x:c r="CJ70" s="1450"/>
      <x:c r="CK70" s="1450"/>
      <x:c r="CL70" s="1450"/>
      <x:c r="CM70" s="1450"/>
      <x:c r="CN70" s="1450"/>
      <x:c r="CO70" s="1450"/>
      <x:c r="CP70" s="1450"/>
      <x:c r="CQ70" s="1450"/>
      <x:c r="CR70" s="1450"/>
      <x:c r="CS70" s="1450"/>
      <x:c r="CT70" s="1450"/>
      <x:c r="CU70" s="1450"/>
      <x:c r="CV70" s="1450"/>
      <x:c r="CW70" s="1450"/>
      <x:c r="CX70" s="1450"/>
      <x:c r="CY70" s="1450"/>
      <x:c r="CZ70" s="1450"/>
      <x:c r="DA70" s="1450"/>
      <x:c r="DB70" s="1450"/>
      <x:c r="DC70" s="1450"/>
      <x:c r="DD70" s="1450"/>
      <x:c r="DE70" s="1450"/>
      <x:c r="DF70" s="1450"/>
      <x:c r="DG70" s="1450"/>
      <x:c r="DH70" s="1450"/>
      <x:c r="DI70" s="1450"/>
      <x:c r="DJ70" s="1450"/>
      <x:c r="DK70" s="1450"/>
      <x:c r="DL70" s="1450"/>
      <x:c r="DM70" s="1450"/>
      <x:c r="DN70" s="1450"/>
      <x:c r="DO70" s="1450"/>
      <x:c r="DP70" s="1450"/>
      <x:c r="DQ70" s="1450"/>
      <x:c r="DR70" s="1450"/>
      <x:c r="DS70" s="1450"/>
      <x:c r="DT70" s="1450"/>
      <x:c r="DU70" s="1450"/>
      <x:c r="DV70" s="1450"/>
      <x:c r="DW70" s="1450"/>
      <x:c r="DX70" s="1450"/>
      <x:c r="DY70" s="1450"/>
      <x:c r="DZ70" s="1450"/>
      <x:c r="EA70" s="1451"/>
      <x:c r="EB70" s="373"/>
      <x:c r="EC70" s="374"/>
      <x:c r="ED70" s="362"/>
      <x:c r="EE70" s="487"/>
    </x:row>
    <x:row r="71" spans="2:136" s="75" customFormat="1" ht="13.5" customHeight="1" thickTop="1" x14ac:dyDescent="0.2">
      <x:c r="B71" s="1580" t="s">
        <x:v>463</x:v>
      </x:c>
      <x:c r="C71" s="1581">
        <x:v>0</x:v>
      </x:c>
      <x:c r="D71" s="1582" t="s">
        <x:v>463</x:v>
      </x:c>
      <x:c r="E71" s="348" t="s">
        <x:v>461</x:v>
      </x:c>
      <x:c r="F71" s="1057" t="e">
        <x:f t="shared" si="67"/>
        <x:v>#REF!</x:v>
      </x:c>
      <x:c r="G71" s="1057" t="e">
        <x:f t="shared" si="24"/>
        <x:v>#REF!</x:v>
      </x:c>
      <x:c r="H71" s="1057" t="e">
        <x:f t="shared" si="25"/>
        <x:v>#REF!</x:v>
      </x:c>
      <x:c r="I71" s="1054" t="e">
        <x:f t="shared" si="26"/>
        <x:v>#REF!</x:v>
      </x:c>
      <x:c r="J71" s="1057" t="e">
        <x:f t="shared" si="27"/>
        <x:v>#REF!</x:v>
      </x:c>
      <x:c r="K71" s="1064" t="e">
        <x:f t="shared" si="28"/>
        <x:v>#REF!</x:v>
      </x:c>
      <x:c r="L71" s="1011">
        <x:f t="shared" ca="1" si="29"/>
        <x:v>15.470515607638852</x:v>
      </x:c>
      <x:c r="M71" s="940">
        <x:f t="shared" ca="1" si="30"/>
        <x:v>34.10660811891276</x:v>
      </x:c>
      <x:c r="N71" s="1025"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0.71109526718025151</x:v>
      </x:c>
      <x:c r="AA71" s="1030">
        <x:f ca="1">(SQRT(((-'int. presets cp_10d+wd'!F28*SIN($F$18*PI()/180)*$F$21+'int. presets cp_10d+wd'!F37*SIN($I$18*PI()/180)*$I$21)*$C$25*1000)^2+(0.001*$C$25*1000*$F$21)^2)/$C$30+(-'int. presets cp_10d+wd'!F28*COS($F$18*PI()/180)*$F$21-'int. presets cp_10d+wd'!F37*COS($I$18*PI()/180)*$I$21)*$C$25*1000)/9.81*$O$99/$AA$47*$F$193*'int. presets cp_10d+wd'!$F$246-$Z$47/$AA$47*$C$20*$F$21</x:f>
        <x:v>15.470515607638852</x:v>
      </x:c>
      <x:c r="AB71" s="18"/>
      <x:c r="AC71" s="167"/>
      <x:c r="AD71" s="20"/>
      <x:c r="AE71" s="354"/>
      <x:c r="AF71" s="19"/>
      <x:c r="AG71" s="476"/>
      <x:c r="AH71" s="477"/>
      <x:c r="AI71" s="477"/>
      <x:c r="AJ71" s="477"/>
      <x:c r="AK71" s="477"/>
      <x:c r="AL71" s="489"/>
      <x:c r="AM71" s="477"/>
      <x:c r="AN71" s="477"/>
      <x:c r="AO71" s="477"/>
      <x:c r="AP71" s="477"/>
      <x:c r="AQ71" s="1240" t="s">
        <x:v>450</x:v>
      </x:c>
      <x:c r="AR71" s="1241"/>
      <x:c r="AS71" s="1241"/>
      <x:c r="AT71" s="1241"/>
      <x:c r="AU71" s="1242"/>
      <x:c r="AV71" s="489"/>
      <x:c r="AW71" s="477"/>
      <x:c r="AX71" s="477"/>
      <x:c r="AY71" s="477"/>
      <x:c r="AZ71" s="477"/>
      <x:c r="BA71" s="1240" t="s">
        <x:v>450</x:v>
      </x:c>
      <x:c r="BB71" s="1241"/>
      <x:c r="BC71" s="1241"/>
      <x:c r="BD71" s="1241"/>
      <x:c r="BE71" s="1242"/>
      <x:c r="BF71" s="489"/>
      <x:c r="BG71" s="489"/>
      <x:c r="BH71" s="489"/>
      <x:c r="BI71" s="489"/>
      <x:c r="BJ71" s="489"/>
      <x:c r="BK71" s="1240" t="s">
        <x:v>450</x:v>
      </x:c>
      <x:c r="BL71" s="1241"/>
      <x:c r="BM71" s="1241"/>
      <x:c r="BN71" s="1241"/>
      <x:c r="BO71" s="1242"/>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240" t="s">
        <x:v>450</x:v>
      </x:c>
      <x:c r="CT71" s="1241"/>
      <x:c r="CU71" s="1241"/>
      <x:c r="CV71" s="1241"/>
      <x:c r="CW71" s="1242"/>
      <x:c r="CX71" s="489"/>
      <x:c r="CY71" s="477"/>
      <x:c r="CZ71" s="477"/>
      <x:c r="DA71" s="477"/>
      <x:c r="DB71" s="477"/>
      <x:c r="DC71" s="1240" t="s">
        <x:v>450</x:v>
      </x:c>
      <x:c r="DD71" s="1241"/>
      <x:c r="DE71" s="1241"/>
      <x:c r="DF71" s="1241"/>
      <x:c r="DG71" s="1242"/>
      <x:c r="DH71" s="489"/>
      <x:c r="DI71" s="489"/>
      <x:c r="DJ71" s="489"/>
      <x:c r="DK71" s="489"/>
      <x:c r="DL71" s="489"/>
      <x:c r="DM71" s="1240" t="s">
        <x:v>450</x:v>
      </x:c>
      <x:c r="DN71" s="1241"/>
      <x:c r="DO71" s="1241"/>
      <x:c r="DP71" s="1241"/>
      <x:c r="DQ71" s="1242"/>
      <x:c r="DR71" s="489"/>
      <x:c r="DS71" s="489"/>
      <x:c r="DT71" s="489"/>
      <x:c r="EB71" s="494"/>
      <x:c r="EC71" s="495"/>
      <x:c r="ED71" s="38"/>
    </x:row>
    <x:row r="72" spans="2:136" s="75" customFormat="1" ht="13.5" customHeight="1" thickBot="1" x14ac:dyDescent="0.25">
      <x:c r="B72" s="1586" t="e">
        <x:v>#REF!</x:v>
      </x:c>
      <x:c r="C72" s="1587">
        <x:v>0</x:v>
      </x:c>
      <x:c r="D72" s="1588">
        <x:v>0</x:v>
      </x:c>
      <x:c r="E72" s="344" t="s">
        <x:v>462</x:v>
      </x:c>
      <x:c r="F72" s="1055" t="e">
        <x:f t="shared" si="67"/>
        <x:v>#REF!</x:v>
      </x:c>
      <x:c r="G72" s="1055" t="e">
        <x:f t="shared" si="24"/>
        <x:v>#REF!</x:v>
      </x:c>
      <x:c r="H72" s="1055" t="e">
        <x:f t="shared" si="25"/>
        <x:v>#REF!</x:v>
      </x:c>
      <x:c r="I72" s="1056" t="e">
        <x:f t="shared" si="26"/>
        <x:v>#REF!</x:v>
      </x:c>
      <x:c r="J72" s="1055" t="e">
        <x:f t="shared" si="27"/>
        <x:v>#REF!</x:v>
      </x:c>
      <x:c r="K72" s="1063" t="e">
        <x:f t="shared" si="28"/>
        <x:v>#REF!</x:v>
      </x:c>
      <x:c r="L72" s="1012">
        <x:f t="shared" ca="1" si="29"/>
        <x:v>15.470515607638852</x:v>
      </x:c>
      <x:c r="M72" s="941">
        <x:f t="shared" ca="1" si="30"/>
        <x:v>34.10660811891276</x:v>
      </x:c>
      <x:c r="N72" s="1027" t="e">
        <x:f>(-#REF!*COS($F$18*PI()/180)*$F$21-#REF!*COS($I$18*PI()/180)*$I$21)*$N$99*$C$25*1000/9.81/$O$47*$D$193*#REF!-$N$47/$O$47*$C$20*$F$21</x:f>
        <x:v>#REF!</x:v>
      </x:c>
      <x:c r="O72" s="936"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-1.8366421574757688</x:v>
      </x:c>
      <x:c r="AA72" s="1028">
        <x:f ca="1">(SQRT(((-'int. presets cp_10d+wd'!F29*SIN($F$18*PI()/180)*$F$21+'int. presets cp_10d+wd'!F38*SIN($I$18*PI()/180)*$I$21)*$C$25*1000)^2+(0.001*$C$25*1000*$F$21)^2)/$C$30+(-'int. presets cp_10d+wd'!F29*COS($F$18*PI()/180)*$F$21-'int. presets cp_10d+wd'!F38*COS($I$18*PI()/180)*$I$21)*$C$25*1000)/9.81*$O$99/$AA$47*$F$193*'int. presets cp_10d+wd'!$F$246-$Z$47/$AA$47*$C$20*$F$21</x:f>
        <x:v>15.470515607638852</x:v>
      </x:c>
      <x:c r="AB72" s="18"/>
      <x:c r="AC72" s="20"/>
      <x:c r="AD72" s="20"/>
      <x:c r="AE72" s="354"/>
      <x:c r="AF72" s="19"/>
      <x:c r="AG72" s="474"/>
      <x:c r="AH72" s="475"/>
      <x:c r="AI72" s="475"/>
      <x:c r="AJ72" s="475"/>
      <x:c r="AK72" s="475"/>
      <x:c r="AL72" s="475"/>
      <x:c r="AM72" s="475"/>
      <x:c r="AN72" s="475"/>
      <x:c r="AO72" s="475"/>
      <x:c r="AP72" s="475"/>
      <x:c r="AQ72" s="1243"/>
      <x:c r="AR72" s="1244"/>
      <x:c r="AS72" s="1244"/>
      <x:c r="AT72" s="1244"/>
      <x:c r="AU72" s="1245"/>
      <x:c r="AV72" s="475"/>
      <x:c r="AW72" s="475"/>
      <x:c r="AX72" s="475"/>
      <x:c r="AY72" s="475"/>
      <x:c r="AZ72" s="475"/>
      <x:c r="BA72" s="1243"/>
      <x:c r="BB72" s="1244"/>
      <x:c r="BC72" s="1244"/>
      <x:c r="BD72" s="1244"/>
      <x:c r="BE72" s="1245"/>
      <x:c r="BF72" s="475"/>
      <x:c r="BG72" s="475"/>
      <x:c r="BH72" s="475"/>
      <x:c r="BI72" s="475"/>
      <x:c r="BJ72" s="475"/>
      <x:c r="BK72" s="1243"/>
      <x:c r="BL72" s="1244"/>
      <x:c r="BM72" s="1244"/>
      <x:c r="BN72" s="1244"/>
      <x:c r="BO72" s="1245"/>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243"/>
      <x:c r="CT72" s="1244"/>
      <x:c r="CU72" s="1244"/>
      <x:c r="CV72" s="1244"/>
      <x:c r="CW72" s="1245"/>
      <x:c r="CX72" s="475"/>
      <x:c r="CY72" s="475"/>
      <x:c r="CZ72" s="475"/>
      <x:c r="DA72" s="475"/>
      <x:c r="DB72" s="475"/>
      <x:c r="DC72" s="1243"/>
      <x:c r="DD72" s="1244"/>
      <x:c r="DE72" s="1244"/>
      <x:c r="DF72" s="1244"/>
      <x:c r="DG72" s="1245"/>
      <x:c r="DH72" s="475"/>
      <x:c r="DI72" s="475"/>
      <x:c r="DJ72" s="475"/>
      <x:c r="DK72" s="475"/>
      <x:c r="DL72" s="475"/>
      <x:c r="DM72" s="1243"/>
      <x:c r="DN72" s="1244"/>
      <x:c r="DO72" s="1244"/>
      <x:c r="DP72" s="1244"/>
      <x:c r="DQ72" s="1245"/>
      <x:c r="DR72" s="475"/>
      <x:c r="DS72" s="475"/>
      <x:c r="DT72" s="475"/>
      <x:c r="EB72" s="496"/>
      <x:c r="EC72" s="497"/>
      <x:c r="ED72" s="23"/>
    </x:row>
    <x:row r="73" spans="2:136" s="75" customFormat="1" ht="13.5" customHeight="1" x14ac:dyDescent="0.25">
      <x:c r="B73" s="1580" t="s">
        <x:v>464</x:v>
      </x:c>
      <x:c r="C73" s="1581">
        <x:v>0</x:v>
      </x:c>
      <x:c r="D73" s="1582" t="s">
        <x:v>464</x:v>
      </x:c>
      <x:c r="E73" s="348" t="s">
        <x:v>461</x:v>
      </x:c>
      <x:c r="F73" s="1057" t="e">
        <x:f t="shared" si="67"/>
        <x:v>#REF!</x:v>
      </x:c>
      <x:c r="G73" s="1057" t="e">
        <x:f t="shared" si="24"/>
        <x:v>#REF!</x:v>
      </x:c>
      <x:c r="H73" s="1057" t="e">
        <x:f t="shared" si="25"/>
        <x:v>#REF!</x:v>
      </x:c>
      <x:c r="I73" s="1054" t="e">
        <x:f t="shared" si="26"/>
        <x:v>#REF!</x:v>
      </x:c>
      <x:c r="J73" s="1057" t="e">
        <x:f t="shared" si="27"/>
        <x:v>#REF!</x:v>
      </x:c>
      <x:c r="K73" s="1064" t="e">
        <x:f t="shared" si="28"/>
        <x:v>#REF!</x:v>
      </x:c>
      <x:c r="L73" s="1011">
        <x:f t="shared" ca="1" si="29"/>
        <x:v>15.470515607638852</x:v>
      </x:c>
      <x:c r="M73" s="940">
        <x:f t="shared" ca="1" si="30"/>
        <x:v>34.10660811891276</x:v>
      </x:c>
      <x:c r="N73" s="1025"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4.7924692981300723</x:v>
      </x:c>
      <x:c r="AA73" s="1030">
        <x:f ca="1">(SQRT(((-'int. presets cp_10d+wd'!F30*SIN($F$18*PI()/180)*$F$21+'int. presets cp_10d+wd'!F39*SIN($I$18*PI()/180)*$I$21)*$C$25*1000)^2+(0.001*$C$25*1000*$F$21)^2)/$C$30+(-'int. presets cp_10d+wd'!F30*COS($F$18*PI()/180)*$F$21-'int. presets cp_10d+wd'!F39*COS($I$18*PI()/180)*$I$21)*$C$25*1000)/9.81*$O$99/$AA$47*$F$193*'int. presets cp_10d+wd'!$F$246-$Z$47/$AA$47*$C$20*$F$21</x:f>
        <x:v>15.470515607638852</x:v>
      </x:c>
      <x:c r="AB73" s="18"/>
      <x:c r="AC73" s="20"/>
      <x:c r="AD73" s="20"/>
      <x:c r="AE73" s="355"/>
      <x:c r="AF73" s="48"/>
      <x:c r="AG73" s="472"/>
      <x:c r="AH73" s="473"/>
      <x:c r="AI73" s="473"/>
      <x:c r="AJ73" s="473"/>
      <x:c r="AK73" s="473"/>
      <x:c r="AL73" s="473"/>
      <x:c r="AM73" s="473"/>
      <x:c r="AN73" s="473"/>
      <x:c r="AO73" s="473"/>
      <x:c r="AP73" s="473"/>
      <x:c r="AQ73" s="1246"/>
      <x:c r="AR73" s="1247"/>
      <x:c r="AS73" s="1247"/>
      <x:c r="AT73" s="1247"/>
      <x:c r="AU73" s="1248"/>
      <x:c r="AV73" s="473"/>
      <x:c r="AW73" s="473"/>
      <x:c r="AX73" s="473"/>
      <x:c r="AY73" s="473"/>
      <x:c r="AZ73" s="473"/>
      <x:c r="BA73" s="1246"/>
      <x:c r="BB73" s="1247"/>
      <x:c r="BC73" s="1247"/>
      <x:c r="BD73" s="1247"/>
      <x:c r="BE73" s="1248"/>
      <x:c r="BF73" s="473"/>
      <x:c r="BG73" s="473"/>
      <x:c r="BH73" s="473"/>
      <x:c r="BI73" s="473"/>
      <x:c r="BJ73" s="473"/>
      <x:c r="BK73" s="1246"/>
      <x:c r="BL73" s="1247"/>
      <x:c r="BM73" s="1247"/>
      <x:c r="BN73" s="1247"/>
      <x:c r="BO73" s="1248"/>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246"/>
      <x:c r="CT73" s="1247"/>
      <x:c r="CU73" s="1247"/>
      <x:c r="CV73" s="1247"/>
      <x:c r="CW73" s="1248"/>
      <x:c r="CX73" s="473"/>
      <x:c r="CY73" s="473"/>
      <x:c r="CZ73" s="473"/>
      <x:c r="DA73" s="473"/>
      <x:c r="DB73" s="473"/>
      <x:c r="DC73" s="1246"/>
      <x:c r="DD73" s="1247"/>
      <x:c r="DE73" s="1247"/>
      <x:c r="DF73" s="1247"/>
      <x:c r="DG73" s="1248"/>
      <x:c r="DH73" s="473"/>
      <x:c r="DI73" s="473"/>
      <x:c r="DJ73" s="473"/>
      <x:c r="DK73" s="473"/>
      <x:c r="DL73" s="473"/>
      <x:c r="DM73" s="1246"/>
      <x:c r="DN73" s="1247"/>
      <x:c r="DO73" s="1247"/>
      <x:c r="DP73" s="1247"/>
      <x:c r="DQ73" s="1248"/>
      <x:c r="DR73" s="473"/>
      <x:c r="DS73" s="473"/>
      <x:c r="DT73" s="473"/>
      <x:c r="EB73" s="498"/>
      <x:c r="EC73" s="499"/>
      <x:c r="ED73" s="18"/>
    </x:row>
    <x:row r="74" spans="2:136" s="75" customFormat="1" ht="13.5" customHeight="1" thickBot="1" x14ac:dyDescent="0.25">
      <x:c r="B74" s="1586" t="e">
        <x:v>#REF!</x:v>
      </x:c>
      <x:c r="C74" s="1587">
        <x:v>0</x:v>
      </x:c>
      <x:c r="D74" s="1588">
        <x:v>0</x:v>
      </x:c>
      <x:c r="E74" s="344" t="s">
        <x:v>462</x:v>
      </x:c>
      <x:c r="F74" s="1055" t="e">
        <x:f t="shared" si="67"/>
        <x:v>#REF!</x:v>
      </x:c>
      <x:c r="G74" s="1055" t="e">
        <x:f t="shared" si="24"/>
        <x:v>#REF!</x:v>
      </x:c>
      <x:c r="H74" s="1055" t="e">
        <x:f t="shared" si="25"/>
        <x:v>#REF!</x:v>
      </x:c>
      <x:c r="I74" s="1056" t="e">
        <x:f t="shared" si="26"/>
        <x:v>#REF!</x:v>
      </x:c>
      <x:c r="J74" s="1055" t="e">
        <x:f t="shared" si="27"/>
        <x:v>#REF!</x:v>
      </x:c>
      <x:c r="K74" s="1063" t="e">
        <x:f t="shared" si="28"/>
        <x:v>#REF!</x:v>
      </x:c>
      <x:c r="L74" s="1012">
        <x:f t="shared" ca="1" si="29"/>
        <x:v>15.470515607638852</x:v>
      </x:c>
      <x:c r="M74" s="941">
        <x:f t="shared" ca="1" si="30"/>
        <x:v>34.10660811891276</x:v>
      </x:c>
      <x:c r="N74" s="1027" t="e">
        <x:f>(-#REF!*COS($F$18*PI()/180)*$F$21-#REF!*COS($I$18*PI()/180)*$I$21)*$N$99*$C$25*1000/9.81/$O$47*$D$193*#REF!-$N$47/$O$47*$C$20*$F$21</x:f>
        <x:v>#REF!</x:v>
      </x:c>
      <x:c r="O74" s="936"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-0.95686530159524352</x:v>
      </x:c>
      <x:c r="AA74" s="1028">
        <x:f ca="1">(SQRT(((-'int. presets cp_10d+wd'!F31*SIN($F$18*PI()/180)*$F$21+'int. presets cp_10d+wd'!F40*SIN($I$18*PI()/180)*$I$21)*$C$25*1000)^2+(0.001*$C$25*1000*$F$21)^2)/$C$30+(-'int. presets cp_10d+wd'!F31*COS($F$18*PI()/180)*$F$21-'int. presets cp_10d+wd'!F40*COS($I$18*PI()/180)*$I$21)*$C$25*1000)/9.81*$O$99/$AA$47*$F$193*'int. presets cp_10d+wd'!$F$246-$Z$47/$AA$47*$C$20*$F$21</x:f>
        <x:v>15.470515607638852</x:v>
      </x:c>
      <x:c r="AB74" s="18"/>
      <x:c r="AE74" s="1255">
        <x:f>IF(60&lt;('building data'!$C$20),MAX(0,'building data'!$C$20-60),0)</x:f>
        <x:v>35.4024</x:v>
      </x:c>
      <x:c r="AF74" s="1256"/>
      <x:c r="AG74" s="1256"/>
      <x:c r="AH74" s="1256"/>
      <x:c r="AI74" s="1256"/>
      <x:c r="AJ74" s="1256"/>
      <x:c r="AK74" s="1256"/>
      <x:c r="AL74" s="1256"/>
      <x:c r="AM74" s="1256"/>
      <x:c r="AN74" s="1256"/>
      <x:c r="AO74" s="1256"/>
      <x:c r="AP74" s="1256"/>
      <x:c r="AQ74" s="1256"/>
      <x:c r="AR74" s="1256"/>
      <x:c r="AS74" s="1256"/>
      <x:c r="AT74" s="1256"/>
      <x:c r="AU74" s="1257"/>
      <x:c r="AV74" s="1255">
        <x:f>IF(60&lt;('building data'!$C$20),20,MAX('building data'!$C$20-40,0))</x:f>
        <x:v>20</x:v>
      </x:c>
      <x:c r="AW74" s="1256"/>
      <x:c r="AX74" s="1256"/>
      <x:c r="AY74" s="1256"/>
      <x:c r="AZ74" s="1256"/>
      <x:c r="BA74" s="1256"/>
      <x:c r="BB74" s="1256"/>
      <x:c r="BC74" s="1256"/>
      <x:c r="BD74" s="1256"/>
      <x:c r="BE74" s="1257"/>
      <x:c r="BF74" s="1255">
        <x:f>IF(40&lt;('building data'!$C$20),20,MAX('building data'!$C$20-20,0))</x:f>
        <x:v>20</x:v>
      </x:c>
      <x:c r="BG74" s="1256"/>
      <x:c r="BH74" s="1256"/>
      <x:c r="BI74" s="1256"/>
      <x:c r="BJ74" s="1256"/>
      <x:c r="BK74" s="1256"/>
      <x:c r="BL74" s="1256"/>
      <x:c r="BM74" s="1256"/>
      <x:c r="BN74" s="1256"/>
      <x:c r="BO74" s="1257"/>
      <x:c r="BP74" s="1267">
        <x:f>IF(20&lt;('building data'!$C$20),20,('building data'!$C$20))</x:f>
        <x:v>20</x:v>
      </x:c>
      <x:c r="BQ74" s="1268"/>
      <x:c r="BR74" s="1268"/>
      <x:c r="BS74" s="1268"/>
      <x:c r="BT74" s="1268"/>
      <x:c r="BU74" s="1268"/>
      <x:c r="BV74" s="1268"/>
      <x:c r="BW74" s="1268"/>
      <x:c r="BX74" s="1268"/>
      <x:c r="BY74" s="1268"/>
      <x:c r="BZ74" s="1268"/>
      <x:c r="CA74" s="1269"/>
      <x:c r="CG74" s="1267">
        <x:f>IF(20&lt;('building data'!$C$20),20,('building data'!$C$20))</x:f>
        <x:v>20</x:v>
      </x:c>
      <x:c r="CH74" s="1268"/>
      <x:c r="CI74" s="1268"/>
      <x:c r="CJ74" s="1268"/>
      <x:c r="CK74" s="1268"/>
      <x:c r="CL74" s="1268"/>
      <x:c r="CM74" s="1268"/>
      <x:c r="CN74" s="1268"/>
      <x:c r="CO74" s="1268"/>
      <x:c r="CP74" s="1268"/>
      <x:c r="CQ74" s="1268"/>
      <x:c r="CR74" s="1269"/>
      <x:c r="CS74" s="1258">
        <x:f>IF(40&lt;('building data'!$C$20),20,MAX('building data'!$C$20-20,0))</x:f>
        <x:v>20</x:v>
      </x:c>
      <x:c r="CT74" s="1259"/>
      <x:c r="CU74" s="1259"/>
      <x:c r="CV74" s="1259"/>
      <x:c r="CW74" s="1259"/>
      <x:c r="CX74" s="1259"/>
      <x:c r="CY74" s="1259"/>
      <x:c r="CZ74" s="1259"/>
      <x:c r="DA74" s="1259"/>
      <x:c r="DB74" s="1260"/>
      <x:c r="DC74" s="1258">
        <x:f>IF(60&lt;('building data'!$C$20),20,MAX('building data'!$C$20-40,0))</x:f>
        <x:v>20</x:v>
      </x:c>
      <x:c r="DD74" s="1259"/>
      <x:c r="DE74" s="1259"/>
      <x:c r="DF74" s="1259"/>
      <x:c r="DG74" s="1259"/>
      <x:c r="DH74" s="1259"/>
      <x:c r="DI74" s="1259"/>
      <x:c r="DJ74" s="1259"/>
      <x:c r="DK74" s="1259"/>
      <x:c r="DL74" s="1260"/>
      <x:c r="DM74" s="1258">
        <x:f>IF(60&lt;('building data'!$C$20),MAX(0,'building data'!$C$20-60),0)</x:f>
        <x:v>35.4024</x:v>
      </x:c>
      <x:c r="DN74" s="1259"/>
      <x:c r="DO74" s="1259"/>
      <x:c r="DP74" s="1259"/>
      <x:c r="DQ74" s="1259"/>
      <x:c r="DR74" s="1259"/>
      <x:c r="DS74" s="1259"/>
      <x:c r="DT74" s="1259"/>
      <x:c r="DU74" s="1259"/>
      <x:c r="DV74" s="1259"/>
      <x:c r="DW74" s="1259"/>
      <x:c r="DX74" s="1259"/>
      <x:c r="DY74" s="1259"/>
      <x:c r="DZ74" s="1259"/>
      <x:c r="EA74" s="1259"/>
      <x:c r="EB74" s="1259"/>
      <x:c r="EC74" s="1260"/>
    </x:row>
    <x:row r="75" spans="2:136" s="75" customFormat="1" ht="13.5" customHeight="1" x14ac:dyDescent="0.2">
      <x:c r="B75" s="1580" t="s">
        <x:v>465</x:v>
      </x:c>
      <x:c r="C75" s="1581">
        <x:v>0</x:v>
      </x:c>
      <x:c r="D75" s="1582" t="s">
        <x:v>465</x:v>
      </x:c>
      <x:c r="E75" s="348" t="s">
        <x:v>461</x:v>
      </x:c>
      <x:c r="F75" s="1057" t="e">
        <x:f t="shared" si="67"/>
        <x:v>#REF!</x:v>
      </x:c>
      <x:c r="G75" s="1057" t="e">
        <x:f t="shared" si="24"/>
        <x:v>#REF!</x:v>
      </x:c>
      <x:c r="H75" s="1057" t="e">
        <x:f t="shared" si="25"/>
        <x:v>#REF!</x:v>
      </x:c>
      <x:c r="I75" s="1054" t="e">
        <x:f t="shared" si="26"/>
        <x:v>#REF!</x:v>
      </x:c>
      <x:c r="J75" s="1057" t="e">
        <x:f t="shared" si="27"/>
        <x:v>#REF!</x:v>
      </x:c>
      <x:c r="K75" s="1064" t="e">
        <x:f t="shared" si="28"/>
        <x:v>#REF!</x:v>
      </x:c>
      <x:c r="L75" s="1011">
        <x:f t="shared" ca="1" si="29"/>
        <x:v>15.470515607638852</x:v>
      </x:c>
      <x:c r="M75" s="940">
        <x:f t="shared" ca="1" si="30"/>
        <x:v>34.10660811891276</x:v>
      </x:c>
      <x:c r="N75" s="1025"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5.9754920020764573</x:v>
      </x:c>
      <x:c r="AA75" s="1026">
        <x:f ca="1">(SQRT(((-'int. presets cp_10d+wd'!F32*SIN($F$18*PI()/180)*$F$21+'int. presets cp_10d+wd'!F41*SIN($I$18*PI()/180)*$I$21)*$C$25*1000)^2+(0.001*$C$25*1000*$F$21)^2)/$C$30+(-'int. presets cp_10d+wd'!F32*COS($F$18*PI()/180)*$F$21-'int. presets cp_10d+wd'!F41*COS($I$18*PI()/180)*$I$21)*$C$25*1000)/9.81*$O$99/$AA$47*$F$193*'int. presets cp_10d+wd'!$F$246-$Z$47/$AA$47*$C$20*$F$21</x:f>
        <x:v>15.470515607638852</x:v>
      </x:c>
      <x:c r="AB75" s="18"/>
      <x:c r="AE75" s="1252" t="s">
        <x:v>0</x:v>
      </x:c>
      <x:c r="AF75" s="1253"/>
      <x:c r="AG75" s="1253"/>
      <x:c r="AH75" s="1253"/>
      <x:c r="AI75" s="1253"/>
      <x:c r="AJ75" s="1253"/>
      <x:c r="AK75" s="1253"/>
      <x:c r="AL75" s="1253"/>
      <x:c r="AM75" s="1253"/>
      <x:c r="AN75" s="1253"/>
      <x:c r="AO75" s="1253"/>
      <x:c r="AP75" s="1253"/>
      <x:c r="AQ75" s="1253"/>
      <x:c r="AR75" s="1253"/>
      <x:c r="AS75" s="1253"/>
      <x:c r="AT75" s="1253"/>
      <x:c r="AU75" s="1254"/>
      <x:c r="AV75" s="1252" t="s">
        <x:v>0</x:v>
      </x:c>
      <x:c r="AW75" s="1253"/>
      <x:c r="AX75" s="1253"/>
      <x:c r="AY75" s="1253"/>
      <x:c r="AZ75" s="1253"/>
      <x:c r="BA75" s="1253"/>
      <x:c r="BB75" s="1253"/>
      <x:c r="BC75" s="1253"/>
      <x:c r="BD75" s="1253"/>
      <x:c r="BE75" s="1254"/>
      <x:c r="BF75" s="1261" t="s">
        <x:v>0</x:v>
      </x:c>
      <x:c r="BG75" s="1262"/>
      <x:c r="BH75" s="1262"/>
      <x:c r="BI75" s="1262"/>
      <x:c r="BJ75" s="1262"/>
      <x:c r="BK75" s="1262"/>
      <x:c r="BL75" s="1262"/>
      <x:c r="BM75" s="1262"/>
      <x:c r="BN75" s="1262"/>
      <x:c r="BO75" s="1263"/>
      <x:c r="BP75" s="1270" t="s">
        <x:v>0</x:v>
      </x:c>
      <x:c r="BQ75" s="1271"/>
      <x:c r="BR75" s="1271"/>
      <x:c r="BS75" s="1271"/>
      <x:c r="BT75" s="1271"/>
      <x:c r="BU75" s="1271"/>
      <x:c r="BV75" s="1271"/>
      <x:c r="BW75" s="1271"/>
      <x:c r="BX75" s="1271"/>
      <x:c r="BY75" s="1271"/>
      <x:c r="BZ75" s="1271"/>
      <x:c r="CA75" s="1272"/>
      <x:c r="CG75" s="1270" t="s">
        <x:v>0</x:v>
      </x:c>
      <x:c r="CH75" s="1271"/>
      <x:c r="CI75" s="1271"/>
      <x:c r="CJ75" s="1271"/>
      <x:c r="CK75" s="1271"/>
      <x:c r="CL75" s="1271"/>
      <x:c r="CM75" s="1271"/>
      <x:c r="CN75" s="1271"/>
      <x:c r="CO75" s="1271"/>
      <x:c r="CP75" s="1271"/>
      <x:c r="CQ75" s="1271"/>
      <x:c r="CR75" s="1272"/>
      <x:c r="CS75" s="1261" t="s">
        <x:v>0</x:v>
      </x:c>
      <x:c r="CT75" s="1262"/>
      <x:c r="CU75" s="1262"/>
      <x:c r="CV75" s="1262"/>
      <x:c r="CW75" s="1262"/>
      <x:c r="CX75" s="1262"/>
      <x:c r="CY75" s="1262"/>
      <x:c r="CZ75" s="1262"/>
      <x:c r="DA75" s="1262"/>
      <x:c r="DB75" s="1263"/>
      <x:c r="DC75" s="1252" t="s">
        <x:v>0</x:v>
      </x:c>
      <x:c r="DD75" s="1253"/>
      <x:c r="DE75" s="1253"/>
      <x:c r="DF75" s="1253"/>
      <x:c r="DG75" s="1253"/>
      <x:c r="DH75" s="1253"/>
      <x:c r="DI75" s="1253"/>
      <x:c r="DJ75" s="1253"/>
      <x:c r="DK75" s="1253"/>
      <x:c r="DL75" s="1254"/>
      <x:c r="DM75" s="1252" t="s">
        <x:v>0</x:v>
      </x:c>
      <x:c r="DN75" s="1253"/>
      <x:c r="DO75" s="1253"/>
      <x:c r="DP75" s="1253"/>
      <x:c r="DQ75" s="1253"/>
      <x:c r="DR75" s="1253"/>
      <x:c r="DS75" s="1253"/>
      <x:c r="DT75" s="1253"/>
      <x:c r="DU75" s="1253"/>
      <x:c r="DV75" s="1253"/>
      <x:c r="DW75" s="1253"/>
      <x:c r="DX75" s="1253"/>
      <x:c r="DY75" s="1253"/>
      <x:c r="DZ75" s="1253"/>
      <x:c r="EA75" s="1253"/>
      <x:c r="EB75" s="1253"/>
      <x:c r="EC75" s="1254"/>
    </x:row>
    <x:row r="76" spans="2:136" s="75" customFormat="1" ht="13.5" customHeight="1" thickBot="1" x14ac:dyDescent="0.25">
      <x:c r="B76" s="1583" t="e">
        <x:v>#REF!</x:v>
      </x:c>
      <x:c r="C76" s="1584">
        <x:v>0</x:v>
      </x:c>
      <x:c r="D76" s="1585">
        <x:v>0</x:v>
      </x:c>
      <x:c r="E76" s="992" t="s">
        <x:v>462</x:v>
      </x:c>
      <x:c r="F76" s="1055" t="e">
        <x:f t="shared" si="67"/>
        <x:v>#REF!</x:v>
      </x:c>
      <x:c r="G76" s="1055" t="e">
        <x:f t="shared" si="24"/>
        <x:v>#REF!</x:v>
      </x:c>
      <x:c r="H76" s="1055" t="e">
        <x:f t="shared" si="25"/>
        <x:v>#REF!</x:v>
      </x:c>
      <x:c r="I76" s="1056" t="e">
        <x:f t="shared" si="26"/>
        <x:v>#REF!</x:v>
      </x:c>
      <x:c r="J76" s="1055" t="e">
        <x:f t="shared" si="27"/>
        <x:v>#REF!</x:v>
      </x:c>
      <x:c r="K76" s="1063" t="e">
        <x:f t="shared" si="28"/>
        <x:v>#REF!</x:v>
      </x:c>
      <x:c r="L76" s="1013">
        <x:f t="shared" ca="1" si="29"/>
        <x:v>15.470515607638852</x:v>
      </x:c>
      <x:c r="M76" s="990">
        <x:f t="shared" ca="1" si="30"/>
        <x:v>34.10660811891276</x:v>
      </x:c>
      <x:c r="N76" s="1029" t="e">
        <x:f>(-#REF!*COS($F$18*PI()/180)*$F$21-#REF!*COS($I$18*PI()/180)*$I$21)*$N$99*$C$25*1000/9.81/$O$47*$D$193*#REF!-$N$47/$O$47*$C$20*$F$21</x:f>
        <x:v>#REF!</x:v>
      </x:c>
      <x:c r="O76" s="991"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-1.2084145746591588</x:v>
      </x:c>
      <x:c r="AA76" s="1030">
        <x:f ca="1">(SQRT(((-'int. presets cp_10d+wd'!F33*SIN($F$18*PI()/180)*$F$21+'int. presets cp_10d+wd'!F42*SIN($I$18*PI()/180)*$I$21)*$C$25*1000)^2+(0.001*$C$25*1000*$F$21)^2)/$C$30+(-'int. presets cp_10d+wd'!F33*COS($F$18*PI()/180)*$F$21-'int. presets cp_10d+wd'!F42*COS($I$18*PI()/180)*$I$21)*$C$25*1000)/9.81*$O$99/$AA$47*$F$193*'int. presets cp_10d+wd'!$F$246-$Z$47/$AA$47*$C$20*$F$21</x:f>
        <x:v>15.470515607638852</x:v>
      </x:c>
      <x:c r="AB76" s="18"/>
      <x:c r="AC76" s="163"/>
      <x:c r="AE76" s="1249" t="s">
        <x:v>47</x:v>
      </x:c>
      <x:c r="AF76" s="1250"/>
      <x:c r="AG76" s="1250"/>
      <x:c r="AH76" s="1250"/>
      <x:c r="AI76" s="1250"/>
      <x:c r="AJ76" s="1250"/>
      <x:c r="AK76" s="1250"/>
      <x:c r="AL76" s="1250"/>
      <x:c r="AM76" s="1250"/>
      <x:c r="AN76" s="1250"/>
      <x:c r="AO76" s="1250"/>
      <x:c r="AP76" s="1250"/>
      <x:c r="AQ76" s="1250"/>
      <x:c r="AR76" s="1250"/>
      <x:c r="AS76" s="1250"/>
      <x:c r="AT76" s="1250"/>
      <x:c r="AU76" s="1251"/>
      <x:c r="AV76" s="1249" t="s">
        <x:v>75</x:v>
      </x:c>
      <x:c r="AW76" s="1250"/>
      <x:c r="AX76" s="1250"/>
      <x:c r="AY76" s="1250"/>
      <x:c r="AZ76" s="1250"/>
      <x:c r="BA76" s="1250"/>
      <x:c r="BB76" s="1250"/>
      <x:c r="BC76" s="1250"/>
      <x:c r="BD76" s="1250"/>
      <x:c r="BE76" s="1251"/>
      <x:c r="BF76" s="1264" t="s">
        <x:v>77</x:v>
      </x:c>
      <x:c r="BG76" s="1265"/>
      <x:c r="BH76" s="1265"/>
      <x:c r="BI76" s="1265"/>
      <x:c r="BJ76" s="1265"/>
      <x:c r="BK76" s="1265"/>
      <x:c r="BL76" s="1265"/>
      <x:c r="BM76" s="1265"/>
      <x:c r="BN76" s="1265"/>
      <x:c r="BO76" s="1266"/>
      <x:c r="BP76" s="1273" t="s">
        <x:v>79</x:v>
      </x:c>
      <x:c r="BQ76" s="1274"/>
      <x:c r="BR76" s="1274"/>
      <x:c r="BS76" s="1274"/>
      <x:c r="BT76" s="1274"/>
      <x:c r="BU76" s="1274"/>
      <x:c r="BV76" s="1274"/>
      <x:c r="BW76" s="1274"/>
      <x:c r="BX76" s="1274"/>
      <x:c r="BY76" s="1274"/>
      <x:c r="BZ76" s="1274"/>
      <x:c r="CA76" s="1275"/>
      <x:c r="CG76" s="1273" t="s">
        <x:v>79</x:v>
      </x:c>
      <x:c r="CH76" s="1274"/>
      <x:c r="CI76" s="1274"/>
      <x:c r="CJ76" s="1274"/>
      <x:c r="CK76" s="1274"/>
      <x:c r="CL76" s="1274"/>
      <x:c r="CM76" s="1274"/>
      <x:c r="CN76" s="1274"/>
      <x:c r="CO76" s="1274"/>
      <x:c r="CP76" s="1274"/>
      <x:c r="CQ76" s="1274"/>
      <x:c r="CR76" s="1275"/>
      <x:c r="CS76" s="1264" t="s">
        <x:v>77</x:v>
      </x:c>
      <x:c r="CT76" s="1265"/>
      <x:c r="CU76" s="1265"/>
      <x:c r="CV76" s="1265"/>
      <x:c r="CW76" s="1265"/>
      <x:c r="CX76" s="1265"/>
      <x:c r="CY76" s="1265"/>
      <x:c r="CZ76" s="1265"/>
      <x:c r="DA76" s="1265"/>
      <x:c r="DB76" s="1266"/>
      <x:c r="DC76" s="1249" t="s">
        <x:v>75</x:v>
      </x:c>
      <x:c r="DD76" s="1250"/>
      <x:c r="DE76" s="1250"/>
      <x:c r="DF76" s="1250"/>
      <x:c r="DG76" s="1250"/>
      <x:c r="DH76" s="1250"/>
      <x:c r="DI76" s="1250"/>
      <x:c r="DJ76" s="1250"/>
      <x:c r="DK76" s="1250"/>
      <x:c r="DL76" s="1251"/>
      <x:c r="DM76" s="1249" t="s">
        <x:v>47</x:v>
      </x:c>
      <x:c r="DN76" s="1250"/>
      <x:c r="DO76" s="1250"/>
      <x:c r="DP76" s="1250"/>
      <x:c r="DQ76" s="1250"/>
      <x:c r="DR76" s="1250"/>
      <x:c r="DS76" s="1250"/>
      <x:c r="DT76" s="1250"/>
      <x:c r="DU76" s="1250"/>
      <x:c r="DV76" s="1250"/>
      <x:c r="DW76" s="1250"/>
      <x:c r="DX76" s="1250"/>
      <x:c r="DY76" s="1250"/>
      <x:c r="DZ76" s="1250"/>
      <x:c r="EA76" s="1250"/>
      <x:c r="EB76" s="1250"/>
      <x:c r="EC76" s="1251"/>
    </x:row>
    <x:row r="77" spans="2:136" s="75" customFormat="1" ht="13.5" customHeight="1" thickTop="1" thickBot="1" x14ac:dyDescent="0.25">
      <x:c r="B77" s="1658" t="s">
        <x:v>342</x:v>
      </x:c>
      <x:c r="C77" s="1659"/>
      <x:c r="D77" s="1659"/>
      <x:c r="E77" s="1659"/>
      <x:c r="F77" s="1659"/>
      <x:c r="G77" s="1659"/>
      <x:c r="H77" s="1659"/>
      <x:c r="I77" s="1659"/>
      <x:c r="J77" s="1659"/>
      <x:c r="K77" s="1659"/>
      <x:c r="L77" s="1660"/>
      <x:c r="M77" s="1048"/>
      <x:c r="N77" s="1006"/>
      <x:c r="O77" s="1007"/>
      <x:c r="P77" s="1007"/>
      <x:c r="Q77" s="1007"/>
      <x:c r="R77" s="1007"/>
      <x:c r="S77" s="1007"/>
      <x:c r="T77" s="1007"/>
      <x:c r="U77" s="1007"/>
      <x:c r="V77" s="1007"/>
      <x:c r="W77" s="1007"/>
      <x:c r="X77" s="1007"/>
      <x:c r="Y77" s="1007"/>
      <x:c r="Z77" s="1007"/>
      <x:c r="AA77" s="1010"/>
      <x:c r="AB77" s="18"/>
      <x:c r="AC77" s="163"/>
    </x:row>
    <x:row r="78" spans="2:136" s="75" customFormat="1" ht="13.5" customHeight="1" x14ac:dyDescent="0.2">
      <x:c r="B78" s="1580" t="s">
        <x:v>460</x:v>
      </x:c>
      <x:c r="C78" s="1581">
        <x:v>0</x:v>
      </x:c>
      <x:c r="D78" s="1582">
        <x:v>0</x:v>
      </x:c>
      <x:c r="E78" s="545" t="s">
        <x:v>461</x:v>
      </x:c>
      <x:c r="F78" s="1053" t="e">
        <x:f t="shared" ref="F78:F85" si="68">MAX(N78,O78)</x:f>
        <x:v>#REF!</x:v>
      </x:c>
      <x:c r="G78" s="1053" t="e">
        <x:f t="shared" si="24"/>
        <x:v>#REF!</x:v>
      </x:c>
      <x:c r="H78" s="1053" t="e">
        <x:f t="shared" si="25"/>
        <x:v>#REF!</x:v>
      </x:c>
      <x:c r="I78" s="1061" t="e">
        <x:f t="shared" si="26"/>
        <x:v>#REF!</x:v>
      </x:c>
      <x:c r="J78" s="1053" t="e">
        <x:f t="shared" si="27"/>
        <x:v>#REF!</x:v>
      </x:c>
      <x:c r="K78" s="1062" t="e">
        <x:f t="shared" si="28"/>
        <x:v>#REF!</x:v>
      </x:c>
      <x:c r="L78" s="1011">
        <x:f t="shared" ca="1" si="29"/>
        <x:v>15.470515607638852</x:v>
      </x:c>
      <x:c r="M78" s="940">
        <x:f t="shared" ca="1" si="30"/>
        <x:v>34.10660811891276</x:v>
      </x:c>
      <x:c r="N78" s="1035"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14.426794254177231</x:v>
      </x:c>
      <x:c r="AA78" s="1026">
        <x:f ca="1">(SQRT(((-'int. presets cp_10d+wd'!G26*SIN($F$18*PI()/180)*$F$21+'int. presets cp_10d+wd'!G35*SIN($I$18*PI()/180)*$I$21)*$C$25*1000)^2+(0.001*$C$25*1000*$F$21)^2)/$C$30+(-'int. presets cp_10d+wd'!G26*COS($F$18*PI()/180)*$F$21-'int. presets cp_10d+wd'!G35*COS($I$18*PI()/180)*$I$21)*$C$25*1000)/9.81*$O$99/$AA$47*$F$193*'int. presets cp_10d+wd'!$G$246-$Z$47/$AA$47*$C$20*$F$21</x:f>
        <x:v>15.470515607638852</x:v>
      </x:c>
      <x:c r="AB78" s="18"/>
    </x:row>
    <x:row r="79" spans="2:136" s="75" customFormat="1" ht="13.5" customHeight="1" thickBot="1" x14ac:dyDescent="0.25">
      <x:c r="B79" s="1586">
        <x:v>0</x:v>
      </x:c>
      <x:c r="C79" s="1587">
        <x:v>0</x:v>
      </x:c>
      <x:c r="D79" s="1588">
        <x:v>0</x:v>
      </x:c>
      <x:c r="E79" s="547" t="s">
        <x:v>462</x:v>
      </x:c>
      <x:c r="F79" s="1055" t="e">
        <x:f t="shared" si="68"/>
        <x:v>#REF!</x:v>
      </x:c>
      <x:c r="G79" s="1055" t="e">
        <x:f t="shared" si="24"/>
        <x:v>#REF!</x:v>
      </x:c>
      <x:c r="H79" s="1055" t="e">
        <x:f t="shared" si="25"/>
        <x:v>#REF!</x:v>
      </x:c>
      <x:c r="I79" s="1056" t="e">
        <x:f t="shared" si="26"/>
        <x:v>#REF!</x:v>
      </x:c>
      <x:c r="J79" s="1055" t="e">
        <x:f t="shared" si="27"/>
        <x:v>#REF!</x:v>
      </x:c>
      <x:c r="K79" s="1063" t="e">
        <x:f t="shared" si="28"/>
        <x:v>#REF!</x:v>
      </x:c>
      <x:c r="L79" s="1012">
        <x:f t="shared" ca="1" si="29"/>
        <x:v>16.503463996209625</x:v>
      </x:c>
      <x:c r="M79" s="941">
        <x:f t="shared" ca="1" si="30"/>
        <x:v>36.383866795323662</x:v>
      </x:c>
      <x:c r="N79" s="1027" t="e">
        <x:f>(-#REF!*COS($F$18*PI()/180)*$F$21-#REF!*COS($I$18*PI()/180)*$I$21)*$N$99*$C$25*1000/9.81/$O$47*$D$193*#REF!-$N$47/$O$47*$C$20*$F$21</x:f>
        <x:v>#REF!</x:v>
      </x:c>
      <x:c r="O79" s="936"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16.503463996209625</x:v>
      </x:c>
      <x:c r="AA79" s="1028">
        <x:f ca="1">(SQRT(((-'int. presets cp_10d+wd'!G27*SIN($F$18*PI()/180)*$F$21+'int. presets cp_10d+wd'!G36*SIN($I$18*PI()/180)*$I$21)*$C$25*1000)^2+(0.001*$C$25*1000*$F$21)^2)/$C$30+(-'int. presets cp_10d+wd'!G27*COS($F$18*PI()/180)*$F$21-'int. presets cp_10d+wd'!G36*COS($I$18*PI()/180)*$I$21)*$C$25*1000)/9.81*$O$99/$AA$47*$F$193*'int. presets cp_10d+wd'!$G$246-$Z$47/$AA$47*$C$20*$F$21</x:f>
        <x:v>15.470515607638852</x:v>
      </x:c>
      <x:c r="AB79" s="18"/>
      <x:c r="AC79" s="163"/>
    </x:row>
    <x:row r="80" spans="2:136" s="75" customFormat="1" ht="13.5" customHeight="1" x14ac:dyDescent="0.2">
      <x:c r="B80" s="1580" t="s">
        <x:v>463</x:v>
      </x:c>
      <x:c r="C80" s="1581">
        <x:v>0</x:v>
      </x:c>
      <x:c r="D80" s="1582" t="s">
        <x:v>463</x:v>
      </x:c>
      <x:c r="E80" s="546" t="s">
        <x:v>461</x:v>
      </x:c>
      <x:c r="F80" s="1057" t="e">
        <x:f t="shared" si="68"/>
        <x:v>#REF!</x:v>
      </x:c>
      <x:c r="G80" s="1057" t="e">
        <x:f t="shared" si="24"/>
        <x:v>#REF!</x:v>
      </x:c>
      <x:c r="H80" s="1057" t="e">
        <x:f t="shared" si="25"/>
        <x:v>#REF!</x:v>
      </x:c>
      <x:c r="I80" s="1054" t="e">
        <x:f t="shared" si="26"/>
        <x:v>#REF!</x:v>
      </x:c>
      <x:c r="J80" s="1057" t="e">
        <x:f t="shared" si="27"/>
        <x:v>#REF!</x:v>
      </x:c>
      <x:c r="K80" s="1064" t="e">
        <x:f t="shared" si="28"/>
        <x:v>#REF!</x:v>
      </x:c>
      <x:c r="L80" s="1011">
        <x:f t="shared" ca="1" si="29"/>
        <x:v>15.470515607638852</x:v>
      </x:c>
      <x:c r="M80" s="940">
        <x:f t="shared" ca="1" si="30"/>
        <x:v>34.10660811891276</x:v>
      </x:c>
      <x:c r="N80" s="1025"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-8.2400284121398499</x:v>
      </x:c>
      <x:c r="AA80" s="1030">
        <x:f ca="1">(SQRT(((-'int. presets cp_10d+wd'!G28*SIN($F$18*PI()/180)*$F$21+'int. presets cp_10d+wd'!G37*SIN($I$18*PI()/180)*$I$21)*$C$25*1000)^2+(0.001*$C$25*1000*$F$21)^2)/$C$30+(-'int. presets cp_10d+wd'!G28*COS($F$18*PI()/180)*$F$21-'int. presets cp_10d+wd'!G37*COS($I$18*PI()/180)*$I$21)*$C$25*1000)/9.81*$O$99/$AA$47*$F$193*'int. presets cp_10d+wd'!$G$246-$Z$47/$AA$47*$C$20*$F$21</x:f>
        <x:v>15.470515607638852</x:v>
      </x:c>
      <x:c r="AB80" s="18"/>
      <x:c r="AC80" s="163"/>
    </x:row>
    <x:row r="81" spans="2:136" s="75" customFormat="1" ht="13.5" customHeight="1" thickBot="1" x14ac:dyDescent="0.25">
      <x:c r="B81" s="1586" t="e">
        <x:v>#REF!</x:v>
      </x:c>
      <x:c r="C81" s="1587">
        <x:v>0</x:v>
      </x:c>
      <x:c r="D81" s="1588">
        <x:v>0</x:v>
      </x:c>
      <x:c r="E81" s="547" t="s">
        <x:v>462</x:v>
      </x:c>
      <x:c r="F81" s="1055" t="e">
        <x:f t="shared" si="68"/>
        <x:v>#REF!</x:v>
      </x:c>
      <x:c r="G81" s="1055" t="e">
        <x:f t="shared" si="24"/>
        <x:v>#REF!</x:v>
      </x:c>
      <x:c r="H81" s="1055" t="e">
        <x:f t="shared" si="25"/>
        <x:v>#REF!</x:v>
      </x:c>
      <x:c r="I81" s="1056" t="e">
        <x:f t="shared" si="26"/>
        <x:v>#REF!</x:v>
      </x:c>
      <x:c r="J81" s="1055" t="e">
        <x:f t="shared" si="27"/>
        <x:v>#REF!</x:v>
      </x:c>
      <x:c r="K81" s="1063" t="e">
        <x:f t="shared" si="28"/>
        <x:v>#REF!</x:v>
      </x:c>
      <x:c r="L81" s="1012">
        <x:f t="shared" ca="1" si="29"/>
        <x:v>15.470515607638852</x:v>
      </x:c>
      <x:c r="M81" s="941">
        <x:f t="shared" ca="1" si="30"/>
        <x:v>34.10660811891276</x:v>
      </x:c>
      <x:c r="N81" s="1027" t="e">
        <x:f>(-#REF!*COS($F$18*PI()/180)*$F$21-#REF!*COS($I$18*PI()/180)*$I$21)*$N$99*$C$25*1000/9.81/$O$47*$D$193*#REF!-$N$47/$O$47*$C$20*$F$21</x:f>
        <x:v>#REF!</x:v>
      </x:c>
      <x:c r="O81" s="936"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-8.2400284121398499</x:v>
      </x:c>
      <x:c r="AA81" s="1028">
        <x:f ca="1">(SQRT(((-'int. presets cp_10d+wd'!G29*SIN($F$18*PI()/180)*$F$21+'int. presets cp_10d+wd'!G38*SIN($I$18*PI()/180)*$I$21)*$C$25*1000)^2+(0.001*$C$25*1000*$F$21)^2)/$C$30+(-'int. presets cp_10d+wd'!G29*COS($F$18*PI()/180)*$F$21-'int. presets cp_10d+wd'!G38*COS($I$18*PI()/180)*$I$21)*$C$25*1000)/9.81*$O$99/$AA$47*$F$193*'int. presets cp_10d+wd'!$G$246-$Z$47/$AA$47*$C$20*$F$21</x:f>
        <x:v>15.470515607638852</x:v>
      </x:c>
      <x:c r="AB81" s="18"/>
      <x:c r="AC81" s="163"/>
    </x:row>
    <x:row r="82" spans="2:136" s="75" customFormat="1" ht="13.5" customHeight="1" x14ac:dyDescent="0.2">
      <x:c r="B82" s="1580" t="s">
        <x:v>464</x:v>
      </x:c>
      <x:c r="C82" s="1581">
        <x:v>0</x:v>
      </x:c>
      <x:c r="D82" s="1582" t="s">
        <x:v>464</x:v>
      </x:c>
      <x:c r="E82" s="546" t="s">
        <x:v>461</x:v>
      </x:c>
      <x:c r="F82" s="1057" t="e">
        <x:f t="shared" si="68"/>
        <x:v>#REF!</x:v>
      </x:c>
      <x:c r="G82" s="1057" t="e">
        <x:f t="shared" si="24"/>
        <x:v>#REF!</x:v>
      </x:c>
      <x:c r="H82" s="1057" t="e">
        <x:f t="shared" si="25"/>
        <x:v>#REF!</x:v>
      </x:c>
      <x:c r="I82" s="1054" t="e">
        <x:f t="shared" si="26"/>
        <x:v>#REF!</x:v>
      </x:c>
      <x:c r="J82" s="1057" t="e">
        <x:f t="shared" si="27"/>
        <x:v>#REF!</x:v>
      </x:c>
      <x:c r="K82" s="1064" t="e">
        <x:f t="shared" si="28"/>
        <x:v>#REF!</x:v>
      </x:c>
      <x:c r="L82" s="1011">
        <x:f t="shared" ca="1" si="29"/>
        <x:v>15.470515607638852</x:v>
      </x:c>
      <x:c r="M82" s="940">
        <x:f t="shared" ca="1" si="30"/>
        <x:v>34.10660811891276</x:v>
      </x:c>
      <x:c r="N82" s="1025"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0.91691199415523528</x:v>
      </x:c>
      <x:c r="AA82" s="1030">
        <x:f ca="1">(SQRT(((-'int. presets cp_10d+wd'!G30*SIN($F$18*PI()/180)*$F$21+'int. presets cp_10d+wd'!G39*SIN($I$18*PI()/180)*$I$21)*$C$25*1000)^2+(0.001*$C$25*1000*$F$21)^2)/$C$30+(-'int. presets cp_10d+wd'!G30*COS($F$18*PI()/180)*$F$21-'int. presets cp_10d+wd'!G39*COS($I$18*PI()/180)*$I$21)*$C$25*1000)/9.81*$O$99/$AA$47*$F$193*'int. presets cp_10d+wd'!$G$246-$Z$47/$AA$47*$C$20*$F$21</x:f>
        <x:v>15.470515607638852</x:v>
      </x:c>
      <x:c r="AB82" s="18"/>
      <x:c r="AC82" s="163"/>
    </x:row>
    <x:row r="83" spans="2:136" s="75" customFormat="1" ht="13.5" customHeight="1" thickBot="1" x14ac:dyDescent="0.25">
      <x:c r="B83" s="1586" t="e">
        <x:v>#REF!</x:v>
      </x:c>
      <x:c r="C83" s="1587">
        <x:v>0</x:v>
      </x:c>
      <x:c r="D83" s="1588">
        <x:v>0</x:v>
      </x:c>
      <x:c r="E83" s="547" t="s">
        <x:v>462</x:v>
      </x:c>
      <x:c r="F83" s="1055" t="e">
        <x:f t="shared" si="68"/>
        <x:v>#REF!</x:v>
      </x:c>
      <x:c r="G83" s="1055" t="e">
        <x:f t="shared" si="24"/>
        <x:v>#REF!</x:v>
      </x:c>
      <x:c r="H83" s="1055" t="e">
        <x:f t="shared" si="25"/>
        <x:v>#REF!</x:v>
      </x:c>
      <x:c r="I83" s="1056" t="e">
        <x:f t="shared" si="26"/>
        <x:v>#REF!</x:v>
      </x:c>
      <x:c r="J83" s="1055" t="e">
        <x:f t="shared" si="27"/>
        <x:v>#REF!</x:v>
      </x:c>
      <x:c r="K83" s="1063" t="e">
        <x:f t="shared" si="28"/>
        <x:v>#REF!</x:v>
      </x:c>
      <x:c r="L83" s="1012">
        <x:f t="shared" ca="1" si="29"/>
        <x:v>15.470515607638852</x:v>
      </x:c>
      <x:c r="M83" s="941">
        <x:f t="shared" ca="1" si="30"/>
        <x:v>34.10660811891276</x:v>
      </x:c>
      <x:c r="N83" s="1027" t="e">
        <x:f>(-#REF!*COS($F$18*PI()/180)*$F$21-#REF!*COS($I$18*PI()/180)*$I$21)*$N$99*$C$25*1000/9.81/$O$47*$D$193*#REF!-$N$47/$O$47*$C$20*$F$21</x:f>
        <x:v>#REF!</x:v>
      </x:c>
      <x:c r="O83" s="936"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-0.60924474022727182</x:v>
      </x:c>
      <x:c r="AA83" s="1028">
        <x:f ca="1">(SQRT(((-'int. presets cp_10d+wd'!G31*SIN($F$18*PI()/180)*$F$21+'int. presets cp_10d+wd'!G40*SIN($I$18*PI()/180)*$I$21)*$C$25*1000)^2+(0.001*$C$25*1000*$F$21)^2)/$C$30+(-'int. presets cp_10d+wd'!G31*COS($F$18*PI()/180)*$F$21-'int. presets cp_10d+wd'!G40*COS($I$18*PI()/180)*$I$21)*$C$25*1000)/9.81*$O$99/$AA$47*$F$193*'int. presets cp_10d+wd'!$G$246-$Z$47/$AA$47*$C$20*$F$21</x:f>
        <x:v>15.470515607638852</x:v>
      </x:c>
      <x:c r="AB83" s="18"/>
      <x:c r="AC83" s="163"/>
    </x:row>
    <x:row r="84" spans="2:136" s="75" customFormat="1" ht="13.5" customHeight="1" x14ac:dyDescent="0.2">
      <x:c r="B84" s="1580" t="s">
        <x:v>465</x:v>
      </x:c>
      <x:c r="C84" s="1581">
        <x:v>0</x:v>
      </x:c>
      <x:c r="D84" s="1582" t="s">
        <x:v>465</x:v>
      </x:c>
      <x:c r="E84" s="546" t="s">
        <x:v>461</x:v>
      </x:c>
      <x:c r="F84" s="1057" t="e">
        <x:f t="shared" si="68"/>
        <x:v>#REF!</x:v>
      </x:c>
      <x:c r="G84" s="1057" t="e">
        <x:f t="shared" si="24"/>
        <x:v>#REF!</x:v>
      </x:c>
      <x:c r="H84" s="1057" t="e">
        <x:f t="shared" si="25"/>
        <x:v>#REF!</x:v>
      </x:c>
      <x:c r="I84" s="1054" t="e">
        <x:f t="shared" si="26"/>
        <x:v>#REF!</x:v>
      </x:c>
      <x:c r="J84" s="1057" t="e">
        <x:f t="shared" si="27"/>
        <x:v>#REF!</x:v>
      </x:c>
      <x:c r="K84" s="1064" t="e">
        <x:f t="shared" si="28"/>
        <x:v>#REF!</x:v>
      </x:c>
      <x:c r="L84" s="1011">
        <x:f t="shared" ca="1" si="29"/>
        <x:v>15.470515607638852</x:v>
      </x:c>
      <x:c r="M84" s="940">
        <x:f t="shared" ca="1" si="30"/>
        <x:v>34.10660811891276</x:v>
      </x:c>
      <x:c r="N84" s="1025"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-2.3472464543036011</x:v>
      </x:c>
      <x:c r="AA84" s="1026">
        <x:f ca="1">(SQRT(((-'int. presets cp_10d+wd'!G32*SIN($F$18*PI()/180)*$F$21+'int. presets cp_10d+wd'!G41*SIN($I$18*PI()/180)*$I$21)*$C$25*1000)^2+(0.001*$C$25*1000*$F$21)^2)/$C$30+(-'int. presets cp_10d+wd'!G32*COS($F$18*PI()/180)*$F$21-'int. presets cp_10d+wd'!G41*COS($I$18*PI()/180)*$I$21)*$C$25*1000)/9.81*$O$99/$AA$47*$F$193*'int. presets cp_10d+wd'!$G$246-$Z$47/$AA$47*$C$20*$F$21</x:f>
        <x:v>15.470515607638852</x:v>
      </x:c>
      <x:c r="AB84" s="18"/>
      <x:c r="AC84" s="163"/>
    </x:row>
    <x:row r="85" spans="2:136" s="75" customFormat="1" ht="13.5" customHeight="1" thickBot="1" x14ac:dyDescent="0.25">
      <x:c r="B85" s="1583" t="e">
        <x:v>#REF!</x:v>
      </x:c>
      <x:c r="C85" s="1584">
        <x:v>0</x:v>
      </x:c>
      <x:c r="D85" s="1585">
        <x:v>0</x:v>
      </x:c>
      <x:c r="E85" s="993" t="s">
        <x:v>462</x:v>
      </x:c>
      <x:c r="F85" s="1055" t="e">
        <x:f t="shared" si="68"/>
        <x:v>#REF!</x:v>
      </x:c>
      <x:c r="G85" s="1055" t="e">
        <x:f t="shared" si="24"/>
        <x:v>#REF!</x:v>
      </x:c>
      <x:c r="H85" s="1055" t="e">
        <x:f t="shared" si="25"/>
        <x:v>#REF!</x:v>
      </x:c>
      <x:c r="I85" s="1056" t="e">
        <x:f t="shared" si="26"/>
        <x:v>#REF!</x:v>
      </x:c>
      <x:c r="J85" s="1055" t="e">
        <x:f t="shared" si="27"/>
        <x:v>#REF!</x:v>
      </x:c>
      <x:c r="K85" s="1063" t="e">
        <x:f t="shared" si="28"/>
        <x:v>#REF!</x:v>
      </x:c>
      <x:c r="L85" s="1013">
        <x:f t="shared" ca="1" si="29"/>
        <x:v>15.470515607638852</x:v>
      </x:c>
      <x:c r="M85" s="990">
        <x:f t="shared" ca="1" si="30"/>
        <x:v>34.10660811891276</x:v>
      </x:c>
      <x:c r="N85" s="1029" t="e">
        <x:f>(-#REF!*COS($F$18*PI()/180)*$F$21-#REF!*COS($I$18*PI()/180)*$I$21)*$N$99*$C$25*1000/9.81/$O$47*$D$193*#REF!-$N$47/$O$47*$C$20*$F$21</x:f>
        <x:v>#REF!</x:v>
      </x:c>
      <x:c r="O85" s="991"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-6.2262231695115631</x:v>
      </x:c>
      <x:c r="AA85" s="1030">
        <x:f ca="1">(SQRT(((-'int. presets cp_10d+wd'!G33*SIN($F$18*PI()/180)*$F$21+'int. presets cp_10d+wd'!G42*SIN($I$18*PI()/180)*$I$21)*$C$25*1000)^2+(0.001*$C$25*1000*$F$21)^2)/$C$30+(-'int. presets cp_10d+wd'!G33*COS($F$18*PI()/180)*$F$21-'int. presets cp_10d+wd'!G42*COS($I$18*PI()/180)*$I$21)*$C$25*1000)/9.81*$O$99/$AA$47*$F$193*'int. presets cp_10d+wd'!$G$246-$Z$47/$AA$47*$C$20*$F$21</x:f>
        <x:v>15.470515607638852</x:v>
      </x:c>
      <x:c r="AB85" s="18"/>
      <x:c r="AC85" s="163"/>
    </x:row>
    <x:row r="86" spans="2:136" s="75" customFormat="1" ht="13.5" customHeight="1" thickTop="1" thickBot="1" x14ac:dyDescent="0.25">
      <x:c r="B86" s="1658" t="s">
        <x:v>343</x:v>
      </x:c>
      <x:c r="C86" s="1659"/>
      <x:c r="D86" s="1659"/>
      <x:c r="E86" s="1659"/>
      <x:c r="F86" s="1659"/>
      <x:c r="G86" s="1659"/>
      <x:c r="H86" s="1659"/>
      <x:c r="I86" s="1659"/>
      <x:c r="J86" s="1659"/>
      <x:c r="K86" s="1659"/>
      <x:c r="L86" s="1660"/>
      <x:c r="M86" s="1048"/>
      <x:c r="N86" s="1006"/>
      <x:c r="O86" s="1007"/>
      <x:c r="P86" s="1007"/>
      <x:c r="Q86" s="1007"/>
      <x:c r="R86" s="1007"/>
      <x:c r="S86" s="1007"/>
      <x:c r="T86" s="1007"/>
      <x:c r="U86" s="1007"/>
      <x:c r="V86" s="1007"/>
      <x:c r="W86" s="1007"/>
      <x:c r="X86" s="1007"/>
      <x:c r="Y86" s="1007"/>
      <x:c r="Z86" s="1007"/>
      <x:c r="AA86" s="1010"/>
      <x:c r="AB86" s="18"/>
      <x:c r="AC86" s="163"/>
    </x:row>
    <x:row r="87" spans="2:136" s="75" customFormat="1" ht="13.5" customHeight="1" x14ac:dyDescent="0.2">
      <x:c r="B87" s="1580" t="s">
        <x:v>460</x:v>
      </x:c>
      <x:c r="C87" s="1581"/>
      <x:c r="D87" s="1582"/>
      <x:c r="E87" s="351" t="s">
        <x:v>461</x:v>
      </x:c>
      <x:c r="F87" s="1053" t="e">
        <x:f t="shared" ref="F87:F94" si="69">MAX(N87,O87)</x:f>
        <x:v>#REF!</x:v>
      </x:c>
      <x:c r="G87" s="1053" t="e">
        <x:f t="shared" si="24"/>
        <x:v>#REF!</x:v>
      </x:c>
      <x:c r="H87" s="1053" t="e">
        <x:f t="shared" si="25"/>
        <x:v>#REF!</x:v>
      </x:c>
      <x:c r="I87" s="1061" t="e">
        <x:f t="shared" si="26"/>
        <x:v>#REF!</x:v>
      </x:c>
      <x:c r="J87" s="1053" t="e">
        <x:f t="shared" si="27"/>
        <x:v>#REF!</x:v>
      </x:c>
      <x:c r="K87" s="1062" t="e">
        <x:f t="shared" si="28"/>
        <x:v>#REF!</x:v>
      </x:c>
      <x:c r="L87" s="1011">
        <x:f t="shared" ca="1" si="29"/>
        <x:v>15.817264861553959</x:v>
      </x:c>
      <x:c r="M87" s="940">
        <x:f t="shared" ca="1" si="30"/>
        <x:v>34.871058459079087</x:v>
      </x:c>
      <x:c r="N87" s="1035"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15.817264861553959</x:v>
      </x:c>
      <x:c r="AA87" s="1026">
        <x:f ca="1">(SQRT(((-'int. presets cp_10d+wd'!H26*SIN($F$18*PI()/180)*$F$21+'int. presets cp_10d+wd'!H35*SIN($I$18*PI()/180)*$I$21)*$C$25*1000)^2+(0.001*$C$25*1000*$F$21)^2)/$C$30+(-'int. presets cp_10d+wd'!H26*COS($F$18*PI()/180)*$F$21-'int. presets cp_10d+wd'!H35*COS($I$18*PI()/180)*$I$21)*$C$25*1000)/9.81*$O$99/$AA$47*$F$193*'int. presets cp_10d+wd'!$H$246-$Z$47/$AA$47*$C$20*$F$21</x:f>
        <x:v>13.939974426555658</x:v>
      </x:c>
      <x:c r="AB87" s="18"/>
    </x:row>
    <x:row r="88" spans="2:136" s="75" customFormat="1" ht="13.5" customHeight="1" thickBot="1" x14ac:dyDescent="0.25">
      <x:c r="B88" s="1586"/>
      <x:c r="C88" s="1587"/>
      <x:c r="D88" s="1588"/>
      <x:c r="E88" s="345" t="s">
        <x:v>462</x:v>
      </x:c>
      <x:c r="F88" s="1055" t="e">
        <x:f t="shared" si="69"/>
        <x:v>#REF!</x:v>
      </x:c>
      <x:c r="G88" s="1055" t="e">
        <x:f t="shared" si="24"/>
        <x:v>#REF!</x:v>
      </x:c>
      <x:c r="H88" s="1055" t="e">
        <x:f t="shared" si="25"/>
        <x:v>#REF!</x:v>
      </x:c>
      <x:c r="I88" s="1056" t="e">
        <x:f t="shared" si="26"/>
        <x:v>#REF!</x:v>
      </x:c>
      <x:c r="J88" s="1055" t="e">
        <x:f t="shared" si="27"/>
        <x:v>#REF!</x:v>
      </x:c>
      <x:c r="K88" s="1063" t="e">
        <x:f t="shared" si="28"/>
        <x:v>#REF!</x:v>
      </x:c>
      <x:c r="L88" s="1012">
        <x:f t="shared" ca="1" si="29"/>
        <x:v>17.34743663248932</x:v>
      </x:c>
      <x:c r="M88" s="941">
        <x:f t="shared" ca="1" si="30"/>
        <x:v>38.244505748718602</x:v>
      </x:c>
      <x:c r="N88" s="1027" t="e">
        <x:f>(-#REF!*COS($F$18*PI()/180)*$F$21-#REF!*COS($I$18*PI()/180)*$I$21)*$N$99*$C$25*1000/9.81/$O$47*$D$193*#REF!-$N$47/$O$47*$C$20*$F$21</x:f>
        <x:v>#REF!</x:v>
      </x:c>
      <x:c r="O88" s="936"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17.34743663248932</x:v>
      </x:c>
      <x:c r="AA88" s="1028">
        <x:f ca="1">(SQRT(((-'int. presets cp_10d+wd'!H27*SIN($F$18*PI()/180)*$F$21+'int. presets cp_10d+wd'!H36*SIN($I$18*PI()/180)*$I$21)*$C$25*1000)^2+(0.001*$C$25*1000*$F$21)^2)/$C$30+(-'int. presets cp_10d+wd'!H27*COS($F$18*PI()/180)*$F$21-'int. presets cp_10d+wd'!H36*COS($I$18*PI()/180)*$I$21)*$C$25*1000)/9.81*$O$99/$AA$47*$F$193*'int. presets cp_10d+wd'!$H$246-$Z$47/$AA$47*$C$20*$F$21</x:f>
        <x:v>13.939974426555658</x:v>
      </x:c>
      <x:c r="AB88" s="18"/>
    </x:row>
    <x:row r="89" spans="2:136" s="75" customFormat="1" ht="13.5" customHeight="1" x14ac:dyDescent="0.2">
      <x:c r="B89" s="1580" t="s">
        <x:v>463</x:v>
      </x:c>
      <x:c r="C89" s="1581"/>
      <x:c r="D89" s="1582"/>
      <x:c r="E89" s="347" t="s">
        <x:v>461</x:v>
      </x:c>
      <x:c r="F89" s="1057" t="e">
        <x:f t="shared" si="69"/>
        <x:v>#REF!</x:v>
      </x:c>
      <x:c r="G89" s="1057" t="e">
        <x:f t="shared" si="24"/>
        <x:v>#REF!</x:v>
      </x:c>
      <x:c r="H89" s="1057" t="e">
        <x:f t="shared" si="25"/>
        <x:v>#REF!</x:v>
      </x:c>
      <x:c r="I89" s="1054" t="e">
        <x:f t="shared" si="26"/>
        <x:v>#REF!</x:v>
      </x:c>
      <x:c r="J89" s="1057" t="e">
        <x:f t="shared" si="27"/>
        <x:v>#REF!</x:v>
      </x:c>
      <x:c r="K89" s="1064" t="e">
        <x:f t="shared" si="28"/>
        <x:v>#REF!</x:v>
      </x:c>
      <x:c r="L89" s="1011">
        <x:f t="shared" ca="1" si="29"/>
        <x:v>13.939974426555658</x:v>
      </x:c>
      <x:c r="M89" s="940">
        <x:f t="shared" ca="1" si="30"/>
        <x:v>30.732346420273132</x:v>
      </x:c>
      <x:c r="N89" s="1025"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-4.8090669882424741</x:v>
      </x:c>
      <x:c r="AA89" s="1030">
        <x:f ca="1">(SQRT(((-'int. presets cp_10d+wd'!H28*SIN($F$18*PI()/180)*$F$21+'int. presets cp_10d+wd'!H37*SIN($I$18*PI()/180)*$I$21)*$C$25*1000)^2+(0.001*$C$25*1000*$F$21)^2)/$C$30+(-'int. presets cp_10d+wd'!H28*COS($F$18*PI()/180)*$F$21-'int. presets cp_10d+wd'!H37*COS($I$18*PI()/180)*$I$21)*$C$25*1000)/9.81*$O$99/$AA$47*$F$193*'int. presets cp_10d+wd'!$H$246-$Z$47/$AA$47*$C$20*$F$21</x:f>
        <x:v>13.939974426555658</x:v>
      </x:c>
      <x:c r="AB89" s="18"/>
    </x:row>
    <x:row r="90" spans="2:136" s="75" customFormat="1" ht="13.5" customHeight="1" thickBot="1" x14ac:dyDescent="0.25">
      <x:c r="B90" s="1586"/>
      <x:c r="C90" s="1587"/>
      <x:c r="D90" s="1588"/>
      <x:c r="E90" s="345" t="s">
        <x:v>462</x:v>
      </x:c>
      <x:c r="F90" s="1055" t="e">
        <x:f t="shared" si="69"/>
        <x:v>#REF!</x:v>
      </x:c>
      <x:c r="G90" s="1055" t="e">
        <x:f t="shared" si="24"/>
        <x:v>#REF!</x:v>
      </x:c>
      <x:c r="H90" s="1055" t="e">
        <x:f t="shared" si="25"/>
        <x:v>#REF!</x:v>
      </x:c>
      <x:c r="I90" s="1056" t="e">
        <x:f t="shared" si="26"/>
        <x:v>#REF!</x:v>
      </x:c>
      <x:c r="J90" s="1055" t="e">
        <x:f t="shared" si="27"/>
        <x:v>#REF!</x:v>
      </x:c>
      <x:c r="K90" s="1063" t="e">
        <x:f t="shared" si="28"/>
        <x:v>#REF!</x:v>
      </x:c>
      <x:c r="L90" s="1012">
        <x:f t="shared" ca="1" si="29"/>
        <x:v>13.939974426555658</x:v>
      </x:c>
      <x:c r="M90" s="941">
        <x:f t="shared" ca="1" si="30"/>
        <x:v>30.732346420273132</x:v>
      </x:c>
      <x:c r="N90" s="1027" t="e">
        <x:f>(-#REF!*COS($F$18*PI()/180)*$F$21-#REF!*COS($I$18*PI()/180)*$I$21)*$N$99*$C$25*1000/9.81/$O$47*$D$193*#REF!-$N$47/$O$47*$C$20*$F$21</x:f>
        <x:v>#REF!</x:v>
      </x:c>
      <x:c r="O90" s="936"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-1.9629366465633638</x:v>
      </x:c>
      <x:c r="AA90" s="1028">
        <x:f ca="1">(SQRT(((-'int. presets cp_10d+wd'!H29*SIN($F$18*PI()/180)*$F$21+'int. presets cp_10d+wd'!H38*SIN($I$18*PI()/180)*$I$21)*$C$25*1000)^2+(0.001*$C$25*1000*$F$21)^2)/$C$30+(-'int. presets cp_10d+wd'!H29*COS($F$18*PI()/180)*$F$21-'int. presets cp_10d+wd'!H38*COS($I$18*PI()/180)*$I$21)*$C$25*1000)/9.81*$O$99/$AA$47*$F$193*'int. presets cp_10d+wd'!$H$246-$Z$47/$AA$47*$C$20*$F$21</x:f>
        <x:v>13.939974426555658</x:v>
      </x:c>
      <x:c r="AB90" s="18"/>
    </x:row>
    <x:row r="91" spans="2:136" s="75" customFormat="1" ht="13.5" customHeight="1" x14ac:dyDescent="0.2">
      <x:c r="B91" s="1580" t="s">
        <x:v>464</x:v>
      </x:c>
      <x:c r="C91" s="1581"/>
      <x:c r="D91" s="1582"/>
      <x:c r="E91" s="347" t="s">
        <x:v>461</x:v>
      </x:c>
      <x:c r="F91" s="1057" t="e">
        <x:f t="shared" si="69"/>
        <x:v>#REF!</x:v>
      </x:c>
      <x:c r="G91" s="1057" t="e">
        <x:f t="shared" si="24"/>
        <x:v>#REF!</x:v>
      </x:c>
      <x:c r="H91" s="1057" t="e">
        <x:f t="shared" si="25"/>
        <x:v>#REF!</x:v>
      </x:c>
      <x:c r="I91" s="1054" t="e">
        <x:f t="shared" si="26"/>
        <x:v>#REF!</x:v>
      </x:c>
      <x:c r="J91" s="1057" t="e">
        <x:f t="shared" si="27"/>
        <x:v>#REF!</x:v>
      </x:c>
      <x:c r="K91" s="1064" t="e">
        <x:f t="shared" si="28"/>
        <x:v>#REF!</x:v>
      </x:c>
      <x:c r="L91" s="1011">
        <x:f t="shared" ca="1" si="29"/>
        <x:v>13.939974426555658</x:v>
      </x:c>
      <x:c r="M91" s="940">
        <x:f t="shared" ca="1" si="30"/>
        <x:v>30.732346420273132</x:v>
      </x:c>
      <x:c r="N91" s="1025"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-0.3202427655678548</x:v>
      </x:c>
      <x:c r="AA91" s="1030">
        <x:f ca="1">(SQRT(((-'int. presets cp_10d+wd'!H30*SIN($F$18*PI()/180)*$F$21+'int. presets cp_10d+wd'!H39*SIN($I$18*PI()/180)*$I$21)*$C$25*1000)^2+(0.001*$C$25*1000*$F$21)^2)/$C$30+(-'int. presets cp_10d+wd'!H30*COS($F$18*PI()/180)*$F$21-'int. presets cp_10d+wd'!H39*COS($I$18*PI()/180)*$I$21)*$C$25*1000)/9.81*$O$99/$AA$47*$F$193*'int. presets cp_10d+wd'!$H$246-$Z$47/$AA$47*$C$20*$F$21</x:f>
        <x:v>13.939974426555658</x:v>
      </x:c>
      <x:c r="AB91" s="18"/>
    </x:row>
    <x:row r="92" spans="2:136" s="75" customFormat="1" ht="13.5" customHeight="1" thickBot="1" x14ac:dyDescent="0.25">
      <x:c r="B92" s="1586"/>
      <x:c r="C92" s="1587"/>
      <x:c r="D92" s="1588"/>
      <x:c r="E92" s="345" t="s">
        <x:v>462</x:v>
      </x:c>
      <x:c r="F92" s="1055" t="e">
        <x:f t="shared" si="69"/>
        <x:v>#REF!</x:v>
      </x:c>
      <x:c r="G92" s="1055" t="e">
        <x:f t="shared" si="24"/>
        <x:v>#REF!</x:v>
      </x:c>
      <x:c r="H92" s="1055" t="e">
        <x:f t="shared" si="25"/>
        <x:v>#REF!</x:v>
      </x:c>
      <x:c r="I92" s="1056" t="e">
        <x:f t="shared" si="26"/>
        <x:v>#REF!</x:v>
      </x:c>
      <x:c r="J92" s="1055" t="e">
        <x:f t="shared" si="27"/>
        <x:v>#REF!</x:v>
      </x:c>
      <x:c r="K92" s="1063" t="e">
        <x:f t="shared" si="28"/>
        <x:v>#REF!</x:v>
      </x:c>
      <x:c r="L92" s="1012">
        <x:f t="shared" ca="1" si="29"/>
        <x:v>13.939974426555658</x:v>
      </x:c>
      <x:c r="M92" s="941">
        <x:f t="shared" ca="1" si="30"/>
        <x:v>30.732346420273132</x:v>
      </x:c>
      <x:c r="N92" s="1027" t="e">
        <x:f>(-#REF!*COS($F$18*PI()/180)*$F$21-#REF!*COS($I$18*PI()/180)*$I$21)*$N$99*$C$25*1000/9.81/$O$47*$D$193*#REF!-$N$47/$O$47*$C$20*$F$21</x:f>
        <x:v>#REF!</x:v>
      </x:c>
      <x:c r="O92" s="936"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0.62064188131383702</x:v>
      </x:c>
      <x:c r="AA92" s="1028">
        <x:f ca="1">(SQRT(((-'int. presets cp_10d+wd'!H31*SIN($F$18*PI()/180)*$F$21+'int. presets cp_10d+wd'!H40*SIN($I$18*PI()/180)*$I$21)*$C$25*1000)^2+(0.001*$C$25*1000*$F$21)^2)/$C$30+(-'int. presets cp_10d+wd'!H31*COS($F$18*PI()/180)*$F$21-'int. presets cp_10d+wd'!H40*COS($I$18*PI()/180)*$I$21)*$C$25*1000)/9.81*$O$99/$AA$47*$F$193*'int. presets cp_10d+wd'!$H$246-$Z$47/$AA$47*$C$20*$F$21</x:f>
        <x:v>13.939974426555658</x:v>
      </x:c>
      <x:c r="AB92" s="18"/>
    </x:row>
    <x:row r="93" spans="2:136" s="75" customFormat="1" ht="13.5" customHeight="1" x14ac:dyDescent="0.2">
      <x:c r="B93" s="1580" t="s">
        <x:v>465</x:v>
      </x:c>
      <x:c r="C93" s="1581"/>
      <x:c r="D93" s="1582"/>
      <x:c r="E93" s="347" t="s">
        <x:v>461</x:v>
      </x:c>
      <x:c r="F93" s="1057" t="e">
        <x:f t="shared" si="69"/>
        <x:v>#REF!</x:v>
      </x:c>
      <x:c r="G93" s="1057" t="e">
        <x:f t="shared" si="24"/>
        <x:v>#REF!</x:v>
      </x:c>
      <x:c r="H93" s="1057" t="e">
        <x:f t="shared" si="25"/>
        <x:v>#REF!</x:v>
      </x:c>
      <x:c r="I93" s="1054" t="e">
        <x:f t="shared" si="26"/>
        <x:v>#REF!</x:v>
      </x:c>
      <x:c r="J93" s="1057" t="e">
        <x:f t="shared" si="27"/>
        <x:v>#REF!</x:v>
      </x:c>
      <x:c r="K93" s="1064" t="e">
        <x:f t="shared" si="28"/>
        <x:v>#REF!</x:v>
      </x:c>
      <x:c r="L93" s="1011">
        <x:f t="shared" ca="1" si="29"/>
        <x:v>13.939974426555658</x:v>
      </x:c>
      <x:c r="M93" s="940">
        <x:f t="shared" ca="1" si="30"/>
        <x:v>30.732346420273132</x:v>
      </x:c>
      <x:c r="N93" s="1025"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-5.5338594453593544</x:v>
      </x:c>
      <x:c r="AA93" s="1026">
        <x:f ca="1">(SQRT(((-'int. presets cp_10d+wd'!H32*SIN($F$18*PI()/180)*$F$21+'int. presets cp_10d+wd'!H41*SIN($I$18*PI()/180)*$I$21)*$C$25*1000)^2+(0.001*$C$25*1000*$F$21)^2)/$C$30+(-'int. presets cp_10d+wd'!H32*COS($F$18*PI()/180)*$F$21-'int. presets cp_10d+wd'!H41*COS($I$18*PI()/180)*$I$21)*$C$25*1000)/9.81*$O$99/$AA$47*$F$193*'int. presets cp_10d+wd'!$H$246-$Z$47/$AA$47*$C$20*$F$21</x:f>
        <x:v>13.939974426555658</x:v>
      </x:c>
      <x:c r="AB93" s="18"/>
    </x:row>
    <x:row r="94" spans="2:136" s="75" customFormat="1" ht="13.5" customHeight="1" thickBot="1" x14ac:dyDescent="0.25">
      <x:c r="B94" s="1583"/>
      <x:c r="C94" s="1584"/>
      <x:c r="D94" s="1585"/>
      <x:c r="E94" s="346" t="s">
        <x:v>462</x:v>
      </x:c>
      <x:c r="F94" s="1055" t="e">
        <x:f t="shared" si="69"/>
        <x:v>#REF!</x:v>
      </x:c>
      <x:c r="G94" s="1055" t="e">
        <x:f t="shared" si="24"/>
        <x:v>#REF!</x:v>
      </x:c>
      <x:c r="H94" s="1055" t="e">
        <x:f t="shared" si="25"/>
        <x:v>#REF!</x:v>
      </x:c>
      <x:c r="I94" s="1056" t="e">
        <x:f t="shared" si="26"/>
        <x:v>#REF!</x:v>
      </x:c>
      <x:c r="J94" s="1055" t="e">
        <x:f t="shared" si="27"/>
        <x:v>#REF!</x:v>
      </x:c>
      <x:c r="K94" s="1063" t="e">
        <x:f t="shared" si="28"/>
        <x:v>#REF!</x:v>
      </x:c>
      <x:c r="L94" s="1014">
        <x:f t="shared" ca="1" si="29"/>
        <x:v>13.939974426555658</x:v>
      </x:c>
      <x:c r="M94" s="942">
        <x:f t="shared" ca="1" si="30"/>
        <x:v>30.732346420273132</x:v>
      </x:c>
      <x:c r="N94" s="1031" t="e">
        <x:f>(-#REF!*COS($F$18*PI()/180)*$F$21-#REF!*COS($I$18*PI()/180)*$I$21)*$N$99*$C$25*1000/9.81/$O$47*$D$193*#REF!-$N$47/$O$47*$C$20*$F$21</x:f>
        <x:v>#REF!</x:v>
      </x:c>
      <x:c r="O94" s="937"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-4.6590406253045913</x:v>
      </x:c>
      <x:c r="AA94" s="1032">
        <x:f ca="1">(SQRT(((-'int. presets cp_10d+wd'!H33*SIN($F$18*PI()/180)*$F$21+'int. presets cp_10d+wd'!H42*SIN($I$18*PI()/180)*$I$21)*$C$25*1000)^2+(0.001*$C$25*1000*$F$21)^2)/$C$30+(-'int. presets cp_10d+wd'!H33*COS($F$18*PI()/180)*$F$21-'int. presets cp_10d+wd'!H42*COS($I$18*PI()/180)*$I$21)*$C$25*1000)/9.81*$O$99/$AA$47*$F$193*'int. presets cp_10d+wd'!$H$246-$Z$47/$AA$47*$C$20*$F$21</x:f>
        <x:v>13.939974426555658</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71" t="s">
        <x:v>425</x:v>
      </x:c>
      <x:c r="C96" s="1672"/>
      <x:c r="D96" s="1673"/>
      <x:c r="E96" s="1655" t="s">
        <x:v>354</x:v>
      </x:c>
      <x:c r="F96" s="1656"/>
      <x:c r="G96" s="1656"/>
      <x:c r="H96" s="1656"/>
      <x:c r="I96" s="1656"/>
      <x:c r="J96" s="1656"/>
      <x:c r="K96" s="1656"/>
      <x:c r="L96" s="1657"/>
      <x:c r="M96" s="1051"/>
      <x:c r="N96" s="1705" t="s">
        <x:v>488</x:v>
      </x:c>
      <x:c r="O96" s="1687"/>
      <x:c r="P96" s="1698" t="s">
        <x:v>489</x:v>
      </x:c>
      <x:c r="Q96" s="1687"/>
      <x:c r="R96" s="1686" t="s">
        <x:v>490</x:v>
      </x:c>
      <x:c r="S96" s="1687"/>
      <x:c r="T96" s="1686" t="s">
        <x:v>491</x:v>
      </x:c>
      <x:c r="U96" s="1687"/>
      <x:c r="V96" s="1686" t="s">
        <x:v>492</x:v>
      </x:c>
      <x:c r="W96" s="1687"/>
      <x:c r="X96" s="1686" t="s">
        <x:v>493</x:v>
      </x:c>
      <x:c r="Y96" s="1687"/>
      <x:c r="Z96" s="1686" t="str">
        <x:f>C39&amp;"-Module Load-Sharing Area"</x:f>
        <x:v>9-Module Load-Sharing Area</x:v>
      </x:c>
      <x:c r="AA96" s="1688"/>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674"/>
      <x:c r="C97" s="1675"/>
      <x:c r="D97" s="1676"/>
      <x:c r="E97" s="1181" t="s">
        <x:v>424</x:v>
      </x:c>
      <x:c r="F97" s="1652" t="s">
        <x:v>482</x:v>
      </x:c>
      <x:c r="G97" s="1652" t="s">
        <x:v>483</x:v>
      </x:c>
      <x:c r="H97" s="1652" t="s">
        <x:v>484</x:v>
      </x:c>
      <x:c r="I97" s="1652" t="s">
        <x:v>485</x:v>
      </x:c>
      <x:c r="J97" s="1652" t="s">
        <x:v>487</x:v>
      </x:c>
      <x:c r="K97" s="1652" t="s">
        <x:v>486</x:v>
      </x:c>
      <x:c r="L97" s="1668" t="str">
        <x:f>C39&amp;"-Module
Load-Sharing Area"</x:f>
        <x:v>9-Module
Load-Sharing Area</x:v>
      </x:c>
      <x:c r="M97" s="1065" t="s">
        <x:v>518</x:v>
      </x:c>
      <x:c r="N97" s="1706" t="s">
        <x:v>355</x:v>
      </x:c>
      <x:c r="O97" s="1691" t="s">
        <x:v>356</x:v>
      </x:c>
      <x:c r="P97" s="1689" t="s">
        <x:v>355</x:v>
      </x:c>
      <x:c r="Q97" s="1691" t="s">
        <x:v>356</x:v>
      </x:c>
      <x:c r="R97" s="1689" t="s">
        <x:v>355</x:v>
      </x:c>
      <x:c r="S97" s="1691" t="s">
        <x:v>356</x:v>
      </x:c>
      <x:c r="T97" s="1689" t="s">
        <x:v>355</x:v>
      </x:c>
      <x:c r="U97" s="1691" t="s">
        <x:v>356</x:v>
      </x:c>
      <x:c r="V97" s="1689" t="s">
        <x:v>355</x:v>
      </x:c>
      <x:c r="W97" s="1691" t="s">
        <x:v>356</x:v>
      </x:c>
      <x:c r="X97" s="1689" t="s">
        <x:v>355</x:v>
      </x:c>
      <x:c r="Y97" s="1691" t="s">
        <x:v>356</x:v>
      </x:c>
      <x:c r="Z97" s="1689" t="s">
        <x:v>355</x:v>
      </x:c>
      <x:c r="AA97" s="1695" t="s">
        <x:v>356</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674"/>
      <x:c r="C98" s="1675"/>
      <x:c r="D98" s="1676"/>
      <x:c r="E98" s="1182"/>
      <x:c r="F98" s="1653"/>
      <x:c r="G98" s="1653"/>
      <x:c r="H98" s="1653"/>
      <x:c r="I98" s="1653"/>
      <x:c r="J98" s="1653"/>
      <x:c r="K98" s="1653"/>
      <x:c r="L98" s="1669"/>
      <x:c r="M98" s="1066" t="s">
        <x:v>520</x:v>
      </x:c>
      <x:c r="N98" s="1707"/>
      <x:c r="O98" s="1692"/>
      <x:c r="P98" s="1690"/>
      <x:c r="Q98" s="1692"/>
      <x:c r="R98" s="1690"/>
      <x:c r="S98" s="1692"/>
      <x:c r="T98" s="1690"/>
      <x:c r="U98" s="1692"/>
      <x:c r="V98" s="1690"/>
      <x:c r="W98" s="1692"/>
      <x:c r="X98" s="1690"/>
      <x:c r="Y98" s="1692"/>
      <x:c r="Z98" s="1690"/>
      <x:c r="AA98" s="1696"/>
      <x:c r="BC98" s="950"/>
      <x:c r="BD98" s="950"/>
      <x:c r="BE98" s="950"/>
      <x:c r="BF98" s="950"/>
      <x:c r="BG98" s="950"/>
      <x:c r="BH98" s="950"/>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677"/>
      <x:c r="C99" s="1678"/>
      <x:c r="D99" s="1679"/>
      <x:c r="E99" s="1701"/>
      <x:c r="F99" s="1654"/>
      <x:c r="G99" s="1654"/>
      <x:c r="H99" s="1654"/>
      <x:c r="I99" s="1654"/>
      <x:c r="J99" s="1654"/>
      <x:c r="K99" s="1654"/>
      <x:c r="L99" s="1670"/>
      <x:c r="M99" s="1066" t="s">
        <x:v>519</x:v>
      </x:c>
      <x:c r="N99" s="1015">
        <x:f>VLOOKUP(F11,C196:J211,5,FALSE)</x:f>
        <x:v>1</x:v>
      </x:c>
      <x:c r="O99" s="590">
        <x:f>VLOOKUP(F11,C196:J211,6,FALSE)</x:f>
        <x:v>1</x:v>
      </x:c>
      <x:c r="P99" s="589">
        <x:f>VLOOKUP(F11,C196:J211,5,FALSE)</x:f>
        <x:v>1</x:v>
      </x:c>
      <x:c r="Q99" s="590">
        <x:f>VLOOKUP(F11,C196:J211,6,FALSE)</x:f>
        <x:v>1</x:v>
      </x:c>
      <x:c r="R99" s="589">
        <x:f>VLOOKUP(F11,C196:J211,5,FALSE)</x:f>
        <x:v>1</x:v>
      </x:c>
      <x:c r="S99" s="590">
        <x:f>VLOOKUP(F11,C196:J211,6,FALSE)</x:f>
        <x:v>1</x:v>
      </x:c>
      <x:c r="T99" s="589">
        <x:f>VLOOKUP(F11,C196:J211,5,FALSE)</x:f>
        <x:v>1</x:v>
      </x:c>
      <x:c r="U99" s="590">
        <x:f>VLOOKUP(F11,C196:J211,6,FALSE)</x:f>
        <x:v>1</x:v>
      </x:c>
      <x:c r="V99" s="589">
        <x:f>VLOOKUP(F11,C196:J211,5,FALSE)</x:f>
        <x:v>1</x:v>
      </x:c>
      <x:c r="W99" s="590">
        <x:f>VLOOKUP(F11,C196:J211,6,FALSE)</x:f>
        <x:v>1</x:v>
      </x:c>
      <x:c r="X99" s="589">
        <x:f>VLOOKUP(F11,C196:J211,5,FALSE)</x:f>
        <x:v>1</x:v>
      </x:c>
      <x:c r="Y99" s="590">
        <x:f>VLOOKUP(F11,C196:J211,6,FALSE)</x:f>
        <x:v>1</x:v>
      </x:c>
      <x:c r="Z99" s="589">
        <x:f>VLOOKUP(F11,C196:J211,5,FALSE)</x:f>
        <x:v>1</x:v>
      </x:c>
      <x:c r="AA99" s="1016">
        <x:f>VLOOKUP(F11,C196:J211,6,FALSE)</x:f>
        <x:v>1</x:v>
      </x:c>
    </x:row>
    <x:row r="100" spans="2:134" s="178" customFormat="1" ht="13.5" customHeight="1" thickTop="1" thickBot="1" x14ac:dyDescent="0.3">
      <x:c r="B100" s="1683" t="s">
        <x:v>426</x:v>
      </x:c>
      <x:c r="C100" s="1684"/>
      <x:c r="D100" s="1684"/>
      <x:c r="E100" s="1685"/>
      <x:c r="F100" s="1650" t="s">
        <x:v>304</x:v>
      </x:c>
      <x:c r="G100" s="1650" t="s">
        <x:v>304</x:v>
      </x:c>
      <x:c r="H100" s="1650" t="s">
        <x:v>304</x:v>
      </x:c>
      <x:c r="I100" s="1650" t="s">
        <x:v>304</x:v>
      </x:c>
      <x:c r="J100" s="1650" t="s">
        <x:v>304</x:v>
      </x:c>
      <x:c r="K100" s="1650" t="s">
        <x:v>304</x:v>
      </x:c>
      <x:c r="L100" s="1708" t="s">
        <x:v>304</x:v>
      </x:c>
      <x:c r="M100" s="1708" t="s">
        <x:v>304</x:v>
      </x:c>
      <x:c r="N100" s="1702" t="s">
        <x:v>427</x:v>
      </x:c>
      <x:c r="O100" s="1694"/>
      <x:c r="P100" s="1693" t="s">
        <x:v>427</x:v>
      </x:c>
      <x:c r="Q100" s="1694"/>
      <x:c r="R100" s="1693" t="s">
        <x:v>427</x:v>
      </x:c>
      <x:c r="S100" s="1694"/>
      <x:c r="T100" s="1693" t="s">
        <x:v>427</x:v>
      </x:c>
      <x:c r="U100" s="1694"/>
      <x:c r="V100" s="1693" t="s">
        <x:v>427</x:v>
      </x:c>
      <x:c r="W100" s="1694"/>
      <x:c r="X100" s="1693" t="s">
        <x:v>427</x:v>
      </x:c>
      <x:c r="Y100" s="1694"/>
      <x:c r="Z100" s="1693" t="s">
        <x:v>427</x:v>
      </x:c>
      <x:c r="AA100" s="1697"/>
    </x:row>
    <x:row r="101" spans="2:134" s="178" customFormat="1" ht="26.25" customHeight="1" thickBot="1" x14ac:dyDescent="0.3">
      <x:c r="B101" s="1680" t="s">
        <x:v>429</x:v>
      </x:c>
      <x:c r="C101" s="1681"/>
      <x:c r="D101" s="1682"/>
      <x:c r="E101" s="349" t="s">
        <x:v>430</x:v>
      </x:c>
      <x:c r="F101" s="1651"/>
      <x:c r="G101" s="1651"/>
      <x:c r="H101" s="1651"/>
      <x:c r="I101" s="1651"/>
      <x:c r="J101" s="1651"/>
      <x:c r="K101" s="1651"/>
      <x:c r="L101" s="1709"/>
      <x:c r="M101" s="1709"/>
      <x:c r="N101" s="1017" t="s">
        <x:v>431</x:v>
      </x:c>
      <x:c r="O101" s="984" t="s">
        <x:v>432</x:v>
      </x:c>
      <x:c r="P101" s="983" t="s">
        <x:v>431</x:v>
      </x:c>
      <x:c r="Q101" s="984" t="s">
        <x:v>432</x:v>
      </x:c>
      <x:c r="R101" s="983" t="s">
        <x:v>431</x:v>
      </x:c>
      <x:c r="S101" s="984" t="s">
        <x:v>432</x:v>
      </x:c>
      <x:c r="T101" s="983" t="s">
        <x:v>431</x:v>
      </x:c>
      <x:c r="U101" s="984" t="s">
        <x:v>432</x:v>
      </x:c>
      <x:c r="V101" s="983" t="s">
        <x:v>431</x:v>
      </x:c>
      <x:c r="W101" s="984" t="s">
        <x:v>432</x:v>
      </x:c>
      <x:c r="X101" s="983" t="s">
        <x:v>431</x:v>
      </x:c>
      <x:c r="Y101" s="984" t="s">
        <x:v>432</x:v>
      </x:c>
      <x:c r="Z101" s="983" t="s">
        <x:v>431</x:v>
      </x:c>
      <x:c r="AA101" s="1018" t="s">
        <x:v>432</x:v>
      </x:c>
    </x:row>
    <x:row r="102" spans="2:134" s="178" customFormat="1" ht="13.5" customHeight="1" thickTop="1" thickBot="1" x14ac:dyDescent="0.3">
      <x:c r="B102" s="1663" t="s">
        <x:v>339</x:v>
      </x:c>
      <x:c r="C102" s="1664"/>
      <x:c r="D102" s="1664"/>
      <x:c r="E102" s="1664"/>
      <x:c r="F102" s="1664"/>
      <x:c r="G102" s="1664"/>
      <x:c r="H102" s="1664"/>
      <x:c r="I102" s="1664"/>
      <x:c r="J102" s="1664"/>
      <x:c r="K102" s="1664"/>
      <x:c r="L102" s="1665"/>
      <x:c r="M102" s="1049"/>
      <x:c r="N102" s="1004"/>
      <x:c r="O102" s="1005"/>
      <x:c r="P102" s="1005"/>
      <x:c r="Q102" s="1005"/>
      <x:c r="R102" s="1005"/>
      <x:c r="S102" s="1005"/>
      <x:c r="T102" s="1005"/>
      <x:c r="U102" s="1005"/>
      <x:c r="V102" s="1005"/>
      <x:c r="W102" s="1005"/>
      <x:c r="X102" s="1005"/>
      <x:c r="Y102" s="1005"/>
      <x:c r="Z102" s="1005"/>
      <x:c r="AA102" s="1009"/>
    </x:row>
    <x:row r="103" spans="2:134" s="178" customFormat="1" ht="13.5" customHeight="1" x14ac:dyDescent="0.25">
      <x:c r="B103" s="1580" t="s">
        <x:v>460</x:v>
      </x:c>
      <x:c r="C103" s="1581"/>
      <x:c r="D103" s="1582"/>
      <x:c r="E103" s="342" t="s">
        <x:v>461</x:v>
      </x:c>
      <x:c r="F103" s="1053" t="e">
        <x:f t="shared" ref="F103:F110" si="70">MAX(N103,O103)</x:f>
        <x:v>#REF!</x:v>
      </x:c>
      <x:c r="G103" s="1053" t="e">
        <x:f t="shared" ref="G103:G110" si="71">MAX(P103,Q103)</x:f>
        <x:v>#REF!</x:v>
      </x:c>
      <x:c r="H103" s="1053" t="e">
        <x:f>MAX(R103,S103)</x:f>
        <x:v>#REF!</x:v>
      </x:c>
      <x:c r="I103" s="1061" t="e">
        <x:f>MAX(T103,U103)</x:f>
        <x:v>#REF!</x:v>
      </x:c>
      <x:c r="J103" s="1053" t="e">
        <x:f>MAX(V103,W103)</x:f>
        <x:v>#REF!</x:v>
      </x:c>
      <x:c r="K103" s="1062" t="e">
        <x:f>MAX(X103,Y103)</x:f>
        <x:v>#REF!</x:v>
      </x:c>
      <x:c r="L103" s="943">
        <x:f ca="1">MAX(Z103,AA103)</x:f>
        <x:v>25.20967078806116</x:v>
      </x:c>
      <x:c r="M103" s="943">
        <x:f ca="1">L103*2.20462</x:f>
        <x:v>55.577744412775388</x:v>
      </x:c>
      <x:c r="N103" s="1058"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24.137101001380678</x:v>
      </x:c>
      <x:c r="AA103" s="1020">
        <x:f ca="1">(SQRT(((-'int. presets cp_10d'!D26*SIN($F$18*PI()/180)*$F$21)*$C$25*1000)^2+(0.001*$C$25*1000*$F$21)^2)/$C$30+(-'int. presets cp_10d'!D26*COS($F$18*PI()/180)*$F$21)*$C$25*1000)/9.81*$AA$99/$O$47*$F$193*'int. presets cp_10d'!$D$214-$N$47/$O$47*$C$20*$F$21</x:f>
        <x:v>25.20967078806116</x:v>
      </x:c>
    </x:row>
    <x:row r="104" spans="2:134" ht="13.5" customHeight="1" thickBot="1" x14ac:dyDescent="0.25">
      <x:c r="B104" s="1586"/>
      <x:c r="C104" s="1587"/>
      <x:c r="D104" s="1588"/>
      <x:c r="E104" s="343" t="s">
        <x:v>462</x:v>
      </x:c>
      <x:c r="F104" s="1055" t="e">
        <x:f t="shared" si="70"/>
        <x:v>#REF!</x:v>
      </x:c>
      <x:c r="G104" s="1055" t="e">
        <x:f t="shared" si="71"/>
        <x:v>#REF!</x:v>
      </x:c>
      <x:c r="H104" s="1055" t="e">
        <x:f t="shared" ref="H104:H146" si="72">MAX(R104,S104)</x:f>
        <x:v>#REF!</x:v>
      </x:c>
      <x:c r="I104" s="1056" t="e">
        <x:f t="shared" ref="I104:I146" si="73">MAX(T104,U104)</x:f>
        <x:v>#REF!</x:v>
      </x:c>
      <x:c r="J104" s="1055" t="e">
        <x:f t="shared" ref="J104:J146" si="74">MAX(V104,W104)</x:f>
        <x:v>#REF!</x:v>
      </x:c>
      <x:c r="K104" s="1063" t="e">
        <x:f t="shared" ref="K104:K146" si="75">MAX(X104,Y104)</x:f>
        <x:v>#REF!</x:v>
      </x:c>
      <x:c r="L104" s="944">
        <x:f t="shared" ref="L104:L146" ca="1" si="76">MAX(Z104,AA104)</x:f>
        <x:v>21.040242023793162</x:v>
      </x:c>
      <x:c r="M104" s="944">
        <x:f t="shared" ref="M104:M146" ca="1" si="77">L104*2.20462</x:f>
        <x:v>46.385738370494877</x:v>
      </x:c>
      <x:c r="N104" s="1059"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7.9757296093751222</x:v>
      </x:c>
      <x:c r="AA104" s="1022">
        <x:f ca="1">(SQRT(((-'int. presets cp_10d'!D27*SIN($F$18*PI()/180)*$F$21)*$C$25*1000)^2+(0.001*$C$25*1000*$F$21)^2)/$C$30+(-'int. presets cp_10d'!D27*COS($F$18*PI()/180)*$F$21)*$C$25*1000)/9.81*$AA$99/$O$47*$F$193*'int. presets cp_10d'!$D$214-$N$47/$O$47*$C$20*$F$21</x:f>
        <x:v>21.040242023793162</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80" t="s">
        <x:v>463</x:v>
      </x:c>
      <x:c r="C105" s="1581">
        <x:v>0</x:v>
      </x:c>
      <x:c r="D105" s="1582" t="s">
        <x:v>463</x:v>
      </x:c>
      <x:c r="E105" s="342" t="s">
        <x:v>461</x:v>
      </x:c>
      <x:c r="F105" s="1057" t="e">
        <x:f t="shared" si="70"/>
        <x:v>#REF!</x:v>
      </x:c>
      <x:c r="G105" s="1057" t="e">
        <x:f t="shared" si="71"/>
        <x:v>#REF!</x:v>
      </x:c>
      <x:c r="H105" s="1057" t="e">
        <x:f t="shared" si="72"/>
        <x:v>#REF!</x:v>
      </x:c>
      <x:c r="I105" s="1054" t="e">
        <x:f t="shared" si="73"/>
        <x:v>#REF!</x:v>
      </x:c>
      <x:c r="J105" s="1057" t="e">
        <x:f t="shared" si="74"/>
        <x:v>#REF!</x:v>
      </x:c>
      <x:c r="K105" s="1064" t="e">
        <x:f t="shared" si="75"/>
        <x:v>#REF!</x:v>
      </x:c>
      <x:c r="L105" s="945">
        <x:f t="shared" ca="1" si="76"/>
        <x:v>20.825261104415475</x:v>
      </x:c>
      <x:c r="M105" s="945">
        <x:f t="shared" ca="1" si="77"/>
        <x:v>45.911787136016443</x:v>
      </x:c>
      <x:c r="N105" s="1060"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19.548126483576027</x:v>
      </x:c>
      <x:c r="AA105" s="1024">
        <x:f ca="1">(SQRT(((-'int. presets cp_10d'!D28*SIN($F$18*PI()/180)*$F$21)*$C$25*1000)^2+(0.001*$C$25*1000*$F$21)^2)/$C$30+(-'int. presets cp_10d'!D28*COS($F$18*PI()/180)*$F$21)*$C$25*1000)/9.81*$AA$99/$O$47*$F$193*'int. presets cp_10d'!$D$214-$N$47/$O$47*$C$20*$F$21</x:f>
        <x:v>20.825261104415475</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86" t="e">
        <x:v>#REF!</x:v>
      </x:c>
      <x:c r="C106" s="1587">
        <x:v>0</x:v>
      </x:c>
      <x:c r="D106" s="1588">
        <x:v>0</x:v>
      </x:c>
      <x:c r="E106" s="343" t="s">
        <x:v>462</x:v>
      </x:c>
      <x:c r="F106" s="1055" t="e">
        <x:f t="shared" si="70"/>
        <x:v>#REF!</x:v>
      </x:c>
      <x:c r="G106" s="1055" t="e">
        <x:f t="shared" si="71"/>
        <x:v>#REF!</x:v>
      </x:c>
      <x:c r="H106" s="1055" t="e">
        <x:f t="shared" si="72"/>
        <x:v>#REF!</x:v>
      </x:c>
      <x:c r="I106" s="1056" t="e">
        <x:f t="shared" si="73"/>
        <x:v>#REF!</x:v>
      </x:c>
      <x:c r="J106" s="1055" t="e">
        <x:f t="shared" si="74"/>
        <x:v>#REF!</x:v>
      </x:c>
      <x:c r="K106" s="1063" t="e">
        <x:f t="shared" si="75"/>
        <x:v>#REF!</x:v>
      </x:c>
      <x:c r="L106" s="944">
        <x:f t="shared" ca="1" si="76"/>
        <x:v>20.75024898031274</x:v>
      </x:c>
      <x:c r="M106" s="944">
        <x:f t="shared" ca="1" si="77"/>
        <x:v>45.746413906977068</x:v>
      </x:c>
      <x:c r="N106" s="1059"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3.1566722840728687</x:v>
      </x:c>
      <x:c r="AA106" s="1022">
        <x:f ca="1">(SQRT(((-'int. presets cp_10d'!D29*SIN($F$18*PI()/180)*$F$21)*$C$25*1000)^2+(0.001*$C$25*1000*$F$21)^2)/$C$30+(-'int. presets cp_10d'!D29*COS($F$18*PI()/180)*$F$21)*$C$25*1000)/9.81*$AA$99/$O$47*$F$193*'int. presets cp_10d'!$D$214-$N$47/$O$47*$C$20*$F$21</x:f>
        <x:v>20.75024898031274</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80" t="s">
        <x:v>464</x:v>
      </x:c>
      <x:c r="C107" s="1581">
        <x:v>0</x:v>
      </x:c>
      <x:c r="D107" s="1582" t="s">
        <x:v>464</x:v>
      </x:c>
      <x:c r="E107" s="342" t="s">
        <x:v>461</x:v>
      </x:c>
      <x:c r="F107" s="1057" t="e">
        <x:f t="shared" si="70"/>
        <x:v>#REF!</x:v>
      </x:c>
      <x:c r="G107" s="1057" t="e">
        <x:f t="shared" si="71"/>
        <x:v>#REF!</x:v>
      </x:c>
      <x:c r="H107" s="1057" t="e">
        <x:f t="shared" si="72"/>
        <x:v>#REF!</x:v>
      </x:c>
      <x:c r="I107" s="1054" t="e">
        <x:f t="shared" si="73"/>
        <x:v>#REF!</x:v>
      </x:c>
      <x:c r="J107" s="1057" t="e">
        <x:f t="shared" si="74"/>
        <x:v>#REF!</x:v>
      </x:c>
      <x:c r="K107" s="1064" t="e">
        <x:f t="shared" si="75"/>
        <x:v>#REF!</x:v>
      </x:c>
      <x:c r="L107" s="945">
        <x:f t="shared" ca="1" si="76"/>
        <x:v>34.951728414938884</x:v>
      </x:c>
      <x:c r="M107" s="945">
        <x:f t="shared" ca="1" si="77"/>
        <x:v>77.055279498142554</x:v>
      </x:c>
      <x:c r="N107" s="1060"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34.951728414938884</x:v>
      </x:c>
      <x:c r="AA107" s="1024">
        <x:f ca="1">(SQRT(((-'int. presets cp_10d'!D30*SIN($F$18*PI()/180)*$F$21)*$C$25*1000)^2+(0.001*$C$25*1000*$F$21)^2)/$C$30+(-'int. presets cp_10d'!D30*COS($F$18*PI()/180)*$F$21)*$C$25*1000)/9.81*$AA$99/$O$47*$F$193*'int. presets cp_10d'!$D$214-$N$47/$O$47*$C$20*$F$21</x:f>
        <x:v>28.029965558192657</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86" t="e">
        <x:v>#REF!</x:v>
      </x:c>
      <x:c r="C108" s="1587">
        <x:v>0</x:v>
      </x:c>
      <x:c r="D108" s="1588">
        <x:v>0</x:v>
      </x:c>
      <x:c r="E108" s="343" t="s">
        <x:v>462</x:v>
      </x:c>
      <x:c r="F108" s="1055" t="e">
        <x:f t="shared" si="70"/>
        <x:v>#REF!</x:v>
      </x:c>
      <x:c r="G108" s="1055" t="e">
        <x:f t="shared" si="71"/>
        <x:v>#REF!</x:v>
      </x:c>
      <x:c r="H108" s="1055" t="e">
        <x:f t="shared" si="72"/>
        <x:v>#REF!</x:v>
      </x:c>
      <x:c r="I108" s="1056" t="e">
        <x:f t="shared" si="73"/>
        <x:v>#REF!</x:v>
      </x:c>
      <x:c r="J108" s="1055" t="e">
        <x:f t="shared" si="74"/>
        <x:v>#REF!</x:v>
      </x:c>
      <x:c r="K108" s="1063" t="e">
        <x:f t="shared" si="75"/>
        <x:v>#REF!</x:v>
      </x:c>
      <x:c r="L108" s="944">
        <x:f t="shared" ca="1" si="76"/>
        <x:v>20.332997734305707</x:v>
      </x:c>
      <x:c r="M108" s="944">
        <x:f t="shared" ca="1" si="77"/>
        <x:v>44.826533465005042</x:v>
      </x:c>
      <x:c r="N108" s="1059"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20.022159116331984</x:v>
      </x:c>
      <x:c r="AA108" s="1022">
        <x:f ca="1">(SQRT(((-'int. presets cp_10d'!D31*SIN($F$18*PI()/180)*$F$21)*$C$25*1000)^2+(0.001*$C$25*1000*$F$21)^2)/$C$30+(-'int. presets cp_10d'!D31*COS($F$18*PI()/180)*$F$21)*$C$25*1000)/9.81*$AA$99/$O$47*$F$193*'int. presets cp_10d'!$D$214-$N$47/$O$47*$C$20*$F$21</x:f>
        <x:v>20.332997734305707</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80" t="s">
        <x:v>465</x:v>
      </x:c>
      <x:c r="C109" s="1581">
        <x:v>0</x:v>
      </x:c>
      <x:c r="D109" s="1582" t="s">
        <x:v>465</x:v>
      </x:c>
      <x:c r="E109" s="342" t="s">
        <x:v>461</x:v>
      </x:c>
      <x:c r="F109" s="1057" t="e">
        <x:f t="shared" si="70"/>
        <x:v>#REF!</x:v>
      </x:c>
      <x:c r="G109" s="1057" t="e">
        <x:f t="shared" si="71"/>
        <x:v>#REF!</x:v>
      </x:c>
      <x:c r="H109" s="1057" t="e">
        <x:f t="shared" si="72"/>
        <x:v>#REF!</x:v>
      </x:c>
      <x:c r="I109" s="1054" t="e">
        <x:f t="shared" si="73"/>
        <x:v>#REF!</x:v>
      </x:c>
      <x:c r="J109" s="1057" t="e">
        <x:f t="shared" si="74"/>
        <x:v>#REF!</x:v>
      </x:c>
      <x:c r="K109" s="1064" t="e">
        <x:f t="shared" si="75"/>
        <x:v>#REF!</x:v>
      </x:c>
      <x:c r="L109" s="945">
        <x:f t="shared" ca="1" si="76"/>
        <x:v>21.926420242804049</x:v>
      </x:c>
      <x:c r="M109" s="945">
        <x:f t="shared" ca="1" si="77"/>
        <x:v>48.339424595690659</x:v>
      </x:c>
      <x:c r="N109" s="1060"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17.670021376144561</x:v>
      </x:c>
      <x:c r="AA109" s="1020">
        <x:f ca="1">(SQRT(((-'int. presets cp_10d'!D32*SIN($F$18*PI()/180)*$F$21)*$C$25*1000)^2+(0.001*$C$25*1000*$F$21)^2)/$C$30+(-'int. presets cp_10d'!D32*COS($F$18*PI()/180)*$F$21)*$C$25*1000)/9.81*$AA$99/$O$47*$F$193*'int. presets cp_10d'!$D$214-$N$47/$O$47*$C$20*$F$21</x:f>
        <x:v>21.926420242804049</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83" t="e">
        <x:v>#REF!</x:v>
      </x:c>
      <x:c r="C110" s="1584">
        <x:v>0</x:v>
      </x:c>
      <x:c r="D110" s="1585">
        <x:v>0</x:v>
      </x:c>
      <x:c r="E110" s="986" t="s">
        <x:v>462</x:v>
      </x:c>
      <x:c r="F110" s="1055" t="e">
        <x:f t="shared" si="70"/>
        <x:v>#REF!</x:v>
      </x:c>
      <x:c r="G110" s="1055" t="e">
        <x:f t="shared" si="71"/>
        <x:v>#REF!</x:v>
      </x:c>
      <x:c r="H110" s="1055" t="e">
        <x:f t="shared" si="72"/>
        <x:v>#REF!</x:v>
      </x:c>
      <x:c r="I110" s="1056" t="e">
        <x:f t="shared" si="73"/>
        <x:v>#REF!</x:v>
      </x:c>
      <x:c r="J110" s="1055" t="e">
        <x:f t="shared" si="74"/>
        <x:v>#REF!</x:v>
      </x:c>
      <x:c r="K110" s="1063" t="e">
        <x:f t="shared" si="75"/>
        <x:v>#REF!</x:v>
      </x:c>
      <x:c r="L110" s="944">
        <x:f t="shared" ca="1" si="76"/>
        <x:v>22.890859561101919</x:v>
      </x:c>
      <x:c r="M110" s="944">
        <x:f t="shared" ca="1" si="77"/>
        <x:v>50.465646805596506</x:v>
      </x:c>
      <x:c r="N110" s="1060"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15.872002796970499</x:v>
      </x:c>
      <x:c r="AA110" s="1024">
        <x:f ca="1">(SQRT(((-'int. presets cp_10d'!D33*SIN($F$18*PI()/180)*$F$21)*$C$25*1000)^2+(0.001*$C$25*1000*$F$21)^2)/$C$30+(-'int. presets cp_10d'!D33*COS($F$18*PI()/180)*$F$21)*$C$25*1000)/9.81*$AA$99/$O$47*$F$193*'int. presets cp_10d'!$D$214-$N$47/$O$47*$C$20*$F$21</x:f>
        <x:v>22.890859561101919</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658" t="s">
        <x:v>340</x:v>
      </x:c>
      <x:c r="C111" s="1659"/>
      <x:c r="D111" s="1659"/>
      <x:c r="E111" s="1659"/>
      <x:c r="F111" s="1661"/>
      <x:c r="G111" s="1661"/>
      <x:c r="H111" s="1661"/>
      <x:c r="I111" s="1661"/>
      <x:c r="J111" s="1661"/>
      <x:c r="K111" s="1661"/>
      <x:c r="L111" s="1662"/>
      <x:c r="M111" s="1067"/>
      <x:c r="N111" s="1006"/>
      <x:c r="O111" s="1007"/>
      <x:c r="P111" s="1007"/>
      <x:c r="Q111" s="1007"/>
      <x:c r="R111" s="1007"/>
      <x:c r="S111" s="1007"/>
      <x:c r="T111" s="1007"/>
      <x:c r="U111" s="1007"/>
      <x:c r="V111" s="1007"/>
      <x:c r="W111" s="1007"/>
      <x:c r="X111" s="1007"/>
      <x:c r="Y111" s="1007"/>
      <x:c r="Z111" s="1007"/>
      <x:c r="AA111" s="1010"/>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580" t="s">
        <x:v>460</x:v>
      </x:c>
      <x:c r="C112" s="1581">
        <x:v>0</x:v>
      </x:c>
      <x:c r="D112" s="1582">
        <x:v>0</x:v>
      </x:c>
      <x:c r="E112" s="478" t="s">
        <x:v>461</x:v>
      </x:c>
      <x:c r="F112" s="1053" t="e">
        <x:f t="shared" ref="F112:F119" si="78">MAX(N112,O112)</x:f>
        <x:v>#REF!</x:v>
      </x:c>
      <x:c r="G112" s="1053" t="e">
        <x:f t="shared" ref="G112:G119" si="79">MAX(P112,Q112)</x:f>
        <x:v>#REF!</x:v>
      </x:c>
      <x:c r="H112" s="1053" t="e">
        <x:f t="shared" si="72"/>
        <x:v>#REF!</x:v>
      </x:c>
      <x:c r="I112" s="1061" t="e">
        <x:f t="shared" si="73"/>
        <x:v>#REF!</x:v>
      </x:c>
      <x:c r="J112" s="1053" t="e">
        <x:f t="shared" si="74"/>
        <x:v>#REF!</x:v>
      </x:c>
      <x:c r="K112" s="1062" t="e">
        <x:f t="shared" si="75"/>
        <x:v>#REF!</x:v>
      </x:c>
      <x:c r="L112" s="940">
        <x:f t="shared" ca="1" si="76"/>
        <x:v>46.904692515603486</x:v>
      </x:c>
      <x:c r="M112" s="1071">
        <x:f t="shared" ca="1" si="77"/>
        <x:v>103.40702321374975</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46.904692515603486</x:v>
      </x:c>
      <x:c r="AA112" s="1026">
        <x:f ca="1">(SQRT(((-'int. presets cp_10d'!E26*SIN($F$18*PI()/180)*$F$21)*$C$25*1000)^2+(0.001*$C$25*1000*$F$21)^2)/$C$30+(-'int. presets cp_10d'!E26*COS($F$18*PI()/180)*$F$21)*$C$25*1000)/9.81*$AA$99/$O$47*$F$193*'int. presets cp_10d'!$E$214-$N$47/$O$47*$C$20*$F$21</x:f>
        <x:v>41.905336633003486</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586">
        <x:v>0</x:v>
      </x:c>
      <x:c r="C113" s="1587">
        <x:v>0</x:v>
      </x:c>
      <x:c r="D113" s="1588">
        <x:v>0</x:v>
      </x:c>
      <x:c r="E113" s="481" t="s">
        <x:v>462</x:v>
      </x:c>
      <x:c r="F113" s="1055" t="e">
        <x:f t="shared" si="78"/>
        <x:v>#REF!</x:v>
      </x:c>
      <x:c r="G113" s="1055" t="e">
        <x:f t="shared" si="79"/>
        <x:v>#REF!</x:v>
      </x:c>
      <x:c r="H113" s="1055" t="e">
        <x:f t="shared" si="72"/>
        <x:v>#REF!</x:v>
      </x:c>
      <x:c r="I113" s="1056" t="e">
        <x:f t="shared" si="73"/>
        <x:v>#REF!</x:v>
      </x:c>
      <x:c r="J113" s="1055" t="e">
        <x:f t="shared" si="74"/>
        <x:v>#REF!</x:v>
      </x:c>
      <x:c r="K113" s="1063" t="e">
        <x:f t="shared" si="75"/>
        <x:v>#REF!</x:v>
      </x:c>
      <x:c r="L113" s="941">
        <x:f t="shared" ca="1" si="76"/>
        <x:v>58.5826935384476</x:v>
      </x:c>
      <x:c r="M113" s="1072">
        <x:f t="shared" ca="1" si="77"/>
        <x:v>129.15257782873235</x:v>
      </x:c>
      <x:c r="N113" s="1068"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58.5826935384476</x:v>
      </x:c>
      <x:c r="AA113" s="1028">
        <x:f ca="1">(SQRT(((-'int. presets cp_10d'!E27*SIN($F$18*PI()/180)*$F$21)*$C$25*1000)^2+(0.001*$C$25*1000*$F$21)^2)/$C$30+(-'int. presets cp_10d'!E27*COS($F$18*PI()/180)*$F$21)*$C$25*1000)/9.81*$AA$99/$O$47*$F$193*'int. presets cp_10d'!$E$214-$N$47/$O$47*$C$20*$F$21</x:f>
        <x:v>46.433709657423165</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580" t="s">
        <x:v>463</x:v>
      </x:c>
      <x:c r="C114" s="1581">
        <x:v>0</x:v>
      </x:c>
      <x:c r="D114" s="1582" t="s">
        <x:v>463</x:v>
      </x:c>
      <x:c r="E114" s="479" t="s">
        <x:v>461</x:v>
      </x:c>
      <x:c r="F114" s="1057" t="e">
        <x:f t="shared" si="78"/>
        <x:v>#REF!</x:v>
      </x:c>
      <x:c r="G114" s="1057" t="e">
        <x:f t="shared" si="79"/>
        <x:v>#REF!</x:v>
      </x:c>
      <x:c r="H114" s="1057" t="e">
        <x:f t="shared" si="72"/>
        <x:v>#REF!</x:v>
      </x:c>
      <x:c r="I114" s="1054" t="e">
        <x:f t="shared" si="73"/>
        <x:v>#REF!</x:v>
      </x:c>
      <x:c r="J114" s="1057" t="e">
        <x:f t="shared" si="74"/>
        <x:v>#REF!</x:v>
      </x:c>
      <x:c r="K114" s="1064" t="e">
        <x:f t="shared" si="75"/>
        <x:v>#REF!</x:v>
      </x:c>
      <x:c r="L114" s="940">
        <x:f t="shared" ca="1" si="76"/>
        <x:v>30.794476350803642</x:v>
      </x:c>
      <x:c r="M114" s="1073">
        <x:f t="shared" ca="1" si="77"/>
        <x:v>67.890118452508716</x:v>
      </x:c>
      <x:c r="N114" s="1069"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15.512287118950447</x:v>
      </x:c>
      <x:c r="AA114" s="1030">
        <x:f ca="1">(SQRT(((-'int. presets cp_10d'!E28*SIN($F$18*PI()/180)*$F$21)*$C$25*1000)^2+(0.001*$C$25*1000*$F$21)^2)/$C$30+(-'int. presets cp_10d'!E28*COS($F$18*PI()/180)*$F$21)*$C$25*1000)/9.81*$AA$99/$O$47*$F$193*'int. presets cp_10d'!$E$214-$N$47/$O$47*$C$20*$F$21</x:f>
        <x:v>30.794476350803642</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586" t="e">
        <x:v>#REF!</x:v>
      </x:c>
      <x:c r="C115" s="1587">
        <x:v>0</x:v>
      </x:c>
      <x:c r="D115" s="1588">
        <x:v>0</x:v>
      </x:c>
      <x:c r="E115" s="481" t="s">
        <x:v>462</x:v>
      </x:c>
      <x:c r="F115" s="1055" t="e">
        <x:f t="shared" si="78"/>
        <x:v>#REF!</x:v>
      </x:c>
      <x:c r="G115" s="1055" t="e">
        <x:f t="shared" si="79"/>
        <x:v>#REF!</x:v>
      </x:c>
      <x:c r="H115" s="1055" t="e">
        <x:f t="shared" si="72"/>
        <x:v>#REF!</x:v>
      </x:c>
      <x:c r="I115" s="1056" t="e">
        <x:f t="shared" si="73"/>
        <x:v>#REF!</x:v>
      </x:c>
      <x:c r="J115" s="1055" t="e">
        <x:f t="shared" si="74"/>
        <x:v>#REF!</x:v>
      </x:c>
      <x:c r="K115" s="1063" t="e">
        <x:f t="shared" si="75"/>
        <x:v>#REF!</x:v>
      </x:c>
      <x:c r="L115" s="941">
        <x:f t="shared" ca="1" si="76"/>
        <x:v>29.277503634001029</x:v>
      </x:c>
      <x:c r="M115" s="1072">
        <x:f t="shared" ca="1" si="77"/>
        <x:v>64.545770061591341</x:v>
      </x:c>
      <x:c r="N115" s="1068"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14.900391959603169</x:v>
      </x:c>
      <x:c r="AA115" s="1028">
        <x:f ca="1">(SQRT(((-'int. presets cp_10d'!E29*SIN($F$18*PI()/180)*$F$21)*$C$25*1000)^2+(0.001*$C$25*1000*$F$21)^2)/$C$30+(-'int. presets cp_10d'!E29*COS($F$18*PI()/180)*$F$21)*$C$25*1000)/9.81*$AA$99/$O$47*$F$193*'int. presets cp_10d'!$E$214-$N$47/$O$47*$C$20*$F$21</x:f>
        <x:v>29.277503634001029</x:v>
      </x:c>
    </x:row>
    <x:row r="116" spans="2:133" ht="12.75" customHeight="1" x14ac:dyDescent="0.2">
      <x:c r="B116" s="1580" t="s">
        <x:v>464</x:v>
      </x:c>
      <x:c r="C116" s="1581">
        <x:v>0</x:v>
      </x:c>
      <x:c r="D116" s="1582" t="s">
        <x:v>464</x:v>
      </x:c>
      <x:c r="E116" s="479" t="s">
        <x:v>461</x:v>
      </x:c>
      <x:c r="F116" s="1057" t="e">
        <x:f t="shared" si="78"/>
        <x:v>#REF!</x:v>
      </x:c>
      <x:c r="G116" s="1057" t="e">
        <x:f t="shared" si="79"/>
        <x:v>#REF!</x:v>
      </x:c>
      <x:c r="H116" s="1057" t="e">
        <x:f t="shared" si="72"/>
        <x:v>#REF!</x:v>
      </x:c>
      <x:c r="I116" s="1054" t="e">
        <x:f t="shared" si="73"/>
        <x:v>#REF!</x:v>
      </x:c>
      <x:c r="J116" s="1057" t="e">
        <x:f t="shared" si="74"/>
        <x:v>#REF!</x:v>
      </x:c>
      <x:c r="K116" s="1064" t="e">
        <x:f t="shared" si="75"/>
        <x:v>#REF!</x:v>
      </x:c>
      <x:c r="L116" s="940">
        <x:f t="shared" ca="1" si="76"/>
        <x:v>28.590862053988964</x:v>
      </x:c>
      <x:c r="M116" s="1073">
        <x:f t="shared" ca="1" si="77"/>
        <x:v>63.031986301465146</x:v>
      </x:c>
      <x:c r="N116" s="1069"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15.479853466640158</x:v>
      </x:c>
      <x:c r="AA116" s="1030">
        <x:f ca="1">(SQRT(((-'int. presets cp_10d'!E30*SIN($F$18*PI()/180)*$F$21)*$C$25*1000)^2+(0.001*$C$25*1000*$F$21)^2)/$C$30+(-'int. presets cp_10d'!E30*COS($F$18*PI()/180)*$F$21)*$C$25*1000)/9.81*$AA$99/$O$47*$F$193*'int. presets cp_10d'!$E$214-$N$47/$O$47*$C$20*$F$21</x:f>
        <x:v>28.590862053988964</x:v>
      </x:c>
    </x:row>
    <x:row r="117" spans="2:133" ht="13.5" customHeight="1" thickBot="1" x14ac:dyDescent="0.25">
      <x:c r="B117" s="1586" t="e">
        <x:v>#REF!</x:v>
      </x:c>
      <x:c r="C117" s="1587">
        <x:v>0</x:v>
      </x:c>
      <x:c r="D117" s="1588">
        <x:v>0</x:v>
      </x:c>
      <x:c r="E117" s="481" t="s">
        <x:v>462</x:v>
      </x:c>
      <x:c r="F117" s="1055" t="e">
        <x:f t="shared" si="78"/>
        <x:v>#REF!</x:v>
      </x:c>
      <x:c r="G117" s="1055" t="e">
        <x:f t="shared" si="79"/>
        <x:v>#REF!</x:v>
      </x:c>
      <x:c r="H117" s="1055" t="e">
        <x:f t="shared" si="72"/>
        <x:v>#REF!</x:v>
      </x:c>
      <x:c r="I117" s="1056" t="e">
        <x:f t="shared" si="73"/>
        <x:v>#REF!</x:v>
      </x:c>
      <x:c r="J117" s="1055" t="e">
        <x:f t="shared" si="74"/>
        <x:v>#REF!</x:v>
      </x:c>
      <x:c r="K117" s="1063" t="e">
        <x:f t="shared" si="75"/>
        <x:v>#REF!</x:v>
      </x:c>
      <x:c r="L117" s="941">
        <x:f t="shared" ca="1" si="76"/>
        <x:v>32.390244736551246</x:v>
      </x:c>
      <x:c r="M117" s="1072">
        <x:f t="shared" ca="1" si="77"/>
        <x:v>71.408181351095607</x:v>
      </x:c>
      <x:c r="N117" s="1068"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28.647738875328223</x:v>
      </x:c>
      <x:c r="AA117" s="1028">
        <x:f ca="1">(SQRT(((-'int. presets cp_10d'!E31*SIN($F$18*PI()/180)*$F$21)*$C$25*1000)^2+(0.001*$C$25*1000*$F$21)^2)/$C$30+(-'int. presets cp_10d'!E31*COS($F$18*PI()/180)*$F$21)*$C$25*1000)/9.81*$AA$99/$O$47*$F$193*'int. presets cp_10d'!$E$214-$N$47/$O$47*$C$20*$F$21</x:f>
        <x:v>32.390244736551246</x:v>
      </x:c>
    </x:row>
    <x:row r="118" spans="2:133" x14ac:dyDescent="0.2">
      <x:c r="B118" s="1580" t="s">
        <x:v>465</x:v>
      </x:c>
      <x:c r="C118" s="1581">
        <x:v>0</x:v>
      </x:c>
      <x:c r="D118" s="1582" t="s">
        <x:v>465</x:v>
      </x:c>
      <x:c r="E118" s="479" t="s">
        <x:v>461</x:v>
      </x:c>
      <x:c r="F118" s="1057" t="e">
        <x:f t="shared" si="78"/>
        <x:v>#REF!</x:v>
      </x:c>
      <x:c r="G118" s="1057" t="e">
        <x:f t="shared" si="79"/>
        <x:v>#REF!</x:v>
      </x:c>
      <x:c r="H118" s="1057" t="e">
        <x:f t="shared" si="72"/>
        <x:v>#REF!</x:v>
      </x:c>
      <x:c r="I118" s="1054" t="e">
        <x:f t="shared" si="73"/>
        <x:v>#REF!</x:v>
      </x:c>
      <x:c r="J118" s="1057" t="e">
        <x:f t="shared" si="74"/>
        <x:v>#REF!</x:v>
      </x:c>
      <x:c r="K118" s="1064" t="e">
        <x:f t="shared" si="75"/>
        <x:v>#REF!</x:v>
      </x:c>
      <x:c r="L118" s="940">
        <x:f t="shared" ca="1" si="76"/>
        <x:v>29.942195147705583</x:v>
      </x:c>
      <x:c r="M118" s="1073">
        <x:f t="shared" ca="1" si="77"/>
        <x:v>66.011162266534683</x:v>
      </x:c>
      <x:c r="N118" s="1069"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8.0716835349404263</x:v>
      </x:c>
      <x:c r="AA118" s="1026">
        <x:f ca="1">(SQRT(((-'int. presets cp_10d'!E32*SIN($F$18*PI()/180)*$F$21)*$C$25*1000)^2+(0.001*$C$25*1000*$F$21)^2)/$C$30+(-'int. presets cp_10d'!E32*COS($F$18*PI()/180)*$F$21)*$C$25*1000)/9.81*$AA$99/$O$47*$F$193*'int. presets cp_10d'!$E$214-$N$47/$O$47*$C$20*$F$21</x:f>
        <x:v>29.942195147705583</x:v>
      </x:c>
    </x:row>
    <x:row r="119" spans="2:133" ht="13.5" customHeight="1" thickBot="1" x14ac:dyDescent="0.25">
      <x:c r="B119" s="1583" t="e">
        <x:v>#REF!</x:v>
      </x:c>
      <x:c r="C119" s="1584">
        <x:v>0</x:v>
      </x:c>
      <x:c r="D119" s="1585">
        <x:v>0</x:v>
      </x:c>
      <x:c r="E119" s="989" t="s">
        <x:v>462</x:v>
      </x:c>
      <x:c r="F119" s="1055" t="e">
        <x:f t="shared" si="78"/>
        <x:v>#REF!</x:v>
      </x:c>
      <x:c r="G119" s="1055" t="e">
        <x:f t="shared" si="79"/>
        <x:v>#REF!</x:v>
      </x:c>
      <x:c r="H119" s="1055" t="e">
        <x:f>MAX(R119,S119)</x:f>
        <x:v>#REF!</x:v>
      </x:c>
      <x:c r="I119" s="1056" t="e">
        <x:f t="shared" si="73"/>
        <x:v>#REF!</x:v>
      </x:c>
      <x:c r="J119" s="1055" t="e">
        <x:f t="shared" si="74"/>
        <x:v>#REF!</x:v>
      </x:c>
      <x:c r="K119" s="1063" t="e">
        <x:f t="shared" si="75"/>
        <x:v>#REF!</x:v>
      </x:c>
      <x:c r="L119" s="990">
        <x:f t="shared" ca="1" si="76"/>
        <x:v>29.942195147705583</x:v>
      </x:c>
      <x:c r="M119" s="1072">
        <x:f t="shared" ca="1" si="77"/>
        <x:v>66.011162266534683</x:v>
      </x:c>
      <x:c r="N119" s="1069"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10.348165626194046</x:v>
      </x:c>
      <x:c r="AA119" s="1030">
        <x:f ca="1">(SQRT(((-'int. presets cp_10d'!E33*SIN($F$18*PI()/180)*$F$21)*$C$25*1000)^2+(0.001*$C$25*1000*$F$21)^2)/$C$30+(-'int. presets cp_10d'!E33*COS($F$18*PI()/180)*$F$21)*$C$25*1000)/9.81*$AA$99/$O$47*$F$193*'int. presets cp_10d'!$E$214-$N$47/$O$47*$C$20*$F$21</x:f>
        <x:v>29.942195147705583</x:v>
      </x:c>
    </x:row>
    <x:row r="120" spans="2:133" ht="16.5" customHeight="1" thickTop="1" thickBot="1" x14ac:dyDescent="0.25">
      <x:c r="B120" s="1658" t="s">
        <x:v>341</x:v>
      </x:c>
      <x:c r="C120" s="1659"/>
      <x:c r="D120" s="1659"/>
      <x:c r="E120" s="1659"/>
      <x:c r="F120" s="1659"/>
      <x:c r="G120" s="1659"/>
      <x:c r="H120" s="1659"/>
      <x:c r="I120" s="1659"/>
      <x:c r="J120" s="1659"/>
      <x:c r="K120" s="1659"/>
      <x:c r="L120" s="1660"/>
      <x:c r="M120" s="1067"/>
      <x:c r="N120" s="1006"/>
      <x:c r="O120" s="1007"/>
      <x:c r="P120" s="1007"/>
      <x:c r="Q120" s="1007"/>
      <x:c r="R120" s="1007"/>
      <x:c r="S120" s="1007"/>
      <x:c r="T120" s="1007"/>
      <x:c r="U120" s="1007"/>
      <x:c r="V120" s="1007"/>
      <x:c r="W120" s="1007"/>
      <x:c r="X120" s="1007"/>
      <x:c r="Y120" s="1007"/>
      <x:c r="Z120" s="1007"/>
      <x:c r="AA120" s="1010"/>
    </x:row>
    <x:row r="121" spans="2:133" x14ac:dyDescent="0.2">
      <x:c r="B121" s="1580" t="s">
        <x:v>460</x:v>
      </x:c>
      <x:c r="C121" s="1581">
        <x:v>0</x:v>
      </x:c>
      <x:c r="D121" s="1582">
        <x:v>0</x:v>
      </x:c>
      <x:c r="E121" s="350" t="s">
        <x:v>461</x:v>
      </x:c>
      <x:c r="F121" s="1053" t="e">
        <x:f t="shared" ref="F121:F128" si="80">MAX(N121,O121)</x:f>
        <x:v>#REF!</x:v>
      </x:c>
      <x:c r="G121" s="1053" t="e">
        <x:f t="shared" ref="G121:G128" si="81">MAX(P121,Q121)</x:f>
        <x:v>#REF!</x:v>
      </x:c>
      <x:c r="H121" s="1053" t="e">
        <x:f t="shared" si="72"/>
        <x:v>#REF!</x:v>
      </x:c>
      <x:c r="I121" s="1061" t="e">
        <x:f t="shared" si="73"/>
        <x:v>#REF!</x:v>
      </x:c>
      <x:c r="J121" s="1053" t="e">
        <x:f t="shared" si="74"/>
        <x:v>#REF!</x:v>
      </x:c>
      <x:c r="K121" s="1062" t="e">
        <x:f t="shared" si="75"/>
        <x:v>#REF!</x:v>
      </x:c>
      <x:c r="L121" s="940">
        <x:f t="shared" ca="1" si="76"/>
        <x:v>28.327620625352878</x:v>
      </x:c>
      <x:c r="M121" s="1071">
        <x:f t="shared" ca="1" si="77"/>
        <x:v>62.451638983065457</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28.327620625352878</x:v>
      </x:c>
      <x:c r="AA121" s="1026">
        <x:f ca="1">(SQRT(((-'int. presets cp_10d'!F26*SIN($F$18*PI()/180)*$F$21)*$C$25*1000)^2+(0.001*$C$25*1000*$F$21)^2)/$C$30+(-'int. presets cp_10d'!F26*COS($F$18*PI()/180)*$F$21)*$C$25*1000)/9.81*$AA$99/$O$47*$F$193*'int. presets cp_10d'!$F$214-$N$47/$O$47*$C$20*$F$21</x:f>
        <x:v>13.621289601892784</x:v>
      </x:c>
    </x:row>
    <x:row r="122" spans="2:133" ht="13.5" thickBot="1" x14ac:dyDescent="0.25">
      <x:c r="B122" s="1586">
        <x:v>0</x:v>
      </x:c>
      <x:c r="C122" s="1587">
        <x:v>0</x:v>
      </x:c>
      <x:c r="D122" s="1588">
        <x:v>0</x:v>
      </x:c>
      <x:c r="E122" s="344" t="s">
        <x:v>462</x:v>
      </x:c>
      <x:c r="F122" s="1055" t="e">
        <x:f t="shared" si="80"/>
        <x:v>#REF!</x:v>
      </x:c>
      <x:c r="G122" s="1055" t="e">
        <x:f t="shared" si="81"/>
        <x:v>#REF!</x:v>
      </x:c>
      <x:c r="H122" s="1055" t="e">
        <x:f t="shared" si="72"/>
        <x:v>#REF!</x:v>
      </x:c>
      <x:c r="I122" s="1056" t="e">
        <x:f t="shared" si="73"/>
        <x:v>#REF!</x:v>
      </x:c>
      <x:c r="J122" s="1055" t="e">
        <x:f t="shared" si="74"/>
        <x:v>#REF!</x:v>
      </x:c>
      <x:c r="K122" s="1063" t="e">
        <x:f t="shared" si="75"/>
        <x:v>#REF!</x:v>
      </x:c>
      <x:c r="L122" s="941">
        <x:f t="shared" ca="1" si="76"/>
        <x:v>18.473089294423545</x:v>
      </x:c>
      <x:c r="M122" s="1072">
        <x:f t="shared" ca="1" si="77"/>
        <x:v>40.72614212027203</x:v>
      </x:c>
      <x:c r="N122" s="1068"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18.473089294423545</x:v>
      </x:c>
      <x:c r="AA122" s="1028">
        <x:f ca="1">(SQRT(((-'int. presets cp_10d'!F27*SIN($F$18*PI()/180)*$F$21)*$C$25*1000)^2+(0.001*$C$25*1000*$F$21)^2)/$C$30+(-'int. presets cp_10d'!F27*COS($F$18*PI()/180)*$F$21)*$C$25*1000)/9.81*$AA$99/$O$47*$F$193*'int. presets cp_10d'!$F$214-$N$47/$O$47*$C$20*$F$21</x:f>
        <x:v>13.621289601892784</x:v>
      </x:c>
    </x:row>
    <x:row r="123" spans="2:133" ht="12.75" customHeight="1" x14ac:dyDescent="0.2">
      <x:c r="B123" s="1580" t="s">
        <x:v>463</x:v>
      </x:c>
      <x:c r="C123" s="1581">
        <x:v>0</x:v>
      </x:c>
      <x:c r="D123" s="1582" t="s">
        <x:v>463</x:v>
      </x:c>
      <x:c r="E123" s="348" t="s">
        <x:v>461</x:v>
      </x:c>
      <x:c r="F123" s="1057" t="e">
        <x:f t="shared" si="80"/>
        <x:v>#REF!</x:v>
      </x:c>
      <x:c r="G123" s="1057" t="e">
        <x:f t="shared" si="81"/>
        <x:v>#REF!</x:v>
      </x:c>
      <x:c r="H123" s="1057" t="e">
        <x:f t="shared" si="72"/>
        <x:v>#REF!</x:v>
      </x:c>
      <x:c r="I123" s="1054" t="e">
        <x:f t="shared" si="73"/>
        <x:v>#REF!</x:v>
      </x:c>
      <x:c r="J123" s="1057" t="e">
        <x:f t="shared" si="74"/>
        <x:v>#REF!</x:v>
      </x:c>
      <x:c r="K123" s="1064" t="e">
        <x:f t="shared" si="75"/>
        <x:v>#REF!</x:v>
      </x:c>
      <x:c r="L123" s="940">
        <x:f t="shared" ca="1" si="76"/>
        <x:v>13.621289601892784</x:v>
      </x:c>
      <x:c r="M123" s="1073">
        <x:f t="shared" ca="1" si="77"/>
        <x:v>30.029767482124864</x:v>
      </x:c>
      <x:c r="N123" s="1069"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3.0123957042901637</x:v>
      </x:c>
      <x:c r="AA123" s="1030">
        <x:f ca="1">(SQRT(((-'int. presets cp_10d'!F28*SIN($F$18*PI()/180)*$F$21)*$C$25*1000)^2+(0.001*$C$25*1000*$F$21)^2)/$C$30+(-'int. presets cp_10d'!F28*COS($F$18*PI()/180)*$F$21)*$C$25*1000)/9.81*$AA$99/$O$47*$F$193*'int. presets cp_10d'!$F$214-$N$47/$O$47*$C$20*$F$21</x:f>
        <x:v>13.621289601892784</x:v>
      </x:c>
    </x:row>
    <x:row r="124" spans="2:133" ht="13.5" thickBot="1" x14ac:dyDescent="0.25">
      <x:c r="B124" s="1586" t="e">
        <x:v>#REF!</x:v>
      </x:c>
      <x:c r="C124" s="1587">
        <x:v>0</x:v>
      </x:c>
      <x:c r="D124" s="1588">
        <x:v>0</x:v>
      </x:c>
      <x:c r="E124" s="344" t="s">
        <x:v>462</x:v>
      </x:c>
      <x:c r="F124" s="1055" t="e">
        <x:f t="shared" si="80"/>
        <x:v>#REF!</x:v>
      </x:c>
      <x:c r="G124" s="1055" t="e">
        <x:f t="shared" si="81"/>
        <x:v>#REF!</x:v>
      </x:c>
      <x:c r="H124" s="1055" t="e">
        <x:f t="shared" si="72"/>
        <x:v>#REF!</x:v>
      </x:c>
      <x:c r="I124" s="1056" t="e">
        <x:f t="shared" si="73"/>
        <x:v>#REF!</x:v>
      </x:c>
      <x:c r="J124" s="1055" t="e">
        <x:f t="shared" si="74"/>
        <x:v>#REF!</x:v>
      </x:c>
      <x:c r="K124" s="1063" t="e">
        <x:f t="shared" si="75"/>
        <x:v>#REF!</x:v>
      </x:c>
      <x:c r="L124" s="941">
        <x:f t="shared" ca="1" si="76"/>
        <x:v>13.621289601892784</x:v>
      </x:c>
      <x:c r="M124" s="1072">
        <x:f t="shared" ca="1" si="77"/>
        <x:v>30.029767482124864</x:v>
      </x:c>
      <x:c r="N124" s="1068"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-6.6733502176622324</x:v>
      </x:c>
      <x:c r="AA124" s="1028">
        <x:f ca="1">(SQRT(((-'int. presets cp_10d'!F29*SIN($F$18*PI()/180)*$F$21)*$C$25*1000)^2+(0.001*$C$25*1000*$F$21)^2)/$C$30+(-'int. presets cp_10d'!F29*COS($F$18*PI()/180)*$F$21)*$C$25*1000)/9.81*$AA$99/$O$47*$F$193*'int. presets cp_10d'!$F$214-$N$47/$O$47*$C$20*$F$21</x:f>
        <x:v>13.621289601892784</x:v>
      </x:c>
    </x:row>
    <x:row r="125" spans="2:133" ht="12.75" customHeight="1" x14ac:dyDescent="0.2">
      <x:c r="B125" s="1580" t="s">
        <x:v>464</x:v>
      </x:c>
      <x:c r="C125" s="1581">
        <x:v>0</x:v>
      </x:c>
      <x:c r="D125" s="1582" t="s">
        <x:v>464</x:v>
      </x:c>
      <x:c r="E125" s="348" t="s">
        <x:v>461</x:v>
      </x:c>
      <x:c r="F125" s="1057" t="e">
        <x:f t="shared" si="80"/>
        <x:v>#REF!</x:v>
      </x:c>
      <x:c r="G125" s="1057" t="e">
        <x:f t="shared" si="81"/>
        <x:v>#REF!</x:v>
      </x:c>
      <x:c r="H125" s="1057" t="e">
        <x:f t="shared" si="72"/>
        <x:v>#REF!</x:v>
      </x:c>
      <x:c r="I125" s="1054" t="e">
        <x:f t="shared" si="73"/>
        <x:v>#REF!</x:v>
      </x:c>
      <x:c r="J125" s="1057" t="e">
        <x:f t="shared" si="74"/>
        <x:v>#REF!</x:v>
      </x:c>
      <x:c r="K125" s="1064" t="e">
        <x:f t="shared" si="75"/>
        <x:v>#REF!</x:v>
      </x:c>
      <x:c r="L125" s="940">
        <x:f t="shared" ca="1" si="76"/>
        <x:v>13.621289601892784</x:v>
      </x:c>
      <x:c r="M125" s="1073">
        <x:f t="shared" ca="1" si="77"/>
        <x:v>30.029767482124864</x:v>
      </x:c>
      <x:c r="N125" s="1069"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13.108268715811128</x:v>
      </x:c>
      <x:c r="AA125" s="1030">
        <x:f ca="1">(SQRT(((-'int. presets cp_10d'!F30*SIN($F$18*PI()/180)*$F$21)*$C$25*1000)^2+(0.001*$C$25*1000*$F$21)^2)/$C$30+(-'int. presets cp_10d'!F30*COS($F$18*PI()/180)*$F$21)*$C$25*1000)/9.81*$AA$99/$O$47*$F$193*'int. presets cp_10d'!$F$214-$N$47/$O$47*$C$20*$F$21</x:f>
        <x:v>13.621289601892784</x:v>
      </x:c>
    </x:row>
    <x:row r="126" spans="2:133" ht="13.5" customHeight="1" thickBot="1" x14ac:dyDescent="0.25">
      <x:c r="B126" s="1586" t="e">
        <x:v>#REF!</x:v>
      </x:c>
      <x:c r="C126" s="1587">
        <x:v>0</x:v>
      </x:c>
      <x:c r="D126" s="1588">
        <x:v>0</x:v>
      </x:c>
      <x:c r="E126" s="344" t="s">
        <x:v>462</x:v>
      </x:c>
      <x:c r="F126" s="1055" t="e">
        <x:f t="shared" si="80"/>
        <x:v>#REF!</x:v>
      </x:c>
      <x:c r="G126" s="1055" t="e">
        <x:f t="shared" si="81"/>
        <x:v>#REF!</x:v>
      </x:c>
      <x:c r="H126" s="1055" t="e">
        <x:f t="shared" si="72"/>
        <x:v>#REF!</x:v>
      </x:c>
      <x:c r="I126" s="1056" t="e">
        <x:f t="shared" si="73"/>
        <x:v>#REF!</x:v>
      </x:c>
      <x:c r="J126" s="1055" t="e">
        <x:f t="shared" si="74"/>
        <x:v>#REF!</x:v>
      </x:c>
      <x:c r="K126" s="1063" t="e">
        <x:f t="shared" si="75"/>
        <x:v>#REF!</x:v>
      </x:c>
      <x:c r="L126" s="941">
        <x:f t="shared" ca="1" si="76"/>
        <x:v>13.621289601892784</x:v>
      </x:c>
      <x:c r="M126" s="1072">
        <x:f t="shared" ca="1" si="77"/>
        <x:v>30.029767482124864</x:v>
      </x:c>
      <x:c r="N126" s="1068"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0.20392429496073916</x:v>
      </x:c>
      <x:c r="AA126" s="1028">
        <x:f ca="1">(SQRT(((-'int. presets cp_10d'!F31*SIN($F$18*PI()/180)*$F$21)*$C$25*1000)^2+(0.001*$C$25*1000*$F$21)^2)/$C$30+(-'int. presets cp_10d'!F31*COS($F$18*PI()/180)*$F$21)*$C$25*1000)/9.81*$AA$99/$O$47*$F$193*'int. presets cp_10d'!$F$214-$N$47/$O$47*$C$20*$F$21</x:f>
        <x:v>13.621289601892784</x:v>
      </x:c>
    </x:row>
    <x:row r="127" spans="2:133" x14ac:dyDescent="0.2">
      <x:c r="B127" s="1580" t="s">
        <x:v>465</x:v>
      </x:c>
      <x:c r="C127" s="1581">
        <x:v>0</x:v>
      </x:c>
      <x:c r="D127" s="1582" t="s">
        <x:v>465</x:v>
      </x:c>
      <x:c r="E127" s="348" t="s">
        <x:v>461</x:v>
      </x:c>
      <x:c r="F127" s="1057" t="e">
        <x:f t="shared" si="80"/>
        <x:v>#REF!</x:v>
      </x:c>
      <x:c r="G127" s="1057" t="e">
        <x:f t="shared" si="81"/>
        <x:v>#REF!</x:v>
      </x:c>
      <x:c r="H127" s="1057" t="e">
        <x:f t="shared" si="72"/>
        <x:v>#REF!</x:v>
      </x:c>
      <x:c r="I127" s="1054" t="e">
        <x:f t="shared" si="73"/>
        <x:v>#REF!</x:v>
      </x:c>
      <x:c r="J127" s="1057" t="e">
        <x:f t="shared" si="74"/>
        <x:v>#REF!</x:v>
      </x:c>
      <x:c r="K127" s="1064" t="e">
        <x:f t="shared" si="75"/>
        <x:v>#REF!</x:v>
      </x:c>
      <x:c r="L127" s="940">
        <x:f t="shared" ca="1" si="76"/>
        <x:v>13.621289601892784</x:v>
      </x:c>
      <x:c r="M127" s="1073">
        <x:f t="shared" ca="1" si="77"/>
        <x:v>30.029767482124864</x:v>
      </x:c>
      <x:c r="N127" s="1069"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4.1504825656520268</x:v>
      </x:c>
      <x:c r="AA127" s="1026">
        <x:f ca="1">(SQRT(((-'int. presets cp_10d'!F32*SIN($F$18*PI()/180)*$F$21)*$C$25*1000)^2+(0.001*$C$25*1000*$F$21)^2)/$C$30+(-'int. presets cp_10d'!F32*COS($F$18*PI()/180)*$F$21)*$C$25*1000)/9.81*$AA$99/$O$47*$F$193*'int. presets cp_10d'!$F$214-$N$47/$O$47*$C$20*$F$21</x:f>
        <x:v>13.621289601892784</x:v>
      </x:c>
    </x:row>
    <x:row r="128" spans="2:133" ht="13.5" customHeight="1" thickBot="1" x14ac:dyDescent="0.25">
      <x:c r="B128" s="1583" t="e">
        <x:v>#REF!</x:v>
      </x:c>
      <x:c r="C128" s="1584">
        <x:v>0</x:v>
      </x:c>
      <x:c r="D128" s="1585">
        <x:v>0</x:v>
      </x:c>
      <x:c r="E128" s="992" t="s">
        <x:v>462</x:v>
      </x:c>
      <x:c r="F128" s="1055" t="e">
        <x:f t="shared" si="80"/>
        <x:v>#REF!</x:v>
      </x:c>
      <x:c r="G128" s="1055" t="e">
        <x:f t="shared" si="81"/>
        <x:v>#REF!</x:v>
      </x:c>
      <x:c r="H128" s="1055" t="e">
        <x:f t="shared" si="72"/>
        <x:v>#REF!</x:v>
      </x:c>
      <x:c r="I128" s="1056" t="e">
        <x:f t="shared" si="73"/>
        <x:v>#REF!</x:v>
      </x:c>
      <x:c r="J128" s="1055" t="e">
        <x:f t="shared" si="74"/>
        <x:v>#REF!</x:v>
      </x:c>
      <x:c r="K128" s="1063" t="e">
        <x:f t="shared" si="75"/>
        <x:v>#REF!</x:v>
      </x:c>
      <x:c r="L128" s="990">
        <x:f t="shared" ca="1" si="76"/>
        <x:v>13.621289601892784</x:v>
      </x:c>
      <x:c r="M128" s="1072">
        <x:f t="shared" ca="1" si="77"/>
        <x:v>30.029767482124864</x:v>
      </x:c>
      <x:c r="N128" s="1069"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-4.4647093081281142</x:v>
      </x:c>
      <x:c r="AA128" s="1030">
        <x:f ca="1">(SQRT(((-'int. presets cp_10d'!F33*SIN($F$18*PI()/180)*$F$21)*$C$25*1000)^2+(0.001*$C$25*1000*$F$21)^2)/$C$30+(-'int. presets cp_10d'!F33*COS($F$18*PI()/180)*$F$21)*$C$25*1000)/9.81*$AA$99/$O$47*$F$193*'int. presets cp_10d'!$F$214-$N$47/$O$47*$C$20*$F$21</x:f>
        <x:v>13.621289601892784</x:v>
      </x:c>
    </x:row>
    <x:row r="129" spans="2:27" ht="16.5" customHeight="1" thickTop="1" thickBot="1" x14ac:dyDescent="0.25">
      <x:c r="B129" s="1658" t="s">
        <x:v>342</x:v>
      </x:c>
      <x:c r="C129" s="1659"/>
      <x:c r="D129" s="1659"/>
      <x:c r="E129" s="1659"/>
      <x:c r="F129" s="1659"/>
      <x:c r="G129" s="1659"/>
      <x:c r="H129" s="1659"/>
      <x:c r="I129" s="1659"/>
      <x:c r="J129" s="1659"/>
      <x:c r="K129" s="1659"/>
      <x:c r="L129" s="1660"/>
      <x:c r="M129" s="1067"/>
      <x:c r="N129" s="1006"/>
      <x:c r="O129" s="1007"/>
      <x:c r="P129" s="1007"/>
      <x:c r="Q129" s="1007"/>
      <x:c r="R129" s="1007"/>
      <x:c r="S129" s="1007"/>
      <x:c r="T129" s="1007"/>
      <x:c r="U129" s="1007"/>
      <x:c r="V129" s="1007"/>
      <x:c r="W129" s="1007"/>
      <x:c r="X129" s="1007"/>
      <x:c r="Y129" s="1007"/>
      <x:c r="Z129" s="1007"/>
      <x:c r="AA129" s="1010"/>
    </x:row>
    <x:row r="130" spans="2:27" x14ac:dyDescent="0.2">
      <x:c r="B130" s="1580" t="s">
        <x:v>460</x:v>
      </x:c>
      <x:c r="C130" s="1581">
        <x:v>0</x:v>
      </x:c>
      <x:c r="D130" s="1582">
        <x:v>0</x:v>
      </x:c>
      <x:c r="E130" s="545" t="s">
        <x:v>461</x:v>
      </x:c>
      <x:c r="F130" s="1053" t="e">
        <x:f t="shared" ref="F130:F137" si="82">MAX(N130,O130)</x:f>
        <x:v>#REF!</x:v>
      </x:c>
      <x:c r="G130" s="1053" t="e">
        <x:f t="shared" ref="G130:G137" si="83">MAX(P130,Q130)</x:f>
        <x:v>#REF!</x:v>
      </x:c>
      <x:c r="H130" s="1053" t="e">
        <x:f t="shared" si="72"/>
        <x:v>#REF!</x:v>
      </x:c>
      <x:c r="I130" s="1061" t="e">
        <x:f t="shared" si="73"/>
        <x:v>#REF!</x:v>
      </x:c>
      <x:c r="J130" s="1053" t="e">
        <x:f t="shared" si="74"/>
        <x:v>#REF!</x:v>
      </x:c>
      <x:c r="K130" s="1062" t="e">
        <x:f t="shared" si="75"/>
        <x:v>#REF!</x:v>
      </x:c>
      <x:c r="L130" s="940">
        <x:f t="shared" ca="1" si="76"/>
        <x:v>30.704512628476543</x:v>
      </x:c>
      <x:c r="M130" s="1071">
        <x:f t="shared" ca="1" si="77"/>
        <x:v>67.691782630991952</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30.704512628476543</x:v>
      </x:c>
      <x:c r="AA130" s="1026">
        <x:f ca="1">(SQRT(((-'int. presets cp_10d'!G26*SIN($F$18*PI()/180)*$F$21)*$C$25*1000)^2+(0.001*$C$25*1000*$F$21)^2)/$C$30+(-'int. presets cp_10d'!G26*COS($F$18*PI()/180)*$F$21)*$C$25*1000)/9.81*$AA$99/$O$47*$F$193*'int. presets cp_10d'!$G$214-$N$47/$O$47*$C$20*$F$21</x:f>
        <x:v>13.621289601892784</x:v>
      </x:c>
    </x:row>
    <x:row r="131" spans="2:27" ht="13.5" thickBot="1" x14ac:dyDescent="0.25">
      <x:c r="B131" s="1586">
        <x:v>0</x:v>
      </x:c>
      <x:c r="C131" s="1587">
        <x:v>0</x:v>
      </x:c>
      <x:c r="D131" s="1588">
        <x:v>0</x:v>
      </x:c>
      <x:c r="E131" s="547" t="s">
        <x:v>462</x:v>
      </x:c>
      <x:c r="F131" s="1055" t="e">
        <x:f t="shared" si="82"/>
        <x:v>#REF!</x:v>
      </x:c>
      <x:c r="G131" s="1055" t="e">
        <x:f t="shared" si="83"/>
        <x:v>#REF!</x:v>
      </x:c>
      <x:c r="H131" s="1055" t="e">
        <x:f t="shared" si="72"/>
        <x:v>#REF!</x:v>
      </x:c>
      <x:c r="I131" s="1056" t="e">
        <x:f t="shared" si="73"/>
        <x:v>#REF!</x:v>
      </x:c>
      <x:c r="J131" s="1055" t="e">
        <x:f t="shared" si="74"/>
        <x:v>#REF!</x:v>
      </x:c>
      <x:c r="K131" s="1063" t="e">
        <x:f t="shared" si="75"/>
        <x:v>#REF!</x:v>
      </x:c>
      <x:c r="L131" s="941">
        <x:f t="shared" ca="1" si="76"/>
        <x:v>28.581047267865102</x:v>
      </x:c>
      <x:c r="M131" s="1072">
        <x:f t="shared" ca="1" si="77"/>
        <x:v>63.010348427680754</x:v>
      </x:c>
      <x:c r="N131" s="1068"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28.581047267865102</x:v>
      </x:c>
      <x:c r="AA131" s="1028">
        <x:f ca="1">(SQRT(((-'int. presets cp_10d'!G27*SIN($F$18*PI()/180)*$F$21)*$C$25*1000)^2+(0.001*$C$25*1000*$F$21)^2)/$C$30+(-'int. presets cp_10d'!G27*COS($F$18*PI()/180)*$F$21)*$C$25*1000)/9.81*$AA$99/$O$47*$F$193*'int. presets cp_10d'!$G$214-$N$47/$O$47*$C$20*$F$21</x:f>
        <x:v>13.621289601892784</x:v>
      </x:c>
    </x:row>
    <x:row r="132" spans="2:27" ht="12.75" customHeight="1" x14ac:dyDescent="0.2">
      <x:c r="B132" s="1580" t="s">
        <x:v>463</x:v>
      </x:c>
      <x:c r="C132" s="1581">
        <x:v>0</x:v>
      </x:c>
      <x:c r="D132" s="1582" t="s">
        <x:v>463</x:v>
      </x:c>
      <x:c r="E132" s="546" t="s">
        <x:v>461</x:v>
      </x:c>
      <x:c r="F132" s="1057" t="e">
        <x:f t="shared" si="82"/>
        <x:v>#REF!</x:v>
      </x:c>
      <x:c r="G132" s="1057" t="e">
        <x:f t="shared" si="83"/>
        <x:v>#REF!</x:v>
      </x:c>
      <x:c r="H132" s="1057" t="e">
        <x:f t="shared" si="72"/>
        <x:v>#REF!</x:v>
      </x:c>
      <x:c r="I132" s="1054" t="e">
        <x:f t="shared" si="73"/>
        <x:v>#REF!</x:v>
      </x:c>
      <x:c r="J132" s="1057" t="e">
        <x:f t="shared" si="74"/>
        <x:v>#REF!</x:v>
      </x:c>
      <x:c r="K132" s="1064" t="e">
        <x:f t="shared" si="75"/>
        <x:v>#REF!</x:v>
      </x:c>
      <x:c r="L132" s="940">
        <x:f ca="1">MAX(Z132,AA132)</x:f>
        <x:v>13.621289601892784</x:v>
      </x:c>
      <x:c r="M132" s="1073">
        <x:f t="shared" ca="1" si="77"/>
        <x:v>30.029767482124864</x:v>
      </x:c>
      <x:c r="N132" s="1069"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-3.478138979320665</x:v>
      </x:c>
      <x:c r="AA132" s="1030">
        <x:f ca="1">(SQRT(((-'int. presets cp_10d'!G28*SIN($F$18*PI()/180)*$F$21)*$C$25*1000)^2+(0.001*$C$25*1000*$F$21)^2)/$C$30+(-'int. presets cp_10d'!G28*COS($F$18*PI()/180)*$F$21)*$C$25*1000)/9.81*$AA$99/$O$47*$F$193*'int. presets cp_10d'!$G$214-$N$47/$O$47*$C$20*$F$21</x:f>
        <x:v>13.621289601892784</x:v>
      </x:c>
    </x:row>
    <x:row r="133" spans="2:27" ht="13.5" thickBot="1" x14ac:dyDescent="0.25">
      <x:c r="B133" s="1586" t="e">
        <x:v>#REF!</x:v>
      </x:c>
      <x:c r="C133" s="1587">
        <x:v>0</x:v>
      </x:c>
      <x:c r="D133" s="1588">
        <x:v>0</x:v>
      </x:c>
      <x:c r="E133" s="547" t="s">
        <x:v>462</x:v>
      </x:c>
      <x:c r="F133" s="1055" t="e">
        <x:f t="shared" si="82"/>
        <x:v>#REF!</x:v>
      </x:c>
      <x:c r="G133" s="1055" t="e">
        <x:f t="shared" si="83"/>
        <x:v>#REF!</x:v>
      </x:c>
      <x:c r="H133" s="1055" t="e">
        <x:f t="shared" si="72"/>
        <x:v>#REF!</x:v>
      </x:c>
      <x:c r="I133" s="1056" t="e">
        <x:f t="shared" si="73"/>
        <x:v>#REF!</x:v>
      </x:c>
      <x:c r="J133" s="1055" t="e">
        <x:f t="shared" si="74"/>
        <x:v>#REF!</x:v>
      </x:c>
      <x:c r="K133" s="1063" t="e">
        <x:f t="shared" si="75"/>
        <x:v>#REF!</x:v>
      </x:c>
      <x:c r="L133" s="941">
        <x:f t="shared" ca="1" si="76"/>
        <x:v>13.621289601892784</x:v>
      </x:c>
      <x:c r="M133" s="1072">
        <x:f t="shared" ca="1" si="77"/>
        <x:v>30.029767482124864</x:v>
      </x:c>
      <x:c r="N133" s="1068"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-5.0757445984914504</x:v>
      </x:c>
      <x:c r="AA133" s="1028">
        <x:f ca="1">(SQRT(((-'int. presets cp_10d'!G29*SIN($F$18*PI()/180)*$F$21)*$C$25*1000)^2+(0.001*$C$25*1000*$F$21)^2)/$C$30+(-'int. presets cp_10d'!G29*COS($F$18*PI()/180)*$F$21)*$C$25*1000)/9.81*$AA$99/$O$47*$F$193*'int. presets cp_10d'!$G$214-$N$47/$O$47*$C$20*$F$21</x:f>
        <x:v>13.621289601892784</x:v>
      </x:c>
    </x:row>
    <x:row r="134" spans="2:27" ht="12.75" customHeight="1" x14ac:dyDescent="0.2">
      <x:c r="B134" s="1580" t="s">
        <x:v>464</x:v>
      </x:c>
      <x:c r="C134" s="1581">
        <x:v>0</x:v>
      </x:c>
      <x:c r="D134" s="1582" t="s">
        <x:v>464</x:v>
      </x:c>
      <x:c r="E134" s="546" t="s">
        <x:v>461</x:v>
      </x:c>
      <x:c r="F134" s="1057" t="e">
        <x:f t="shared" si="82"/>
        <x:v>#REF!</x:v>
      </x:c>
      <x:c r="G134" s="1057" t="e">
        <x:f t="shared" si="83"/>
        <x:v>#REF!</x:v>
      </x:c>
      <x:c r="H134" s="1057" t="e">
        <x:f t="shared" si="72"/>
        <x:v>#REF!</x:v>
      </x:c>
      <x:c r="I134" s="1054" t="e">
        <x:f t="shared" si="73"/>
        <x:v>#REF!</x:v>
      </x:c>
      <x:c r="J134" s="1057" t="e">
        <x:f t="shared" si="74"/>
        <x:v>#REF!</x:v>
      </x:c>
      <x:c r="K134" s="1064" t="e">
        <x:f t="shared" si="75"/>
        <x:v>#REF!</x:v>
      </x:c>
      <x:c r="L134" s="940">
        <x:f t="shared" ca="1" si="76"/>
        <x:v>13.621289601892784</x:v>
      </x:c>
      <x:c r="M134" s="1073">
        <x:f t="shared" ca="1" si="77"/>
        <x:v>30.029767482124864</x:v>
      </x:c>
      <x:c r="N134" s="1069"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2.15995086147759</x:v>
      </x:c>
      <x:c r="AA134" s="1030">
        <x:f ca="1">(SQRT(((-'int. presets cp_10d'!G30*SIN($F$18*PI()/180)*$F$21)*$C$25*1000)^2+(0.001*$C$25*1000*$F$21)^2)/$C$30+(-'int. presets cp_10d'!G30*COS($F$18*PI()/180)*$F$21)*$C$25*1000)/9.81*$AA$99/$O$47*$F$193*'int. presets cp_10d'!$G$214-$N$47/$O$47*$C$20*$F$21</x:f>
        <x:v>13.621289601892784</x:v>
      </x:c>
    </x:row>
    <x:row r="135" spans="2:27" ht="13.5" customHeight="1" thickBot="1" x14ac:dyDescent="0.25">
      <x:c r="B135" s="1586" t="e">
        <x:v>#REF!</x:v>
      </x:c>
      <x:c r="C135" s="1587">
        <x:v>0</x:v>
      </x:c>
      <x:c r="D135" s="1588">
        <x:v>0</x:v>
      </x:c>
      <x:c r="E135" s="547" t="s">
        <x:v>462</x:v>
      </x:c>
      <x:c r="F135" s="1055" t="e">
        <x:f t="shared" si="82"/>
        <x:v>#REF!</x:v>
      </x:c>
      <x:c r="G135" s="1055" t="e">
        <x:f t="shared" si="83"/>
        <x:v>#REF!</x:v>
      </x:c>
      <x:c r="H135" s="1055" t="e">
        <x:f t="shared" si="72"/>
        <x:v>#REF!</x:v>
      </x:c>
      <x:c r="I135" s="1056" t="e">
        <x:f t="shared" si="73"/>
        <x:v>#REF!</x:v>
      </x:c>
      <x:c r="J135" s="1055" t="e">
        <x:f t="shared" si="74"/>
        <x:v>#REF!</x:v>
      </x:c>
      <x:c r="K135" s="1063" t="e">
        <x:f t="shared" si="75"/>
        <x:v>#REF!</x:v>
      </x:c>
      <x:c r="L135" s="941">
        <x:f t="shared" ca="1" si="76"/>
        <x:v>13.621289601892784</x:v>
      </x:c>
      <x:c r="M135" s="1072">
        <x:f t="shared" ca="1" si="77"/>
        <x:v>30.029767482124864</x:v>
      </x:c>
      <x:c r="N135" s="1068"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1.1416358873973138</x:v>
      </x:c>
      <x:c r="AA135" s="1028">
        <x:f ca="1">(SQRT(((-'int. presets cp_10d'!G31*SIN($F$18*PI()/180)*$F$21)*$C$25*1000)^2+(0.001*$C$25*1000*$F$21)^2)/$C$30+(-'int. presets cp_10d'!G31*COS($F$18*PI()/180)*$F$21)*$C$25*1000)/9.81*$AA$99/$O$47*$F$193*'int. presets cp_10d'!$G$214-$N$47/$O$47*$C$20*$F$21</x:f>
        <x:v>13.621289601892784</x:v>
      </x:c>
    </x:row>
    <x:row r="136" spans="2:27" x14ac:dyDescent="0.2">
      <x:c r="B136" s="1580" t="s">
        <x:v>465</x:v>
      </x:c>
      <x:c r="C136" s="1581">
        <x:v>0</x:v>
      </x:c>
      <x:c r="D136" s="1582" t="s">
        <x:v>465</x:v>
      </x:c>
      <x:c r="E136" s="546" t="s">
        <x:v>461</x:v>
      </x:c>
      <x:c r="F136" s="1057" t="e">
        <x:f t="shared" si="82"/>
        <x:v>#REF!</x:v>
      </x:c>
      <x:c r="G136" s="1057" t="e">
        <x:f t="shared" si="83"/>
        <x:v>#REF!</x:v>
      </x:c>
      <x:c r="H136" s="1057" t="e">
        <x:f t="shared" si="72"/>
        <x:v>#REF!</x:v>
      </x:c>
      <x:c r="I136" s="1054" t="e">
        <x:f t="shared" si="73"/>
        <x:v>#REF!</x:v>
      </x:c>
      <x:c r="J136" s="1057" t="e">
        <x:f t="shared" si="74"/>
        <x:v>#REF!</x:v>
      </x:c>
      <x:c r="K136" s="1064" t="e">
        <x:f t="shared" si="75"/>
        <x:v>#REF!</x:v>
      </x:c>
      <x:c r="L136" s="940">
        <x:f t="shared" ca="1" si="76"/>
        <x:v>13.621289601892784</x:v>
      </x:c>
      <x:c r="M136" s="1073">
        <x:f t="shared" ca="1" si="77"/>
        <x:v>30.029767482124864</x:v>
      </x:c>
      <x:c r="N136" s="1069"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-6.6733502176622324</x:v>
      </x:c>
      <x:c r="AA136" s="1026">
        <x:f ca="1">(SQRT(((-'int. presets cp_10d'!G32*SIN($F$18*PI()/180)*$F$21)*$C$25*1000)^2+(0.001*$C$25*1000*$F$21)^2)/$C$30+(-'int. presets cp_10d'!G32*COS($F$18*PI()/180)*$F$21)*$C$25*1000)/9.81*$AA$99/$O$47*$F$193*'int. presets cp_10d'!$G$214-$N$47/$O$47*$C$20*$F$21</x:f>
        <x:v>13.621289601892784</x:v>
      </x:c>
    </x:row>
    <x:row r="137" spans="2:27" ht="13.5" customHeight="1" thickBot="1" x14ac:dyDescent="0.25">
      <x:c r="B137" s="1583" t="e">
        <x:v>#REF!</x:v>
      </x:c>
      <x:c r="C137" s="1584">
        <x:v>0</x:v>
      </x:c>
      <x:c r="D137" s="1585">
        <x:v>0</x:v>
      </x:c>
      <x:c r="E137" s="993" t="s">
        <x:v>462</x:v>
      </x:c>
      <x:c r="F137" s="1055" t="e">
        <x:f t="shared" si="82"/>
        <x:v>#REF!</x:v>
      </x:c>
      <x:c r="G137" s="1055" t="e">
        <x:f t="shared" si="83"/>
        <x:v>#REF!</x:v>
      </x:c>
      <x:c r="H137" s="1055" t="e">
        <x:f t="shared" si="72"/>
        <x:v>#REF!</x:v>
      </x:c>
      <x:c r="I137" s="1056" t="e">
        <x:f t="shared" si="73"/>
        <x:v>#REF!</x:v>
      </x:c>
      <x:c r="J137" s="1055" t="e">
        <x:f t="shared" si="74"/>
        <x:v>#REF!</x:v>
      </x:c>
      <x:c r="K137" s="1063" t="e">
        <x:f t="shared" si="75"/>
        <x:v>#REF!</x:v>
      </x:c>
      <x:c r="L137" s="990">
        <x:f t="shared" ca="1" si="76"/>
        <x:v>13.621289601892784</x:v>
      </x:c>
      <x:c r="M137" s="1072">
        <x:f t="shared" ca="1" si="77"/>
        <x:v>30.029767482124864</x:v>
      </x:c>
      <x:c r="N137" s="1069"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-6.6733502176622324</x:v>
      </x:c>
      <x:c r="AA137" s="1030">
        <x:f ca="1">(SQRT(((-'int. presets cp_10d'!G33*SIN($F$18*PI()/180)*$F$21)*$C$25*1000)^2+(0.001*$C$25*1000*$F$21)^2)/$C$30+(-'int. presets cp_10d'!G33*COS($F$18*PI()/180)*$F$21)*$C$25*1000)/9.81*$AA$99/$O$47*$F$193*'int. presets cp_10d'!$G$214-$N$47/$O$47*$C$20*$F$21</x:f>
        <x:v>13.621289601892784</x:v>
      </x:c>
    </x:row>
    <x:row r="138" spans="2:27" ht="16.5" customHeight="1" thickTop="1" thickBot="1" x14ac:dyDescent="0.25">
      <x:c r="B138" s="1658" t="s">
        <x:v>343</x:v>
      </x:c>
      <x:c r="C138" s="1659"/>
      <x:c r="D138" s="1659"/>
      <x:c r="E138" s="1659"/>
      <x:c r="F138" s="1659"/>
      <x:c r="G138" s="1659"/>
      <x:c r="H138" s="1659"/>
      <x:c r="I138" s="1659"/>
      <x:c r="J138" s="1659"/>
      <x:c r="K138" s="1659"/>
      <x:c r="L138" s="1660"/>
      <x:c r="M138" s="1067"/>
      <x:c r="N138" s="1006"/>
      <x:c r="O138" s="1007"/>
      <x:c r="P138" s="1007"/>
      <x:c r="Q138" s="1007"/>
      <x:c r="R138" s="1007"/>
      <x:c r="S138" s="1007"/>
      <x:c r="T138" s="1007"/>
      <x:c r="U138" s="1007"/>
      <x:c r="V138" s="1007"/>
      <x:c r="W138" s="1007"/>
      <x:c r="X138" s="1007"/>
      <x:c r="Y138" s="1007"/>
      <x:c r="Z138" s="1007"/>
      <x:c r="AA138" s="1010"/>
    </x:row>
    <x:row r="139" spans="2:27" x14ac:dyDescent="0.2">
      <x:c r="B139" s="1580" t="s">
        <x:v>460</x:v>
      </x:c>
      <x:c r="C139" s="1581"/>
      <x:c r="D139" s="1582"/>
      <x:c r="E139" s="351" t="s">
        <x:v>461</x:v>
      </x:c>
      <x:c r="F139" s="1053" t="e">
        <x:f t="shared" ref="F139:F146" si="84">MAX(N139,O139)</x:f>
        <x:v>#REF!</x:v>
      </x:c>
      <x:c r="G139" s="1053" t="e">
        <x:f t="shared" ref="G139:G146" si="85">MAX(P139,Q139)</x:f>
        <x:v>#REF!</x:v>
      </x:c>
      <x:c r="H139" s="1053" t="e">
        <x:f t="shared" si="72"/>
        <x:v>#REF!</x:v>
      </x:c>
      <x:c r="I139" s="1061" t="e">
        <x:f t="shared" si="73"/>
        <x:v>#REF!</x:v>
      </x:c>
      <x:c r="J139" s="1053" t="e">
        <x:f t="shared" si="74"/>
        <x:v>#REF!</x:v>
      </x:c>
      <x:c r="K139" s="1062" t="e">
        <x:f t="shared" si="75"/>
        <x:v>#REF!</x:v>
      </x:c>
      <x:c r="L139" s="940">
        <x:f t="shared" ca="1" si="76"/>
        <x:v>31.966342955314026</x:v>
      </x:c>
      <x:c r="M139" s="1071">
        <x:f t="shared" ca="1" si="77"/>
        <x:v>70.473639006144396</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31.966342955314026</x:v>
      </x:c>
      <x:c r="AA139" s="1026">
        <x:f ca="1">(SQRT(((-'int. presets cp_10d'!H26*SIN($F$18*PI()/180)*$F$21)*$C$25*1000)^2+(0.001*$C$25*1000*$F$21)^2)/$C$30+(-'int. presets cp_10d'!H26*COS($F$18*PI()/180)*$F$21)*$C$25*1000)/9.81*$AA$99/$O$47*$F$193*'int. presets cp_10d'!$H$214-$N$47/$O$47*$C$20*$F$21</x:f>
        <x:v>9.5463883687979347</x:v>
      </x:c>
    </x:row>
    <x:row r="140" spans="2:27" ht="13.5" thickBot="1" x14ac:dyDescent="0.25">
      <x:c r="B140" s="1586"/>
      <x:c r="C140" s="1587"/>
      <x:c r="D140" s="1588"/>
      <x:c r="E140" s="345" t="s">
        <x:v>462</x:v>
      </x:c>
      <x:c r="F140" s="1055" t="e">
        <x:f t="shared" si="84"/>
        <x:v>#REF!</x:v>
      </x:c>
      <x:c r="G140" s="1055" t="e">
        <x:f t="shared" si="85"/>
        <x:v>#REF!</x:v>
      </x:c>
      <x:c r="H140" s="1055" t="e">
        <x:f t="shared" si="72"/>
        <x:v>#REF!</x:v>
      </x:c>
      <x:c r="I140" s="1056" t="e">
        <x:f t="shared" si="73"/>
        <x:v>#REF!</x:v>
      </x:c>
      <x:c r="J140" s="1055" t="e">
        <x:f t="shared" si="74"/>
        <x:v>#REF!</x:v>
      </x:c>
      <x:c r="K140" s="1063" t="e">
        <x:f t="shared" si="75"/>
        <x:v>#REF!</x:v>
      </x:c>
      <x:c r="L140" s="941">
        <x:f t="shared" ca="1" si="76"/>
        <x:v>33.17494318710672</x:v>
      </x:c>
      <x:c r="M140" s="1072">
        <x:f t="shared" ca="1" si="77"/>
        <x:v>73.138143249159214</x:v>
      </x:c>
      <x:c r="N140" s="1068"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33.17494318710672</x:v>
      </x:c>
      <x:c r="AA140" s="1028">
        <x:f ca="1">(SQRT(((-'int. presets cp_10d'!H27*SIN($F$18*PI()/180)*$F$21)*$C$25*1000)^2+(0.001*$C$25*1000*$F$21)^2)/$C$30+(-'int. presets cp_10d'!H27*COS($F$18*PI()/180)*$F$21)*$C$25*1000)/9.81*$AA$99/$O$47*$F$193*'int. presets cp_10d'!$H$214-$N$47/$O$47*$C$20*$F$21</x:f>
        <x:v>9.5463883687979347</x:v>
      </x:c>
    </x:row>
    <x:row r="141" spans="2:27" x14ac:dyDescent="0.2">
      <x:c r="B141" s="1580" t="s">
        <x:v>463</x:v>
      </x:c>
      <x:c r="C141" s="1581"/>
      <x:c r="D141" s="1582"/>
      <x:c r="E141" s="347" t="s">
        <x:v>461</x:v>
      </x:c>
      <x:c r="F141" s="1057" t="e">
        <x:f t="shared" si="84"/>
        <x:v>#REF!</x:v>
      </x:c>
      <x:c r="G141" s="1057" t="e">
        <x:f t="shared" si="85"/>
        <x:v>#REF!</x:v>
      </x:c>
      <x:c r="H141" s="1057" t="e">
        <x:f t="shared" si="72"/>
        <x:v>#REF!</x:v>
      </x:c>
      <x:c r="I141" s="1054" t="e">
        <x:f t="shared" si="73"/>
        <x:v>#REF!</x:v>
      </x:c>
      <x:c r="J141" s="1057" t="e">
        <x:f t="shared" si="74"/>
        <x:v>#REF!</x:v>
      </x:c>
      <x:c r="K141" s="1064" t="e">
        <x:f t="shared" si="75"/>
        <x:v>#REF!</x:v>
      </x:c>
      <x:c r="L141" s="940">
        <x:f t="shared" ca="1" si="76"/>
        <x:v>9.5463883687979347</x:v>
      </x:c>
      <x:c r="M141" s="1073">
        <x:f t="shared" ca="1" si="77"/>
        <x:v>21.0461587256193</x:v>
      </x:c>
      <x:c r="N141" s="1069"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-6.6733502176622324</x:v>
      </x:c>
      <x:c r="AA141" s="1030">
        <x:f ca="1">(SQRT(((-'int. presets cp_10d'!H28*SIN($F$18*PI()/180)*$F$21)*$C$25*1000)^2+(0.001*$C$25*1000*$F$21)^2)/$C$30+(-'int. presets cp_10d'!H28*COS($F$18*PI()/180)*$F$21)*$C$25*1000)/9.81*$AA$99/$O$47*$F$193*'int. presets cp_10d'!$H$214-$N$47/$O$47*$C$20*$F$21</x:f>
        <x:v>9.5463883687979347</x:v>
      </x:c>
    </x:row>
    <x:row r="142" spans="2:27" ht="13.5" thickBot="1" x14ac:dyDescent="0.25">
      <x:c r="B142" s="1586"/>
      <x:c r="C142" s="1587"/>
      <x:c r="D142" s="1588"/>
      <x:c r="E142" s="345" t="s">
        <x:v>462</x:v>
      </x:c>
      <x:c r="F142" s="1055" t="e">
        <x:f t="shared" si="84"/>
        <x:v>#REF!</x:v>
      </x:c>
      <x:c r="G142" s="1055" t="e">
        <x:f t="shared" si="85"/>
        <x:v>#REF!</x:v>
      </x:c>
      <x:c r="H142" s="1055" t="e">
        <x:f t="shared" si="72"/>
        <x:v>#REF!</x:v>
      </x:c>
      <x:c r="I142" s="1056" t="e">
        <x:f t="shared" si="73"/>
        <x:v>#REF!</x:v>
      </x:c>
      <x:c r="J142" s="1055" t="e">
        <x:f t="shared" si="74"/>
        <x:v>#REF!</x:v>
      </x:c>
      <x:c r="K142" s="1063" t="e">
        <x:f t="shared" si="75"/>
        <x:v>#REF!</x:v>
      </x:c>
      <x:c r="L142" s="941">
        <x:f t="shared" ca="1" si="76"/>
        <x:v>9.5463883687979347</x:v>
      </x:c>
      <x:c r="M142" s="1072">
        <x:f t="shared" ca="1" si="77"/>
        <x:v>21.0461587256193</x:v>
      </x:c>
      <x:c r="N142" s="1068"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-6.6733502176622324</x:v>
      </x:c>
      <x:c r="AA142" s="1028">
        <x:f ca="1">(SQRT(((-'int. presets cp_10d'!H29*SIN($F$18*PI()/180)*$F$21)*$C$25*1000)^2+(0.001*$C$25*1000*$F$21)^2)/$C$30+(-'int. presets cp_10d'!H29*COS($F$18*PI()/180)*$F$21)*$C$25*1000)/9.81*$AA$99/$O$47*$F$193*'int. presets cp_10d'!$H$214-$N$47/$O$47*$C$20*$F$21</x:f>
        <x:v>9.5463883687979347</x:v>
      </x:c>
    </x:row>
    <x:row r="143" spans="2:27" x14ac:dyDescent="0.2">
      <x:c r="B143" s="1580" t="s">
        <x:v>464</x:v>
      </x:c>
      <x:c r="C143" s="1581"/>
      <x:c r="D143" s="1582"/>
      <x:c r="E143" s="347" t="s">
        <x:v>461</x:v>
      </x:c>
      <x:c r="F143" s="1057" t="e">
        <x:f t="shared" si="84"/>
        <x:v>#REF!</x:v>
      </x:c>
      <x:c r="G143" s="1057" t="e">
        <x:f t="shared" si="85"/>
        <x:v>#REF!</x:v>
      </x:c>
      <x:c r="H143" s="1057" t="e">
        <x:f t="shared" si="72"/>
        <x:v>#REF!</x:v>
      </x:c>
      <x:c r="I143" s="1054" t="e">
        <x:f t="shared" si="73"/>
        <x:v>#REF!</x:v>
      </x:c>
      <x:c r="J143" s="1057" t="e">
        <x:f t="shared" si="74"/>
        <x:v>#REF!</x:v>
      </x:c>
      <x:c r="K143" s="1064" t="e">
        <x:f t="shared" si="75"/>
        <x:v>#REF!</x:v>
      </x:c>
      <x:c r="L143" s="940">
        <x:f t="shared" ca="1" si="76"/>
        <x:v>9.5463883687979347</x:v>
      </x:c>
      <x:c r="M143" s="1073">
        <x:f t="shared" ca="1" si="77"/>
        <x:v>21.0461587256193</x:v>
      </x:c>
      <x:c r="N143" s="1069"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2.1503312063249354</x:v>
      </x:c>
      <x:c r="AA143" s="1030">
        <x:f ca="1">(SQRT(((-'int. presets cp_10d'!H30*SIN($F$18*PI()/180)*$F$21)*$C$25*1000)^2+(0.001*$C$25*1000*$F$21)^2)/$C$30+(-'int. presets cp_10d'!H30*COS($F$18*PI()/180)*$F$21)*$C$25*1000)/9.81*$AA$99/$O$47*$F$193*'int. presets cp_10d'!$H$214-$N$47/$O$47*$C$20*$F$21</x:f>
        <x:v>9.5463883687979347</x:v>
      </x:c>
    </x:row>
    <x:row r="144" spans="2:27" ht="13.5" thickBot="1" x14ac:dyDescent="0.25">
      <x:c r="B144" s="1586"/>
      <x:c r="C144" s="1587"/>
      <x:c r="D144" s="1588"/>
      <x:c r="E144" s="345" t="s">
        <x:v>462</x:v>
      </x:c>
      <x:c r="F144" s="1055" t="e">
        <x:f t="shared" si="84"/>
        <x:v>#REF!</x:v>
      </x:c>
      <x:c r="G144" s="1055" t="e">
        <x:f t="shared" si="85"/>
        <x:v>#REF!</x:v>
      </x:c>
      <x:c r="H144" s="1055" t="e">
        <x:f t="shared" si="72"/>
        <x:v>#REF!</x:v>
      </x:c>
      <x:c r="I144" s="1056" t="e">
        <x:f t="shared" si="73"/>
        <x:v>#REF!</x:v>
      </x:c>
      <x:c r="J144" s="1055" t="e">
        <x:f t="shared" si="74"/>
        <x:v>#REF!</x:v>
      </x:c>
      <x:c r="K144" s="1063" t="e">
        <x:f t="shared" si="75"/>
        <x:v>#REF!</x:v>
      </x:c>
      <x:c r="L144" s="941">
        <x:f t="shared" ca="1" si="76"/>
        <x:v>9.5463883687979347</x:v>
      </x:c>
      <x:c r="M144" s="1072">
        <x:f t="shared" ca="1" si="77"/>
        <x:v>21.0461587256193</x:v>
      </x:c>
      <x:c r="N144" s="1068"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2.1503312063249354</x:v>
      </x:c>
      <x:c r="AA144" s="1028">
        <x:f ca="1">(SQRT(((-'int. presets cp_10d'!H31*SIN($F$18*PI()/180)*$F$21)*$C$25*1000)^2+(0.001*$C$25*1000*$F$21)^2)/$C$30+(-'int. presets cp_10d'!H31*COS($F$18*PI()/180)*$F$21)*$C$25*1000)/9.81*$AA$99/$O$47*$F$193*'int. presets cp_10d'!$H$214-$N$47/$O$47*$C$20*$F$21</x:f>
        <x:v>9.5463883687979347</x:v>
      </x:c>
    </x:row>
    <x:row r="145" spans="2:27" x14ac:dyDescent="0.2">
      <x:c r="B145" s="1580" t="s">
        <x:v>465</x:v>
      </x:c>
      <x:c r="C145" s="1581"/>
      <x:c r="D145" s="1582"/>
      <x:c r="E145" s="347" t="s">
        <x:v>461</x:v>
      </x:c>
      <x:c r="F145" s="1057" t="e">
        <x:f t="shared" si="84"/>
        <x:v>#REF!</x:v>
      </x:c>
      <x:c r="G145" s="1057" t="e">
        <x:f t="shared" si="85"/>
        <x:v>#REF!</x:v>
      </x:c>
      <x:c r="H145" s="1057" t="e">
        <x:f t="shared" si="72"/>
        <x:v>#REF!</x:v>
      </x:c>
      <x:c r="I145" s="1054" t="e">
        <x:f t="shared" si="73"/>
        <x:v>#REF!</x:v>
      </x:c>
      <x:c r="J145" s="1057" t="e">
        <x:f t="shared" si="74"/>
        <x:v>#REF!</x:v>
      </x:c>
      <x:c r="K145" s="1064" t="e">
        <x:f t="shared" si="75"/>
        <x:v>#REF!</x:v>
      </x:c>
      <x:c r="L145" s="940">
        <x:f t="shared" ca="1" si="76"/>
        <x:v>9.5463883687979347</x:v>
      </x:c>
      <x:c r="M145" s="1073">
        <x:f t="shared" ca="1" si="77"/>
        <x:v>21.0461587256193</x:v>
      </x:c>
      <x:c r="N145" s="1069"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-6.6733502176622324</x:v>
      </x:c>
      <x:c r="AA145" s="1026">
        <x:f ca="1">(SQRT(((-'int. presets cp_10d'!H32*SIN($F$18*PI()/180)*$F$21)*$C$25*1000)^2+(0.001*$C$25*1000*$F$21)^2)/$C$30+(-'int. presets cp_10d'!H32*COS($F$18*PI()/180)*$F$21)*$C$25*1000)/9.81*$AA$99/$O$47*$F$193*'int. presets cp_10d'!$H$214-$N$47/$O$47*$C$20*$F$21</x:f>
        <x:v>9.5463883687979347</x:v>
      </x:c>
    </x:row>
    <x:row r="146" spans="2:27" ht="13.5" thickBot="1" x14ac:dyDescent="0.25">
      <x:c r="B146" s="1583"/>
      <x:c r="C146" s="1584"/>
      <x:c r="D146" s="1585"/>
      <x:c r="E146" s="346" t="s">
        <x:v>462</x:v>
      </x:c>
      <x:c r="F146" s="1055" t="e">
        <x:f t="shared" si="84"/>
        <x:v>#REF!</x:v>
      </x:c>
      <x:c r="G146" s="1055" t="e">
        <x:f t="shared" si="85"/>
        <x:v>#REF!</x:v>
      </x:c>
      <x:c r="H146" s="1055" t="e">
        <x:f t="shared" si="72"/>
        <x:v>#REF!</x:v>
      </x:c>
      <x:c r="I146" s="1056" t="e">
        <x:f t="shared" si="73"/>
        <x:v>#REF!</x:v>
      </x:c>
      <x:c r="J146" s="1055" t="e">
        <x:f t="shared" si="74"/>
        <x:v>#REF!</x:v>
      </x:c>
      <x:c r="K146" s="1063" t="e">
        <x:f t="shared" si="75"/>
        <x:v>#REF!</x:v>
      </x:c>
      <x:c r="L146" s="942">
        <x:f t="shared" ca="1" si="76"/>
        <x:v>9.5463883687979347</x:v>
      </x:c>
      <x:c r="M146" s="1072">
        <x:f t="shared" ca="1" si="77"/>
        <x:v>21.0461587256193</x:v>
      </x:c>
      <x:c r="N146" s="1070"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-6.6733502176622324</x:v>
      </x:c>
      <x:c r="AA146" s="1032">
        <x:f ca="1">(SQRT(((-'int. presets cp_10d'!H33*SIN($F$18*PI()/180)*$F$21)*$C$25*1000)^2+(0.001*$C$25*1000*$F$21)^2)/$C$30+(-'int. presets cp_10d'!H33*COS($F$18*PI()/180)*$F$21)*$C$25*1000)/9.81*$AA$99/$O$47*$F$193*'int. presets cp_10d'!$H$214-$N$47/$O$47*$C$20*$F$21</x:f>
        <x:v>9.5463883687979347</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73" t="s">
        <x:v>436</x:v>
      </x:c>
      <x:c r="C191" s="332" t="s">
        <x:v>437</x:v>
      </x:c>
      <x:c r="D191" s="1576" t="s">
        <x:v>434</x:v>
      </x:c>
      <x:c r="E191" s="1577"/>
      <x:c r="F191" s="1578" t="s">
        <x:v>435</x:v>
      </x:c>
      <x:c r="G191" s="1579"/>
      <x:c r="H191" s="538"/>
      <x:c r="I191" s="538"/>
      <x:c r="J191" s="538"/>
    </x:row>
    <x:row r="192" spans="2:10" x14ac:dyDescent="0.2">
      <x:c r="B192" s="1574"/>
      <x:c r="C192" s="59" t="s">
        <x:v>438</x:v>
      </x:c>
      <x:c r="D192" s="60">
        <x:f>IF($C$31&gt;7,"Fehler",$C$31)</x:f>
        <x:v>1.1934894239820351</x:v>
      </x:c>
      <x:c r="E192" s="61" t="s">
        <x:v>5</x:v>
      </x:c>
      <x:c r="F192" s="60">
        <x:f>IF($C$31&gt;7,"Fehler",$C$31)</x:f>
        <x:v>1.1934894239820351</x:v>
      </x:c>
      <x:c r="G192" s="62" t="s">
        <x:v>5</x:v>
      </x:c>
      <x:c r="H192" s="19"/>
      <x:c r="I192" s="19"/>
      <x:c r="J192" s="19"/>
    </x:row>
    <x:row r="193" spans="2:10" ht="13.5" customHeight="1" thickBot="1" x14ac:dyDescent="0.25">
      <x:c r="B193" s="1575"/>
      <x:c r="C193" s="64" t="s">
        <x:v>439</x:v>
      </x:c>
      <x:c r="D193" s="65">
        <x:f>IF($D$192="Fehler","",IF($J$32=$B$197,1,IF($J$32=$B$198,1/(COS(D192/180*PI())),"Fehler")))</x:f>
        <x:v>1.0002169903464837</x:v>
      </x:c>
      <x:c r="E193" s="66" t="s">
        <x:v>6</x:v>
      </x:c>
      <x:c r="F193" s="67">
        <x:f>IF($D$192="Fehler","",IF($J$32=$B$197,1,IF($J$32=$B$198,$C$30/($C$30*COS(F192/180*PI())-SIN(F192/180*PI())),"FEHLER")))</x:f>
        <x:v>1.0698699841032024</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1.1350462427609513</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1.1350462427609513</x:v>
      </x:c>
      <x:c r="F197" s="172" t="str">
        <x:f>'ASCE 7-05 (US)'!C24</x:f>
        <x:v>Exp. B</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AG40:AK42"/>
    <x:mergeCell ref="AG43:AK45"/>
    <x:mergeCell ref="AG54:AK56"/>
    <x:mergeCell ref="AG57:AK59"/>
    <x:mergeCell ref="AG63:AK65"/>
    <x:mergeCell ref="AG60:AK62"/>
    <x:mergeCell ref="Y45:Y46"/>
    <x:mergeCell ref="Z45:Z46"/>
    <x:mergeCell ref="AA45:AA46"/>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P74:CA74"/>
    <x:mergeCell ref="BZ29:CA68"/>
    <x:mergeCell ref="BU40:BY42"/>
    <x:mergeCell ref="BF51:BJ53"/>
    <x:mergeCell ref="BK51:BO53"/>
    <x:mergeCell ref="BU54:BY56"/>
    <x:mergeCell ref="BP54:BT56"/>
    <x:mergeCell ref="BP66:BT68"/>
    <x:mergeCell ref="BK54:BO56"/>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DR66:DV68"/>
    <x:mergeCell ref="DW66:EA68"/>
    <x:mergeCell ref="DR57:DV59"/>
    <x:mergeCell ref="DW57:EA59"/>
    <x:mergeCell ref="DW49:EA50"/>
    <x:mergeCell ref="DR60:DV62"/>
    <x:mergeCell ref="DW60:EA62"/>
    <x:mergeCell ref="CS57:CW59"/>
    <x:mergeCell ref="CX57:DB5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2016-10-13T11:00:26Z</dcterms:modified>
</cp:coreProperties>
</file>