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@Development\@Projekte\c++\CNCGuiController\"/>
    </mc:Choice>
  </mc:AlternateContent>
  <xr:revisionPtr revIDLastSave="0" documentId="13_ncr:1_{0F45E3C1-1310-4F34-9DA7-C88992AC03E9}" xr6:coauthVersionLast="45" xr6:coauthVersionMax="45" xr10:uidLastSave="{00000000-0000-0000-0000-000000000000}"/>
  <bookViews>
    <workbookView xWindow="62280" yWindow="-8205" windowWidth="38640" windowHeight="21390" xr2:uid="{6CE822C5-0264-4026-9D94-12EBF71EA6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0" i="1"/>
  <c r="C39" i="1"/>
  <c r="N34" i="1"/>
  <c r="N35" i="1"/>
  <c r="N36" i="1"/>
  <c r="K36" i="1"/>
  <c r="K35" i="1"/>
  <c r="K34" i="1"/>
  <c r="I34" i="1"/>
  <c r="I36" i="1"/>
  <c r="I35" i="1"/>
  <c r="H30" i="1"/>
  <c r="H29" i="1"/>
  <c r="L10" i="1"/>
  <c r="L9" i="1"/>
  <c r="I10" i="1"/>
  <c r="I9" i="1"/>
  <c r="I11" i="1"/>
  <c r="C19" i="1"/>
  <c r="F16" i="1"/>
  <c r="H16" i="1" s="1"/>
  <c r="C34" i="1" s="1"/>
  <c r="F34" i="1" s="1"/>
  <c r="C24" i="1"/>
  <c r="C30" i="1" s="1"/>
  <c r="F15" i="1"/>
  <c r="C71" i="1"/>
  <c r="C70" i="1"/>
  <c r="F10" i="1"/>
  <c r="F9" i="1"/>
  <c r="C59" i="1"/>
  <c r="F50" i="1"/>
  <c r="N53" i="1"/>
  <c r="C6" i="1"/>
  <c r="F6" i="1" s="1"/>
  <c r="I6" i="1" s="1"/>
  <c r="C55" i="1"/>
  <c r="C65" i="1" s="1"/>
  <c r="F65" i="1" s="1"/>
  <c r="C4" i="1"/>
  <c r="F53" i="1" s="1"/>
  <c r="H53" i="1" s="1"/>
  <c r="K53" i="1" s="1"/>
  <c r="F30" i="1" l="1"/>
  <c r="F11" i="1"/>
  <c r="F17" i="1"/>
  <c r="H17" i="1" s="1"/>
  <c r="F51" i="1"/>
  <c r="H51" i="1" s="1"/>
  <c r="N51" i="1"/>
  <c r="C57" i="1"/>
  <c r="C22" i="1"/>
  <c r="C25" i="1" s="1"/>
  <c r="F18" i="1"/>
  <c r="H18" i="1" s="1"/>
  <c r="F52" i="1"/>
  <c r="H52" i="1" s="1"/>
  <c r="K52" i="1" s="1"/>
  <c r="N52" i="1"/>
  <c r="N55" i="1" s="1"/>
  <c r="C58" i="1"/>
  <c r="C23" i="1"/>
  <c r="C29" i="1" s="1"/>
  <c r="C63" i="1"/>
  <c r="F63" i="1" s="1"/>
  <c r="C64" i="1"/>
  <c r="F64" i="1" s="1"/>
  <c r="Q53" i="1"/>
  <c r="S53" i="1" s="1"/>
  <c r="C7" i="1"/>
  <c r="F7" i="1" s="1"/>
  <c r="I7" i="1" s="1"/>
  <c r="C28" i="1" l="1"/>
  <c r="F28" i="1" s="1"/>
  <c r="J30" i="1"/>
  <c r="L30" i="1" s="1"/>
  <c r="C36" i="1"/>
  <c r="F36" i="1" s="1"/>
  <c r="J29" i="1"/>
  <c r="C35" i="1"/>
  <c r="F35" i="1" s="1"/>
  <c r="C60" i="1"/>
  <c r="C61" i="1" s="1"/>
  <c r="Q52" i="1"/>
  <c r="S52" i="1" s="1"/>
  <c r="F29" i="1"/>
  <c r="K51" i="1"/>
  <c r="K55" i="1" s="1"/>
  <c r="F24" i="1"/>
  <c r="H24" i="1" s="1"/>
  <c r="F23" i="1"/>
  <c r="H23" i="1" s="1"/>
  <c r="F22" i="1"/>
  <c r="H22" i="1" s="1"/>
  <c r="J28" i="1" l="1"/>
  <c r="J31" i="1" s="1"/>
  <c r="H28" i="1"/>
  <c r="H31" i="1" s="1"/>
  <c r="L29" i="1"/>
  <c r="F31" i="1"/>
  <c r="Q51" i="1"/>
  <c r="L31" i="1" l="1"/>
  <c r="L28" i="1"/>
  <c r="S51" i="1"/>
  <c r="Q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Hacki</author>
  </authors>
  <commentList>
    <comment ref="F27" authorId="0" shapeId="0" xr:uid="{0FA8410F-5704-4932-BDAA-3F9266522B39}">
      <text>
        <r>
          <rPr>
            <b/>
            <sz val="9"/>
            <color indexed="81"/>
            <rFont val="Segoe UI"/>
            <family val="2"/>
          </rPr>
          <t>Hacki:</t>
        </r>
        <r>
          <rPr>
            <sz val="9"/>
            <color indexed="81"/>
            <rFont val="Segoe UI"/>
            <family val="2"/>
          </rPr>
          <t xml:space="preserve">
Based on Pwmin
</t>
        </r>
      </text>
    </comment>
    <comment ref="H27" authorId="0" shapeId="0" xr:uid="{A40E7223-0353-40BA-B057-C4D918C4A9FE}">
      <text>
        <r>
          <rPr>
            <b/>
            <sz val="9"/>
            <color indexed="81"/>
            <rFont val="Segoe UI"/>
            <family val="2"/>
          </rPr>
          <t>Hacki:</t>
        </r>
        <r>
          <rPr>
            <sz val="9"/>
            <color indexed="81"/>
            <rFont val="Segoe UI"/>
            <family val="2"/>
          </rPr>
          <t xml:space="preserve">
Based on Fstart
</t>
        </r>
      </text>
    </comment>
  </commentList>
</comments>
</file>

<file path=xl/sharedStrings.xml><?xml version="1.0" encoding="utf-8"?>
<sst xmlns="http://schemas.openxmlformats.org/spreadsheetml/2006/main" count="217" uniqueCount="65">
  <si>
    <t>PID_SPEED_MM_MIN</t>
  </si>
  <si>
    <t>F</t>
  </si>
  <si>
    <t>mm/min</t>
  </si>
  <si>
    <t>X</t>
  </si>
  <si>
    <t>Y</t>
  </si>
  <si>
    <t>Z</t>
  </si>
  <si>
    <t>steps</t>
  </si>
  <si>
    <t>STEPS</t>
  </si>
  <si>
    <t>PITCH</t>
  </si>
  <si>
    <t>mm</t>
  </si>
  <si>
    <t>--&gt;</t>
  </si>
  <si>
    <t>mm/step</t>
  </si>
  <si>
    <t>steps/min</t>
  </si>
  <si>
    <t>steps/s</t>
  </si>
  <si>
    <t>--&gt; F</t>
  </si>
  <si>
    <t>|steps|</t>
  </si>
  <si>
    <r>
      <t>T</t>
    </r>
    <r>
      <rPr>
        <sz val="8"/>
        <color theme="1"/>
        <rFont val="Calibri"/>
        <family val="2"/>
        <scheme val="minor"/>
      </rPr>
      <t>distance</t>
    </r>
  </si>
  <si>
    <r>
      <t>--&gt;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t</t>
    </r>
    <r>
      <rPr>
        <sz val="8"/>
        <color theme="1"/>
        <rFont val="Calibri"/>
        <family val="2"/>
        <scheme val="minor"/>
      </rPr>
      <t>x</t>
    </r>
  </si>
  <si>
    <r>
      <t>--&gt;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t</t>
    </r>
    <r>
      <rPr>
        <sz val="8"/>
        <color theme="1"/>
        <rFont val="Calibri"/>
        <family val="2"/>
        <scheme val="minor"/>
      </rPr>
      <t>y</t>
    </r>
  </si>
  <si>
    <r>
      <t>--&gt;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t</t>
    </r>
    <r>
      <rPr>
        <sz val="8"/>
        <color theme="1"/>
        <rFont val="Calibri"/>
        <family val="2"/>
        <scheme val="minor"/>
      </rPr>
      <t>z</t>
    </r>
  </si>
  <si>
    <r>
      <t>--&gt;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t</t>
    </r>
  </si>
  <si>
    <t>ms</t>
  </si>
  <si>
    <t>=</t>
  </si>
  <si>
    <t>s/step</t>
  </si>
  <si>
    <t>ms/step</t>
  </si>
  <si>
    <t>PW min</t>
  </si>
  <si>
    <t>mm/s</t>
  </si>
  <si>
    <t>us/step</t>
  </si>
  <si>
    <t>--&gt; F max</t>
  </si>
  <si>
    <r>
      <t xml:space="preserve">--&gt;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PW</t>
    </r>
    <r>
      <rPr>
        <sz val="8"/>
        <color theme="1"/>
        <rFont val="Calibri"/>
        <family val="2"/>
        <scheme val="minor"/>
      </rPr>
      <t>min</t>
    </r>
  </si>
  <si>
    <t>Artifactal Speed Delay</t>
  </si>
  <si>
    <t>s/dist</t>
  </si>
  <si>
    <t>Duration</t>
  </si>
  <si>
    <t>ms/dist</t>
  </si>
  <si>
    <t>|mm|</t>
  </si>
  <si>
    <r>
      <t>F</t>
    </r>
    <r>
      <rPr>
        <sz val="8"/>
        <color theme="1"/>
        <rFont val="Calibri"/>
        <family val="2"/>
        <scheme val="minor"/>
      </rPr>
      <t>Start</t>
    </r>
  </si>
  <si>
    <r>
      <t>F</t>
    </r>
    <r>
      <rPr>
        <sz val="8"/>
        <color theme="1"/>
        <rFont val="Calibri"/>
        <family val="2"/>
        <scheme val="minor"/>
      </rPr>
      <t>Stop</t>
    </r>
  </si>
  <si>
    <r>
      <t>F - F</t>
    </r>
    <r>
      <rPr>
        <sz val="8"/>
        <color theme="1"/>
        <rFont val="Calibri"/>
        <family val="2"/>
        <scheme val="minor"/>
      </rPr>
      <t>Start</t>
    </r>
  </si>
  <si>
    <r>
      <t>F - F</t>
    </r>
    <r>
      <rPr>
        <sz val="8"/>
        <color theme="1"/>
        <rFont val="Calibri"/>
        <family val="2"/>
        <scheme val="minor"/>
      </rPr>
      <t>Stop</t>
    </r>
  </si>
  <si>
    <t>Qx</t>
  </si>
  <si>
    <t>Qy</t>
  </si>
  <si>
    <t>Qz</t>
  </si>
  <si>
    <t>%</t>
  </si>
  <si>
    <t>mm/min/step</t>
  </si>
  <si>
    <r>
      <t>f</t>
    </r>
    <r>
      <rPr>
        <sz val="8"/>
        <color theme="1"/>
        <rFont val="Calibri"/>
        <family val="2"/>
        <scheme val="minor"/>
      </rPr>
      <t>accel</t>
    </r>
  </si>
  <si>
    <t>1/min</t>
  </si>
  <si>
    <t>1/s</t>
  </si>
  <si>
    <t>=&gt;</t>
  </si>
  <si>
    <t>F(step) = 10 * step</t>
  </si>
  <si>
    <t>x</t>
  </si>
  <si>
    <t>y</t>
  </si>
  <si>
    <t>z</t>
  </si>
  <si>
    <t>Distance</t>
  </si>
  <si>
    <t>xyz</t>
  </si>
  <si>
    <t>Quota1</t>
  </si>
  <si>
    <t>Quota2</t>
  </si>
  <si>
    <t>factor</t>
  </si>
  <si>
    <r>
      <t>t</t>
    </r>
    <r>
      <rPr>
        <sz val="8"/>
        <color theme="1"/>
        <rFont val="Calibri"/>
        <family val="2"/>
        <scheme val="minor"/>
      </rPr>
      <t>min</t>
    </r>
  </si>
  <si>
    <r>
      <t>t</t>
    </r>
    <r>
      <rPr>
        <sz val="8"/>
        <color theme="1"/>
        <rFont val="Calibri"/>
        <family val="2"/>
        <scheme val="minor"/>
      </rPr>
      <t>max</t>
    </r>
  </si>
  <si>
    <r>
      <t>t</t>
    </r>
    <r>
      <rPr>
        <sz val="8"/>
        <color theme="1"/>
        <rFont val="Calibri"/>
        <family val="2"/>
        <scheme val="minor"/>
      </rPr>
      <t>Speed</t>
    </r>
  </si>
  <si>
    <t>XYZ</t>
  </si>
  <si>
    <r>
      <t>F - F</t>
    </r>
    <r>
      <rPr>
        <b/>
        <i/>
        <sz val="8"/>
        <color theme="1"/>
        <rFont val="Calibri"/>
        <family val="2"/>
        <scheme val="minor"/>
      </rPr>
      <t>Start</t>
    </r>
  </si>
  <si>
    <t>Start Ramp</t>
  </si>
  <si>
    <t>Stop Ramp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</si>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</sst>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4" tint="0.39997558519241921"/>
      <name val="Calibri"/>
      <family val="2"/>
      <scheme val="minor"/>
    </font>
    <font>
      <b/>
      <sz val="9"/>
      <color theme="4" tint="0.3999755851924192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theme="4" tint="0.3999755851924192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right"/>
    </xf>
    <xf numFmtId="0" fontId="1" fillId="0" borderId="0" xfId="0" quotePrefix="1" applyFont="1" applyAlignment="1">
      <alignment horizontal="right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0" fillId="0" borderId="6" xfId="0" applyBorder="1"/>
    <xf numFmtId="0" fontId="2" fillId="0" borderId="8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3" fontId="0" fillId="0" borderId="2" xfId="0" applyNumberFormat="1" applyBorder="1"/>
    <xf numFmtId="3" fontId="0" fillId="0" borderId="0" xfId="0" applyNumberFormat="1" applyBorder="1"/>
    <xf numFmtId="3" fontId="0" fillId="0" borderId="7" xfId="0" applyNumberFormat="1" applyBorder="1"/>
    <xf numFmtId="4" fontId="0" fillId="0" borderId="0" xfId="0" applyNumberFormat="1"/>
    <xf numFmtId="0" fontId="0" fillId="0" borderId="0" xfId="0" quotePrefix="1" applyFont="1" applyAlignment="1">
      <alignment horizontal="left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 applyAlignment="1">
      <alignment horizontal="center"/>
    </xf>
    <xf numFmtId="0" fontId="0" fillId="3" borderId="0" xfId="0" applyFill="1"/>
    <xf numFmtId="0" fontId="6" fillId="3" borderId="0" xfId="0" applyFont="1" applyFill="1"/>
    <xf numFmtId="0" fontId="0" fillId="4" borderId="0" xfId="0" quotePrefix="1" applyFill="1" applyAlignment="1">
      <alignment horizontal="right"/>
    </xf>
    <xf numFmtId="4" fontId="0" fillId="4" borderId="0" xfId="0" applyNumberFormat="1" applyFill="1"/>
    <xf numFmtId="0" fontId="2" fillId="4" borderId="0" xfId="0" applyFont="1" applyFill="1" applyAlignment="1">
      <alignment horizontal="center"/>
    </xf>
    <xf numFmtId="3" fontId="4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6" fillId="3" borderId="0" xfId="0" applyFont="1" applyFill="1" applyAlignment="1">
      <alignment horizontal="right"/>
    </xf>
    <xf numFmtId="3" fontId="0" fillId="0" borderId="0" xfId="0" applyNumberFormat="1"/>
    <xf numFmtId="4" fontId="0" fillId="0" borderId="0" xfId="0" applyNumberFormat="1" applyBorder="1"/>
    <xf numFmtId="4" fontId="0" fillId="0" borderId="7" xfId="0" applyNumberFormat="1" applyBorder="1"/>
    <xf numFmtId="1" fontId="0" fillId="0" borderId="0" xfId="0" applyNumberFormat="1" applyFont="1"/>
    <xf numFmtId="1" fontId="0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2" xfId="0" quotePrefix="1" applyFont="1" applyBorder="1" applyAlignment="1">
      <alignment horizontal="left"/>
    </xf>
    <xf numFmtId="1" fontId="1" fillId="0" borderId="12" xfId="0" applyNumberFormat="1" applyFont="1" applyBorder="1"/>
    <xf numFmtId="0" fontId="3" fillId="0" borderId="12" xfId="0" applyFont="1" applyBorder="1" applyAlignment="1">
      <alignment horizontal="center"/>
    </xf>
    <xf numFmtId="0" fontId="7" fillId="5" borderId="0" xfId="0" quotePrefix="1" applyFont="1" applyFill="1" applyAlignment="1">
      <alignment horizontal="right"/>
    </xf>
    <xf numFmtId="0" fontId="7" fillId="5" borderId="0" xfId="0" applyFont="1" applyFill="1" applyAlignment="1">
      <alignment horizontal="right"/>
    </xf>
    <xf numFmtId="0" fontId="8" fillId="5" borderId="0" xfId="0" applyFont="1" applyFill="1" applyBorder="1" applyAlignment="1">
      <alignment horizontal="right"/>
    </xf>
    <xf numFmtId="0" fontId="8" fillId="5" borderId="0" xfId="0" applyFont="1" applyFill="1" applyAlignment="1">
      <alignment horizontal="right"/>
    </xf>
    <xf numFmtId="3" fontId="0" fillId="4" borderId="0" xfId="0" applyNumberFormat="1" applyFill="1"/>
    <xf numFmtId="4" fontId="0" fillId="0" borderId="0" xfId="0" applyNumberFormat="1" applyFont="1"/>
    <xf numFmtId="0" fontId="2" fillId="0" borderId="2" xfId="0" applyFont="1" applyBorder="1" applyAlignment="1">
      <alignment horizontal="center"/>
    </xf>
    <xf numFmtId="3" fontId="0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12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A654-4538-4BF9-BA16-C68EA9C5F876}">
  <dimension ref="B2:T71"/>
  <sheetViews>
    <sheetView tabSelected="1" topLeftCell="A7" workbookViewId="0">
      <selection activeCell="I39" sqref="I39"/>
    </sheetView>
  </sheetViews>
  <sheetFormatPr baseColWidth="10" defaultRowHeight="15" x14ac:dyDescent="0.25"/>
  <cols>
    <col min="1" max="1" width="5.5703125" customWidth="1"/>
    <col min="4" max="4" width="12.28515625" style="6" customWidth="1"/>
    <col min="5" max="5" width="5.7109375" style="6" customWidth="1"/>
    <col min="6" max="6" width="10.5703125" customWidth="1"/>
    <col min="7" max="7" width="10.140625" style="6" customWidth="1"/>
    <col min="8" max="8" width="11" customWidth="1"/>
    <col min="9" max="9" width="9.42578125" style="6" customWidth="1"/>
    <col min="10" max="10" width="11.7109375" customWidth="1"/>
    <col min="12" max="12" width="8" customWidth="1"/>
    <col min="14" max="14" width="10.85546875" customWidth="1"/>
    <col min="15" max="15" width="10.28515625" customWidth="1"/>
    <col min="16" max="16" width="9" customWidth="1"/>
    <col min="17" max="17" width="17.7109375" customWidth="1"/>
    <col min="18" max="18" width="4.42578125" customWidth="1"/>
    <col min="19" max="19" width="12" bestFit="1" customWidth="1"/>
  </cols>
  <sheetData>
    <row r="2" spans="2:13" x14ac:dyDescent="0.25">
      <c r="B2" t="s">
        <v>7</v>
      </c>
      <c r="C2">
        <v>800</v>
      </c>
    </row>
    <row r="3" spans="2:13" x14ac:dyDescent="0.25">
      <c r="B3" t="s">
        <v>8</v>
      </c>
      <c r="C3">
        <v>12</v>
      </c>
      <c r="D3" s="7" t="s">
        <v>9</v>
      </c>
      <c r="E3" s="7"/>
    </row>
    <row r="4" spans="2:13" x14ac:dyDescent="0.25">
      <c r="B4" s="3" t="s">
        <v>10</v>
      </c>
      <c r="C4" s="4">
        <f>C3/C2</f>
        <v>1.4999999999999999E-2</v>
      </c>
      <c r="D4" s="7" t="s">
        <v>11</v>
      </c>
      <c r="E4" s="8"/>
    </row>
    <row r="5" spans="2:13" ht="4.5" customHeight="1" x14ac:dyDescent="0.25">
      <c r="B5" s="3"/>
      <c r="C5" s="4"/>
      <c r="D5" s="8"/>
      <c r="E5" s="8"/>
    </row>
    <row r="6" spans="2:13" x14ac:dyDescent="0.25">
      <c r="B6" s="24" t="s">
        <v>25</v>
      </c>
      <c r="C6" s="25">
        <f>0.325/1000</f>
        <v>3.2499999999999999E-4</v>
      </c>
      <c r="D6" s="7" t="s">
        <v>23</v>
      </c>
      <c r="E6" s="28" t="s">
        <v>47</v>
      </c>
      <c r="F6" s="5">
        <f>C6*1000</f>
        <v>0.32500000000000001</v>
      </c>
      <c r="G6" s="7" t="s">
        <v>24</v>
      </c>
      <c r="H6" s="28" t="s">
        <v>47</v>
      </c>
      <c r="I6" s="5">
        <f>F6*1000</f>
        <v>325</v>
      </c>
      <c r="J6" s="7" t="s">
        <v>27</v>
      </c>
    </row>
    <row r="7" spans="2:13" x14ac:dyDescent="0.25">
      <c r="B7" s="3" t="s">
        <v>28</v>
      </c>
      <c r="C7" s="4">
        <f>1/C6</f>
        <v>3076.9230769230771</v>
      </c>
      <c r="D7" s="7" t="s">
        <v>13</v>
      </c>
      <c r="E7" s="28" t="s">
        <v>47</v>
      </c>
      <c r="F7" s="5">
        <f>C7*C4</f>
        <v>46.153846153846153</v>
      </c>
      <c r="G7" s="7" t="s">
        <v>26</v>
      </c>
      <c r="H7" s="28" t="s">
        <v>47</v>
      </c>
      <c r="I7" s="5">
        <f>F7*60</f>
        <v>2769.2307692307691</v>
      </c>
      <c r="J7" s="7" t="s">
        <v>2</v>
      </c>
    </row>
    <row r="8" spans="2:13" ht="6.75" customHeight="1" x14ac:dyDescent="0.25">
      <c r="B8" s="3"/>
      <c r="C8" s="4"/>
      <c r="D8" s="8"/>
      <c r="E8" s="8"/>
    </row>
    <row r="9" spans="2:13" x14ac:dyDescent="0.25">
      <c r="B9" s="24" t="s">
        <v>35</v>
      </c>
      <c r="C9" s="25">
        <v>300</v>
      </c>
      <c r="D9" s="35" t="s">
        <v>2</v>
      </c>
      <c r="E9" s="28" t="s">
        <v>47</v>
      </c>
      <c r="F9" s="5">
        <f>C9/60</f>
        <v>5</v>
      </c>
      <c r="G9" s="8" t="s">
        <v>26</v>
      </c>
      <c r="H9" s="28" t="s">
        <v>47</v>
      </c>
      <c r="I9" s="55">
        <f>F9/$C$4</f>
        <v>333.33333333333337</v>
      </c>
      <c r="J9" s="7" t="s">
        <v>13</v>
      </c>
      <c r="K9" s="28" t="s">
        <v>47</v>
      </c>
      <c r="L9">
        <f>1/I9*1000*1000</f>
        <v>2999.9999999999995</v>
      </c>
      <c r="M9" s="7" t="s">
        <v>27</v>
      </c>
    </row>
    <row r="10" spans="2:13" x14ac:dyDescent="0.25">
      <c r="B10" s="24" t="s">
        <v>36</v>
      </c>
      <c r="C10" s="25">
        <v>400</v>
      </c>
      <c r="D10" s="35" t="s">
        <v>2</v>
      </c>
      <c r="E10" s="28" t="s">
        <v>47</v>
      </c>
      <c r="F10" s="5">
        <f>C10/60</f>
        <v>6.666666666666667</v>
      </c>
      <c r="G10" s="8" t="s">
        <v>26</v>
      </c>
      <c r="H10" s="28" t="s">
        <v>47</v>
      </c>
      <c r="I10" s="55">
        <f>F10/$C$4</f>
        <v>444.44444444444446</v>
      </c>
      <c r="J10" s="7" t="s">
        <v>13</v>
      </c>
      <c r="K10" s="28" t="s">
        <v>47</v>
      </c>
      <c r="L10">
        <f>1/I10*1000*1000</f>
        <v>2250</v>
      </c>
      <c r="M10" s="7" t="s">
        <v>27</v>
      </c>
    </row>
    <row r="11" spans="2:13" x14ac:dyDescent="0.25">
      <c r="B11" s="24" t="s">
        <v>44</v>
      </c>
      <c r="C11" s="25">
        <v>10</v>
      </c>
      <c r="D11" s="35" t="s">
        <v>43</v>
      </c>
      <c r="E11" s="28" t="s">
        <v>47</v>
      </c>
      <c r="F11" s="5">
        <f>C11/C4</f>
        <v>666.66666666666674</v>
      </c>
      <c r="G11" s="8" t="s">
        <v>45</v>
      </c>
      <c r="H11" s="28" t="s">
        <v>47</v>
      </c>
      <c r="I11" s="5">
        <f>F11/60</f>
        <v>11.111111111111112</v>
      </c>
      <c r="J11" s="8" t="s">
        <v>46</v>
      </c>
      <c r="K11" s="28" t="s">
        <v>47</v>
      </c>
      <c r="L11" t="s">
        <v>48</v>
      </c>
    </row>
    <row r="12" spans="2:13" x14ac:dyDescent="0.25">
      <c r="B12" s="24"/>
      <c r="C12" s="25"/>
      <c r="D12" s="35"/>
      <c r="G12" s="8"/>
    </row>
    <row r="13" spans="2:13" ht="15.75" thickBot="1" x14ac:dyDescent="0.3">
      <c r="B13" s="24"/>
      <c r="C13" s="25"/>
      <c r="D13" s="35"/>
      <c r="G13" s="8"/>
    </row>
    <row r="14" spans="2:13" ht="15.75" thickBot="1" x14ac:dyDescent="0.3">
      <c r="B14" s="17" t="s">
        <v>0</v>
      </c>
      <c r="C14" s="18"/>
      <c r="D14" s="19"/>
      <c r="G14" s="8"/>
    </row>
    <row r="15" spans="2:13" x14ac:dyDescent="0.25">
      <c r="B15" s="10" t="s">
        <v>1</v>
      </c>
      <c r="C15" s="20">
        <v>725</v>
      </c>
      <c r="D15" s="11" t="s">
        <v>2</v>
      </c>
      <c r="E15" s="28" t="s">
        <v>47</v>
      </c>
      <c r="F15" s="5">
        <f>C15/60</f>
        <v>12.083333333333334</v>
      </c>
      <c r="G15" s="8" t="s">
        <v>26</v>
      </c>
    </row>
    <row r="16" spans="2:13" x14ac:dyDescent="0.25">
      <c r="B16" s="12" t="s">
        <v>3</v>
      </c>
      <c r="C16" s="38">
        <v>500</v>
      </c>
      <c r="D16" s="14" t="s">
        <v>34</v>
      </c>
      <c r="E16" s="31" t="s">
        <v>14</v>
      </c>
      <c r="F16" s="32">
        <f>$C$15/$C$4</f>
        <v>48333.333333333336</v>
      </c>
      <c r="G16" s="33" t="s">
        <v>12</v>
      </c>
      <c r="H16" s="51">
        <f t="shared" ref="H16:H18" si="0">F16/60</f>
        <v>805.55555555555554</v>
      </c>
      <c r="I16" s="33" t="s">
        <v>13</v>
      </c>
    </row>
    <row r="17" spans="2:12" x14ac:dyDescent="0.25">
      <c r="B17" s="12" t="s">
        <v>4</v>
      </c>
      <c r="C17" s="38">
        <v>4</v>
      </c>
      <c r="D17" s="14" t="s">
        <v>34</v>
      </c>
      <c r="E17" s="31" t="s">
        <v>14</v>
      </c>
      <c r="F17" s="32">
        <f>$C$15/$C$4</f>
        <v>48333.333333333336</v>
      </c>
      <c r="G17" s="33" t="s">
        <v>12</v>
      </c>
      <c r="H17" s="51">
        <f t="shared" si="0"/>
        <v>805.55555555555554</v>
      </c>
      <c r="I17" s="33" t="s">
        <v>13</v>
      </c>
    </row>
    <row r="18" spans="2:12" ht="15.75" thickBot="1" x14ac:dyDescent="0.3">
      <c r="B18" s="15" t="s">
        <v>5</v>
      </c>
      <c r="C18" s="39">
        <v>1</v>
      </c>
      <c r="D18" s="16" t="s">
        <v>34</v>
      </c>
      <c r="E18" s="31" t="s">
        <v>14</v>
      </c>
      <c r="F18" s="32">
        <f>$C$15/$C$4</f>
        <v>48333.333333333336</v>
      </c>
      <c r="G18" s="33" t="s">
        <v>12</v>
      </c>
      <c r="H18" s="51">
        <f t="shared" si="0"/>
        <v>805.55555555555554</v>
      </c>
      <c r="I18" s="33" t="s">
        <v>13</v>
      </c>
    </row>
    <row r="19" spans="2:12" x14ac:dyDescent="0.25">
      <c r="B19" s="24" t="s">
        <v>60</v>
      </c>
      <c r="C19" s="52">
        <f>C16+C17+C18</f>
        <v>505</v>
      </c>
      <c r="D19" s="53" t="s">
        <v>34</v>
      </c>
      <c r="G19" s="8"/>
    </row>
    <row r="20" spans="2:12" x14ac:dyDescent="0.25">
      <c r="B20" s="24"/>
      <c r="C20" s="25"/>
      <c r="D20" s="35"/>
      <c r="G20" s="8"/>
    </row>
    <row r="21" spans="2:12" s="43" customFormat="1" ht="15" customHeight="1" x14ac:dyDescent="0.2">
      <c r="B21" s="47"/>
      <c r="C21" s="48" t="s">
        <v>52</v>
      </c>
      <c r="D21" s="49"/>
      <c r="E21" s="48"/>
      <c r="F21" s="48" t="s">
        <v>54</v>
      </c>
      <c r="G21" s="50"/>
      <c r="H21" s="48" t="s">
        <v>55</v>
      </c>
      <c r="I21" s="48"/>
    </row>
    <row r="22" spans="2:12" x14ac:dyDescent="0.25">
      <c r="B22" s="13" t="s">
        <v>49</v>
      </c>
      <c r="C22" s="41">
        <f>C16/$C$4</f>
        <v>33333.333333333336</v>
      </c>
      <c r="D22" s="35" t="s">
        <v>15</v>
      </c>
      <c r="E22" s="28" t="s">
        <v>47</v>
      </c>
      <c r="F22">
        <f>C22/$C$25</f>
        <v>0.9900990099009902</v>
      </c>
      <c r="G22" s="8" t="s">
        <v>42</v>
      </c>
      <c r="H22">
        <f>1/F22</f>
        <v>1.0099999999999998</v>
      </c>
      <c r="I22" s="8" t="s">
        <v>56</v>
      </c>
    </row>
    <row r="23" spans="2:12" x14ac:dyDescent="0.25">
      <c r="B23" s="13" t="s">
        <v>50</v>
      </c>
      <c r="C23" s="41">
        <f>C17/$C$4</f>
        <v>266.66666666666669</v>
      </c>
      <c r="D23" s="35" t="s">
        <v>15</v>
      </c>
      <c r="E23" s="28" t="s">
        <v>47</v>
      </c>
      <c r="F23">
        <f t="shared" ref="F23:F24" si="1">C23/$C$25</f>
        <v>7.9207920792079226E-3</v>
      </c>
      <c r="G23" s="8" t="s">
        <v>42</v>
      </c>
      <c r="H23">
        <f t="shared" ref="H23:H24" si="2">1/F23</f>
        <v>126.24999999999997</v>
      </c>
      <c r="I23" s="8" t="s">
        <v>56</v>
      </c>
    </row>
    <row r="24" spans="2:12" x14ac:dyDescent="0.25">
      <c r="B24" s="13" t="s">
        <v>51</v>
      </c>
      <c r="C24" s="41">
        <f>C18/$C$4</f>
        <v>66.666666666666671</v>
      </c>
      <c r="D24" s="35" t="s">
        <v>15</v>
      </c>
      <c r="E24" s="28" t="s">
        <v>47</v>
      </c>
      <c r="F24">
        <f t="shared" si="1"/>
        <v>1.9801980198019807E-3</v>
      </c>
      <c r="G24" s="8" t="s">
        <v>42</v>
      </c>
      <c r="H24">
        <f t="shared" si="2"/>
        <v>504.99999999999989</v>
      </c>
      <c r="I24" s="8" t="s">
        <v>56</v>
      </c>
    </row>
    <row r="25" spans="2:12" ht="15.75" thickBot="1" x14ac:dyDescent="0.3">
      <c r="B25" s="44" t="s">
        <v>53</v>
      </c>
      <c r="C25" s="45">
        <f>C22+C23+C24</f>
        <v>33666.666666666664</v>
      </c>
      <c r="D25" s="46" t="s">
        <v>15</v>
      </c>
      <c r="G25" s="8"/>
    </row>
    <row r="26" spans="2:12" ht="15.75" thickTop="1" x14ac:dyDescent="0.25">
      <c r="B26" s="24"/>
      <c r="C26" s="25"/>
      <c r="D26" s="35"/>
      <c r="G26" s="8"/>
    </row>
    <row r="27" spans="2:12" x14ac:dyDescent="0.25">
      <c r="B27" s="47"/>
      <c r="C27" s="47" t="s">
        <v>52</v>
      </c>
      <c r="D27" s="47"/>
      <c r="E27" s="47"/>
      <c r="F27" s="47" t="s">
        <v>57</v>
      </c>
      <c r="G27" s="47"/>
      <c r="H27" s="47" t="s">
        <v>58</v>
      </c>
      <c r="I27" s="47"/>
      <c r="J27" s="47" t="s">
        <v>59</v>
      </c>
      <c r="K27" s="47"/>
      <c r="L27" s="47"/>
    </row>
    <row r="28" spans="2:12" x14ac:dyDescent="0.25">
      <c r="B28" s="13" t="s">
        <v>49</v>
      </c>
      <c r="C28" s="40">
        <f>C22</f>
        <v>33333.333333333336</v>
      </c>
      <c r="D28" s="35" t="s">
        <v>15</v>
      </c>
      <c r="E28" s="28" t="s">
        <v>47</v>
      </c>
      <c r="F28" s="26">
        <f>C28*$C$6*1000</f>
        <v>10833.333333333334</v>
      </c>
      <c r="G28" s="8" t="s">
        <v>21</v>
      </c>
      <c r="H28" s="26">
        <f>C28*$L$9/1000</f>
        <v>99999.999999999985</v>
      </c>
      <c r="I28" s="8" t="s">
        <v>21</v>
      </c>
      <c r="J28" s="26">
        <f>C28/H16*1000</f>
        <v>41379.310344827587</v>
      </c>
      <c r="K28" s="8" t="s">
        <v>21</v>
      </c>
      <c r="L28" s="42" t="str">
        <f>IF(AND(F28&lt;=J28,H28&gt;=J28),"OK","ERR")</f>
        <v>OK</v>
      </c>
    </row>
    <row r="29" spans="2:12" x14ac:dyDescent="0.25">
      <c r="B29" s="13" t="s">
        <v>50</v>
      </c>
      <c r="C29" s="40">
        <f t="shared" ref="C29:C30" si="3">C23</f>
        <v>266.66666666666669</v>
      </c>
      <c r="D29" s="35" t="s">
        <v>15</v>
      </c>
      <c r="E29" s="28" t="s">
        <v>47</v>
      </c>
      <c r="F29" s="26">
        <f t="shared" ref="F29:F30" si="4">C29*$C$6*1000</f>
        <v>86.666666666666671</v>
      </c>
      <c r="G29" s="8" t="s">
        <v>21</v>
      </c>
      <c r="H29" s="26">
        <f t="shared" ref="H29:H30" si="5">C29*$L$9/1000</f>
        <v>799.99999999999989</v>
      </c>
      <c r="I29" s="8" t="s">
        <v>21</v>
      </c>
      <c r="J29" s="26">
        <f>C29/H17*1000</f>
        <v>331.03448275862075</v>
      </c>
      <c r="K29" s="8" t="s">
        <v>21</v>
      </c>
      <c r="L29" s="42" t="str">
        <f t="shared" ref="L29:L30" si="6">IF(AND(F29&lt;=J29,H29&gt;=J29),"OK","ERR")</f>
        <v>OK</v>
      </c>
    </row>
    <row r="30" spans="2:12" x14ac:dyDescent="0.25">
      <c r="B30" s="13" t="s">
        <v>51</v>
      </c>
      <c r="C30" s="40">
        <f t="shared" si="3"/>
        <v>66.666666666666671</v>
      </c>
      <c r="D30" s="35" t="s">
        <v>15</v>
      </c>
      <c r="E30" s="28" t="s">
        <v>47</v>
      </c>
      <c r="F30" s="26">
        <f t="shared" si="4"/>
        <v>21.666666666666668</v>
      </c>
      <c r="G30" s="8" t="s">
        <v>21</v>
      </c>
      <c r="H30" s="26">
        <f t="shared" si="5"/>
        <v>199.99999999999997</v>
      </c>
      <c r="I30" s="8" t="s">
        <v>21</v>
      </c>
      <c r="J30" s="26">
        <f>C30/H18*1000</f>
        <v>82.758620689655189</v>
      </c>
      <c r="K30" s="8" t="s">
        <v>21</v>
      </c>
      <c r="L30" s="42" t="str">
        <f t="shared" si="6"/>
        <v>OK</v>
      </c>
    </row>
    <row r="31" spans="2:12" ht="15.75" thickBot="1" x14ac:dyDescent="0.3">
      <c r="B31" s="24"/>
      <c r="C31" s="25"/>
      <c r="D31" s="35"/>
      <c r="F31" s="57">
        <f>F28+F29+F30</f>
        <v>10941.666666666666</v>
      </c>
      <c r="G31" s="46" t="s">
        <v>21</v>
      </c>
      <c r="H31" s="57">
        <f>H28+H29+H30</f>
        <v>100999.99999999999</v>
      </c>
      <c r="I31" s="46" t="s">
        <v>21</v>
      </c>
      <c r="J31" s="57">
        <f>J28+J29+J30</f>
        <v>41793.103448275862</v>
      </c>
      <c r="K31" s="46" t="s">
        <v>21</v>
      </c>
      <c r="L31" s="46" t="str">
        <f>IF(AND(F31&lt;=J31,H31&gt;=J31),"OK","ERR")</f>
        <v>OK</v>
      </c>
    </row>
    <row r="32" spans="2:12" ht="15.75" thickTop="1" x14ac:dyDescent="0.25">
      <c r="B32" s="24"/>
      <c r="C32" s="25"/>
      <c r="D32" s="35"/>
      <c r="G32" s="8"/>
    </row>
    <row r="33" spans="2:15" x14ac:dyDescent="0.25">
      <c r="B33" s="47"/>
      <c r="C33" s="47" t="s">
        <v>1</v>
      </c>
      <c r="D33" s="47"/>
      <c r="E33" s="47"/>
      <c r="F33" s="47" t="s">
        <v>61</v>
      </c>
      <c r="G33" s="47"/>
      <c r="H33" s="47"/>
      <c r="I33" s="47" t="s">
        <v>62</v>
      </c>
      <c r="J33" s="47"/>
      <c r="K33" s="47" t="s">
        <v>63</v>
      </c>
      <c r="L33" s="47"/>
      <c r="M33" s="47"/>
      <c r="N33" s="47" t="s">
        <v>64</v>
      </c>
      <c r="O33" s="47"/>
    </row>
    <row r="34" spans="2:15" x14ac:dyDescent="0.25">
      <c r="B34" s="24" t="s">
        <v>49</v>
      </c>
      <c r="C34" s="54">
        <f>H16</f>
        <v>805.55555555555554</v>
      </c>
      <c r="D34" s="35" t="s">
        <v>13</v>
      </c>
      <c r="E34" s="28" t="s">
        <v>47</v>
      </c>
      <c r="F34" s="37">
        <f>C34-$I$9</f>
        <v>472.22222222222217</v>
      </c>
      <c r="G34" s="35" t="s">
        <v>13</v>
      </c>
      <c r="H34" s="28" t="s">
        <v>47</v>
      </c>
      <c r="I34" s="56">
        <f>F34/$I$11</f>
        <v>42.499999999999993</v>
      </c>
      <c r="J34" s="35" t="s">
        <v>6</v>
      </c>
      <c r="K34" s="55">
        <f>(C34-$I$10)/$I$11</f>
        <v>32.499999999999993</v>
      </c>
      <c r="L34" s="35" t="s">
        <v>6</v>
      </c>
      <c r="M34" s="28" t="s">
        <v>47</v>
      </c>
      <c r="N34" s="37">
        <f>C28-(I34+K34)</f>
        <v>33258.333333333336</v>
      </c>
      <c r="O34" s="35" t="s">
        <v>6</v>
      </c>
    </row>
    <row r="35" spans="2:15" x14ac:dyDescent="0.25">
      <c r="B35" s="24" t="s">
        <v>50</v>
      </c>
      <c r="C35" s="54">
        <f t="shared" ref="C35:C36" si="7">H17</f>
        <v>805.55555555555554</v>
      </c>
      <c r="D35" s="35" t="s">
        <v>13</v>
      </c>
      <c r="E35" s="28" t="s">
        <v>47</v>
      </c>
      <c r="F35" s="37">
        <f t="shared" ref="F35:F36" si="8">C35-$I$9</f>
        <v>472.22222222222217</v>
      </c>
      <c r="G35" s="35" t="s">
        <v>13</v>
      </c>
      <c r="H35" s="28" t="s">
        <v>47</v>
      </c>
      <c r="I35" s="56">
        <f t="shared" ref="I35:I36" si="9">F35/$I$11</f>
        <v>42.499999999999993</v>
      </c>
      <c r="J35" s="35" t="s">
        <v>6</v>
      </c>
      <c r="K35" s="55">
        <f t="shared" ref="K35:K36" si="10">(C35-$I$10)/$I$11</f>
        <v>32.499999999999993</v>
      </c>
      <c r="L35" s="35" t="s">
        <v>6</v>
      </c>
      <c r="M35" s="28" t="s">
        <v>47</v>
      </c>
      <c r="N35" s="37">
        <f>C29-(I35+K35)</f>
        <v>191.66666666666669</v>
      </c>
      <c r="O35" s="35" t="s">
        <v>6</v>
      </c>
    </row>
    <row r="36" spans="2:15" x14ac:dyDescent="0.25">
      <c r="B36" s="24" t="s">
        <v>51</v>
      </c>
      <c r="C36" s="54">
        <f t="shared" si="7"/>
        <v>805.55555555555554</v>
      </c>
      <c r="D36" s="35" t="s">
        <v>13</v>
      </c>
      <c r="E36" s="28" t="s">
        <v>47</v>
      </c>
      <c r="F36" s="37">
        <f t="shared" si="8"/>
        <v>472.22222222222217</v>
      </c>
      <c r="G36" s="35" t="s">
        <v>13</v>
      </c>
      <c r="H36" s="28" t="s">
        <v>47</v>
      </c>
      <c r="I36" s="56">
        <f t="shared" si="9"/>
        <v>42.499999999999993</v>
      </c>
      <c r="J36" s="35" t="s">
        <v>6</v>
      </c>
      <c r="K36" s="55">
        <f t="shared" si="10"/>
        <v>32.499999999999993</v>
      </c>
      <c r="L36" s="35" t="s">
        <v>6</v>
      </c>
      <c r="M36" s="28" t="s">
        <v>47</v>
      </c>
      <c r="N36" s="37">
        <f>C30-(I36+K36)</f>
        <v>-8.3333333333333144</v>
      </c>
      <c r="O36" s="35" t="s">
        <v>6</v>
      </c>
    </row>
    <row r="37" spans="2:15" x14ac:dyDescent="0.25">
      <c r="B37" s="24"/>
      <c r="C37" s="25"/>
      <c r="D37" s="35"/>
      <c r="G37" s="8"/>
    </row>
    <row r="38" spans="2:15" x14ac:dyDescent="0.25">
      <c r="B38" s="24"/>
      <c r="C38" s="25"/>
      <c r="D38" s="35"/>
      <c r="G38" s="8"/>
    </row>
    <row r="39" spans="2:15" x14ac:dyDescent="0.25">
      <c r="B39" s="24" t="s">
        <v>49</v>
      </c>
      <c r="C39" s="54">
        <f>C34</f>
        <v>805.55555555555554</v>
      </c>
      <c r="D39" s="35" t="s">
        <v>13</v>
      </c>
      <c r="G39" s="8"/>
    </row>
    <row r="40" spans="2:15" x14ac:dyDescent="0.25">
      <c r="B40" s="24" t="s">
        <v>50</v>
      </c>
      <c r="C40" s="54">
        <f t="shared" ref="C40:C41" si="11">C35</f>
        <v>805.55555555555554</v>
      </c>
      <c r="D40" s="35" t="s">
        <v>13</v>
      </c>
      <c r="G40" s="8"/>
    </row>
    <row r="41" spans="2:15" x14ac:dyDescent="0.25">
      <c r="B41" s="24" t="s">
        <v>51</v>
      </c>
      <c r="C41" s="54">
        <f t="shared" si="11"/>
        <v>805.55555555555554</v>
      </c>
      <c r="D41" s="35" t="s">
        <v>13</v>
      </c>
      <c r="G41" s="8"/>
    </row>
    <row r="42" spans="2:15" x14ac:dyDescent="0.25">
      <c r="B42" s="24"/>
      <c r="C42" s="25"/>
      <c r="D42" s="35"/>
      <c r="G42" s="8"/>
    </row>
    <row r="43" spans="2:15" x14ac:dyDescent="0.25">
      <c r="B43" s="24"/>
      <c r="C43" s="25"/>
      <c r="D43" s="35"/>
      <c r="G43" s="8"/>
    </row>
    <row r="44" spans="2:15" x14ac:dyDescent="0.25">
      <c r="B44" s="24"/>
      <c r="C44" s="25"/>
      <c r="D44" s="35"/>
      <c r="G44" s="8"/>
    </row>
    <row r="45" spans="2:15" x14ac:dyDescent="0.25">
      <c r="B45" s="24"/>
      <c r="C45" s="25"/>
      <c r="D45" s="35"/>
      <c r="G45" s="8"/>
    </row>
    <row r="46" spans="2:15" x14ac:dyDescent="0.25">
      <c r="B46" s="24"/>
      <c r="C46" s="25"/>
      <c r="D46" s="35"/>
      <c r="G46" s="8"/>
    </row>
    <row r="47" spans="2:15" x14ac:dyDescent="0.25">
      <c r="B47" s="24"/>
      <c r="C47" s="25"/>
      <c r="D47" s="35"/>
      <c r="G47" s="8"/>
    </row>
    <row r="48" spans="2:15" ht="15.75" thickBot="1" x14ac:dyDescent="0.3"/>
    <row r="49" spans="2:20" ht="15.75" thickBot="1" x14ac:dyDescent="0.3">
      <c r="B49" s="17" t="s">
        <v>0</v>
      </c>
      <c r="C49" s="18"/>
      <c r="D49" s="19"/>
    </row>
    <row r="50" spans="2:20" x14ac:dyDescent="0.25">
      <c r="B50" s="10" t="s">
        <v>1</v>
      </c>
      <c r="C50" s="20">
        <v>300</v>
      </c>
      <c r="D50" s="11" t="s">
        <v>2</v>
      </c>
      <c r="E50" s="6" t="s">
        <v>22</v>
      </c>
      <c r="F50" s="5">
        <f>C50/60</f>
        <v>5</v>
      </c>
      <c r="G50" s="8" t="s">
        <v>26</v>
      </c>
      <c r="H50" s="5"/>
      <c r="I50" s="7"/>
      <c r="K50" s="36" t="s">
        <v>32</v>
      </c>
      <c r="Q50" s="30" t="s">
        <v>30</v>
      </c>
      <c r="R50" s="30"/>
      <c r="S50" s="30"/>
      <c r="T50" s="29"/>
    </row>
    <row r="51" spans="2:20" x14ac:dyDescent="0.25">
      <c r="B51" s="12" t="s">
        <v>3</v>
      </c>
      <c r="C51" s="21">
        <v>333</v>
      </c>
      <c r="D51" s="14" t="s">
        <v>15</v>
      </c>
      <c r="E51" s="31" t="s">
        <v>14</v>
      </c>
      <c r="F51" s="32">
        <f>$C$50/$C$4</f>
        <v>20000</v>
      </c>
      <c r="G51" s="33" t="s">
        <v>12</v>
      </c>
      <c r="H51" s="32">
        <f t="shared" ref="H51:H53" si="12">F51/60</f>
        <v>333.33333333333331</v>
      </c>
      <c r="I51" s="33" t="s">
        <v>13</v>
      </c>
      <c r="J51" s="2" t="s">
        <v>17</v>
      </c>
      <c r="K51" s="23">
        <f>C51/H51</f>
        <v>0.99900000000000011</v>
      </c>
      <c r="L51" s="7" t="s">
        <v>31</v>
      </c>
      <c r="M51" s="1" t="s">
        <v>29</v>
      </c>
      <c r="N51" s="26">
        <f>C51*$C$6*1000</f>
        <v>108.22500000000001</v>
      </c>
      <c r="O51" s="7" t="s">
        <v>33</v>
      </c>
      <c r="P51" s="28" t="s">
        <v>10</v>
      </c>
      <c r="Q51" s="27">
        <f>(K51-N51/1000) *1000</f>
        <v>890.77500000000009</v>
      </c>
      <c r="R51" s="7" t="s">
        <v>21</v>
      </c>
      <c r="S51">
        <f>Q51/C51*1000</f>
        <v>2675.0000000000005</v>
      </c>
      <c r="T51" s="8" t="s">
        <v>27</v>
      </c>
    </row>
    <row r="52" spans="2:20" x14ac:dyDescent="0.25">
      <c r="B52" s="12" t="s">
        <v>4</v>
      </c>
      <c r="C52" s="21">
        <v>1000</v>
      </c>
      <c r="D52" s="14" t="s">
        <v>15</v>
      </c>
      <c r="E52" s="31" t="s">
        <v>14</v>
      </c>
      <c r="F52" s="32">
        <f>$C$50/$C$4</f>
        <v>20000</v>
      </c>
      <c r="G52" s="33" t="s">
        <v>12</v>
      </c>
      <c r="H52" s="32">
        <f t="shared" si="12"/>
        <v>333.33333333333331</v>
      </c>
      <c r="I52" s="33" t="s">
        <v>13</v>
      </c>
      <c r="J52" s="2" t="s">
        <v>18</v>
      </c>
      <c r="K52" s="23">
        <f t="shared" ref="K52:K53" si="13">C52/H52</f>
        <v>3</v>
      </c>
      <c r="L52" s="7" t="s">
        <v>31</v>
      </c>
      <c r="M52" s="1" t="s">
        <v>29</v>
      </c>
      <c r="N52" s="26">
        <f t="shared" ref="N52:N53" si="14">C52*$C$6*1000</f>
        <v>325</v>
      </c>
      <c r="O52" s="7" t="s">
        <v>33</v>
      </c>
      <c r="P52" s="28" t="s">
        <v>10</v>
      </c>
      <c r="Q52" s="27">
        <f t="shared" ref="Q52:Q53" si="15">(K52-N52/1000) *1000</f>
        <v>2675</v>
      </c>
      <c r="R52" s="7" t="s">
        <v>21</v>
      </c>
      <c r="S52">
        <f>Q52/C52*1000</f>
        <v>2675</v>
      </c>
      <c r="T52" s="8" t="s">
        <v>27</v>
      </c>
    </row>
    <row r="53" spans="2:20" ht="15.75" thickBot="1" x14ac:dyDescent="0.3">
      <c r="B53" s="15" t="s">
        <v>5</v>
      </c>
      <c r="C53" s="22">
        <v>0</v>
      </c>
      <c r="D53" s="16" t="s">
        <v>15</v>
      </c>
      <c r="E53" s="31" t="s">
        <v>14</v>
      </c>
      <c r="F53" s="32">
        <f>$C$50/$C$4</f>
        <v>20000</v>
      </c>
      <c r="G53" s="33" t="s">
        <v>12</v>
      </c>
      <c r="H53" s="32">
        <f t="shared" si="12"/>
        <v>333.33333333333331</v>
      </c>
      <c r="I53" s="33" t="s">
        <v>13</v>
      </c>
      <c r="J53" s="2" t="s">
        <v>19</v>
      </c>
      <c r="K53" s="23">
        <f t="shared" si="13"/>
        <v>0</v>
      </c>
      <c r="L53" s="7" t="s">
        <v>31</v>
      </c>
      <c r="M53" s="1" t="s">
        <v>29</v>
      </c>
      <c r="N53" s="26">
        <f t="shared" si="14"/>
        <v>0</v>
      </c>
      <c r="O53" s="7" t="s">
        <v>33</v>
      </c>
      <c r="P53" s="28" t="s">
        <v>10</v>
      </c>
      <c r="Q53" s="27">
        <f t="shared" si="15"/>
        <v>0</v>
      </c>
      <c r="R53" s="7" t="s">
        <v>21</v>
      </c>
      <c r="S53" t="e">
        <f>Q53/C53*1000</f>
        <v>#DIV/0!</v>
      </c>
      <c r="T53" s="8" t="s">
        <v>27</v>
      </c>
    </row>
    <row r="54" spans="2:20" x14ac:dyDescent="0.25">
      <c r="E54" s="9"/>
    </row>
    <row r="55" spans="2:20" x14ac:dyDescent="0.25">
      <c r="B55" t="s">
        <v>16</v>
      </c>
      <c r="C55" s="21">
        <f>C51+C52+C53</f>
        <v>1333</v>
      </c>
      <c r="D55" s="7" t="s">
        <v>15</v>
      </c>
      <c r="J55" s="2" t="s">
        <v>20</v>
      </c>
      <c r="K55" s="23">
        <f>K51+K52+K53</f>
        <v>3.9990000000000001</v>
      </c>
      <c r="L55" s="7" t="s">
        <v>31</v>
      </c>
      <c r="N55" s="23">
        <f>N51+N52+N53</f>
        <v>433.22500000000002</v>
      </c>
      <c r="O55" s="7" t="s">
        <v>33</v>
      </c>
      <c r="Q55" s="23">
        <f>Q51+Q52+Q53</f>
        <v>3565.7750000000001</v>
      </c>
      <c r="R55" s="7" t="s">
        <v>21</v>
      </c>
    </row>
    <row r="57" spans="2:20" x14ac:dyDescent="0.25">
      <c r="B57" t="s">
        <v>3</v>
      </c>
      <c r="C57" s="23">
        <f>C51*$C$4</f>
        <v>4.9950000000000001</v>
      </c>
      <c r="D57" s="7" t="s">
        <v>34</v>
      </c>
    </row>
    <row r="58" spans="2:20" x14ac:dyDescent="0.25">
      <c r="B58" t="s">
        <v>4</v>
      </c>
      <c r="C58" s="23">
        <f t="shared" ref="C58:C59" si="16">C52*$C$4</f>
        <v>15</v>
      </c>
      <c r="D58" s="7" t="s">
        <v>34</v>
      </c>
    </row>
    <row r="59" spans="2:20" x14ac:dyDescent="0.25">
      <c r="B59" t="s">
        <v>5</v>
      </c>
      <c r="C59" s="23">
        <f t="shared" si="16"/>
        <v>0</v>
      </c>
      <c r="D59" s="7" t="s">
        <v>34</v>
      </c>
    </row>
    <row r="60" spans="2:20" x14ac:dyDescent="0.25">
      <c r="B60" t="s">
        <v>16</v>
      </c>
      <c r="C60" s="23">
        <f>C59+C58+C57</f>
        <v>19.995000000000001</v>
      </c>
      <c r="D60" s="7" t="s">
        <v>34</v>
      </c>
    </row>
    <row r="61" spans="2:20" x14ac:dyDescent="0.25">
      <c r="C61" s="34">
        <f>C60/C4</f>
        <v>1333.0000000000002</v>
      </c>
      <c r="D61" s="7" t="s">
        <v>15</v>
      </c>
    </row>
    <row r="63" spans="2:20" x14ac:dyDescent="0.25">
      <c r="B63" t="s">
        <v>39</v>
      </c>
      <c r="C63" s="23">
        <f>C51/$C$55</f>
        <v>0.24981245311327832</v>
      </c>
      <c r="D63" s="7" t="s">
        <v>42</v>
      </c>
      <c r="E63" s="28" t="s">
        <v>47</v>
      </c>
      <c r="F63" s="23">
        <f>1/C63</f>
        <v>4.0030030030030028</v>
      </c>
    </row>
    <row r="64" spans="2:20" x14ac:dyDescent="0.25">
      <c r="B64" t="s">
        <v>40</v>
      </c>
      <c r="C64" s="23">
        <f t="shared" ref="C64:C65" si="17">C52/$C$55</f>
        <v>0.75018754688672173</v>
      </c>
      <c r="D64" s="7" t="s">
        <v>42</v>
      </c>
      <c r="E64" s="28" t="s">
        <v>47</v>
      </c>
      <c r="F64" s="23">
        <f t="shared" ref="F64:F65" si="18">1/C64</f>
        <v>1.333</v>
      </c>
    </row>
    <row r="65" spans="2:6" x14ac:dyDescent="0.25">
      <c r="B65" t="s">
        <v>41</v>
      </c>
      <c r="C65" s="23">
        <f t="shared" si="17"/>
        <v>0</v>
      </c>
      <c r="D65" s="7" t="s">
        <v>42</v>
      </c>
      <c r="E65" s="28" t="s">
        <v>47</v>
      </c>
      <c r="F65" s="23" t="e">
        <f t="shared" si="18"/>
        <v>#DIV/0!</v>
      </c>
    </row>
    <row r="70" spans="2:6" x14ac:dyDescent="0.25">
      <c r="B70" t="s">
        <v>37</v>
      </c>
      <c r="C70" s="37">
        <f>C50-C9</f>
        <v>0</v>
      </c>
      <c r="D70" s="35" t="s">
        <v>2</v>
      </c>
    </row>
    <row r="71" spans="2:6" x14ac:dyDescent="0.25">
      <c r="B71" t="s">
        <v>38</v>
      </c>
      <c r="C71" s="37">
        <f>C50-C10</f>
        <v>-100</v>
      </c>
      <c r="D71" s="35" t="s">
        <v>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Hacki</dc:creator>
  <cp:lastModifiedBy>Hacki</cp:lastModifiedBy>
  <dcterms:created xsi:type="dcterms:W3CDTF">2020-01-06T12:08:28Z</dcterms:created>
  <dcterms:modified xsi:type="dcterms:W3CDTF">2020-01-06T20:27:23Z</dcterms:modified>
</cp:coreProperties>
</file>