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VCU CLASS\prescriptive analytics\"/>
    </mc:Choice>
  </mc:AlternateContent>
  <xr:revisionPtr revIDLastSave="0" documentId="13_ncr:1_{00A36247-F96A-4AF4-A0BA-8FFA7B1CCB76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no_of_aanual_trip" sheetId="4" r:id="rId1"/>
    <sheet name="hours_required_annualy" sheetId="1" r:id="rId2"/>
    <sheet name="Regional Office Data" sheetId="2" r:id="rId3"/>
    <sheet name="mill_from_store" sheetId="5" r:id="rId4"/>
    <sheet name="Travel_time" sheetId="3" r:id="rId5"/>
    <sheet name="parameters" sheetId="7" r:id="rId6"/>
    <sheet name="optimization model 1" sheetId="9" r:id="rId7"/>
    <sheet name="optization model 2" sheetId="6" r:id="rId8"/>
    <sheet name="Comparing allocation" sheetId="10" r:id="rId9"/>
  </sheets>
  <definedNames>
    <definedName name="solver_adj" localSheetId="6" hidden="1">'optimization model 1'!$B$49:$E$91</definedName>
    <definedName name="solver_adj" localSheetId="7" hidden="1">'optization model 2'!$B$50:$E$92</definedName>
    <definedName name="solver_cvg" localSheetId="6" hidden="1">0.0001</definedName>
    <definedName name="solver_cvg" localSheetId="7" hidden="1">0.0001</definedName>
    <definedName name="solver_drv" localSheetId="6" hidden="1">1</definedName>
    <definedName name="solver_drv" localSheetId="7" hidden="1">1</definedName>
    <definedName name="solver_eng" localSheetId="6" hidden="1">2</definedName>
    <definedName name="solver_eng" localSheetId="7" hidden="1">2</definedName>
    <definedName name="solver_est" localSheetId="6" hidden="1">1</definedName>
    <definedName name="solver_est" localSheetId="7" hidden="1">1</definedName>
    <definedName name="solver_itr" localSheetId="6" hidden="1">2147483647</definedName>
    <definedName name="solver_itr" localSheetId="7" hidden="1">2147483647</definedName>
    <definedName name="solver_lhs1" localSheetId="6" hidden="1">'optimization model 1'!$B$49:$E$91</definedName>
    <definedName name="solver_lhs1" localSheetId="7" hidden="1">'optization model 2'!$B$122:$B$164</definedName>
    <definedName name="solver_lhs2" localSheetId="6" hidden="1">'optimization model 1'!$B$98:$B$140</definedName>
    <definedName name="solver_lhs2" localSheetId="7" hidden="1">'optization model 2'!$B$50:$E$92</definedName>
    <definedName name="solver_lhs3" localSheetId="7" hidden="1">'optization model 2'!$C$100:$C$119</definedName>
    <definedName name="solver_mip" localSheetId="6" hidden="1">2147483647</definedName>
    <definedName name="solver_mip" localSheetId="7" hidden="1">2147483647</definedName>
    <definedName name="solver_mni" localSheetId="6" hidden="1">30</definedName>
    <definedName name="solver_mni" localSheetId="7" hidden="1">30</definedName>
    <definedName name="solver_mrt" localSheetId="6" hidden="1">0.075</definedName>
    <definedName name="solver_mrt" localSheetId="7" hidden="1">0.075</definedName>
    <definedName name="solver_msl" localSheetId="6" hidden="1">2</definedName>
    <definedName name="solver_msl" localSheetId="7" hidden="1">2</definedName>
    <definedName name="solver_neg" localSheetId="6" hidden="1">1</definedName>
    <definedName name="solver_neg" localSheetId="7" hidden="1">1</definedName>
    <definedName name="solver_nod" localSheetId="6" hidden="1">2147483647</definedName>
    <definedName name="solver_nod" localSheetId="7" hidden="1">2147483647</definedName>
    <definedName name="solver_num" localSheetId="6" hidden="1">2</definedName>
    <definedName name="solver_num" localSheetId="7" hidden="1">3</definedName>
    <definedName name="solver_nwt" localSheetId="6" hidden="1">1</definedName>
    <definedName name="solver_nwt" localSheetId="7" hidden="1">1</definedName>
    <definedName name="solver_opt" localSheetId="6" hidden="1">'optimization model 1'!$B$94</definedName>
    <definedName name="solver_opt" localSheetId="7" hidden="1">'optization model 2'!$B$95</definedName>
    <definedName name="solver_pre" localSheetId="6" hidden="1">0.000001</definedName>
    <definedName name="solver_pre" localSheetId="7" hidden="1">0.000001</definedName>
    <definedName name="solver_rbv" localSheetId="6" hidden="1">1</definedName>
    <definedName name="solver_rbv" localSheetId="7" hidden="1">1</definedName>
    <definedName name="solver_rel1" localSheetId="6" hidden="1">5</definedName>
    <definedName name="solver_rel1" localSheetId="7" hidden="1">2</definedName>
    <definedName name="solver_rel2" localSheetId="6" hidden="1">2</definedName>
    <definedName name="solver_rel2" localSheetId="7" hidden="1">5</definedName>
    <definedName name="solver_rel3" localSheetId="7" hidden="1">1</definedName>
    <definedName name="solver_rhs1" localSheetId="6" hidden="1">"binary"</definedName>
    <definedName name="solver_rhs1" localSheetId="7" hidden="1">'optization model 2'!$D$122:$D$164</definedName>
    <definedName name="solver_rhs2" localSheetId="6" hidden="1">'optimization model 1'!$D$98:$D$140</definedName>
    <definedName name="solver_rhs2" localSheetId="7" hidden="1">"binary"</definedName>
    <definedName name="solver_rhs3" localSheetId="7" hidden="1">'optization model 2'!$E$100:$E$119</definedName>
    <definedName name="solver_rlx" localSheetId="6" hidden="1">2</definedName>
    <definedName name="solver_rlx" localSheetId="7" hidden="1">2</definedName>
    <definedName name="solver_rsd" localSheetId="6" hidden="1">0</definedName>
    <definedName name="solver_rsd" localSheetId="7" hidden="1">0</definedName>
    <definedName name="solver_scl" localSheetId="6" hidden="1">1</definedName>
    <definedName name="solver_scl" localSheetId="7" hidden="1">1</definedName>
    <definedName name="solver_sho" localSheetId="6" hidden="1">2</definedName>
    <definedName name="solver_sho" localSheetId="7" hidden="1">2</definedName>
    <definedName name="solver_ssz" localSheetId="6" hidden="1">100</definedName>
    <definedName name="solver_ssz" localSheetId="7" hidden="1">100</definedName>
    <definedName name="solver_tim" localSheetId="6" hidden="1">2147483647</definedName>
    <definedName name="solver_tim" localSheetId="7" hidden="1">2147483647</definedName>
    <definedName name="solver_tol" localSheetId="6" hidden="1">0.01</definedName>
    <definedName name="solver_tol" localSheetId="7" hidden="1">0.01</definedName>
    <definedName name="solver_typ" localSheetId="6" hidden="1">2</definedName>
    <definedName name="solver_typ" localSheetId="7" hidden="1">2</definedName>
    <definedName name="solver_val" localSheetId="6" hidden="1">0</definedName>
    <definedName name="solver_val" localSheetId="7" hidden="1">0</definedName>
    <definedName name="solver_ver" localSheetId="6" hidden="1">3</definedName>
    <definedName name="solver_ver" localSheetId="7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5" i="10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49" i="9"/>
  <c r="G50" i="6"/>
  <c r="AI2" i="9"/>
  <c r="G50" i="9"/>
  <c r="AI3" i="9"/>
  <c r="G51" i="9"/>
  <c r="AI4" i="9"/>
  <c r="G52" i="9"/>
  <c r="AI5" i="9"/>
  <c r="G53" i="9"/>
  <c r="AI6" i="9"/>
  <c r="G54" i="9"/>
  <c r="AI7" i="9"/>
  <c r="G55" i="9"/>
  <c r="AI8" i="9"/>
  <c r="G56" i="9"/>
  <c r="AI9" i="9"/>
  <c r="G57" i="9"/>
  <c r="AI10" i="9"/>
  <c r="G58" i="9"/>
  <c r="AI11" i="9"/>
  <c r="G59" i="9"/>
  <c r="AI12" i="9"/>
  <c r="G60" i="9"/>
  <c r="AI13" i="9"/>
  <c r="G61" i="9"/>
  <c r="AI14" i="9"/>
  <c r="G62" i="9"/>
  <c r="AI15" i="9"/>
  <c r="G63" i="9"/>
  <c r="AI16" i="9"/>
  <c r="G64" i="9"/>
  <c r="AI17" i="9"/>
  <c r="G65" i="9"/>
  <c r="AI18" i="9"/>
  <c r="G66" i="9"/>
  <c r="AI19" i="9"/>
  <c r="G67" i="9"/>
  <c r="AI20" i="9"/>
  <c r="G68" i="9"/>
  <c r="AI21" i="9"/>
  <c r="G69" i="9"/>
  <c r="AI22" i="9"/>
  <c r="G70" i="9"/>
  <c r="AI23" i="9"/>
  <c r="G71" i="9"/>
  <c r="AI24" i="9"/>
  <c r="G72" i="9"/>
  <c r="AI25" i="9"/>
  <c r="G73" i="9"/>
  <c r="AI26" i="9"/>
  <c r="G74" i="9"/>
  <c r="AI27" i="9"/>
  <c r="G75" i="9"/>
  <c r="AI28" i="9"/>
  <c r="G76" i="9"/>
  <c r="AI29" i="9"/>
  <c r="G77" i="9"/>
  <c r="AI30" i="9"/>
  <c r="G78" i="9"/>
  <c r="AI31" i="9"/>
  <c r="G79" i="9"/>
  <c r="AI32" i="9"/>
  <c r="G80" i="9"/>
  <c r="AI33" i="9"/>
  <c r="G81" i="9"/>
  <c r="AI34" i="9"/>
  <c r="G82" i="9"/>
  <c r="AI35" i="9"/>
  <c r="G83" i="9"/>
  <c r="AI36" i="9"/>
  <c r="G84" i="9"/>
  <c r="AI37" i="9"/>
  <c r="G85" i="9"/>
  <c r="AI38" i="9"/>
  <c r="G86" i="9"/>
  <c r="AI39" i="9"/>
  <c r="G87" i="9"/>
  <c r="AI40" i="9"/>
  <c r="G88" i="9"/>
  <c r="AI41" i="9"/>
  <c r="G89" i="9"/>
  <c r="AI42" i="9"/>
  <c r="G90" i="9"/>
  <c r="AI43" i="9"/>
  <c r="G91" i="9"/>
  <c r="AI44" i="9"/>
  <c r="C150" i="9"/>
  <c r="C149" i="9"/>
  <c r="Y2" i="9"/>
  <c r="P2" i="9"/>
  <c r="Q2" i="9"/>
  <c r="G2" i="9"/>
  <c r="H2" i="9"/>
  <c r="AA2" i="9"/>
  <c r="Y3" i="9"/>
  <c r="P3" i="9"/>
  <c r="Q3" i="9"/>
  <c r="G3" i="9"/>
  <c r="H3" i="9"/>
  <c r="AA3" i="9"/>
  <c r="Y4" i="9"/>
  <c r="P4" i="9"/>
  <c r="Q4" i="9"/>
  <c r="G4" i="9"/>
  <c r="H4" i="9"/>
  <c r="AA4" i="9"/>
  <c r="Y5" i="9"/>
  <c r="P5" i="9"/>
  <c r="Q5" i="9"/>
  <c r="G5" i="9"/>
  <c r="H5" i="9"/>
  <c r="AA5" i="9"/>
  <c r="Y6" i="9"/>
  <c r="P6" i="9"/>
  <c r="Q6" i="9"/>
  <c r="G6" i="9"/>
  <c r="H6" i="9"/>
  <c r="AA6" i="9"/>
  <c r="Y7" i="9"/>
  <c r="P7" i="9"/>
  <c r="Q7" i="9"/>
  <c r="G7" i="9"/>
  <c r="H7" i="9"/>
  <c r="AA7" i="9"/>
  <c r="Y8" i="9"/>
  <c r="P8" i="9"/>
  <c r="Q8" i="9"/>
  <c r="G8" i="9"/>
  <c r="H8" i="9"/>
  <c r="AA8" i="9"/>
  <c r="Y9" i="9"/>
  <c r="P9" i="9"/>
  <c r="Q9" i="9"/>
  <c r="G9" i="9"/>
  <c r="H9" i="9"/>
  <c r="AA9" i="9"/>
  <c r="Y10" i="9"/>
  <c r="P10" i="9"/>
  <c r="Q10" i="9"/>
  <c r="G10" i="9"/>
  <c r="H10" i="9"/>
  <c r="AA10" i="9"/>
  <c r="Y11" i="9"/>
  <c r="P11" i="9"/>
  <c r="Q11" i="9"/>
  <c r="G11" i="9"/>
  <c r="H11" i="9"/>
  <c r="AA11" i="9"/>
  <c r="Y12" i="9"/>
  <c r="P12" i="9"/>
  <c r="Q12" i="9"/>
  <c r="G12" i="9"/>
  <c r="H12" i="9"/>
  <c r="AA12" i="9"/>
  <c r="Y13" i="9"/>
  <c r="P13" i="9"/>
  <c r="Q13" i="9"/>
  <c r="G13" i="9"/>
  <c r="H13" i="9"/>
  <c r="AA13" i="9"/>
  <c r="Y14" i="9"/>
  <c r="P14" i="9"/>
  <c r="Q14" i="9"/>
  <c r="G14" i="9"/>
  <c r="H14" i="9"/>
  <c r="AA14" i="9"/>
  <c r="Y15" i="9"/>
  <c r="P15" i="9"/>
  <c r="Q15" i="9"/>
  <c r="G15" i="9"/>
  <c r="H15" i="9"/>
  <c r="AA15" i="9"/>
  <c r="Y16" i="9"/>
  <c r="P16" i="9"/>
  <c r="Q16" i="9"/>
  <c r="G16" i="9"/>
  <c r="H16" i="9"/>
  <c r="AA16" i="9"/>
  <c r="Y17" i="9"/>
  <c r="P17" i="9"/>
  <c r="Q17" i="9"/>
  <c r="G17" i="9"/>
  <c r="H17" i="9"/>
  <c r="AA17" i="9"/>
  <c r="Y18" i="9"/>
  <c r="P18" i="9"/>
  <c r="Q18" i="9"/>
  <c r="G18" i="9"/>
  <c r="H18" i="9"/>
  <c r="AA18" i="9"/>
  <c r="Y19" i="9"/>
  <c r="P19" i="9"/>
  <c r="Q19" i="9"/>
  <c r="G19" i="9"/>
  <c r="H19" i="9"/>
  <c r="AA19" i="9"/>
  <c r="Y20" i="9"/>
  <c r="P20" i="9"/>
  <c r="Q20" i="9"/>
  <c r="G20" i="9"/>
  <c r="H20" i="9"/>
  <c r="AA20" i="9"/>
  <c r="Y21" i="9"/>
  <c r="P21" i="9"/>
  <c r="Q21" i="9"/>
  <c r="G21" i="9"/>
  <c r="H21" i="9"/>
  <c r="AA21" i="9"/>
  <c r="Y22" i="9"/>
  <c r="P22" i="9"/>
  <c r="Q22" i="9"/>
  <c r="G22" i="9"/>
  <c r="H22" i="9"/>
  <c r="AA22" i="9"/>
  <c r="Y23" i="9"/>
  <c r="P23" i="9"/>
  <c r="Q23" i="9"/>
  <c r="G23" i="9"/>
  <c r="H23" i="9"/>
  <c r="AA23" i="9"/>
  <c r="Y24" i="9"/>
  <c r="P24" i="9"/>
  <c r="Q24" i="9"/>
  <c r="G24" i="9"/>
  <c r="H24" i="9"/>
  <c r="AA24" i="9"/>
  <c r="Y25" i="9"/>
  <c r="P25" i="9"/>
  <c r="Q25" i="9"/>
  <c r="G25" i="9"/>
  <c r="H25" i="9"/>
  <c r="AA25" i="9"/>
  <c r="Y26" i="9"/>
  <c r="P26" i="9"/>
  <c r="Q26" i="9"/>
  <c r="G26" i="9"/>
  <c r="H26" i="9"/>
  <c r="AA26" i="9"/>
  <c r="Y27" i="9"/>
  <c r="P27" i="9"/>
  <c r="Q27" i="9"/>
  <c r="G27" i="9"/>
  <c r="H27" i="9"/>
  <c r="AA27" i="9"/>
  <c r="Y28" i="9"/>
  <c r="P28" i="9"/>
  <c r="Q28" i="9"/>
  <c r="G28" i="9"/>
  <c r="H28" i="9"/>
  <c r="AA28" i="9"/>
  <c r="Y29" i="9"/>
  <c r="P29" i="9"/>
  <c r="Q29" i="9"/>
  <c r="G29" i="9"/>
  <c r="H29" i="9"/>
  <c r="AA29" i="9"/>
  <c r="Y30" i="9"/>
  <c r="P30" i="9"/>
  <c r="Q30" i="9"/>
  <c r="G30" i="9"/>
  <c r="H30" i="9"/>
  <c r="AA30" i="9"/>
  <c r="Y31" i="9"/>
  <c r="P31" i="9"/>
  <c r="Q31" i="9"/>
  <c r="G31" i="9"/>
  <c r="H31" i="9"/>
  <c r="AA31" i="9"/>
  <c r="Y32" i="9"/>
  <c r="P32" i="9"/>
  <c r="Q32" i="9"/>
  <c r="G32" i="9"/>
  <c r="H32" i="9"/>
  <c r="AA32" i="9"/>
  <c r="Y33" i="9"/>
  <c r="P33" i="9"/>
  <c r="Q33" i="9"/>
  <c r="G33" i="9"/>
  <c r="H33" i="9"/>
  <c r="AA33" i="9"/>
  <c r="Y34" i="9"/>
  <c r="P34" i="9"/>
  <c r="Q34" i="9"/>
  <c r="G34" i="9"/>
  <c r="H34" i="9"/>
  <c r="AA34" i="9"/>
  <c r="Y35" i="9"/>
  <c r="P35" i="9"/>
  <c r="Q35" i="9"/>
  <c r="G35" i="9"/>
  <c r="H35" i="9"/>
  <c r="AA35" i="9"/>
  <c r="Y36" i="9"/>
  <c r="P36" i="9"/>
  <c r="Q36" i="9"/>
  <c r="G36" i="9"/>
  <c r="H36" i="9"/>
  <c r="AA36" i="9"/>
  <c r="Y37" i="9"/>
  <c r="P37" i="9"/>
  <c r="Q37" i="9"/>
  <c r="G37" i="9"/>
  <c r="H37" i="9"/>
  <c r="AA37" i="9"/>
  <c r="Y38" i="9"/>
  <c r="P38" i="9"/>
  <c r="Q38" i="9"/>
  <c r="G38" i="9"/>
  <c r="H38" i="9"/>
  <c r="AA38" i="9"/>
  <c r="Y39" i="9"/>
  <c r="P39" i="9"/>
  <c r="Q39" i="9"/>
  <c r="G39" i="9"/>
  <c r="H39" i="9"/>
  <c r="AA39" i="9"/>
  <c r="Y40" i="9"/>
  <c r="P40" i="9"/>
  <c r="Q40" i="9"/>
  <c r="G40" i="9"/>
  <c r="H40" i="9"/>
  <c r="AA40" i="9"/>
  <c r="Y41" i="9"/>
  <c r="P41" i="9"/>
  <c r="Q41" i="9"/>
  <c r="G41" i="9"/>
  <c r="H41" i="9"/>
  <c r="AA41" i="9"/>
  <c r="Y42" i="9"/>
  <c r="P42" i="9"/>
  <c r="Q42" i="9"/>
  <c r="G42" i="9"/>
  <c r="H42" i="9"/>
  <c r="AA42" i="9"/>
  <c r="Y43" i="9"/>
  <c r="P43" i="9"/>
  <c r="Q43" i="9"/>
  <c r="G43" i="9"/>
  <c r="H43" i="9"/>
  <c r="AA43" i="9"/>
  <c r="Y44" i="9"/>
  <c r="P44" i="9"/>
  <c r="Q44" i="9"/>
  <c r="G44" i="9"/>
  <c r="H44" i="9"/>
  <c r="AA44" i="9"/>
  <c r="C142" i="9"/>
  <c r="B94" i="9"/>
  <c r="F50" i="9"/>
  <c r="B99" i="9"/>
  <c r="F51" i="9"/>
  <c r="B100" i="9"/>
  <c r="F52" i="9"/>
  <c r="B101" i="9"/>
  <c r="F53" i="9"/>
  <c r="B102" i="9"/>
  <c r="F54" i="9"/>
  <c r="B103" i="9"/>
  <c r="F55" i="9"/>
  <c r="B104" i="9"/>
  <c r="F56" i="9"/>
  <c r="B105" i="9"/>
  <c r="F57" i="9"/>
  <c r="B106" i="9"/>
  <c r="F58" i="9"/>
  <c r="B107" i="9"/>
  <c r="F59" i="9"/>
  <c r="B108" i="9"/>
  <c r="F60" i="9"/>
  <c r="B109" i="9"/>
  <c r="F61" i="9"/>
  <c r="B110" i="9"/>
  <c r="F62" i="9"/>
  <c r="B111" i="9"/>
  <c r="F63" i="9"/>
  <c r="B112" i="9"/>
  <c r="F64" i="9"/>
  <c r="B113" i="9"/>
  <c r="F65" i="9"/>
  <c r="B114" i="9"/>
  <c r="F66" i="9"/>
  <c r="B115" i="9"/>
  <c r="F67" i="9"/>
  <c r="B116" i="9"/>
  <c r="F68" i="9"/>
  <c r="B117" i="9"/>
  <c r="F69" i="9"/>
  <c r="B118" i="9"/>
  <c r="F70" i="9"/>
  <c r="B119" i="9"/>
  <c r="F71" i="9"/>
  <c r="B120" i="9"/>
  <c r="F72" i="9"/>
  <c r="B121" i="9"/>
  <c r="F73" i="9"/>
  <c r="B122" i="9"/>
  <c r="F74" i="9"/>
  <c r="B123" i="9"/>
  <c r="F75" i="9"/>
  <c r="B124" i="9"/>
  <c r="F76" i="9"/>
  <c r="B125" i="9"/>
  <c r="F77" i="9"/>
  <c r="B126" i="9"/>
  <c r="F78" i="9"/>
  <c r="B127" i="9"/>
  <c r="F79" i="9"/>
  <c r="B128" i="9"/>
  <c r="F80" i="9"/>
  <c r="B129" i="9"/>
  <c r="F81" i="9"/>
  <c r="B130" i="9"/>
  <c r="F82" i="9"/>
  <c r="B131" i="9"/>
  <c r="F83" i="9"/>
  <c r="B132" i="9"/>
  <c r="F84" i="9"/>
  <c r="B133" i="9"/>
  <c r="F85" i="9"/>
  <c r="B134" i="9"/>
  <c r="F86" i="9"/>
  <c r="B135" i="9"/>
  <c r="F87" i="9"/>
  <c r="B136" i="9"/>
  <c r="F88" i="9"/>
  <c r="B137" i="9"/>
  <c r="F89" i="9"/>
  <c r="B138" i="9"/>
  <c r="F90" i="9"/>
  <c r="B139" i="9"/>
  <c r="F91" i="9"/>
  <c r="B140" i="9"/>
  <c r="F49" i="9"/>
  <c r="B98" i="9"/>
  <c r="F92" i="9"/>
  <c r="F93" i="6"/>
  <c r="F51" i="6"/>
  <c r="B123" i="6"/>
  <c r="F52" i="6"/>
  <c r="B124" i="6"/>
  <c r="F53" i="6"/>
  <c r="B125" i="6"/>
  <c r="F54" i="6"/>
  <c r="B126" i="6"/>
  <c r="F55" i="6"/>
  <c r="B127" i="6"/>
  <c r="F56" i="6"/>
  <c r="B128" i="6"/>
  <c r="F57" i="6"/>
  <c r="B129" i="6"/>
  <c r="F58" i="6"/>
  <c r="B130" i="6"/>
  <c r="F59" i="6"/>
  <c r="B131" i="6"/>
  <c r="F60" i="6"/>
  <c r="B132" i="6"/>
  <c r="F61" i="6"/>
  <c r="B133" i="6"/>
  <c r="F62" i="6"/>
  <c r="B134" i="6"/>
  <c r="F63" i="6"/>
  <c r="B135" i="6"/>
  <c r="F64" i="6"/>
  <c r="B136" i="6"/>
  <c r="F65" i="6"/>
  <c r="B137" i="6"/>
  <c r="F66" i="6"/>
  <c r="B138" i="6"/>
  <c r="F67" i="6"/>
  <c r="B139" i="6"/>
  <c r="F68" i="6"/>
  <c r="B140" i="6"/>
  <c r="F69" i="6"/>
  <c r="B141" i="6"/>
  <c r="F70" i="6"/>
  <c r="B142" i="6"/>
  <c r="F71" i="6"/>
  <c r="B143" i="6"/>
  <c r="F72" i="6"/>
  <c r="B144" i="6"/>
  <c r="F73" i="6"/>
  <c r="B145" i="6"/>
  <c r="F74" i="6"/>
  <c r="B146" i="6"/>
  <c r="F75" i="6"/>
  <c r="B147" i="6"/>
  <c r="F76" i="6"/>
  <c r="B148" i="6"/>
  <c r="F77" i="6"/>
  <c r="B149" i="6"/>
  <c r="F78" i="6"/>
  <c r="B150" i="6"/>
  <c r="F79" i="6"/>
  <c r="B151" i="6"/>
  <c r="F80" i="6"/>
  <c r="B152" i="6"/>
  <c r="F81" i="6"/>
  <c r="B153" i="6"/>
  <c r="F82" i="6"/>
  <c r="B154" i="6"/>
  <c r="F83" i="6"/>
  <c r="B155" i="6"/>
  <c r="F84" i="6"/>
  <c r="B156" i="6"/>
  <c r="F85" i="6"/>
  <c r="B157" i="6"/>
  <c r="F86" i="6"/>
  <c r="B158" i="6"/>
  <c r="F87" i="6"/>
  <c r="B159" i="6"/>
  <c r="F88" i="6"/>
  <c r="B160" i="6"/>
  <c r="F89" i="6"/>
  <c r="B161" i="6"/>
  <c r="F90" i="6"/>
  <c r="B162" i="6"/>
  <c r="F91" i="6"/>
  <c r="B163" i="6"/>
  <c r="F92" i="6"/>
  <c r="B164" i="6"/>
  <c r="F50" i="6"/>
  <c r="B122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V4" i="6"/>
  <c r="W4" i="6"/>
  <c r="X4" i="6"/>
  <c r="Y4" i="6"/>
  <c r="V5" i="6"/>
  <c r="W5" i="6"/>
  <c r="X5" i="6"/>
  <c r="Y5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V36" i="6"/>
  <c r="W36" i="6"/>
  <c r="X36" i="6"/>
  <c r="Y36" i="6"/>
  <c r="V37" i="6"/>
  <c r="W37" i="6"/>
  <c r="X37" i="6"/>
  <c r="Y37" i="6"/>
  <c r="V38" i="6"/>
  <c r="W38" i="6"/>
  <c r="X38" i="6"/>
  <c r="Y38" i="6"/>
  <c r="V39" i="6"/>
  <c r="W39" i="6"/>
  <c r="X39" i="6"/>
  <c r="Y39" i="6"/>
  <c r="V40" i="6"/>
  <c r="W40" i="6"/>
  <c r="X40" i="6"/>
  <c r="Y40" i="6"/>
  <c r="V41" i="6"/>
  <c r="W41" i="6"/>
  <c r="X41" i="6"/>
  <c r="Y41" i="6"/>
  <c r="V42" i="6"/>
  <c r="W42" i="6"/>
  <c r="X42" i="6"/>
  <c r="Y42" i="6"/>
  <c r="V43" i="6"/>
  <c r="W43" i="6"/>
  <c r="X43" i="6"/>
  <c r="Y43" i="6"/>
  <c r="V44" i="6"/>
  <c r="W44" i="6"/>
  <c r="X44" i="6"/>
  <c r="Y44" i="6"/>
  <c r="V45" i="6"/>
  <c r="W45" i="6"/>
  <c r="X45" i="6"/>
  <c r="Y45" i="6"/>
  <c r="V3" i="6"/>
  <c r="W3" i="6"/>
  <c r="X3" i="6"/>
  <c r="Y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3" i="6"/>
  <c r="B3" i="6"/>
  <c r="G3" i="6"/>
  <c r="Q3" i="6"/>
  <c r="C3" i="6"/>
  <c r="H3" i="6"/>
  <c r="D3" i="6"/>
  <c r="I3" i="6"/>
  <c r="E3" i="6"/>
  <c r="J3" i="6"/>
  <c r="S3" i="6"/>
  <c r="B4" i="6"/>
  <c r="G4" i="6"/>
  <c r="Q4" i="6"/>
  <c r="C4" i="6"/>
  <c r="H4" i="6"/>
  <c r="D4" i="6"/>
  <c r="I4" i="6"/>
  <c r="E4" i="6"/>
  <c r="J4" i="6"/>
  <c r="S4" i="6"/>
  <c r="B5" i="6"/>
  <c r="G5" i="6"/>
  <c r="Q5" i="6"/>
  <c r="C5" i="6"/>
  <c r="H5" i="6"/>
  <c r="D5" i="6"/>
  <c r="I5" i="6"/>
  <c r="E5" i="6"/>
  <c r="J5" i="6"/>
  <c r="S5" i="6"/>
  <c r="B6" i="6"/>
  <c r="G6" i="6"/>
  <c r="Q6" i="6"/>
  <c r="C6" i="6"/>
  <c r="H6" i="6"/>
  <c r="D6" i="6"/>
  <c r="I6" i="6"/>
  <c r="E6" i="6"/>
  <c r="J6" i="6"/>
  <c r="S6" i="6"/>
  <c r="B7" i="6"/>
  <c r="G7" i="6"/>
  <c r="Q7" i="6"/>
  <c r="C7" i="6"/>
  <c r="H7" i="6"/>
  <c r="D7" i="6"/>
  <c r="I7" i="6"/>
  <c r="E7" i="6"/>
  <c r="J7" i="6"/>
  <c r="S7" i="6"/>
  <c r="B8" i="6"/>
  <c r="G8" i="6"/>
  <c r="Q8" i="6"/>
  <c r="C8" i="6"/>
  <c r="H8" i="6"/>
  <c r="D8" i="6"/>
  <c r="I8" i="6"/>
  <c r="E8" i="6"/>
  <c r="J8" i="6"/>
  <c r="S8" i="6"/>
  <c r="B9" i="6"/>
  <c r="G9" i="6"/>
  <c r="Q9" i="6"/>
  <c r="C9" i="6"/>
  <c r="H9" i="6"/>
  <c r="D9" i="6"/>
  <c r="I9" i="6"/>
  <c r="E9" i="6"/>
  <c r="J9" i="6"/>
  <c r="S9" i="6"/>
  <c r="B10" i="6"/>
  <c r="G10" i="6"/>
  <c r="Q10" i="6"/>
  <c r="C10" i="6"/>
  <c r="H10" i="6"/>
  <c r="D10" i="6"/>
  <c r="I10" i="6"/>
  <c r="E10" i="6"/>
  <c r="J10" i="6"/>
  <c r="S10" i="6"/>
  <c r="B11" i="6"/>
  <c r="G11" i="6"/>
  <c r="Q11" i="6"/>
  <c r="C11" i="6"/>
  <c r="H11" i="6"/>
  <c r="D11" i="6"/>
  <c r="I11" i="6"/>
  <c r="E11" i="6"/>
  <c r="J11" i="6"/>
  <c r="S11" i="6"/>
  <c r="B12" i="6"/>
  <c r="G12" i="6"/>
  <c r="Q12" i="6"/>
  <c r="C12" i="6"/>
  <c r="H12" i="6"/>
  <c r="D12" i="6"/>
  <c r="I12" i="6"/>
  <c r="E12" i="6"/>
  <c r="J12" i="6"/>
  <c r="S12" i="6"/>
  <c r="B13" i="6"/>
  <c r="G13" i="6"/>
  <c r="Q13" i="6"/>
  <c r="C13" i="6"/>
  <c r="H13" i="6"/>
  <c r="D13" i="6"/>
  <c r="I13" i="6"/>
  <c r="E13" i="6"/>
  <c r="J13" i="6"/>
  <c r="S13" i="6"/>
  <c r="B14" i="6"/>
  <c r="G14" i="6"/>
  <c r="Q14" i="6"/>
  <c r="C14" i="6"/>
  <c r="H14" i="6"/>
  <c r="D14" i="6"/>
  <c r="I14" i="6"/>
  <c r="E14" i="6"/>
  <c r="J14" i="6"/>
  <c r="S14" i="6"/>
  <c r="B15" i="6"/>
  <c r="G15" i="6"/>
  <c r="Q15" i="6"/>
  <c r="C15" i="6"/>
  <c r="H15" i="6"/>
  <c r="D15" i="6"/>
  <c r="I15" i="6"/>
  <c r="E15" i="6"/>
  <c r="J15" i="6"/>
  <c r="S15" i="6"/>
  <c r="B16" i="6"/>
  <c r="G16" i="6"/>
  <c r="Q16" i="6"/>
  <c r="C16" i="6"/>
  <c r="H16" i="6"/>
  <c r="D16" i="6"/>
  <c r="I16" i="6"/>
  <c r="E16" i="6"/>
  <c r="J16" i="6"/>
  <c r="S16" i="6"/>
  <c r="B17" i="6"/>
  <c r="G17" i="6"/>
  <c r="Q17" i="6"/>
  <c r="C17" i="6"/>
  <c r="H17" i="6"/>
  <c r="D17" i="6"/>
  <c r="I17" i="6"/>
  <c r="E17" i="6"/>
  <c r="J17" i="6"/>
  <c r="S17" i="6"/>
  <c r="B18" i="6"/>
  <c r="G18" i="6"/>
  <c r="Q18" i="6"/>
  <c r="C18" i="6"/>
  <c r="H18" i="6"/>
  <c r="D18" i="6"/>
  <c r="I18" i="6"/>
  <c r="E18" i="6"/>
  <c r="J18" i="6"/>
  <c r="S18" i="6"/>
  <c r="B19" i="6"/>
  <c r="G19" i="6"/>
  <c r="Q19" i="6"/>
  <c r="C19" i="6"/>
  <c r="H19" i="6"/>
  <c r="D19" i="6"/>
  <c r="I19" i="6"/>
  <c r="E19" i="6"/>
  <c r="J19" i="6"/>
  <c r="S19" i="6"/>
  <c r="B20" i="6"/>
  <c r="G20" i="6"/>
  <c r="Q20" i="6"/>
  <c r="C20" i="6"/>
  <c r="H20" i="6"/>
  <c r="D20" i="6"/>
  <c r="I20" i="6"/>
  <c r="E20" i="6"/>
  <c r="J20" i="6"/>
  <c r="S20" i="6"/>
  <c r="B21" i="6"/>
  <c r="G21" i="6"/>
  <c r="Q21" i="6"/>
  <c r="C21" i="6"/>
  <c r="H21" i="6"/>
  <c r="D21" i="6"/>
  <c r="I21" i="6"/>
  <c r="E21" i="6"/>
  <c r="J21" i="6"/>
  <c r="S21" i="6"/>
  <c r="B22" i="6"/>
  <c r="G22" i="6"/>
  <c r="Q22" i="6"/>
  <c r="C22" i="6"/>
  <c r="H22" i="6"/>
  <c r="D22" i="6"/>
  <c r="I22" i="6"/>
  <c r="E22" i="6"/>
  <c r="J22" i="6"/>
  <c r="S22" i="6"/>
  <c r="B23" i="6"/>
  <c r="G23" i="6"/>
  <c r="Q23" i="6"/>
  <c r="C23" i="6"/>
  <c r="H23" i="6"/>
  <c r="D23" i="6"/>
  <c r="I23" i="6"/>
  <c r="E23" i="6"/>
  <c r="J23" i="6"/>
  <c r="S23" i="6"/>
  <c r="B24" i="6"/>
  <c r="G24" i="6"/>
  <c r="Q24" i="6"/>
  <c r="C24" i="6"/>
  <c r="H24" i="6"/>
  <c r="D24" i="6"/>
  <c r="I24" i="6"/>
  <c r="E24" i="6"/>
  <c r="J24" i="6"/>
  <c r="S24" i="6"/>
  <c r="B25" i="6"/>
  <c r="G25" i="6"/>
  <c r="Q25" i="6"/>
  <c r="C25" i="6"/>
  <c r="H25" i="6"/>
  <c r="D25" i="6"/>
  <c r="I25" i="6"/>
  <c r="E25" i="6"/>
  <c r="J25" i="6"/>
  <c r="S25" i="6"/>
  <c r="B26" i="6"/>
  <c r="G26" i="6"/>
  <c r="Q26" i="6"/>
  <c r="C26" i="6"/>
  <c r="H26" i="6"/>
  <c r="D26" i="6"/>
  <c r="I26" i="6"/>
  <c r="E26" i="6"/>
  <c r="J26" i="6"/>
  <c r="S26" i="6"/>
  <c r="B27" i="6"/>
  <c r="G27" i="6"/>
  <c r="Q27" i="6"/>
  <c r="C27" i="6"/>
  <c r="H27" i="6"/>
  <c r="D27" i="6"/>
  <c r="I27" i="6"/>
  <c r="E27" i="6"/>
  <c r="J27" i="6"/>
  <c r="S27" i="6"/>
  <c r="B28" i="6"/>
  <c r="G28" i="6"/>
  <c r="Q28" i="6"/>
  <c r="C28" i="6"/>
  <c r="H28" i="6"/>
  <c r="D28" i="6"/>
  <c r="I28" i="6"/>
  <c r="E28" i="6"/>
  <c r="J28" i="6"/>
  <c r="S28" i="6"/>
  <c r="B29" i="6"/>
  <c r="G29" i="6"/>
  <c r="Q29" i="6"/>
  <c r="C29" i="6"/>
  <c r="H29" i="6"/>
  <c r="D29" i="6"/>
  <c r="I29" i="6"/>
  <c r="E29" i="6"/>
  <c r="J29" i="6"/>
  <c r="S29" i="6"/>
  <c r="B30" i="6"/>
  <c r="G30" i="6"/>
  <c r="Q30" i="6"/>
  <c r="C30" i="6"/>
  <c r="H30" i="6"/>
  <c r="D30" i="6"/>
  <c r="I30" i="6"/>
  <c r="E30" i="6"/>
  <c r="J30" i="6"/>
  <c r="S30" i="6"/>
  <c r="B31" i="6"/>
  <c r="G31" i="6"/>
  <c r="Q31" i="6"/>
  <c r="C31" i="6"/>
  <c r="H31" i="6"/>
  <c r="D31" i="6"/>
  <c r="I31" i="6"/>
  <c r="E31" i="6"/>
  <c r="J31" i="6"/>
  <c r="S31" i="6"/>
  <c r="B32" i="6"/>
  <c r="G32" i="6"/>
  <c r="Q32" i="6"/>
  <c r="C32" i="6"/>
  <c r="H32" i="6"/>
  <c r="D32" i="6"/>
  <c r="I32" i="6"/>
  <c r="E32" i="6"/>
  <c r="J32" i="6"/>
  <c r="S32" i="6"/>
  <c r="B33" i="6"/>
  <c r="G33" i="6"/>
  <c r="Q33" i="6"/>
  <c r="C33" i="6"/>
  <c r="H33" i="6"/>
  <c r="D33" i="6"/>
  <c r="I33" i="6"/>
  <c r="E33" i="6"/>
  <c r="J33" i="6"/>
  <c r="S33" i="6"/>
  <c r="B34" i="6"/>
  <c r="G34" i="6"/>
  <c r="Q34" i="6"/>
  <c r="C34" i="6"/>
  <c r="H34" i="6"/>
  <c r="D34" i="6"/>
  <c r="I34" i="6"/>
  <c r="E34" i="6"/>
  <c r="J34" i="6"/>
  <c r="S34" i="6"/>
  <c r="B35" i="6"/>
  <c r="G35" i="6"/>
  <c r="Q35" i="6"/>
  <c r="C35" i="6"/>
  <c r="H35" i="6"/>
  <c r="D35" i="6"/>
  <c r="I35" i="6"/>
  <c r="E35" i="6"/>
  <c r="J35" i="6"/>
  <c r="S35" i="6"/>
  <c r="B36" i="6"/>
  <c r="G36" i="6"/>
  <c r="Q36" i="6"/>
  <c r="C36" i="6"/>
  <c r="H36" i="6"/>
  <c r="D36" i="6"/>
  <c r="I36" i="6"/>
  <c r="E36" i="6"/>
  <c r="J36" i="6"/>
  <c r="S36" i="6"/>
  <c r="B37" i="6"/>
  <c r="G37" i="6"/>
  <c r="Q37" i="6"/>
  <c r="C37" i="6"/>
  <c r="H37" i="6"/>
  <c r="D37" i="6"/>
  <c r="I37" i="6"/>
  <c r="E37" i="6"/>
  <c r="J37" i="6"/>
  <c r="S37" i="6"/>
  <c r="B38" i="6"/>
  <c r="G38" i="6"/>
  <c r="Q38" i="6"/>
  <c r="C38" i="6"/>
  <c r="H38" i="6"/>
  <c r="D38" i="6"/>
  <c r="I38" i="6"/>
  <c r="E38" i="6"/>
  <c r="J38" i="6"/>
  <c r="S38" i="6"/>
  <c r="B39" i="6"/>
  <c r="G39" i="6"/>
  <c r="Q39" i="6"/>
  <c r="C39" i="6"/>
  <c r="H39" i="6"/>
  <c r="D39" i="6"/>
  <c r="I39" i="6"/>
  <c r="E39" i="6"/>
  <c r="J39" i="6"/>
  <c r="S39" i="6"/>
  <c r="B40" i="6"/>
  <c r="G40" i="6"/>
  <c r="Q40" i="6"/>
  <c r="C40" i="6"/>
  <c r="H40" i="6"/>
  <c r="D40" i="6"/>
  <c r="I40" i="6"/>
  <c r="E40" i="6"/>
  <c r="J40" i="6"/>
  <c r="S40" i="6"/>
  <c r="B41" i="6"/>
  <c r="G41" i="6"/>
  <c r="Q41" i="6"/>
  <c r="C41" i="6"/>
  <c r="H41" i="6"/>
  <c r="D41" i="6"/>
  <c r="I41" i="6"/>
  <c r="E41" i="6"/>
  <c r="J41" i="6"/>
  <c r="S41" i="6"/>
  <c r="B42" i="6"/>
  <c r="G42" i="6"/>
  <c r="Q42" i="6"/>
  <c r="C42" i="6"/>
  <c r="H42" i="6"/>
  <c r="D42" i="6"/>
  <c r="I42" i="6"/>
  <c r="E42" i="6"/>
  <c r="J42" i="6"/>
  <c r="S42" i="6"/>
  <c r="B43" i="6"/>
  <c r="G43" i="6"/>
  <c r="Q43" i="6"/>
  <c r="C43" i="6"/>
  <c r="H43" i="6"/>
  <c r="D43" i="6"/>
  <c r="I43" i="6"/>
  <c r="E43" i="6"/>
  <c r="J43" i="6"/>
  <c r="S43" i="6"/>
  <c r="B44" i="6"/>
  <c r="G44" i="6"/>
  <c r="Q44" i="6"/>
  <c r="C44" i="6"/>
  <c r="H44" i="6"/>
  <c r="D44" i="6"/>
  <c r="I44" i="6"/>
  <c r="E44" i="6"/>
  <c r="J44" i="6"/>
  <c r="S44" i="6"/>
  <c r="B45" i="6"/>
  <c r="G45" i="6"/>
  <c r="Q45" i="6"/>
  <c r="C45" i="6"/>
  <c r="H45" i="6"/>
  <c r="D45" i="6"/>
  <c r="I45" i="6"/>
  <c r="E45" i="6"/>
  <c r="J45" i="6"/>
  <c r="S45" i="6"/>
  <c r="B95" i="6"/>
  <c r="D149" i="9"/>
  <c r="E149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E169" i="9"/>
</calcChain>
</file>

<file path=xl/sharedStrings.xml><?xml version="1.0" encoding="utf-8"?>
<sst xmlns="http://schemas.openxmlformats.org/spreadsheetml/2006/main" count="914" uniqueCount="87">
  <si>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</si>
  <si>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</si>
  <si>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</si>
  <si>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</si>
  <si>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</si>
  <si>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</si>
  <si>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</si>
  <si>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</si>
  <si>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</si>
  <si>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</si>
  <si>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</si>
  <si>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</si>
  <si>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</si>
  <si>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</si>
  <si>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</si>
  <si>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</si>
  <si>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</si>
  <si>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</si>
  <si>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</si>
  <si>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</si>
  <si>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</si>
  <si>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</si>
  <si>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</si>
  <si>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</si>
  <si>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</si>
  <si>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</si>
  <si>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</si>
  <si>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</si>
  <si>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</si>
  <si>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</si>
  <si>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</si>
  <si>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</si>
  <si>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</si>
  <si>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</si>
  <si>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</si>
  <si>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</si>
  <si>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</si>
  <si>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</si>
  <si>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</si>
  <si>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</si>
  <si>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</si>
  <si>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</si>
  <si>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Richmond</t>
  </si>
  <si>
    <t>Tappahannock</t>
  </si>
  <si>
    <t>Warrenton</t>
  </si>
  <si>
    <t>York_County</t>
  </si>
  <si>
    <t>Staunton</t>
  </si>
  <si>
    <t>Inventory</t>
  </si>
  <si>
    <t>Payroll</t>
  </si>
  <si>
    <t>Hiring</t>
  </si>
  <si>
    <t>Marketing</t>
  </si>
  <si>
    <t>Merchandising</t>
  </si>
  <si>
    <t>state millage rate</t>
  </si>
  <si>
    <t>hourly rate</t>
  </si>
  <si>
    <t>Stores</t>
  </si>
  <si>
    <t>nearest</t>
  </si>
  <si>
    <t>1000000</t>
  </si>
  <si>
    <t>millage cost</t>
  </si>
  <si>
    <t>travel cost</t>
  </si>
  <si>
    <t>time required</t>
  </si>
  <si>
    <t>total cost</t>
  </si>
  <si>
    <t>number of trips</t>
  </si>
  <si>
    <t>checking the fesibilty</t>
  </si>
  <si>
    <t>allocation</t>
  </si>
  <si>
    <t>Our alloction</t>
  </si>
  <si>
    <t>maxuim avilabe</t>
  </si>
  <si>
    <t>over allocation</t>
  </si>
  <si>
    <t>if over allocated or not</t>
  </si>
  <si>
    <t>Decision varible</t>
  </si>
  <si>
    <t>Data</t>
  </si>
  <si>
    <t>objective function</t>
  </si>
  <si>
    <t>miles cost</t>
  </si>
  <si>
    <t>time cost</t>
  </si>
  <si>
    <t>total trips</t>
  </si>
  <si>
    <t>cost per shope</t>
  </si>
  <si>
    <t>constraints</t>
  </si>
  <si>
    <t>assignment</t>
  </si>
  <si>
    <t>assignment_constraint</t>
  </si>
  <si>
    <t>feasibility_constraint</t>
  </si>
  <si>
    <t>total hours required</t>
  </si>
  <si>
    <t>hous avilable</t>
  </si>
  <si>
    <t>&lt;=</t>
  </si>
  <si>
    <t>=</t>
  </si>
  <si>
    <t>decision varible</t>
  </si>
  <si>
    <t xml:space="preserve">model 1 </t>
  </si>
  <si>
    <t>model 2</t>
  </si>
  <si>
    <t>if allocation chaged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</si>
</sst>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2" fillId="0" borderId="0" xfId="0" applyFont="1"/>
    <xf numFmtId="0" fontId="3" fillId="4" borderId="0" xfId="1"/>
    <xf numFmtId="0" fontId="0" fillId="0" borderId="0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6B98-A0A1-4C09-947D-167C82CC6FD9}">
  <dimension ref="A1:BT45"/>
  <sheetViews>
    <sheetView topLeftCell="A22" workbookViewId="0">
      <selection sqref="A1:F44"/>
    </sheetView>
  </sheetViews>
  <sheetFormatPr defaultColWidth="8.81640625" defaultRowHeight="12.5" x14ac:dyDescent="0.25"/>
  <cols>
    <col min="1" max="1" width="21.453125" customWidth="1"/>
    <col min="2" max="2" width="10" customWidth="1"/>
    <col min="3" max="3" width="11.1796875" customWidth="1"/>
    <col min="6" max="6" width="12.26953125" bestFit="1" customWidth="1"/>
  </cols>
  <sheetData>
    <row r="1" spans="1:57" ht="13" thickBot="1" x14ac:dyDescent="0.3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57" s="18" customFormat="1" ht="13" thickTop="1" x14ac:dyDescent="0.25">
      <c r="A2" t="s">
        <v>0</v>
      </c>
      <c r="B2" s="1">
        <v>39</v>
      </c>
      <c r="C2" s="7">
        <v>133</v>
      </c>
      <c r="D2" s="2">
        <v>0</v>
      </c>
      <c r="E2" s="7">
        <v>19</v>
      </c>
      <c r="F2" s="9">
        <v>5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18" customFormat="1" x14ac:dyDescent="0.25">
      <c r="A3" t="s">
        <v>1</v>
      </c>
      <c r="B3" s="3">
        <v>0</v>
      </c>
      <c r="C3">
        <v>11</v>
      </c>
      <c r="D3" s="4">
        <v>0</v>
      </c>
      <c r="E3">
        <v>1</v>
      </c>
      <c r="F3" s="10">
        <v>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18" customFormat="1" x14ac:dyDescent="0.25">
      <c r="A4" t="s">
        <v>2</v>
      </c>
      <c r="B4" s="3">
        <v>92</v>
      </c>
      <c r="C4">
        <v>91</v>
      </c>
      <c r="D4" s="4">
        <v>186</v>
      </c>
      <c r="E4">
        <v>30</v>
      </c>
      <c r="F4" s="10">
        <v>30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18" customFormat="1" x14ac:dyDescent="0.25">
      <c r="A5" t="s">
        <v>3</v>
      </c>
      <c r="B5" s="3">
        <v>2</v>
      </c>
      <c r="C5">
        <v>2</v>
      </c>
      <c r="D5" s="4">
        <v>23</v>
      </c>
      <c r="E5">
        <v>15</v>
      </c>
      <c r="F5" s="10">
        <v>4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18" customFormat="1" x14ac:dyDescent="0.25">
      <c r="A6" t="s">
        <v>4</v>
      </c>
      <c r="B6" s="3">
        <v>4</v>
      </c>
      <c r="C6">
        <v>17</v>
      </c>
      <c r="D6" s="4">
        <v>6</v>
      </c>
      <c r="E6">
        <v>5</v>
      </c>
      <c r="F6" s="10">
        <v>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18" customFormat="1" x14ac:dyDescent="0.25">
      <c r="A7" t="s">
        <v>5</v>
      </c>
      <c r="B7" s="3">
        <v>28</v>
      </c>
      <c r="C7">
        <v>6</v>
      </c>
      <c r="D7" s="4">
        <v>0</v>
      </c>
      <c r="E7">
        <v>10</v>
      </c>
      <c r="F7" s="10">
        <v>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18" customFormat="1" x14ac:dyDescent="0.25">
      <c r="A8" t="s">
        <v>6</v>
      </c>
      <c r="B8" s="3">
        <v>55</v>
      </c>
      <c r="C8">
        <v>80</v>
      </c>
      <c r="D8" s="4">
        <v>3</v>
      </c>
      <c r="E8">
        <v>12</v>
      </c>
      <c r="F8" s="10">
        <v>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18" customFormat="1" x14ac:dyDescent="0.25">
      <c r="A9" t="s">
        <v>7</v>
      </c>
      <c r="B9" s="3">
        <v>19</v>
      </c>
      <c r="C9">
        <v>8</v>
      </c>
      <c r="D9" s="4">
        <v>2</v>
      </c>
      <c r="E9">
        <v>0</v>
      </c>
      <c r="F9" s="10">
        <v>6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18" customFormat="1" x14ac:dyDescent="0.25">
      <c r="A10" t="s">
        <v>8</v>
      </c>
      <c r="B10" s="3">
        <v>41</v>
      </c>
      <c r="C10">
        <v>70</v>
      </c>
      <c r="D10" s="4">
        <v>0</v>
      </c>
      <c r="E10">
        <v>0</v>
      </c>
      <c r="F10" s="10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18" customFormat="1" x14ac:dyDescent="0.25">
      <c r="A11" t="s">
        <v>9</v>
      </c>
      <c r="B11" s="3">
        <v>4</v>
      </c>
      <c r="C11">
        <v>12</v>
      </c>
      <c r="D11" s="4">
        <v>8</v>
      </c>
      <c r="E11">
        <v>0</v>
      </c>
      <c r="F11" s="10">
        <v>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18" customFormat="1" x14ac:dyDescent="0.25">
      <c r="A12" t="s">
        <v>10</v>
      </c>
      <c r="B12" s="3">
        <v>7</v>
      </c>
      <c r="C12">
        <v>8</v>
      </c>
      <c r="D12" s="4">
        <v>19</v>
      </c>
      <c r="E12">
        <v>2</v>
      </c>
      <c r="F12" s="10"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18" customFormat="1" x14ac:dyDescent="0.25">
      <c r="A13" t="s">
        <v>11</v>
      </c>
      <c r="B13" s="3">
        <v>35</v>
      </c>
      <c r="C13">
        <v>46</v>
      </c>
      <c r="D13" s="4">
        <v>24</v>
      </c>
      <c r="E13">
        <v>14</v>
      </c>
      <c r="F13" s="10">
        <v>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18" customFormat="1" x14ac:dyDescent="0.25">
      <c r="A14" t="s">
        <v>12</v>
      </c>
      <c r="B14" s="3">
        <v>11</v>
      </c>
      <c r="C14">
        <v>18</v>
      </c>
      <c r="D14" s="4">
        <v>24</v>
      </c>
      <c r="E14">
        <v>25</v>
      </c>
      <c r="F14" s="10">
        <v>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18" customFormat="1" x14ac:dyDescent="0.25">
      <c r="A15" t="s">
        <v>13</v>
      </c>
      <c r="B15" s="3">
        <v>22</v>
      </c>
      <c r="C15">
        <v>36</v>
      </c>
      <c r="D15" s="4">
        <v>40</v>
      </c>
      <c r="E15">
        <v>19</v>
      </c>
      <c r="F15" s="10">
        <v>44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18" customFormat="1" x14ac:dyDescent="0.25">
      <c r="A16" t="s">
        <v>14</v>
      </c>
      <c r="B16" s="3">
        <v>0</v>
      </c>
      <c r="C16">
        <v>24</v>
      </c>
      <c r="D16" s="4">
        <v>0</v>
      </c>
      <c r="E16">
        <v>1</v>
      </c>
      <c r="F16" s="10">
        <v>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18" customFormat="1" x14ac:dyDescent="0.25">
      <c r="A17" t="s">
        <v>15</v>
      </c>
      <c r="B17" s="3">
        <v>1</v>
      </c>
      <c r="C17">
        <v>34</v>
      </c>
      <c r="D17" s="4">
        <v>0</v>
      </c>
      <c r="E17">
        <v>13</v>
      </c>
      <c r="F17" s="10">
        <v>2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18" customFormat="1" x14ac:dyDescent="0.25">
      <c r="A18" t="s">
        <v>16</v>
      </c>
      <c r="B18" s="3">
        <v>5</v>
      </c>
      <c r="C18">
        <v>11</v>
      </c>
      <c r="D18" s="4">
        <v>6</v>
      </c>
      <c r="E18">
        <v>0</v>
      </c>
      <c r="F18" s="10">
        <v>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18" customFormat="1" x14ac:dyDescent="0.25">
      <c r="A19" t="s">
        <v>17</v>
      </c>
      <c r="B19" s="3">
        <v>0</v>
      </c>
      <c r="C19">
        <v>23</v>
      </c>
      <c r="D19" s="4">
        <v>6</v>
      </c>
      <c r="E19">
        <v>20</v>
      </c>
      <c r="F19" s="10">
        <v>6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18" customFormat="1" x14ac:dyDescent="0.25">
      <c r="A20" t="s">
        <v>18</v>
      </c>
      <c r="B20" s="3">
        <v>13</v>
      </c>
      <c r="C20">
        <v>71</v>
      </c>
      <c r="D20" s="4">
        <v>0</v>
      </c>
      <c r="E20">
        <v>16</v>
      </c>
      <c r="F20" s="10">
        <v>4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18" customFormat="1" x14ac:dyDescent="0.25">
      <c r="A21" t="s">
        <v>19</v>
      </c>
      <c r="B21" s="3">
        <v>1</v>
      </c>
      <c r="C21">
        <v>6</v>
      </c>
      <c r="D21" s="4">
        <v>0</v>
      </c>
      <c r="E21">
        <v>0</v>
      </c>
      <c r="F21" s="10">
        <v>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18" customFormat="1" x14ac:dyDescent="0.25">
      <c r="A22" t="s">
        <v>20</v>
      </c>
      <c r="B22" s="3">
        <v>30</v>
      </c>
      <c r="C22">
        <v>42</v>
      </c>
      <c r="D22" s="4">
        <v>2</v>
      </c>
      <c r="E22">
        <v>0</v>
      </c>
      <c r="F22" s="10">
        <v>9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18" customFormat="1" x14ac:dyDescent="0.25">
      <c r="A23" t="s">
        <v>21</v>
      </c>
      <c r="B23" s="3">
        <v>2</v>
      </c>
      <c r="C23">
        <v>6</v>
      </c>
      <c r="D23" s="4">
        <v>12</v>
      </c>
      <c r="E23">
        <v>10</v>
      </c>
      <c r="F23" s="10">
        <v>2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18" customFormat="1" x14ac:dyDescent="0.25">
      <c r="A24" t="s">
        <v>22</v>
      </c>
      <c r="B24" s="3">
        <v>3</v>
      </c>
      <c r="C24">
        <v>7</v>
      </c>
      <c r="D24" s="4">
        <v>6</v>
      </c>
      <c r="E24">
        <v>0</v>
      </c>
      <c r="F24" s="10">
        <v>4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18" customFormat="1" x14ac:dyDescent="0.25">
      <c r="A25" t="s">
        <v>23</v>
      </c>
      <c r="B25" s="3">
        <v>5</v>
      </c>
      <c r="C25">
        <v>14</v>
      </c>
      <c r="D25" s="4">
        <v>2</v>
      </c>
      <c r="E25">
        <v>10</v>
      </c>
      <c r="F25" s="10">
        <v>2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18" customFormat="1" x14ac:dyDescent="0.25">
      <c r="A26" t="s">
        <v>24</v>
      </c>
      <c r="B26" s="3">
        <v>16</v>
      </c>
      <c r="C26">
        <v>42</v>
      </c>
      <c r="D26" s="4">
        <v>0</v>
      </c>
      <c r="E26">
        <v>1</v>
      </c>
      <c r="F26" s="10">
        <v>1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18" customFormat="1" x14ac:dyDescent="0.25">
      <c r="A27" t="s">
        <v>25</v>
      </c>
      <c r="B27" s="3">
        <v>5</v>
      </c>
      <c r="C27">
        <v>4</v>
      </c>
      <c r="D27" s="4">
        <v>6</v>
      </c>
      <c r="E27">
        <v>0</v>
      </c>
      <c r="F27" s="10">
        <v>4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18" customFormat="1" x14ac:dyDescent="0.25">
      <c r="A28" t="s">
        <v>26</v>
      </c>
      <c r="B28" s="3">
        <v>6</v>
      </c>
      <c r="C28">
        <v>10</v>
      </c>
      <c r="D28" s="4">
        <v>0</v>
      </c>
      <c r="E28">
        <v>5</v>
      </c>
      <c r="F28" s="10">
        <v>6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18" customFormat="1" x14ac:dyDescent="0.25">
      <c r="A29" t="s">
        <v>27</v>
      </c>
      <c r="B29" s="3">
        <v>2</v>
      </c>
      <c r="C29">
        <v>26</v>
      </c>
      <c r="D29" s="4">
        <v>0</v>
      </c>
      <c r="E29">
        <v>1</v>
      </c>
      <c r="F29" s="10">
        <v>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18" customFormat="1" x14ac:dyDescent="0.25">
      <c r="A30" t="s">
        <v>28</v>
      </c>
      <c r="B30" s="3">
        <v>3</v>
      </c>
      <c r="C30">
        <v>22</v>
      </c>
      <c r="D30" s="4">
        <v>2</v>
      </c>
      <c r="E30">
        <v>25</v>
      </c>
      <c r="F30" s="10">
        <v>4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18" customFormat="1" x14ac:dyDescent="0.25">
      <c r="A31" t="s">
        <v>29</v>
      </c>
      <c r="B31" s="3">
        <v>8</v>
      </c>
      <c r="C31">
        <v>17</v>
      </c>
      <c r="D31" s="4">
        <v>6</v>
      </c>
      <c r="E31">
        <v>0</v>
      </c>
      <c r="F31" s="10">
        <v>2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18" customFormat="1" x14ac:dyDescent="0.25">
      <c r="A32" t="s">
        <v>30</v>
      </c>
      <c r="B32" s="3">
        <v>8</v>
      </c>
      <c r="C32">
        <v>14</v>
      </c>
      <c r="D32" s="4">
        <v>13</v>
      </c>
      <c r="E32">
        <v>4</v>
      </c>
      <c r="F32" s="10">
        <v>15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72" s="18" customFormat="1" x14ac:dyDescent="0.25">
      <c r="A33" t="s">
        <v>31</v>
      </c>
      <c r="B33" s="3">
        <v>1</v>
      </c>
      <c r="C33">
        <v>30</v>
      </c>
      <c r="D33" s="4">
        <v>4</v>
      </c>
      <c r="E33">
        <v>2</v>
      </c>
      <c r="F33" s="10">
        <v>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72" s="18" customFormat="1" x14ac:dyDescent="0.25">
      <c r="A34" t="s">
        <v>32</v>
      </c>
      <c r="B34" s="3">
        <v>1</v>
      </c>
      <c r="C34">
        <v>7</v>
      </c>
      <c r="D34" s="4">
        <v>4</v>
      </c>
      <c r="E34">
        <v>8</v>
      </c>
      <c r="F34" s="10"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72" s="18" customFormat="1" x14ac:dyDescent="0.25">
      <c r="A35" t="s">
        <v>33</v>
      </c>
      <c r="B35" s="3">
        <v>43</v>
      </c>
      <c r="C35">
        <v>60</v>
      </c>
      <c r="D35" s="4">
        <v>45</v>
      </c>
      <c r="E35">
        <v>18</v>
      </c>
      <c r="F35" s="10">
        <v>73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72" s="18" customFormat="1" x14ac:dyDescent="0.25">
      <c r="A36" t="s">
        <v>34</v>
      </c>
      <c r="B36" s="3">
        <v>0</v>
      </c>
      <c r="C36">
        <v>1</v>
      </c>
      <c r="D36" s="4">
        <v>6</v>
      </c>
      <c r="E36">
        <v>0</v>
      </c>
      <c r="F36" s="10">
        <v>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72" s="18" customFormat="1" x14ac:dyDescent="0.25">
      <c r="A37" t="s">
        <v>35</v>
      </c>
      <c r="B37" s="3">
        <v>73</v>
      </c>
      <c r="C37">
        <v>46</v>
      </c>
      <c r="D37" s="4">
        <v>26</v>
      </c>
      <c r="E37">
        <v>18</v>
      </c>
      <c r="F37" s="10">
        <v>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72" s="18" customFormat="1" x14ac:dyDescent="0.25">
      <c r="A38" t="s">
        <v>36</v>
      </c>
      <c r="B38" s="3">
        <v>46</v>
      </c>
      <c r="C38">
        <v>68</v>
      </c>
      <c r="D38" s="4">
        <v>325</v>
      </c>
      <c r="E38">
        <v>16</v>
      </c>
      <c r="F38" s="10">
        <v>25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72" s="18" customFormat="1" x14ac:dyDescent="0.25">
      <c r="A39" t="s">
        <v>37</v>
      </c>
      <c r="B39" s="3">
        <v>8</v>
      </c>
      <c r="C39">
        <v>9</v>
      </c>
      <c r="D39" s="4">
        <v>8</v>
      </c>
      <c r="E39">
        <v>2</v>
      </c>
      <c r="F39" s="10">
        <v>10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72" s="18" customFormat="1" x14ac:dyDescent="0.25">
      <c r="A40" t="s">
        <v>38</v>
      </c>
      <c r="B40" s="3">
        <v>2</v>
      </c>
      <c r="C40">
        <v>24</v>
      </c>
      <c r="D40" s="4">
        <v>6</v>
      </c>
      <c r="E40">
        <v>0</v>
      </c>
      <c r="F40" s="10">
        <v>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72" s="18" customFormat="1" x14ac:dyDescent="0.25">
      <c r="A41" t="s">
        <v>39</v>
      </c>
      <c r="B41" s="3">
        <v>4</v>
      </c>
      <c r="C41">
        <v>25</v>
      </c>
      <c r="D41" s="4">
        <v>4</v>
      </c>
      <c r="E41">
        <v>0</v>
      </c>
      <c r="F41" s="10">
        <v>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72" s="18" customFormat="1" x14ac:dyDescent="0.25">
      <c r="A42" t="s">
        <v>40</v>
      </c>
      <c r="B42" s="3">
        <v>16</v>
      </c>
      <c r="C42">
        <v>7</v>
      </c>
      <c r="D42" s="4">
        <v>0</v>
      </c>
      <c r="E42">
        <v>1</v>
      </c>
      <c r="F42" s="10">
        <v>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72" s="18" customFormat="1" x14ac:dyDescent="0.25">
      <c r="A43" t="s">
        <v>41</v>
      </c>
      <c r="B43" s="3">
        <v>14</v>
      </c>
      <c r="C43">
        <v>8</v>
      </c>
      <c r="D43" s="4">
        <v>4</v>
      </c>
      <c r="E43">
        <v>5</v>
      </c>
      <c r="F43" s="10">
        <v>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1:72" s="18" customFormat="1" ht="13" thickBot="1" x14ac:dyDescent="0.3">
      <c r="A44" t="s">
        <v>45</v>
      </c>
      <c r="B44" s="5">
        <v>6</v>
      </c>
      <c r="C44" s="8">
        <v>40</v>
      </c>
      <c r="D44" s="6">
        <v>0</v>
      </c>
      <c r="E44" s="8">
        <v>5</v>
      </c>
      <c r="F44" s="11">
        <v>6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1:72" ht="13" thickTop="1" x14ac:dyDescent="0.25"/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5"/>
  <sheetViews>
    <sheetView workbookViewId="0">
      <selection sqref="A1:F1048576"/>
    </sheetView>
  </sheetViews>
  <sheetFormatPr defaultColWidth="8.81640625" defaultRowHeight="12.5" x14ac:dyDescent="0.25"/>
  <cols>
    <col min="1" max="1" width="21.453125" customWidth="1"/>
    <col min="3" max="3" width="10.81640625" customWidth="1"/>
  </cols>
  <sheetData>
    <row r="1" spans="1:56" ht="13" thickBot="1" x14ac:dyDescent="0.3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56" s="18" customFormat="1" ht="13" thickTop="1" x14ac:dyDescent="0.25">
      <c r="A2" t="s">
        <v>0</v>
      </c>
      <c r="B2" s="1">
        <v>460</v>
      </c>
      <c r="C2" s="7">
        <v>771</v>
      </c>
      <c r="D2" s="2">
        <v>0</v>
      </c>
      <c r="E2" s="7">
        <v>96</v>
      </c>
      <c r="F2" s="9">
        <v>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s="18" customFormat="1" x14ac:dyDescent="0.25">
      <c r="A3" t="s">
        <v>1</v>
      </c>
      <c r="B3" s="3">
        <v>2</v>
      </c>
      <c r="C3">
        <v>28</v>
      </c>
      <c r="D3" s="4">
        <v>0</v>
      </c>
      <c r="E3">
        <v>8</v>
      </c>
      <c r="F3" s="10">
        <v>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s="18" customFormat="1" x14ac:dyDescent="0.25">
      <c r="A4" t="s">
        <v>2</v>
      </c>
      <c r="B4" s="3">
        <v>341</v>
      </c>
      <c r="C4">
        <v>737</v>
      </c>
      <c r="D4" s="4">
        <v>2806</v>
      </c>
      <c r="E4">
        <v>260</v>
      </c>
      <c r="F4" s="10">
        <v>65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s="18" customFormat="1" x14ac:dyDescent="0.25">
      <c r="A5" t="s">
        <v>3</v>
      </c>
      <c r="B5" s="3">
        <v>46</v>
      </c>
      <c r="C5">
        <v>40</v>
      </c>
      <c r="D5" s="4">
        <v>408</v>
      </c>
      <c r="E5">
        <v>84</v>
      </c>
      <c r="F5" s="10">
        <v>59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s="18" customFormat="1" x14ac:dyDescent="0.25">
      <c r="A6" t="s">
        <v>4</v>
      </c>
      <c r="B6" s="3">
        <v>13</v>
      </c>
      <c r="C6">
        <v>136</v>
      </c>
      <c r="D6" s="4">
        <v>170</v>
      </c>
      <c r="E6">
        <v>10</v>
      </c>
      <c r="F6" s="10">
        <v>55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s="18" customFormat="1" x14ac:dyDescent="0.25">
      <c r="A7" t="s">
        <v>5</v>
      </c>
      <c r="B7" s="3">
        <v>90</v>
      </c>
      <c r="C7">
        <v>26</v>
      </c>
      <c r="D7" s="4">
        <v>0</v>
      </c>
      <c r="E7">
        <v>40</v>
      </c>
      <c r="F7" s="10">
        <v>15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s="18" customFormat="1" x14ac:dyDescent="0.25">
      <c r="A8" t="s">
        <v>6</v>
      </c>
      <c r="B8" s="3">
        <v>655</v>
      </c>
      <c r="C8">
        <v>343</v>
      </c>
      <c r="D8" s="4">
        <v>17</v>
      </c>
      <c r="E8">
        <v>144</v>
      </c>
      <c r="F8" s="10">
        <v>8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s="18" customFormat="1" x14ac:dyDescent="0.25">
      <c r="A9" t="s">
        <v>7</v>
      </c>
      <c r="B9" s="3">
        <v>123</v>
      </c>
      <c r="C9">
        <v>64</v>
      </c>
      <c r="D9" s="4">
        <v>60</v>
      </c>
      <c r="E9">
        <v>0</v>
      </c>
      <c r="F9" s="10">
        <v>70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s="18" customFormat="1" x14ac:dyDescent="0.25">
      <c r="A10" t="s">
        <v>8</v>
      </c>
      <c r="B10" s="3">
        <v>468</v>
      </c>
      <c r="C10">
        <v>264</v>
      </c>
      <c r="D10" s="4">
        <v>0</v>
      </c>
      <c r="E10">
        <v>0</v>
      </c>
      <c r="F10" s="10">
        <v>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s="18" customFormat="1" x14ac:dyDescent="0.25">
      <c r="A11" t="s">
        <v>9</v>
      </c>
      <c r="B11" s="3">
        <v>12</v>
      </c>
      <c r="C11">
        <v>96</v>
      </c>
      <c r="D11" s="4">
        <v>200</v>
      </c>
      <c r="E11">
        <v>0</v>
      </c>
      <c r="F11" s="10">
        <v>120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s="18" customFormat="1" x14ac:dyDescent="0.25">
      <c r="A12" t="s">
        <v>10</v>
      </c>
      <c r="B12" s="3">
        <v>21</v>
      </c>
      <c r="C12">
        <v>33</v>
      </c>
      <c r="D12" s="4">
        <v>0</v>
      </c>
      <c r="E12">
        <v>14</v>
      </c>
      <c r="F12" s="10"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s="18" customFormat="1" x14ac:dyDescent="0.25">
      <c r="A13" t="s">
        <v>11</v>
      </c>
      <c r="B13" s="3">
        <v>300</v>
      </c>
      <c r="C13">
        <v>188</v>
      </c>
      <c r="D13" s="4">
        <v>480</v>
      </c>
      <c r="E13">
        <v>160</v>
      </c>
      <c r="F13" s="10">
        <v>50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s="18" customFormat="1" x14ac:dyDescent="0.25">
      <c r="A14" t="s">
        <v>12</v>
      </c>
      <c r="B14" s="3">
        <v>63</v>
      </c>
      <c r="C14">
        <v>30</v>
      </c>
      <c r="D14" s="4">
        <v>680</v>
      </c>
      <c r="E14">
        <v>200</v>
      </c>
      <c r="F14" s="10">
        <v>80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s="18" customFormat="1" x14ac:dyDescent="0.25">
      <c r="A15" t="s">
        <v>13</v>
      </c>
      <c r="B15" s="3">
        <v>55</v>
      </c>
      <c r="C15">
        <v>228</v>
      </c>
      <c r="D15" s="4">
        <v>280</v>
      </c>
      <c r="E15">
        <v>320</v>
      </c>
      <c r="F15" s="10">
        <v>40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s="18" customFormat="1" x14ac:dyDescent="0.25">
      <c r="A16" t="s">
        <v>14</v>
      </c>
      <c r="B16" s="3">
        <v>4</v>
      </c>
      <c r="C16">
        <v>96</v>
      </c>
      <c r="D16" s="4">
        <v>0</v>
      </c>
      <c r="E16">
        <v>8</v>
      </c>
      <c r="F16" s="10">
        <v>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s="18" customFormat="1" x14ac:dyDescent="0.25">
      <c r="A17" t="s">
        <v>15</v>
      </c>
      <c r="B17" s="3">
        <v>12</v>
      </c>
      <c r="C17">
        <v>97</v>
      </c>
      <c r="D17" s="4">
        <v>0</v>
      </c>
      <c r="E17">
        <v>70</v>
      </c>
      <c r="F17" s="10">
        <v>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s="18" customFormat="1" x14ac:dyDescent="0.25">
      <c r="A18" t="s">
        <v>16</v>
      </c>
      <c r="B18" s="3">
        <v>36</v>
      </c>
      <c r="C18">
        <v>88</v>
      </c>
      <c r="D18" s="4">
        <v>150</v>
      </c>
      <c r="E18">
        <v>0</v>
      </c>
      <c r="F18" s="10">
        <v>40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s="18" customFormat="1" x14ac:dyDescent="0.25">
      <c r="A19" t="s">
        <v>17</v>
      </c>
      <c r="B19" s="3">
        <v>0</v>
      </c>
      <c r="C19">
        <v>184</v>
      </c>
      <c r="D19" s="4">
        <v>150</v>
      </c>
      <c r="E19">
        <v>200</v>
      </c>
      <c r="F19" s="10">
        <v>120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s="18" customFormat="1" x14ac:dyDescent="0.25">
      <c r="A20" t="s">
        <v>18</v>
      </c>
      <c r="B20" s="3">
        <v>96</v>
      </c>
      <c r="C20">
        <v>227</v>
      </c>
      <c r="D20" s="4">
        <v>0</v>
      </c>
      <c r="E20">
        <v>84</v>
      </c>
      <c r="F20" s="10">
        <v>78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s="18" customFormat="1" x14ac:dyDescent="0.25">
      <c r="A21" t="s">
        <v>19</v>
      </c>
      <c r="B21" s="3">
        <v>7</v>
      </c>
      <c r="C21">
        <v>36</v>
      </c>
      <c r="D21" s="4">
        <v>0</v>
      </c>
      <c r="E21">
        <v>0</v>
      </c>
      <c r="F21" s="10">
        <v>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s="18" customFormat="1" x14ac:dyDescent="0.25">
      <c r="A22" t="s">
        <v>20</v>
      </c>
      <c r="B22" s="3">
        <v>350</v>
      </c>
      <c r="C22">
        <v>127</v>
      </c>
      <c r="D22" s="4">
        <v>60</v>
      </c>
      <c r="E22">
        <v>0</v>
      </c>
      <c r="F22" s="10">
        <v>140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s="18" customFormat="1" x14ac:dyDescent="0.25">
      <c r="A23" t="s">
        <v>21</v>
      </c>
      <c r="B23" s="3">
        <v>25</v>
      </c>
      <c r="C23">
        <v>14</v>
      </c>
      <c r="D23" s="4">
        <v>340</v>
      </c>
      <c r="E23">
        <v>40</v>
      </c>
      <c r="F23" s="10">
        <v>60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18" customFormat="1" x14ac:dyDescent="0.25">
      <c r="A24" t="s">
        <v>22</v>
      </c>
      <c r="B24" s="3">
        <v>16</v>
      </c>
      <c r="C24">
        <v>56</v>
      </c>
      <c r="D24" s="4">
        <v>150</v>
      </c>
      <c r="E24">
        <v>0</v>
      </c>
      <c r="F24" s="10">
        <v>70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18" customFormat="1" x14ac:dyDescent="0.25">
      <c r="A25" t="s">
        <v>23</v>
      </c>
      <c r="B25" s="3">
        <v>30</v>
      </c>
      <c r="C25">
        <v>70</v>
      </c>
      <c r="D25" s="4">
        <v>60</v>
      </c>
      <c r="E25">
        <v>40</v>
      </c>
      <c r="F25" s="10">
        <v>60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18" customFormat="1" x14ac:dyDescent="0.25">
      <c r="A26" t="s">
        <v>24</v>
      </c>
      <c r="B26" s="3">
        <v>270</v>
      </c>
      <c r="C26">
        <v>114</v>
      </c>
      <c r="D26" s="4">
        <v>0</v>
      </c>
      <c r="E26">
        <v>8</v>
      </c>
      <c r="F26" s="10">
        <v>25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18" customFormat="1" x14ac:dyDescent="0.25">
      <c r="A27" t="s">
        <v>25</v>
      </c>
      <c r="B27" s="3">
        <v>21</v>
      </c>
      <c r="C27">
        <v>32</v>
      </c>
      <c r="D27" s="4">
        <v>150</v>
      </c>
      <c r="E27">
        <v>0</v>
      </c>
      <c r="F27" s="10">
        <v>40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18" customFormat="1" x14ac:dyDescent="0.25">
      <c r="A28" t="s">
        <v>26</v>
      </c>
      <c r="B28" s="3">
        <v>220</v>
      </c>
      <c r="C28">
        <v>21</v>
      </c>
      <c r="D28" s="4">
        <v>0</v>
      </c>
      <c r="E28">
        <v>10</v>
      </c>
      <c r="F28" s="10">
        <v>60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s="18" customFormat="1" x14ac:dyDescent="0.25">
      <c r="A29" t="s">
        <v>27</v>
      </c>
      <c r="B29" s="3">
        <v>14</v>
      </c>
      <c r="C29">
        <v>71</v>
      </c>
      <c r="D29" s="4">
        <v>0</v>
      </c>
      <c r="E29">
        <v>8</v>
      </c>
      <c r="F29" s="10">
        <v>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18" customFormat="1" x14ac:dyDescent="0.25">
      <c r="A30" t="s">
        <v>28</v>
      </c>
      <c r="B30" s="3">
        <v>15</v>
      </c>
      <c r="C30">
        <v>52</v>
      </c>
      <c r="D30" s="4">
        <v>60</v>
      </c>
      <c r="E30">
        <v>200</v>
      </c>
      <c r="F30" s="10">
        <v>60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18" customFormat="1" x14ac:dyDescent="0.25">
      <c r="A31" t="s">
        <v>29</v>
      </c>
      <c r="B31" s="3">
        <v>27</v>
      </c>
      <c r="C31">
        <v>136</v>
      </c>
      <c r="D31" s="4">
        <v>150</v>
      </c>
      <c r="E31">
        <v>0</v>
      </c>
      <c r="F31" s="10">
        <v>25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18" customFormat="1" x14ac:dyDescent="0.25">
      <c r="A32" t="s">
        <v>30</v>
      </c>
      <c r="B32" s="3">
        <v>100</v>
      </c>
      <c r="C32">
        <v>170</v>
      </c>
      <c r="D32" s="4">
        <v>176</v>
      </c>
      <c r="E32">
        <v>8</v>
      </c>
      <c r="F32" s="10">
        <v>40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71" s="18" customFormat="1" x14ac:dyDescent="0.25">
      <c r="A33" t="s">
        <v>31</v>
      </c>
      <c r="B33" s="3">
        <v>16</v>
      </c>
      <c r="C33">
        <v>148</v>
      </c>
      <c r="D33" s="4">
        <v>60</v>
      </c>
      <c r="E33">
        <v>22</v>
      </c>
      <c r="F33" s="10">
        <v>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71" s="18" customFormat="1" x14ac:dyDescent="0.25">
      <c r="A34" t="s">
        <v>32</v>
      </c>
      <c r="B34" s="3">
        <v>8</v>
      </c>
      <c r="C34">
        <v>24</v>
      </c>
      <c r="D34" s="4">
        <v>60</v>
      </c>
      <c r="E34">
        <v>52</v>
      </c>
      <c r="F34" s="10">
        <v>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71" s="18" customFormat="1" x14ac:dyDescent="0.25">
      <c r="A35" t="s">
        <v>33</v>
      </c>
      <c r="B35" s="3">
        <v>332</v>
      </c>
      <c r="C35">
        <v>385</v>
      </c>
      <c r="D35" s="4">
        <v>315</v>
      </c>
      <c r="E35">
        <v>256</v>
      </c>
      <c r="F35" s="10">
        <v>288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71" s="18" customFormat="1" x14ac:dyDescent="0.25">
      <c r="A36" t="s">
        <v>34</v>
      </c>
      <c r="B36" s="3">
        <v>0</v>
      </c>
      <c r="C36">
        <v>8</v>
      </c>
      <c r="D36" s="4">
        <v>150</v>
      </c>
      <c r="E36">
        <v>0</v>
      </c>
      <c r="F36" s="10">
        <v>130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71" s="18" customFormat="1" x14ac:dyDescent="0.25">
      <c r="A37" t="s">
        <v>35</v>
      </c>
      <c r="B37" s="3">
        <v>101</v>
      </c>
      <c r="C37">
        <v>470</v>
      </c>
      <c r="D37" s="4">
        <v>450</v>
      </c>
      <c r="E37">
        <v>226</v>
      </c>
      <c r="F37" s="10">
        <v>28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71" s="18" customFormat="1" x14ac:dyDescent="0.25">
      <c r="A38" t="s">
        <v>36</v>
      </c>
      <c r="B38" s="3">
        <v>600</v>
      </c>
      <c r="C38">
        <v>761</v>
      </c>
      <c r="D38" s="4">
        <v>3175</v>
      </c>
      <c r="E38">
        <v>288</v>
      </c>
      <c r="F38" s="10">
        <v>65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71" s="18" customFormat="1" x14ac:dyDescent="0.25">
      <c r="A39" t="s">
        <v>37</v>
      </c>
      <c r="B39" s="3">
        <v>100</v>
      </c>
      <c r="C39">
        <v>97</v>
      </c>
      <c r="D39" s="4">
        <v>120</v>
      </c>
      <c r="E39">
        <v>4</v>
      </c>
      <c r="F39" s="10">
        <v>25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71" s="18" customFormat="1" x14ac:dyDescent="0.25">
      <c r="A40" t="s">
        <v>38</v>
      </c>
      <c r="B40" s="3">
        <v>8</v>
      </c>
      <c r="C40">
        <v>192</v>
      </c>
      <c r="D40" s="4">
        <v>150</v>
      </c>
      <c r="E40">
        <v>0</v>
      </c>
      <c r="F40" s="10">
        <v>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71" s="18" customFormat="1" x14ac:dyDescent="0.25">
      <c r="A41" t="s">
        <v>39</v>
      </c>
      <c r="B41" s="3">
        <v>16</v>
      </c>
      <c r="C41">
        <v>200</v>
      </c>
      <c r="D41" s="4">
        <v>100</v>
      </c>
      <c r="E41">
        <v>0</v>
      </c>
      <c r="F41" s="10">
        <v>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71" s="18" customFormat="1" x14ac:dyDescent="0.25">
      <c r="A42" t="s">
        <v>40</v>
      </c>
      <c r="B42" s="3">
        <v>2</v>
      </c>
      <c r="C42">
        <v>121</v>
      </c>
      <c r="D42" s="4">
        <v>0</v>
      </c>
      <c r="E42">
        <v>2</v>
      </c>
      <c r="F42" s="10">
        <v>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71" s="18" customFormat="1" x14ac:dyDescent="0.25">
      <c r="A43" t="s">
        <v>41</v>
      </c>
      <c r="B43" s="3">
        <v>105</v>
      </c>
      <c r="C43">
        <v>17</v>
      </c>
      <c r="D43" s="4">
        <v>120</v>
      </c>
      <c r="E43">
        <v>10</v>
      </c>
      <c r="F43" s="10">
        <v>40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1:71" s="18" customFormat="1" ht="13" thickBot="1" x14ac:dyDescent="0.3">
      <c r="A44" t="s">
        <v>45</v>
      </c>
      <c r="B44" s="3">
        <v>30</v>
      </c>
      <c r="C44">
        <v>91</v>
      </c>
      <c r="D44" s="4">
        <v>0</v>
      </c>
      <c r="E44">
        <v>10</v>
      </c>
      <c r="F44" s="10">
        <v>50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71" ht="13" thickTop="1" x14ac:dyDescent="0.25">
      <c r="B45" s="7"/>
      <c r="C45" s="7"/>
      <c r="D45" s="7"/>
      <c r="E45" s="7"/>
      <c r="F45" s="7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sqref="A1:F5"/>
    </sheetView>
  </sheetViews>
  <sheetFormatPr defaultColWidth="8.81640625" defaultRowHeight="12.5" x14ac:dyDescent="0.25"/>
  <cols>
    <col min="1" max="1" width="21.453125" customWidth="1"/>
    <col min="3" max="3" width="10.81640625" customWidth="1"/>
    <col min="8" max="8" width="10" customWidth="1"/>
    <col min="9" max="9" width="11.1796875" customWidth="1"/>
  </cols>
  <sheetData>
    <row r="1" spans="1:6" ht="13" thickBot="1" x14ac:dyDescent="0.3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ht="13" thickTop="1" x14ac:dyDescent="0.25">
      <c r="A2" t="s">
        <v>42</v>
      </c>
      <c r="B2" s="1">
        <v>5000</v>
      </c>
      <c r="C2" s="7">
        <v>3025</v>
      </c>
      <c r="D2" s="2">
        <v>1225</v>
      </c>
      <c r="E2" s="7">
        <v>1750</v>
      </c>
      <c r="F2" s="9">
        <v>3675</v>
      </c>
    </row>
    <row r="3" spans="1:6" x14ac:dyDescent="0.25">
      <c r="A3" t="s">
        <v>43</v>
      </c>
      <c r="B3" s="3">
        <v>3400</v>
      </c>
      <c r="C3">
        <v>5550</v>
      </c>
      <c r="D3" s="4">
        <v>3250</v>
      </c>
      <c r="E3">
        <v>1200</v>
      </c>
      <c r="F3" s="10">
        <v>1600</v>
      </c>
    </row>
    <row r="4" spans="1:6" x14ac:dyDescent="0.25">
      <c r="A4" t="s">
        <v>44</v>
      </c>
      <c r="B4" s="3">
        <v>825</v>
      </c>
      <c r="C4">
        <v>2500</v>
      </c>
      <c r="D4" s="4">
        <v>3375</v>
      </c>
      <c r="E4">
        <v>1325</v>
      </c>
      <c r="F4" s="10">
        <v>850</v>
      </c>
    </row>
    <row r="5" spans="1:6" ht="13" thickBot="1" x14ac:dyDescent="0.3">
      <c r="A5" t="s">
        <v>46</v>
      </c>
      <c r="B5" s="5">
        <v>3550</v>
      </c>
      <c r="C5" s="8">
        <v>3450</v>
      </c>
      <c r="D5" s="6">
        <v>9100</v>
      </c>
      <c r="E5" s="8">
        <v>1700</v>
      </c>
      <c r="F5" s="11">
        <v>1850</v>
      </c>
    </row>
    <row r="6" spans="1:6" ht="13" thickTop="1" x14ac:dyDescent="0.25"/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9B1B-0E3D-471B-8A05-C5963A654EDC}">
  <dimension ref="A1:E45"/>
  <sheetViews>
    <sheetView workbookViewId="0">
      <selection activeCell="C2" sqref="C2"/>
    </sheetView>
  </sheetViews>
  <sheetFormatPr defaultColWidth="8.81640625" defaultRowHeight="12.5" x14ac:dyDescent="0.25"/>
  <cols>
    <col min="1" max="1" width="21.453125" customWidth="1"/>
    <col min="3" max="3" width="12.81640625" bestFit="1" customWidth="1"/>
    <col min="4" max="4" width="9.36328125" bestFit="1" customWidth="1"/>
    <col min="6" max="6" width="9.453125" bestFit="1" customWidth="1"/>
    <col min="8" max="8" width="12.81640625" bestFit="1" customWidth="1"/>
    <col min="9" max="9" width="9.36328125" bestFit="1" customWidth="1"/>
    <col min="11" max="11" width="9.453125" bestFit="1" customWidth="1"/>
    <col min="12" max="12" width="9.36328125" bestFit="1" customWidth="1"/>
    <col min="13" max="13" width="13.1796875" bestFit="1" customWidth="1"/>
  </cols>
  <sheetData>
    <row r="1" spans="1:5" ht="13" thickBot="1" x14ac:dyDescent="0.3">
      <c r="B1" t="s">
        <v>46</v>
      </c>
      <c r="C1" t="s">
        <v>44</v>
      </c>
      <c r="D1" t="s">
        <v>42</v>
      </c>
      <c r="E1" t="s">
        <v>43</v>
      </c>
    </row>
    <row r="2" spans="1:5" ht="13" thickTop="1" x14ac:dyDescent="0.25">
      <c r="A2" t="s">
        <v>0</v>
      </c>
      <c r="B2" s="19">
        <v>37</v>
      </c>
      <c r="C2" s="13">
        <v>71</v>
      </c>
      <c r="D2" s="12">
        <v>70</v>
      </c>
      <c r="E2" s="20">
        <v>110</v>
      </c>
    </row>
    <row r="3" spans="1:5" x14ac:dyDescent="0.25">
      <c r="A3" t="s">
        <v>1</v>
      </c>
      <c r="B3" s="21">
        <v>56</v>
      </c>
      <c r="C3" s="15">
        <v>1000000</v>
      </c>
      <c r="D3" s="14">
        <v>120</v>
      </c>
      <c r="E3" s="22">
        <v>1000000</v>
      </c>
    </row>
    <row r="4" spans="1:5" x14ac:dyDescent="0.25">
      <c r="A4" t="s">
        <v>2</v>
      </c>
      <c r="B4" s="21">
        <v>0</v>
      </c>
      <c r="C4" s="15">
        <v>121</v>
      </c>
      <c r="D4" s="14">
        <v>1000000</v>
      </c>
      <c r="E4" s="22">
        <v>1000000</v>
      </c>
    </row>
    <row r="5" spans="1:5" x14ac:dyDescent="0.25">
      <c r="A5" t="s">
        <v>3</v>
      </c>
      <c r="B5" s="21">
        <v>66</v>
      </c>
      <c r="C5" s="15">
        <v>108</v>
      </c>
      <c r="D5" s="14">
        <v>72</v>
      </c>
      <c r="E5" s="22">
        <v>1000000</v>
      </c>
    </row>
    <row r="6" spans="1:5" x14ac:dyDescent="0.25">
      <c r="A6" t="s">
        <v>4</v>
      </c>
      <c r="B6" s="21">
        <v>1000000</v>
      </c>
      <c r="C6" s="15">
        <v>62</v>
      </c>
      <c r="D6" s="14">
        <v>42</v>
      </c>
      <c r="E6" s="22">
        <v>38</v>
      </c>
    </row>
    <row r="7" spans="1:5" x14ac:dyDescent="0.25">
      <c r="A7" t="s">
        <v>5</v>
      </c>
      <c r="B7" s="21">
        <v>1000000</v>
      </c>
      <c r="C7" s="15">
        <v>1000000</v>
      </c>
      <c r="D7" s="14">
        <v>37</v>
      </c>
      <c r="E7" s="22">
        <v>72</v>
      </c>
    </row>
    <row r="8" spans="1:5" x14ac:dyDescent="0.25">
      <c r="A8" t="s">
        <v>6</v>
      </c>
      <c r="B8" s="21">
        <v>1000000</v>
      </c>
      <c r="C8" s="15">
        <v>112</v>
      </c>
      <c r="D8" s="14">
        <v>20</v>
      </c>
      <c r="E8" s="22">
        <v>65</v>
      </c>
    </row>
    <row r="9" spans="1:5" x14ac:dyDescent="0.25">
      <c r="A9" t="s">
        <v>7</v>
      </c>
      <c r="B9" s="21">
        <v>111</v>
      </c>
      <c r="C9" s="15">
        <v>38</v>
      </c>
      <c r="D9" s="14">
        <v>59</v>
      </c>
      <c r="E9" s="22">
        <v>47</v>
      </c>
    </row>
    <row r="10" spans="1:5" x14ac:dyDescent="0.25">
      <c r="A10" t="s">
        <v>8</v>
      </c>
      <c r="B10" s="25" t="s">
        <v>56</v>
      </c>
      <c r="C10" s="15">
        <v>84</v>
      </c>
      <c r="D10" s="14">
        <v>0</v>
      </c>
      <c r="E10" s="22">
        <v>46</v>
      </c>
    </row>
    <row r="11" spans="1:5" x14ac:dyDescent="0.25">
      <c r="A11" t="s">
        <v>9</v>
      </c>
      <c r="B11" s="21">
        <v>80</v>
      </c>
      <c r="C11" s="15">
        <v>25</v>
      </c>
      <c r="D11" s="14">
        <v>89</v>
      </c>
      <c r="E11" s="22">
        <v>84</v>
      </c>
    </row>
    <row r="12" spans="1:5" x14ac:dyDescent="0.25">
      <c r="A12" t="s">
        <v>10</v>
      </c>
      <c r="B12" s="21">
        <v>88</v>
      </c>
      <c r="C12" s="15">
        <v>108</v>
      </c>
      <c r="D12" s="14">
        <v>53</v>
      </c>
      <c r="E12" s="22">
        <v>101</v>
      </c>
    </row>
    <row r="13" spans="1:5" x14ac:dyDescent="0.25">
      <c r="A13" t="s">
        <v>11</v>
      </c>
      <c r="B13" s="21">
        <v>1000000</v>
      </c>
      <c r="C13" s="15">
        <v>1000000</v>
      </c>
      <c r="D13" s="14">
        <v>40</v>
      </c>
      <c r="E13" s="22">
        <v>85</v>
      </c>
    </row>
    <row r="14" spans="1:5" x14ac:dyDescent="0.25">
      <c r="A14" t="s">
        <v>12</v>
      </c>
      <c r="B14" s="21">
        <v>1000000</v>
      </c>
      <c r="C14" s="15">
        <v>89</v>
      </c>
      <c r="D14" s="14">
        <v>46</v>
      </c>
      <c r="E14" s="22">
        <v>0</v>
      </c>
    </row>
    <row r="15" spans="1:5" x14ac:dyDescent="0.25">
      <c r="A15" t="s">
        <v>13</v>
      </c>
      <c r="B15" s="21">
        <v>118</v>
      </c>
      <c r="C15" s="15">
        <v>0</v>
      </c>
      <c r="D15" s="14">
        <v>1000000</v>
      </c>
      <c r="E15" s="22">
        <v>89</v>
      </c>
    </row>
    <row r="16" spans="1:5" x14ac:dyDescent="0.25">
      <c r="A16" t="s">
        <v>14</v>
      </c>
      <c r="B16" s="21">
        <v>59</v>
      </c>
      <c r="C16" s="15">
        <v>73</v>
      </c>
      <c r="D16" s="14">
        <v>64</v>
      </c>
      <c r="E16" s="22">
        <v>104</v>
      </c>
    </row>
    <row r="17" spans="1:5" x14ac:dyDescent="0.25">
      <c r="A17" t="s">
        <v>15</v>
      </c>
      <c r="B17" s="21">
        <v>81</v>
      </c>
      <c r="C17" s="15">
        <v>86</v>
      </c>
      <c r="D17" s="14">
        <v>32</v>
      </c>
      <c r="E17" s="22">
        <v>72</v>
      </c>
    </row>
    <row r="18" spans="1:5" x14ac:dyDescent="0.25">
      <c r="A18" t="s">
        <v>16</v>
      </c>
      <c r="B18" s="21">
        <v>59</v>
      </c>
      <c r="C18" s="15">
        <v>56</v>
      </c>
      <c r="D18" s="14">
        <v>86</v>
      </c>
      <c r="E18" s="22">
        <v>114</v>
      </c>
    </row>
    <row r="19" spans="1:5" x14ac:dyDescent="0.25">
      <c r="A19" t="s">
        <v>17</v>
      </c>
      <c r="B19" s="21">
        <v>115</v>
      </c>
      <c r="C19" s="15">
        <v>82</v>
      </c>
      <c r="D19" s="14">
        <v>24</v>
      </c>
      <c r="E19" s="22">
        <v>42</v>
      </c>
    </row>
    <row r="20" spans="1:5" x14ac:dyDescent="0.25">
      <c r="A20" t="s">
        <v>18</v>
      </c>
      <c r="B20" s="21">
        <v>1000000</v>
      </c>
      <c r="C20" s="15">
        <v>93</v>
      </c>
      <c r="D20" s="14">
        <v>0</v>
      </c>
      <c r="E20" s="22">
        <v>1000000</v>
      </c>
    </row>
    <row r="21" spans="1:5" x14ac:dyDescent="0.25">
      <c r="A21" t="s">
        <v>19</v>
      </c>
      <c r="B21" s="21">
        <v>1000000</v>
      </c>
      <c r="C21" s="15">
        <v>1000000</v>
      </c>
      <c r="D21" s="14">
        <v>22</v>
      </c>
      <c r="E21" s="22">
        <v>64</v>
      </c>
    </row>
    <row r="22" spans="1:5" x14ac:dyDescent="0.25">
      <c r="A22" t="s">
        <v>20</v>
      </c>
      <c r="B22" s="21">
        <v>1000000</v>
      </c>
      <c r="C22" s="15">
        <v>1000000</v>
      </c>
      <c r="D22" s="14">
        <v>52</v>
      </c>
      <c r="E22" s="22">
        <v>72</v>
      </c>
    </row>
    <row r="23" spans="1:5" x14ac:dyDescent="0.25">
      <c r="A23" t="s">
        <v>21</v>
      </c>
      <c r="B23" s="21">
        <v>1000000</v>
      </c>
      <c r="C23" s="15">
        <v>109</v>
      </c>
      <c r="D23" s="14">
        <v>43</v>
      </c>
      <c r="E23" s="22">
        <v>19</v>
      </c>
    </row>
    <row r="24" spans="1:5" x14ac:dyDescent="0.25">
      <c r="A24" t="s">
        <v>22</v>
      </c>
      <c r="B24" s="21">
        <v>1000000</v>
      </c>
      <c r="C24" s="15">
        <v>58</v>
      </c>
      <c r="D24" s="14">
        <v>62</v>
      </c>
      <c r="E24" s="22">
        <v>36</v>
      </c>
    </row>
    <row r="25" spans="1:5" x14ac:dyDescent="0.25">
      <c r="A25" t="s">
        <v>23</v>
      </c>
      <c r="B25" s="21">
        <v>1000000</v>
      </c>
      <c r="C25" s="15">
        <v>98</v>
      </c>
      <c r="D25" s="14">
        <v>32</v>
      </c>
      <c r="E25" s="22">
        <v>25</v>
      </c>
    </row>
    <row r="26" spans="1:5" x14ac:dyDescent="0.25">
      <c r="A26" t="s">
        <v>24</v>
      </c>
      <c r="B26" s="21">
        <v>1000000</v>
      </c>
      <c r="C26" s="15">
        <v>58</v>
      </c>
      <c r="D26" s="14">
        <v>55</v>
      </c>
      <c r="E26" s="22">
        <v>95</v>
      </c>
    </row>
    <row r="27" spans="1:5" x14ac:dyDescent="0.25">
      <c r="A27" t="s">
        <v>25</v>
      </c>
      <c r="B27" s="21">
        <v>63</v>
      </c>
      <c r="C27" s="15">
        <v>42</v>
      </c>
      <c r="D27" s="14">
        <v>86</v>
      </c>
      <c r="E27" s="22">
        <v>102</v>
      </c>
    </row>
    <row r="28" spans="1:5" x14ac:dyDescent="0.25">
      <c r="A28" t="s">
        <v>26</v>
      </c>
      <c r="B28" s="21">
        <v>1000000</v>
      </c>
      <c r="C28" s="15">
        <v>1000000</v>
      </c>
      <c r="D28" s="14">
        <v>73</v>
      </c>
      <c r="E28" s="22">
        <v>53</v>
      </c>
    </row>
    <row r="29" spans="1:5" x14ac:dyDescent="0.25">
      <c r="A29" t="s">
        <v>27</v>
      </c>
      <c r="B29" s="21">
        <v>38</v>
      </c>
      <c r="C29" s="15">
        <v>100</v>
      </c>
      <c r="D29" s="14">
        <v>102</v>
      </c>
      <c r="E29" s="22">
        <v>1000000</v>
      </c>
    </row>
    <row r="30" spans="1:5" x14ac:dyDescent="0.25">
      <c r="A30" t="s">
        <v>28</v>
      </c>
      <c r="B30" s="21">
        <v>1000000</v>
      </c>
      <c r="C30" s="15">
        <v>1000000</v>
      </c>
      <c r="D30" s="14">
        <v>29</v>
      </c>
      <c r="E30" s="22">
        <v>54</v>
      </c>
    </row>
    <row r="31" spans="1:5" x14ac:dyDescent="0.25">
      <c r="A31" t="s">
        <v>29</v>
      </c>
      <c r="B31" s="21">
        <v>72</v>
      </c>
      <c r="C31" s="15">
        <v>43</v>
      </c>
      <c r="D31" s="14">
        <v>76</v>
      </c>
      <c r="E31" s="22">
        <v>87</v>
      </c>
    </row>
    <row r="32" spans="1:5" x14ac:dyDescent="0.25">
      <c r="A32" t="s">
        <v>30</v>
      </c>
      <c r="B32" s="21">
        <v>57</v>
      </c>
      <c r="C32" s="15">
        <v>44</v>
      </c>
      <c r="D32" s="14">
        <v>1000000</v>
      </c>
      <c r="E32" s="22">
        <v>1000000</v>
      </c>
    </row>
    <row r="33" spans="1:5" x14ac:dyDescent="0.25">
      <c r="A33" t="s">
        <v>31</v>
      </c>
      <c r="B33" s="21">
        <v>93</v>
      </c>
      <c r="C33" s="15">
        <v>98</v>
      </c>
      <c r="D33" s="14">
        <v>34</v>
      </c>
      <c r="E33" s="22">
        <v>82</v>
      </c>
    </row>
    <row r="34" spans="1:5" x14ac:dyDescent="0.25">
      <c r="A34" t="s">
        <v>32</v>
      </c>
      <c r="B34" s="21">
        <v>1000000</v>
      </c>
      <c r="C34" s="15">
        <v>1000000</v>
      </c>
      <c r="D34" s="14">
        <v>24</v>
      </c>
      <c r="E34" s="22">
        <v>68</v>
      </c>
    </row>
    <row r="35" spans="1:5" x14ac:dyDescent="0.25">
      <c r="A35" t="s">
        <v>33</v>
      </c>
      <c r="B35" s="21">
        <v>1000000</v>
      </c>
      <c r="C35" s="15">
        <v>22</v>
      </c>
      <c r="D35" s="14">
        <v>96</v>
      </c>
      <c r="E35" s="22">
        <v>91</v>
      </c>
    </row>
    <row r="36" spans="1:5" x14ac:dyDescent="0.25">
      <c r="A36" t="s">
        <v>34</v>
      </c>
      <c r="B36" s="21">
        <v>79</v>
      </c>
      <c r="C36" s="15">
        <v>22</v>
      </c>
      <c r="D36" s="14">
        <v>119</v>
      </c>
      <c r="E36" s="22">
        <v>111</v>
      </c>
    </row>
    <row r="37" spans="1:5" x14ac:dyDescent="0.25">
      <c r="A37" t="s">
        <v>35</v>
      </c>
      <c r="B37" s="21">
        <v>35</v>
      </c>
      <c r="C37" s="15">
        <v>1000000</v>
      </c>
      <c r="D37" s="14">
        <v>1000000</v>
      </c>
      <c r="E37" s="22">
        <v>1000000</v>
      </c>
    </row>
    <row r="38" spans="1:5" x14ac:dyDescent="0.25">
      <c r="A38" t="s">
        <v>36</v>
      </c>
      <c r="B38" s="21">
        <v>26</v>
      </c>
      <c r="C38" s="15">
        <v>95</v>
      </c>
      <c r="D38" s="14">
        <v>1000000</v>
      </c>
      <c r="E38" s="22">
        <v>1000000</v>
      </c>
    </row>
    <row r="39" spans="1:5" x14ac:dyDescent="0.25">
      <c r="A39" t="s">
        <v>37</v>
      </c>
      <c r="B39" s="21">
        <v>64</v>
      </c>
      <c r="C39" s="15">
        <v>56</v>
      </c>
      <c r="D39" s="14">
        <v>1000000</v>
      </c>
      <c r="E39" s="22">
        <v>1000000</v>
      </c>
    </row>
    <row r="40" spans="1:5" x14ac:dyDescent="0.25">
      <c r="A40" t="s">
        <v>38</v>
      </c>
      <c r="B40" s="21">
        <v>106</v>
      </c>
      <c r="C40" s="15">
        <v>47</v>
      </c>
      <c r="D40" s="14">
        <v>59</v>
      </c>
      <c r="E40" s="22">
        <v>54</v>
      </c>
    </row>
    <row r="41" spans="1:5" x14ac:dyDescent="0.25">
      <c r="A41" t="s">
        <v>39</v>
      </c>
      <c r="B41" s="21">
        <v>1000000</v>
      </c>
      <c r="C41" s="15">
        <v>42</v>
      </c>
      <c r="D41" s="14">
        <v>67</v>
      </c>
      <c r="E41" s="22">
        <v>62</v>
      </c>
    </row>
    <row r="42" spans="1:5" x14ac:dyDescent="0.25">
      <c r="A42" t="s">
        <v>40</v>
      </c>
      <c r="B42" s="21">
        <v>88</v>
      </c>
      <c r="C42" s="15">
        <v>33</v>
      </c>
      <c r="D42" s="14">
        <v>1000000</v>
      </c>
      <c r="E42" s="22">
        <v>1000000</v>
      </c>
    </row>
    <row r="43" spans="1:5" x14ac:dyDescent="0.25">
      <c r="A43" t="s">
        <v>41</v>
      </c>
      <c r="B43" s="21">
        <v>1000000</v>
      </c>
      <c r="C43" s="15">
        <v>84</v>
      </c>
      <c r="D43" s="14">
        <v>65</v>
      </c>
      <c r="E43" s="22">
        <v>19</v>
      </c>
    </row>
    <row r="44" spans="1:5" ht="13" thickBot="1" x14ac:dyDescent="0.3">
      <c r="A44" t="s">
        <v>45</v>
      </c>
      <c r="B44" s="23">
        <v>1000000</v>
      </c>
      <c r="C44" s="17">
        <v>1000000</v>
      </c>
      <c r="D44" s="16">
        <v>64</v>
      </c>
      <c r="E44" s="24">
        <v>59</v>
      </c>
    </row>
    <row r="45" spans="1:5" ht="13" thickTop="1" x14ac:dyDescent="0.25"/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workbookViewId="0">
      <selection activeCell="B2" sqref="B2:E44"/>
    </sheetView>
  </sheetViews>
  <sheetFormatPr defaultColWidth="8.81640625" defaultRowHeight="12.5" x14ac:dyDescent="0.25"/>
  <cols>
    <col min="1" max="1" width="21.453125" customWidth="1"/>
    <col min="3" max="3" width="13.1796875" bestFit="1" customWidth="1"/>
    <col min="4" max="4" width="11.1796875" customWidth="1"/>
    <col min="7" max="7" width="12.81640625" bestFit="1" customWidth="1"/>
    <col min="8" max="8" width="9.36328125" bestFit="1" customWidth="1"/>
    <col min="10" max="10" width="9.453125" bestFit="1" customWidth="1"/>
    <col min="11" max="11" width="9.36328125" bestFit="1" customWidth="1"/>
    <col min="12" max="12" width="13.1796875" bestFit="1" customWidth="1"/>
  </cols>
  <sheetData>
    <row r="1" spans="1:5" ht="13" thickBot="1" x14ac:dyDescent="0.3">
      <c r="B1" t="s">
        <v>46</v>
      </c>
      <c r="C1" t="s">
        <v>44</v>
      </c>
      <c r="D1" t="s">
        <v>42</v>
      </c>
      <c r="E1" t="s">
        <v>43</v>
      </c>
    </row>
    <row r="2" spans="1:5" ht="13" thickTop="1" x14ac:dyDescent="0.25">
      <c r="A2" t="s">
        <v>0</v>
      </c>
      <c r="B2" s="19">
        <v>0.66</v>
      </c>
      <c r="C2" s="13">
        <v>1.56</v>
      </c>
      <c r="D2" s="12">
        <v>1.22</v>
      </c>
      <c r="E2" s="20">
        <v>2</v>
      </c>
    </row>
    <row r="3" spans="1:5" x14ac:dyDescent="0.25">
      <c r="A3" t="s">
        <v>1</v>
      </c>
      <c r="B3" s="21">
        <v>1.08</v>
      </c>
      <c r="C3" s="15">
        <v>1000000</v>
      </c>
      <c r="D3" s="14">
        <v>2.1</v>
      </c>
      <c r="E3" s="22">
        <v>1000000</v>
      </c>
    </row>
    <row r="4" spans="1:5" x14ac:dyDescent="0.25">
      <c r="A4" t="s">
        <v>2</v>
      </c>
      <c r="B4" s="21">
        <v>0</v>
      </c>
      <c r="C4" s="15">
        <v>2.06</v>
      </c>
      <c r="D4" s="14">
        <v>1000000</v>
      </c>
      <c r="E4" s="22">
        <v>1000000</v>
      </c>
    </row>
    <row r="5" spans="1:5" x14ac:dyDescent="0.25">
      <c r="A5" t="s">
        <v>3</v>
      </c>
      <c r="B5" s="21">
        <v>1.3</v>
      </c>
      <c r="C5" s="15">
        <v>2.4300000000000002</v>
      </c>
      <c r="D5" s="14">
        <v>1.55</v>
      </c>
      <c r="E5" s="22">
        <v>1000000</v>
      </c>
    </row>
    <row r="6" spans="1:5" x14ac:dyDescent="0.25">
      <c r="A6" t="s">
        <v>4</v>
      </c>
      <c r="B6" s="21">
        <v>1000000</v>
      </c>
      <c r="C6" s="15">
        <v>1.45</v>
      </c>
      <c r="D6" s="14">
        <v>0.78</v>
      </c>
      <c r="E6" s="22">
        <v>0.82</v>
      </c>
    </row>
    <row r="7" spans="1:5" x14ac:dyDescent="0.25">
      <c r="A7" t="s">
        <v>5</v>
      </c>
      <c r="B7" s="21">
        <v>1000000</v>
      </c>
      <c r="C7" s="15">
        <v>1000000</v>
      </c>
      <c r="D7" s="14">
        <v>0.78</v>
      </c>
      <c r="E7" s="22">
        <v>1.52</v>
      </c>
    </row>
    <row r="8" spans="1:5" x14ac:dyDescent="0.25">
      <c r="A8" t="s">
        <v>6</v>
      </c>
      <c r="B8" s="21">
        <v>1000000</v>
      </c>
      <c r="C8" s="15">
        <v>2.08</v>
      </c>
      <c r="D8" s="14">
        <v>0.38</v>
      </c>
      <c r="E8" s="22">
        <v>1.32</v>
      </c>
    </row>
    <row r="9" spans="1:5" x14ac:dyDescent="0.25">
      <c r="A9" t="s">
        <v>7</v>
      </c>
      <c r="B9" s="21">
        <v>2.1800000000000002</v>
      </c>
      <c r="C9" s="15">
        <v>0.96</v>
      </c>
      <c r="D9" s="14">
        <v>1.03</v>
      </c>
      <c r="E9" s="22">
        <v>1.08</v>
      </c>
    </row>
    <row r="10" spans="1:5" x14ac:dyDescent="0.25">
      <c r="A10" t="s">
        <v>8</v>
      </c>
      <c r="B10" s="25" t="s">
        <v>56</v>
      </c>
      <c r="C10" s="15">
        <v>1.85</v>
      </c>
      <c r="D10" s="14">
        <v>0</v>
      </c>
      <c r="E10" s="22">
        <v>0.98</v>
      </c>
    </row>
    <row r="11" spans="1:5" x14ac:dyDescent="0.25">
      <c r="A11" t="s">
        <v>9</v>
      </c>
      <c r="B11" s="21">
        <v>1.53</v>
      </c>
      <c r="C11" s="15">
        <v>0.6</v>
      </c>
      <c r="D11" s="14">
        <v>1.75</v>
      </c>
      <c r="E11" s="22">
        <v>1.93</v>
      </c>
    </row>
    <row r="12" spans="1:5" x14ac:dyDescent="0.25">
      <c r="A12" t="s">
        <v>10</v>
      </c>
      <c r="B12" s="21">
        <v>1.72</v>
      </c>
      <c r="C12" s="15">
        <v>2.4300000000000002</v>
      </c>
      <c r="D12" s="14">
        <v>1.1299999999999999</v>
      </c>
      <c r="E12" s="22">
        <v>2.0299999999999998</v>
      </c>
    </row>
    <row r="13" spans="1:5" x14ac:dyDescent="0.25">
      <c r="A13" t="s">
        <v>11</v>
      </c>
      <c r="B13" s="21">
        <v>1000000</v>
      </c>
      <c r="C13" s="15">
        <v>1000000</v>
      </c>
      <c r="D13" s="14">
        <v>0.75</v>
      </c>
      <c r="E13" s="22">
        <v>1.68</v>
      </c>
    </row>
    <row r="14" spans="1:5" x14ac:dyDescent="0.25">
      <c r="A14" t="s">
        <v>12</v>
      </c>
      <c r="B14" s="21">
        <v>1000000</v>
      </c>
      <c r="C14" s="15">
        <v>1.95</v>
      </c>
      <c r="D14" s="14">
        <v>1</v>
      </c>
      <c r="E14" s="22">
        <v>0</v>
      </c>
    </row>
    <row r="15" spans="1:5" x14ac:dyDescent="0.25">
      <c r="A15" t="s">
        <v>13</v>
      </c>
      <c r="B15" s="21">
        <v>1.98</v>
      </c>
      <c r="C15" s="15">
        <v>0</v>
      </c>
      <c r="D15" s="14">
        <v>1000000</v>
      </c>
      <c r="E15" s="22">
        <v>1.96</v>
      </c>
    </row>
    <row r="16" spans="1:5" x14ac:dyDescent="0.25">
      <c r="A16" t="s">
        <v>14</v>
      </c>
      <c r="B16" s="21">
        <v>1</v>
      </c>
      <c r="C16" s="15">
        <v>1.65</v>
      </c>
      <c r="D16" s="14">
        <v>1.1000000000000001</v>
      </c>
      <c r="E16" s="22">
        <v>1.88</v>
      </c>
    </row>
    <row r="17" spans="1:5" x14ac:dyDescent="0.25">
      <c r="A17" t="s">
        <v>15</v>
      </c>
      <c r="B17" s="21">
        <v>1.37</v>
      </c>
      <c r="C17" s="15">
        <v>1.93</v>
      </c>
      <c r="D17" s="14">
        <v>0.63</v>
      </c>
      <c r="E17" s="22">
        <v>1.42</v>
      </c>
    </row>
    <row r="18" spans="1:5" x14ac:dyDescent="0.25">
      <c r="A18" t="s">
        <v>16</v>
      </c>
      <c r="B18" s="21">
        <v>1.17</v>
      </c>
      <c r="C18" s="15">
        <v>1.21</v>
      </c>
      <c r="D18" s="14">
        <v>1.57</v>
      </c>
      <c r="E18" s="22">
        <v>2.38</v>
      </c>
    </row>
    <row r="19" spans="1:5" x14ac:dyDescent="0.25">
      <c r="A19" t="s">
        <v>17</v>
      </c>
      <c r="B19" s="21">
        <v>1.87</v>
      </c>
      <c r="C19" s="15">
        <v>1.58</v>
      </c>
      <c r="D19" s="14">
        <v>0.45</v>
      </c>
      <c r="E19" s="22">
        <v>0.87</v>
      </c>
    </row>
    <row r="20" spans="1:5" x14ac:dyDescent="0.25">
      <c r="A20" t="s">
        <v>18</v>
      </c>
      <c r="B20" s="21">
        <v>1000000</v>
      </c>
      <c r="C20" s="15">
        <v>1.75</v>
      </c>
      <c r="D20" s="14">
        <v>0</v>
      </c>
      <c r="E20" s="22">
        <v>1000000</v>
      </c>
    </row>
    <row r="21" spans="1:5" x14ac:dyDescent="0.25">
      <c r="A21" t="s">
        <v>19</v>
      </c>
      <c r="B21" s="21">
        <v>1000000</v>
      </c>
      <c r="C21" s="15">
        <v>1000000</v>
      </c>
      <c r="D21" s="14">
        <v>0.5</v>
      </c>
      <c r="E21" s="22">
        <v>1.25</v>
      </c>
    </row>
    <row r="22" spans="1:5" x14ac:dyDescent="0.25">
      <c r="A22" t="s">
        <v>20</v>
      </c>
      <c r="B22" s="21">
        <v>1000000</v>
      </c>
      <c r="C22" s="15">
        <v>1000000</v>
      </c>
      <c r="D22" s="14">
        <v>0.88</v>
      </c>
      <c r="E22" s="22">
        <v>1.42</v>
      </c>
    </row>
    <row r="23" spans="1:5" x14ac:dyDescent="0.25">
      <c r="A23" t="s">
        <v>21</v>
      </c>
      <c r="B23" s="21">
        <v>1000000</v>
      </c>
      <c r="C23" s="15">
        <v>2.25</v>
      </c>
      <c r="D23" s="14">
        <v>0.97</v>
      </c>
      <c r="E23" s="22">
        <v>0.42</v>
      </c>
    </row>
    <row r="24" spans="1:5" x14ac:dyDescent="0.25">
      <c r="A24" t="s">
        <v>22</v>
      </c>
      <c r="B24" s="21">
        <v>1000000</v>
      </c>
      <c r="C24" s="15">
        <v>1.33</v>
      </c>
      <c r="D24" s="14">
        <v>1.22</v>
      </c>
      <c r="E24" s="22">
        <v>0.73</v>
      </c>
    </row>
    <row r="25" spans="1:5" x14ac:dyDescent="0.25">
      <c r="A25" t="s">
        <v>23</v>
      </c>
      <c r="B25" s="21">
        <v>1000000</v>
      </c>
      <c r="C25" s="15">
        <v>2.0099999999999998</v>
      </c>
      <c r="D25" s="14">
        <v>0.75</v>
      </c>
      <c r="E25" s="22">
        <v>0.55000000000000004</v>
      </c>
    </row>
    <row r="26" spans="1:5" x14ac:dyDescent="0.25">
      <c r="A26" t="s">
        <v>24</v>
      </c>
      <c r="B26" s="21">
        <v>1000000</v>
      </c>
      <c r="C26" s="15">
        <v>1.32</v>
      </c>
      <c r="D26" s="14">
        <v>1.05</v>
      </c>
      <c r="E26" s="22">
        <v>1.85</v>
      </c>
    </row>
    <row r="27" spans="1:5" x14ac:dyDescent="0.25">
      <c r="A27" t="s">
        <v>25</v>
      </c>
      <c r="B27" s="21">
        <v>1.1599999999999999</v>
      </c>
      <c r="C27" s="15">
        <v>0.92</v>
      </c>
      <c r="D27" s="14">
        <v>1.61</v>
      </c>
      <c r="E27" s="22">
        <v>2.1800000000000002</v>
      </c>
    </row>
    <row r="28" spans="1:5" x14ac:dyDescent="0.25">
      <c r="A28" t="s">
        <v>26</v>
      </c>
      <c r="B28" s="21">
        <v>1000000</v>
      </c>
      <c r="C28" s="15">
        <v>1000000</v>
      </c>
      <c r="D28" s="14">
        <v>1.5</v>
      </c>
      <c r="E28" s="22">
        <v>1.1299999999999999</v>
      </c>
    </row>
    <row r="29" spans="1:5" x14ac:dyDescent="0.25">
      <c r="A29" t="s">
        <v>27</v>
      </c>
      <c r="B29" s="21">
        <v>0.73</v>
      </c>
      <c r="C29" s="15">
        <v>2.11</v>
      </c>
      <c r="D29" s="14">
        <v>2.1</v>
      </c>
      <c r="E29" s="22">
        <v>1000000</v>
      </c>
    </row>
    <row r="30" spans="1:5" x14ac:dyDescent="0.25">
      <c r="A30" t="s">
        <v>28</v>
      </c>
      <c r="B30" s="21">
        <v>1000000</v>
      </c>
      <c r="C30" s="15">
        <v>1000000</v>
      </c>
      <c r="D30" s="14">
        <v>0.55000000000000004</v>
      </c>
      <c r="E30" s="22">
        <v>1.1299999999999999</v>
      </c>
    </row>
    <row r="31" spans="1:5" x14ac:dyDescent="0.25">
      <c r="A31" t="s">
        <v>29</v>
      </c>
      <c r="B31" s="21">
        <v>1.26</v>
      </c>
      <c r="C31" s="15">
        <v>1</v>
      </c>
      <c r="D31" s="14">
        <v>1.35</v>
      </c>
      <c r="E31" s="22">
        <v>1.83</v>
      </c>
    </row>
    <row r="32" spans="1:5" x14ac:dyDescent="0.25">
      <c r="A32" t="s">
        <v>30</v>
      </c>
      <c r="B32" s="21">
        <v>1.06</v>
      </c>
      <c r="C32" s="15">
        <v>1.05</v>
      </c>
      <c r="D32" s="14">
        <v>1000000</v>
      </c>
      <c r="E32" s="22">
        <v>1000000</v>
      </c>
    </row>
    <row r="33" spans="1:5" x14ac:dyDescent="0.25">
      <c r="A33" t="s">
        <v>31</v>
      </c>
      <c r="B33" s="21">
        <v>1.66</v>
      </c>
      <c r="C33" s="15">
        <v>2.25</v>
      </c>
      <c r="D33" s="14">
        <v>0.75</v>
      </c>
      <c r="E33" s="22">
        <v>1.7</v>
      </c>
    </row>
    <row r="34" spans="1:5" x14ac:dyDescent="0.25">
      <c r="A34" t="s">
        <v>32</v>
      </c>
      <c r="B34" s="21">
        <v>1000000</v>
      </c>
      <c r="C34" s="15">
        <v>1000000</v>
      </c>
      <c r="D34" s="14">
        <v>0.45</v>
      </c>
      <c r="E34" s="22">
        <v>1.38</v>
      </c>
    </row>
    <row r="35" spans="1:5" x14ac:dyDescent="0.25">
      <c r="A35" t="s">
        <v>33</v>
      </c>
      <c r="B35" s="21">
        <v>1000000</v>
      </c>
      <c r="C35" s="15">
        <v>0.57999999999999996</v>
      </c>
      <c r="D35" s="14">
        <v>1.75</v>
      </c>
      <c r="E35" s="22">
        <v>1.95</v>
      </c>
    </row>
    <row r="36" spans="1:5" x14ac:dyDescent="0.25">
      <c r="A36" t="s">
        <v>34</v>
      </c>
      <c r="B36" s="21">
        <v>1.56</v>
      </c>
      <c r="C36" s="15">
        <v>0.5</v>
      </c>
      <c r="D36" s="14">
        <v>2.2000000000000002</v>
      </c>
      <c r="E36" s="22">
        <v>2.48</v>
      </c>
    </row>
    <row r="37" spans="1:5" x14ac:dyDescent="0.25">
      <c r="A37" t="s">
        <v>35</v>
      </c>
      <c r="B37" s="21">
        <v>0.57999999999999996</v>
      </c>
      <c r="C37" s="15">
        <v>1000000</v>
      </c>
      <c r="D37" s="14">
        <v>1000000</v>
      </c>
      <c r="E37" s="22">
        <v>1000000</v>
      </c>
    </row>
    <row r="38" spans="1:5" x14ac:dyDescent="0.25">
      <c r="A38" t="s">
        <v>36</v>
      </c>
      <c r="B38" s="21">
        <v>0.52</v>
      </c>
      <c r="C38" s="15">
        <v>1.65</v>
      </c>
      <c r="D38" s="14">
        <v>1000000</v>
      </c>
      <c r="E38" s="22">
        <v>1000000</v>
      </c>
    </row>
    <row r="39" spans="1:5" x14ac:dyDescent="0.25">
      <c r="A39" t="s">
        <v>37</v>
      </c>
      <c r="B39" s="21">
        <v>1</v>
      </c>
      <c r="C39" s="15">
        <v>1.03</v>
      </c>
      <c r="D39" s="14">
        <v>1000000</v>
      </c>
      <c r="E39" s="22">
        <v>1000000</v>
      </c>
    </row>
    <row r="40" spans="1:5" x14ac:dyDescent="0.25">
      <c r="A40" t="s">
        <v>38</v>
      </c>
      <c r="B40" s="21">
        <v>2.0499999999999998</v>
      </c>
      <c r="C40" s="15">
        <v>1.1299999999999999</v>
      </c>
      <c r="D40" s="14">
        <v>1.03</v>
      </c>
      <c r="E40" s="22">
        <v>1.22</v>
      </c>
    </row>
    <row r="41" spans="1:5" x14ac:dyDescent="0.25">
      <c r="A41" t="s">
        <v>39</v>
      </c>
      <c r="B41" s="21">
        <v>1000000</v>
      </c>
      <c r="C41" s="15">
        <v>0.96</v>
      </c>
      <c r="D41" s="14">
        <v>1.08</v>
      </c>
      <c r="E41" s="22">
        <v>1.28</v>
      </c>
    </row>
    <row r="42" spans="1:5" x14ac:dyDescent="0.25">
      <c r="A42" t="s">
        <v>40</v>
      </c>
      <c r="B42" s="21">
        <v>1.5</v>
      </c>
      <c r="C42" s="15">
        <v>0.75</v>
      </c>
      <c r="D42" s="14">
        <v>1000000</v>
      </c>
      <c r="E42" s="22">
        <v>1000000</v>
      </c>
    </row>
    <row r="43" spans="1:5" x14ac:dyDescent="0.25">
      <c r="A43" t="s">
        <v>41</v>
      </c>
      <c r="B43" s="21">
        <v>1000000</v>
      </c>
      <c r="C43" s="15">
        <v>1.87</v>
      </c>
      <c r="D43" s="14">
        <v>1.42</v>
      </c>
      <c r="E43" s="22">
        <v>0.4</v>
      </c>
    </row>
    <row r="44" spans="1:5" ht="13" thickBot="1" x14ac:dyDescent="0.3">
      <c r="A44" t="s">
        <v>45</v>
      </c>
      <c r="B44" s="23">
        <v>1000000</v>
      </c>
      <c r="C44" s="17">
        <v>1000000</v>
      </c>
      <c r="D44" s="16">
        <v>1.1200000000000001</v>
      </c>
      <c r="E44" s="24">
        <v>1.1200000000000001</v>
      </c>
    </row>
    <row r="45" spans="1:5" ht="13" thickTop="1" x14ac:dyDescent="0.25"/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48F9-4073-4254-BAF4-ED8D60515117}">
  <dimension ref="A1:B2"/>
  <sheetViews>
    <sheetView workbookViewId="0">
      <selection activeCell="B3" sqref="B3"/>
    </sheetView>
  </sheetViews>
  <sheetFormatPr defaultRowHeight="12.5" x14ac:dyDescent="0.25"/>
  <sheetData>
    <row r="1" spans="1:2" x14ac:dyDescent="0.25">
      <c r="A1" s="26" t="s">
        <v>52</v>
      </c>
      <c r="B1">
        <v>0.58499999999999996</v>
      </c>
    </row>
    <row r="2" spans="1:2" x14ac:dyDescent="0.25">
      <c r="A2" s="26" t="s">
        <v>53</v>
      </c>
      <c r="B2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A810-122C-4E95-B064-A11233A377D1}">
  <dimension ref="A1:AI169"/>
  <sheetViews>
    <sheetView topLeftCell="A36" zoomScale="115" zoomScaleNormal="115" workbookViewId="0">
      <selection activeCell="A48" sqref="A48:A91"/>
    </sheetView>
  </sheetViews>
  <sheetFormatPr defaultRowHeight="12.5" x14ac:dyDescent="0.25"/>
  <cols>
    <col min="1" max="1" width="21.26953125" bestFit="1" customWidth="1"/>
    <col min="2" max="2" width="12.26953125" bestFit="1" customWidth="1"/>
    <col min="3" max="3" width="9.1796875" bestFit="1" customWidth="1"/>
    <col min="4" max="4" width="13" bestFit="1" customWidth="1"/>
    <col min="5" max="5" width="12.453125" bestFit="1" customWidth="1"/>
    <col min="6" max="6" width="12.453125" customWidth="1"/>
    <col min="7" max="7" width="12.453125" bestFit="1" customWidth="1"/>
    <col min="8" max="8" width="10.26953125" bestFit="1" customWidth="1"/>
    <col min="10" max="10" width="21.26953125" bestFit="1" customWidth="1"/>
    <col min="11" max="11" width="7.81640625" bestFit="1" customWidth="1"/>
    <col min="12" max="12" width="9.1796875" bestFit="1" customWidth="1"/>
    <col min="13" max="13" width="8.6328125" bestFit="1" customWidth="1"/>
    <col min="14" max="15" width="12.453125" bestFit="1" customWidth="1"/>
    <col min="16" max="16" width="4.81640625" bestFit="1" customWidth="1"/>
    <col min="19" max="19" width="21.26953125" bestFit="1" customWidth="1"/>
    <col min="24" max="24" width="12.26953125" bestFit="1" customWidth="1"/>
    <col min="29" max="29" width="21.26953125" bestFit="1" customWidth="1"/>
    <col min="30" max="30" width="8.08984375" bestFit="1" customWidth="1"/>
    <col min="31" max="31" width="6.26953125" bestFit="1" customWidth="1"/>
    <col min="32" max="32" width="5.26953125" bestFit="1" customWidth="1"/>
    <col min="34" max="34" width="12.26953125" bestFit="1" customWidth="1"/>
    <col min="35" max="35" width="12.453125" bestFit="1" customWidth="1"/>
  </cols>
  <sheetData>
    <row r="1" spans="1:35" ht="13" thickBot="1" x14ac:dyDescent="0.3">
      <c r="B1" t="s">
        <v>46</v>
      </c>
      <c r="C1" t="s">
        <v>44</v>
      </c>
      <c r="D1" t="s">
        <v>42</v>
      </c>
      <c r="E1" t="s">
        <v>43</v>
      </c>
      <c r="G1" t="s">
        <v>55</v>
      </c>
      <c r="H1" t="s">
        <v>57</v>
      </c>
      <c r="K1" t="s">
        <v>46</v>
      </c>
      <c r="L1" t="s">
        <v>44</v>
      </c>
      <c r="M1" t="s">
        <v>42</v>
      </c>
      <c r="N1" t="s">
        <v>43</v>
      </c>
      <c r="P1" t="s">
        <v>59</v>
      </c>
      <c r="Q1" t="s">
        <v>58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61</v>
      </c>
      <c r="AA1" t="s">
        <v>60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63</v>
      </c>
    </row>
    <row r="2" spans="1:35" ht="13" thickTop="1" x14ac:dyDescent="0.25">
      <c r="A2" t="s">
        <v>0</v>
      </c>
      <c r="B2" s="19">
        <v>37</v>
      </c>
      <c r="C2" s="13">
        <v>71</v>
      </c>
      <c r="D2" s="12">
        <v>70</v>
      </c>
      <c r="E2" s="20">
        <v>110</v>
      </c>
      <c r="F2" s="14"/>
      <c r="G2" s="14">
        <f>INDEX(B2:E2,MATCH(G49,$B$1:$E$1,0))</f>
        <v>37</v>
      </c>
      <c r="H2">
        <f>G2*parameters!$B$1</f>
        <v>21.645</v>
      </c>
      <c r="J2" t="s">
        <v>0</v>
      </c>
      <c r="K2" s="19">
        <v>0.66</v>
      </c>
      <c r="L2" s="13">
        <v>1.56</v>
      </c>
      <c r="M2" s="12">
        <v>1.22</v>
      </c>
      <c r="N2" s="20">
        <v>2</v>
      </c>
      <c r="O2" s="14"/>
      <c r="P2" s="14">
        <f>INDEX(K2:N2,MATCH(G49,$K$1:$N$1,0))</f>
        <v>0.66</v>
      </c>
      <c r="Q2">
        <f>P2*parameters!$B$2</f>
        <v>17.16</v>
      </c>
      <c r="S2" t="s">
        <v>0</v>
      </c>
      <c r="T2" s="1">
        <v>39</v>
      </c>
      <c r="U2" s="7">
        <v>133</v>
      </c>
      <c r="V2" s="2">
        <v>0</v>
      </c>
      <c r="W2" s="7">
        <v>19</v>
      </c>
      <c r="X2" s="9">
        <v>5</v>
      </c>
      <c r="Y2">
        <f>SUM(T2:X2)</f>
        <v>196</v>
      </c>
      <c r="AA2">
        <f>Y2*(Q2+H2)</f>
        <v>7605.78</v>
      </c>
      <c r="AC2" t="s">
        <v>0</v>
      </c>
      <c r="AD2" s="1">
        <v>460</v>
      </c>
      <c r="AE2" s="7">
        <v>771</v>
      </c>
      <c r="AF2" s="2">
        <v>0</v>
      </c>
      <c r="AG2" s="7">
        <v>96</v>
      </c>
      <c r="AH2" s="9">
        <v>90</v>
      </c>
      <c r="AI2" t="str">
        <f>G49</f>
        <v>Staunton</v>
      </c>
    </row>
    <row r="3" spans="1:35" x14ac:dyDescent="0.25">
      <c r="A3" t="s">
        <v>1</v>
      </c>
      <c r="B3" s="21">
        <v>56</v>
      </c>
      <c r="C3" s="15">
        <v>1000000</v>
      </c>
      <c r="D3" s="14">
        <v>120</v>
      </c>
      <c r="E3" s="22">
        <v>1000000</v>
      </c>
      <c r="F3" s="14"/>
      <c r="G3" s="14">
        <f>INDEX(B3:E3,MATCH(G50,$B$1:$E$1,0))</f>
        <v>56</v>
      </c>
      <c r="H3">
        <f>G3*parameters!$B$1</f>
        <v>32.76</v>
      </c>
      <c r="J3" t="s">
        <v>1</v>
      </c>
      <c r="K3" s="21">
        <v>1.08</v>
      </c>
      <c r="L3" s="15">
        <v>1000000</v>
      </c>
      <c r="M3" s="14">
        <v>2.1</v>
      </c>
      <c r="N3" s="22">
        <v>1000000</v>
      </c>
      <c r="O3" s="14"/>
      <c r="P3" s="14">
        <f>INDEX(K3:N3,MATCH(G50,$K$1:$N$1,0))</f>
        <v>1.08</v>
      </c>
      <c r="Q3">
        <f>P3*parameters!$B$2</f>
        <v>28.080000000000002</v>
      </c>
      <c r="S3" t="s">
        <v>1</v>
      </c>
      <c r="T3" s="3">
        <v>0</v>
      </c>
      <c r="U3">
        <v>11</v>
      </c>
      <c r="V3" s="4">
        <v>0</v>
      </c>
      <c r="W3">
        <v>1</v>
      </c>
      <c r="X3" s="10">
        <v>0</v>
      </c>
      <c r="Y3">
        <f t="shared" ref="Y3:Y44" si="0">SUM(T3:X3)</f>
        <v>12</v>
      </c>
      <c r="AA3">
        <f t="shared" ref="AA3:AA44" si="1">Y3*(Q3+H3)</f>
        <v>730.08</v>
      </c>
      <c r="AC3" t="s">
        <v>1</v>
      </c>
      <c r="AD3" s="3">
        <v>2</v>
      </c>
      <c r="AE3">
        <v>28</v>
      </c>
      <c r="AF3" s="4">
        <v>0</v>
      </c>
      <c r="AG3">
        <v>8</v>
      </c>
      <c r="AH3" s="10">
        <v>0</v>
      </c>
      <c r="AI3" t="str">
        <f t="shared" ref="AI3:AI44" si="2">G50</f>
        <v>Staunton</v>
      </c>
    </row>
    <row r="4" spans="1:35" x14ac:dyDescent="0.25">
      <c r="A4" t="s">
        <v>2</v>
      </c>
      <c r="B4" s="21">
        <v>0</v>
      </c>
      <c r="C4" s="15">
        <v>121</v>
      </c>
      <c r="D4" s="14">
        <v>1000000</v>
      </c>
      <c r="E4" s="22">
        <v>1000000</v>
      </c>
      <c r="F4" s="14"/>
      <c r="G4" s="14">
        <f>INDEX(B4:E4,MATCH(G51,$B$1:$E$1,0))</f>
        <v>0</v>
      </c>
      <c r="H4">
        <f>G4*parameters!$B$1</f>
        <v>0</v>
      </c>
      <c r="J4" t="s">
        <v>2</v>
      </c>
      <c r="K4" s="21">
        <v>0</v>
      </c>
      <c r="L4" s="15">
        <v>2.06</v>
      </c>
      <c r="M4" s="14">
        <v>1000000</v>
      </c>
      <c r="N4" s="22">
        <v>1000000</v>
      </c>
      <c r="O4" s="14"/>
      <c r="P4" s="14">
        <f>INDEX(K4:N4,MATCH(G51,$K$1:$N$1,0))</f>
        <v>0</v>
      </c>
      <c r="Q4">
        <f>P4*parameters!$B$2</f>
        <v>0</v>
      </c>
      <c r="S4" t="s">
        <v>2</v>
      </c>
      <c r="T4" s="3">
        <v>92</v>
      </c>
      <c r="U4">
        <v>91</v>
      </c>
      <c r="V4" s="4">
        <v>186</v>
      </c>
      <c r="W4">
        <v>30</v>
      </c>
      <c r="X4" s="10">
        <v>30</v>
      </c>
      <c r="Y4">
        <f t="shared" si="0"/>
        <v>429</v>
      </c>
      <c r="AA4">
        <f t="shared" si="1"/>
        <v>0</v>
      </c>
      <c r="AC4" t="s">
        <v>2</v>
      </c>
      <c r="AD4" s="3">
        <v>341</v>
      </c>
      <c r="AE4">
        <v>737</v>
      </c>
      <c r="AF4" s="4">
        <v>2806</v>
      </c>
      <c r="AG4">
        <v>260</v>
      </c>
      <c r="AH4" s="10">
        <v>65</v>
      </c>
      <c r="AI4" t="str">
        <f t="shared" si="2"/>
        <v>Staunton</v>
      </c>
    </row>
    <row r="5" spans="1:35" x14ac:dyDescent="0.25">
      <c r="A5" t="s">
        <v>3</v>
      </c>
      <c r="B5" s="21">
        <v>66</v>
      </c>
      <c r="C5" s="15">
        <v>108</v>
      </c>
      <c r="D5" s="14">
        <v>72</v>
      </c>
      <c r="E5" s="22">
        <v>1000000</v>
      </c>
      <c r="F5" s="14"/>
      <c r="G5" s="14">
        <f>INDEX(B5:E5,MATCH(G52,$B$1:$E$1,0))</f>
        <v>66</v>
      </c>
      <c r="H5">
        <f>G5*parameters!$B$1</f>
        <v>38.61</v>
      </c>
      <c r="J5" t="s">
        <v>3</v>
      </c>
      <c r="K5" s="21">
        <v>1.3</v>
      </c>
      <c r="L5" s="15">
        <v>2.4300000000000002</v>
      </c>
      <c r="M5" s="14">
        <v>1.55</v>
      </c>
      <c r="N5" s="22">
        <v>1000000</v>
      </c>
      <c r="O5" s="14"/>
      <c r="P5" s="14">
        <f>INDEX(K5:N5,MATCH(G52,$K$1:$N$1,0))</f>
        <v>1.3</v>
      </c>
      <c r="Q5">
        <f>P5*parameters!$B$2</f>
        <v>33.800000000000004</v>
      </c>
      <c r="S5" t="s">
        <v>3</v>
      </c>
      <c r="T5" s="3">
        <v>2</v>
      </c>
      <c r="U5">
        <v>2</v>
      </c>
      <c r="V5" s="4">
        <v>23</v>
      </c>
      <c r="W5">
        <v>15</v>
      </c>
      <c r="X5" s="10">
        <v>4</v>
      </c>
      <c r="Y5">
        <f t="shared" si="0"/>
        <v>46</v>
      </c>
      <c r="AA5">
        <f t="shared" si="1"/>
        <v>3330.8599999999997</v>
      </c>
      <c r="AC5" t="s">
        <v>3</v>
      </c>
      <c r="AD5" s="3">
        <v>46</v>
      </c>
      <c r="AE5">
        <v>40</v>
      </c>
      <c r="AF5" s="4">
        <v>408</v>
      </c>
      <c r="AG5">
        <v>84</v>
      </c>
      <c r="AH5" s="10">
        <v>59</v>
      </c>
      <c r="AI5" t="str">
        <f t="shared" si="2"/>
        <v>Staunton</v>
      </c>
    </row>
    <row r="6" spans="1:35" x14ac:dyDescent="0.25">
      <c r="A6" t="s">
        <v>4</v>
      </c>
      <c r="B6" s="21">
        <v>1000000</v>
      </c>
      <c r="C6" s="15">
        <v>62</v>
      </c>
      <c r="D6" s="14">
        <v>42</v>
      </c>
      <c r="E6" s="22">
        <v>38</v>
      </c>
      <c r="F6" s="14"/>
      <c r="G6" s="14">
        <f>INDEX(B6:E6,MATCH(G53,$B$1:$E$1,0))</f>
        <v>38</v>
      </c>
      <c r="H6">
        <f>G6*parameters!$B$1</f>
        <v>22.229999999999997</v>
      </c>
      <c r="J6" t="s">
        <v>4</v>
      </c>
      <c r="K6" s="21">
        <v>1000000</v>
      </c>
      <c r="L6" s="15">
        <v>1.45</v>
      </c>
      <c r="M6" s="14">
        <v>0.78</v>
      </c>
      <c r="N6" s="22">
        <v>0.82</v>
      </c>
      <c r="O6" s="14"/>
      <c r="P6" s="14">
        <f>INDEX(K6:N6,MATCH(G53,$K$1:$N$1,0))</f>
        <v>0.82</v>
      </c>
      <c r="Q6">
        <f>P6*parameters!$B$2</f>
        <v>21.32</v>
      </c>
      <c r="S6" t="s">
        <v>4</v>
      </c>
      <c r="T6" s="3">
        <v>4</v>
      </c>
      <c r="U6">
        <v>17</v>
      </c>
      <c r="V6" s="4">
        <v>6</v>
      </c>
      <c r="W6">
        <v>5</v>
      </c>
      <c r="X6" s="10">
        <v>4</v>
      </c>
      <c r="Y6">
        <f t="shared" si="0"/>
        <v>36</v>
      </c>
      <c r="AA6">
        <f t="shared" si="1"/>
        <v>1567.8</v>
      </c>
      <c r="AC6" t="s">
        <v>4</v>
      </c>
      <c r="AD6" s="3">
        <v>13</v>
      </c>
      <c r="AE6">
        <v>136</v>
      </c>
      <c r="AF6" s="4">
        <v>170</v>
      </c>
      <c r="AG6">
        <v>10</v>
      </c>
      <c r="AH6" s="10">
        <v>55</v>
      </c>
      <c r="AI6" t="str">
        <f t="shared" si="2"/>
        <v>Tappahannock</v>
      </c>
    </row>
    <row r="7" spans="1:35" x14ac:dyDescent="0.25">
      <c r="A7" t="s">
        <v>5</v>
      </c>
      <c r="B7" s="21">
        <v>1000000</v>
      </c>
      <c r="C7" s="15">
        <v>1000000</v>
      </c>
      <c r="D7" s="14">
        <v>37</v>
      </c>
      <c r="E7" s="22">
        <v>72</v>
      </c>
      <c r="F7" s="14"/>
      <c r="G7" s="14">
        <f>INDEX(B7:E7,MATCH(G54,$B$1:$E$1,0))</f>
        <v>37</v>
      </c>
      <c r="H7">
        <f>G7*parameters!$B$1</f>
        <v>21.645</v>
      </c>
      <c r="J7" t="s">
        <v>5</v>
      </c>
      <c r="K7" s="21">
        <v>1000000</v>
      </c>
      <c r="L7" s="15">
        <v>1000000</v>
      </c>
      <c r="M7" s="14">
        <v>0.78</v>
      </c>
      <c r="N7" s="22">
        <v>1.52</v>
      </c>
      <c r="O7" s="14"/>
      <c r="P7" s="14">
        <f>INDEX(K7:N7,MATCH(G54,$K$1:$N$1,0))</f>
        <v>0.78</v>
      </c>
      <c r="Q7">
        <f>P7*parameters!$B$2</f>
        <v>20.28</v>
      </c>
      <c r="S7" t="s">
        <v>5</v>
      </c>
      <c r="T7" s="3">
        <v>28</v>
      </c>
      <c r="U7">
        <v>6</v>
      </c>
      <c r="V7" s="4">
        <v>0</v>
      </c>
      <c r="W7">
        <v>10</v>
      </c>
      <c r="X7" s="10">
        <v>1</v>
      </c>
      <c r="Y7">
        <f t="shared" si="0"/>
        <v>45</v>
      </c>
      <c r="AA7">
        <f t="shared" si="1"/>
        <v>1886.6249999999998</v>
      </c>
      <c r="AC7" t="s">
        <v>5</v>
      </c>
      <c r="AD7" s="3">
        <v>90</v>
      </c>
      <c r="AE7">
        <v>26</v>
      </c>
      <c r="AF7" s="4">
        <v>0</v>
      </c>
      <c r="AG7">
        <v>40</v>
      </c>
      <c r="AH7" s="10">
        <v>15</v>
      </c>
      <c r="AI7" t="str">
        <f t="shared" si="2"/>
        <v>Richmond</v>
      </c>
    </row>
    <row r="8" spans="1:35" x14ac:dyDescent="0.25">
      <c r="A8" t="s">
        <v>6</v>
      </c>
      <c r="B8" s="21">
        <v>1000000</v>
      </c>
      <c r="C8" s="15">
        <v>112</v>
      </c>
      <c r="D8" s="14">
        <v>20</v>
      </c>
      <c r="E8" s="22">
        <v>65</v>
      </c>
      <c r="F8" s="14"/>
      <c r="G8" s="14">
        <f>INDEX(B8:E8,MATCH(G55,$B$1:$E$1,0))</f>
        <v>20</v>
      </c>
      <c r="H8">
        <f>G8*parameters!$B$1</f>
        <v>11.7</v>
      </c>
      <c r="J8" t="s">
        <v>6</v>
      </c>
      <c r="K8" s="21">
        <v>1000000</v>
      </c>
      <c r="L8" s="15">
        <v>2.08</v>
      </c>
      <c r="M8" s="14">
        <v>0.38</v>
      </c>
      <c r="N8" s="22">
        <v>1.32</v>
      </c>
      <c r="O8" s="14"/>
      <c r="P8" s="14">
        <f>INDEX(K8:N8,MATCH(G55,$K$1:$N$1,0))</f>
        <v>0.38</v>
      </c>
      <c r="Q8">
        <f>P8*parameters!$B$2</f>
        <v>9.8800000000000008</v>
      </c>
      <c r="S8" t="s">
        <v>6</v>
      </c>
      <c r="T8" s="3">
        <v>55</v>
      </c>
      <c r="U8">
        <v>80</v>
      </c>
      <c r="V8" s="4">
        <v>3</v>
      </c>
      <c r="W8">
        <v>12</v>
      </c>
      <c r="X8" s="10">
        <v>3</v>
      </c>
      <c r="Y8">
        <f t="shared" si="0"/>
        <v>153</v>
      </c>
      <c r="AA8">
        <f t="shared" si="1"/>
        <v>3301.74</v>
      </c>
      <c r="AC8" t="s">
        <v>6</v>
      </c>
      <c r="AD8" s="3">
        <v>655</v>
      </c>
      <c r="AE8">
        <v>343</v>
      </c>
      <c r="AF8" s="4">
        <v>17</v>
      </c>
      <c r="AG8">
        <v>144</v>
      </c>
      <c r="AH8" s="10">
        <v>8</v>
      </c>
      <c r="AI8" t="str">
        <f t="shared" si="2"/>
        <v>Richmond</v>
      </c>
    </row>
    <row r="9" spans="1:35" x14ac:dyDescent="0.25">
      <c r="A9" t="s">
        <v>7</v>
      </c>
      <c r="B9" s="21">
        <v>111</v>
      </c>
      <c r="C9" s="15">
        <v>38</v>
      </c>
      <c r="D9" s="14">
        <v>59</v>
      </c>
      <c r="E9" s="22">
        <v>47</v>
      </c>
      <c r="F9" s="14"/>
      <c r="G9" s="14">
        <f>INDEX(B9:E9,MATCH(G56,$B$1:$E$1,0))</f>
        <v>38</v>
      </c>
      <c r="H9">
        <f>G9*parameters!$B$1</f>
        <v>22.229999999999997</v>
      </c>
      <c r="J9" t="s">
        <v>7</v>
      </c>
      <c r="K9" s="21">
        <v>2.1800000000000002</v>
      </c>
      <c r="L9" s="15">
        <v>0.96</v>
      </c>
      <c r="M9" s="14">
        <v>1.03</v>
      </c>
      <c r="N9" s="22">
        <v>1.08</v>
      </c>
      <c r="O9" s="14"/>
      <c r="P9" s="14">
        <f>INDEX(K9:N9,MATCH(G56,$K$1:$N$1,0))</f>
        <v>0.96</v>
      </c>
      <c r="Q9">
        <f>P9*parameters!$B$2</f>
        <v>24.96</v>
      </c>
      <c r="S9" t="s">
        <v>7</v>
      </c>
      <c r="T9" s="3">
        <v>19</v>
      </c>
      <c r="U9">
        <v>8</v>
      </c>
      <c r="V9" s="4">
        <v>2</v>
      </c>
      <c r="W9">
        <v>0</v>
      </c>
      <c r="X9" s="10">
        <v>6</v>
      </c>
      <c r="Y9">
        <f t="shared" si="0"/>
        <v>35</v>
      </c>
      <c r="AA9">
        <f t="shared" si="1"/>
        <v>1651.6499999999999</v>
      </c>
      <c r="AC9" t="s">
        <v>7</v>
      </c>
      <c r="AD9" s="3">
        <v>123</v>
      </c>
      <c r="AE9">
        <v>64</v>
      </c>
      <c r="AF9" s="4">
        <v>60</v>
      </c>
      <c r="AG9">
        <v>0</v>
      </c>
      <c r="AH9" s="10">
        <v>70</v>
      </c>
      <c r="AI9" t="str">
        <f t="shared" si="2"/>
        <v>Warrenton</v>
      </c>
    </row>
    <row r="10" spans="1:35" x14ac:dyDescent="0.25">
      <c r="A10" t="s">
        <v>8</v>
      </c>
      <c r="B10" s="25">
        <v>1000000</v>
      </c>
      <c r="C10" s="15">
        <v>84</v>
      </c>
      <c r="D10" s="14">
        <v>0</v>
      </c>
      <c r="E10" s="22">
        <v>46</v>
      </c>
      <c r="F10" s="14"/>
      <c r="G10" s="14">
        <f>INDEX(B10:E10,MATCH(G57,$B$1:$E$1,0))</f>
        <v>0</v>
      </c>
      <c r="H10">
        <f>G10*parameters!$B$1</f>
        <v>0</v>
      </c>
      <c r="J10" t="s">
        <v>8</v>
      </c>
      <c r="K10" s="25" t="s">
        <v>56</v>
      </c>
      <c r="L10" s="15">
        <v>1.85</v>
      </c>
      <c r="M10" s="14">
        <v>0</v>
      </c>
      <c r="N10" s="22">
        <v>0.98</v>
      </c>
      <c r="O10" s="14"/>
      <c r="P10" s="14">
        <f>INDEX(K10:N10,MATCH(G57,$K$1:$N$1,0))</f>
        <v>0</v>
      </c>
      <c r="Q10">
        <f>P10*parameters!$B$2</f>
        <v>0</v>
      </c>
      <c r="S10" t="s">
        <v>8</v>
      </c>
      <c r="T10" s="3">
        <v>41</v>
      </c>
      <c r="U10">
        <v>70</v>
      </c>
      <c r="V10" s="4">
        <v>0</v>
      </c>
      <c r="W10">
        <v>0</v>
      </c>
      <c r="X10" s="10">
        <v>1</v>
      </c>
      <c r="Y10">
        <f t="shared" si="0"/>
        <v>112</v>
      </c>
      <c r="AA10">
        <f t="shared" si="1"/>
        <v>0</v>
      </c>
      <c r="AC10" t="s">
        <v>8</v>
      </c>
      <c r="AD10" s="3">
        <v>468</v>
      </c>
      <c r="AE10">
        <v>264</v>
      </c>
      <c r="AF10" s="4">
        <v>0</v>
      </c>
      <c r="AG10">
        <v>0</v>
      </c>
      <c r="AH10" s="10">
        <v>2</v>
      </c>
      <c r="AI10" t="str">
        <f t="shared" si="2"/>
        <v>Richmond</v>
      </c>
    </row>
    <row r="11" spans="1:35" x14ac:dyDescent="0.25">
      <c r="A11" t="s">
        <v>9</v>
      </c>
      <c r="B11" s="21">
        <v>80</v>
      </c>
      <c r="C11" s="15">
        <v>25</v>
      </c>
      <c r="D11" s="14">
        <v>89</v>
      </c>
      <c r="E11" s="22">
        <v>84</v>
      </c>
      <c r="F11" s="14"/>
      <c r="G11" s="14">
        <f>INDEX(B11:E11,MATCH(G58,$B$1:$E$1,0))</f>
        <v>25</v>
      </c>
      <c r="H11">
        <f>G11*parameters!$B$1</f>
        <v>14.625</v>
      </c>
      <c r="J11" t="s">
        <v>9</v>
      </c>
      <c r="K11" s="21">
        <v>1.53</v>
      </c>
      <c r="L11" s="15">
        <v>0.6</v>
      </c>
      <c r="M11" s="14">
        <v>1.75</v>
      </c>
      <c r="N11" s="22">
        <v>1.93</v>
      </c>
      <c r="O11" s="14"/>
      <c r="P11" s="14">
        <f>INDEX(K11:N11,MATCH(G58,$K$1:$N$1,0))</f>
        <v>0.6</v>
      </c>
      <c r="Q11">
        <f>P11*parameters!$B$2</f>
        <v>15.6</v>
      </c>
      <c r="S11" t="s">
        <v>9</v>
      </c>
      <c r="T11" s="3">
        <v>4</v>
      </c>
      <c r="U11">
        <v>12</v>
      </c>
      <c r="V11" s="4">
        <v>8</v>
      </c>
      <c r="W11">
        <v>0</v>
      </c>
      <c r="X11" s="10">
        <v>5</v>
      </c>
      <c r="Y11">
        <f t="shared" si="0"/>
        <v>29</v>
      </c>
      <c r="AA11">
        <f t="shared" si="1"/>
        <v>876.52500000000009</v>
      </c>
      <c r="AC11" t="s">
        <v>9</v>
      </c>
      <c r="AD11" s="3">
        <v>12</v>
      </c>
      <c r="AE11">
        <v>96</v>
      </c>
      <c r="AF11" s="4">
        <v>200</v>
      </c>
      <c r="AG11">
        <v>0</v>
      </c>
      <c r="AH11" s="10">
        <v>120</v>
      </c>
      <c r="AI11" t="str">
        <f t="shared" si="2"/>
        <v>Warrenton</v>
      </c>
    </row>
    <row r="12" spans="1:35" x14ac:dyDescent="0.25">
      <c r="A12" t="s">
        <v>10</v>
      </c>
      <c r="B12" s="21">
        <v>88</v>
      </c>
      <c r="C12" s="15">
        <v>108</v>
      </c>
      <c r="D12" s="14">
        <v>53</v>
      </c>
      <c r="E12" s="22">
        <v>101</v>
      </c>
      <c r="F12" s="14"/>
      <c r="G12" s="14">
        <f>INDEX(B12:E12,MATCH(G59,$B$1:$E$1,0))</f>
        <v>53</v>
      </c>
      <c r="H12">
        <f>G12*parameters!$B$1</f>
        <v>31.004999999999999</v>
      </c>
      <c r="J12" t="s">
        <v>10</v>
      </c>
      <c r="K12" s="21">
        <v>1.72</v>
      </c>
      <c r="L12" s="15">
        <v>2.4300000000000002</v>
      </c>
      <c r="M12" s="14">
        <v>1.1299999999999999</v>
      </c>
      <c r="N12" s="22">
        <v>2.0299999999999998</v>
      </c>
      <c r="O12" s="14"/>
      <c r="P12" s="14">
        <f>INDEX(K12:N12,MATCH(G59,$K$1:$N$1,0))</f>
        <v>1.1299999999999999</v>
      </c>
      <c r="Q12">
        <f>P12*parameters!$B$2</f>
        <v>29.379999999999995</v>
      </c>
      <c r="S12" t="s">
        <v>10</v>
      </c>
      <c r="T12" s="3">
        <v>7</v>
      </c>
      <c r="U12">
        <v>8</v>
      </c>
      <c r="V12" s="4">
        <v>19</v>
      </c>
      <c r="W12">
        <v>2</v>
      </c>
      <c r="X12" s="10">
        <v>0</v>
      </c>
      <c r="Y12">
        <f t="shared" si="0"/>
        <v>36</v>
      </c>
      <c r="AA12">
        <f t="shared" si="1"/>
        <v>2173.8599999999997</v>
      </c>
      <c r="AC12" t="s">
        <v>10</v>
      </c>
      <c r="AD12" s="3">
        <v>21</v>
      </c>
      <c r="AE12">
        <v>33</v>
      </c>
      <c r="AF12" s="4">
        <v>0</v>
      </c>
      <c r="AG12">
        <v>14</v>
      </c>
      <c r="AH12" s="10">
        <v>0</v>
      </c>
      <c r="AI12" t="str">
        <f t="shared" si="2"/>
        <v>Richmond</v>
      </c>
    </row>
    <row r="13" spans="1:35" x14ac:dyDescent="0.25">
      <c r="A13" t="s">
        <v>11</v>
      </c>
      <c r="B13" s="21">
        <v>1000000</v>
      </c>
      <c r="C13" s="15">
        <v>1000000</v>
      </c>
      <c r="D13" s="14">
        <v>40</v>
      </c>
      <c r="E13" s="22">
        <v>85</v>
      </c>
      <c r="F13" s="14"/>
      <c r="G13" s="14">
        <f>INDEX(B13:E13,MATCH(G60,$B$1:$E$1,0))</f>
        <v>40</v>
      </c>
      <c r="H13">
        <f>G13*parameters!$B$1</f>
        <v>23.4</v>
      </c>
      <c r="J13" t="s">
        <v>11</v>
      </c>
      <c r="K13" s="21">
        <v>1000000</v>
      </c>
      <c r="L13" s="15">
        <v>1000000</v>
      </c>
      <c r="M13" s="14">
        <v>0.75</v>
      </c>
      <c r="N13" s="22">
        <v>1.68</v>
      </c>
      <c r="O13" s="14"/>
      <c r="P13" s="14">
        <f>INDEX(K13:N13,MATCH(G60,$K$1:$N$1,0))</f>
        <v>0.75</v>
      </c>
      <c r="Q13">
        <f>P13*parameters!$B$2</f>
        <v>19.5</v>
      </c>
      <c r="S13" t="s">
        <v>11</v>
      </c>
      <c r="T13" s="3">
        <v>35</v>
      </c>
      <c r="U13">
        <v>46</v>
      </c>
      <c r="V13" s="4">
        <v>24</v>
      </c>
      <c r="W13">
        <v>14</v>
      </c>
      <c r="X13" s="10">
        <v>5</v>
      </c>
      <c r="Y13">
        <f t="shared" si="0"/>
        <v>124</v>
      </c>
      <c r="AA13">
        <f t="shared" si="1"/>
        <v>5319.5999999999995</v>
      </c>
      <c r="AC13" t="s">
        <v>11</v>
      </c>
      <c r="AD13" s="3">
        <v>300</v>
      </c>
      <c r="AE13">
        <v>188</v>
      </c>
      <c r="AF13" s="4">
        <v>480</v>
      </c>
      <c r="AG13">
        <v>160</v>
      </c>
      <c r="AH13" s="10">
        <v>50</v>
      </c>
      <c r="AI13" t="str">
        <f t="shared" si="2"/>
        <v>Richmond</v>
      </c>
    </row>
    <row r="14" spans="1:35" x14ac:dyDescent="0.25">
      <c r="A14" t="s">
        <v>12</v>
      </c>
      <c r="B14" s="21">
        <v>1000000</v>
      </c>
      <c r="C14" s="15">
        <v>89</v>
      </c>
      <c r="D14" s="14">
        <v>46</v>
      </c>
      <c r="E14" s="22">
        <v>0</v>
      </c>
      <c r="F14" s="14"/>
      <c r="G14" s="14">
        <f>INDEX(B14:E14,MATCH(G61,$B$1:$E$1,0))</f>
        <v>0</v>
      </c>
      <c r="H14">
        <f>G14*parameters!$B$1</f>
        <v>0</v>
      </c>
      <c r="J14" t="s">
        <v>12</v>
      </c>
      <c r="K14" s="21">
        <v>1000000</v>
      </c>
      <c r="L14" s="15">
        <v>1.95</v>
      </c>
      <c r="M14" s="14">
        <v>1</v>
      </c>
      <c r="N14" s="22">
        <v>0</v>
      </c>
      <c r="O14" s="14"/>
      <c r="P14" s="14">
        <f>INDEX(K14:N14,MATCH(G61,$K$1:$N$1,0))</f>
        <v>0</v>
      </c>
      <c r="Q14">
        <f>P14*parameters!$B$2</f>
        <v>0</v>
      </c>
      <c r="S14" t="s">
        <v>12</v>
      </c>
      <c r="T14" s="3">
        <v>11</v>
      </c>
      <c r="U14">
        <v>18</v>
      </c>
      <c r="V14" s="4">
        <v>24</v>
      </c>
      <c r="W14">
        <v>25</v>
      </c>
      <c r="X14" s="10">
        <v>1</v>
      </c>
      <c r="Y14">
        <f t="shared" si="0"/>
        <v>79</v>
      </c>
      <c r="AA14">
        <f t="shared" si="1"/>
        <v>0</v>
      </c>
      <c r="AC14" t="s">
        <v>12</v>
      </c>
      <c r="AD14" s="3">
        <v>63</v>
      </c>
      <c r="AE14">
        <v>30</v>
      </c>
      <c r="AF14" s="4">
        <v>680</v>
      </c>
      <c r="AG14">
        <v>200</v>
      </c>
      <c r="AH14" s="10">
        <v>80</v>
      </c>
      <c r="AI14" t="str">
        <f t="shared" si="2"/>
        <v>Tappahannock</v>
      </c>
    </row>
    <row r="15" spans="1:35" x14ac:dyDescent="0.25">
      <c r="A15" t="s">
        <v>13</v>
      </c>
      <c r="B15" s="21">
        <v>118</v>
      </c>
      <c r="C15" s="15">
        <v>0</v>
      </c>
      <c r="D15" s="14">
        <v>1000000</v>
      </c>
      <c r="E15" s="22">
        <v>89</v>
      </c>
      <c r="F15" s="14"/>
      <c r="G15" s="14">
        <f>INDEX(B15:E15,MATCH(G62,$B$1:$E$1,0))</f>
        <v>0</v>
      </c>
      <c r="H15">
        <f>G15*parameters!$B$1</f>
        <v>0</v>
      </c>
      <c r="J15" t="s">
        <v>13</v>
      </c>
      <c r="K15" s="21">
        <v>1.98</v>
      </c>
      <c r="L15" s="15">
        <v>0</v>
      </c>
      <c r="M15" s="14">
        <v>1000000</v>
      </c>
      <c r="N15" s="22">
        <v>1.96</v>
      </c>
      <c r="O15" s="14"/>
      <c r="P15" s="14">
        <f>INDEX(K15:N15,MATCH(G62,$K$1:$N$1,0))</f>
        <v>0</v>
      </c>
      <c r="Q15">
        <f>P15*parameters!$B$2</f>
        <v>0</v>
      </c>
      <c r="S15" t="s">
        <v>13</v>
      </c>
      <c r="T15" s="3">
        <v>22</v>
      </c>
      <c r="U15">
        <v>36</v>
      </c>
      <c r="V15" s="4">
        <v>40</v>
      </c>
      <c r="W15">
        <v>19</v>
      </c>
      <c r="X15" s="10">
        <v>44</v>
      </c>
      <c r="Y15">
        <f t="shared" si="0"/>
        <v>161</v>
      </c>
      <c r="AA15">
        <f t="shared" si="1"/>
        <v>0</v>
      </c>
      <c r="AC15" t="s">
        <v>13</v>
      </c>
      <c r="AD15" s="3">
        <v>55</v>
      </c>
      <c r="AE15">
        <v>228</v>
      </c>
      <c r="AF15" s="4">
        <v>280</v>
      </c>
      <c r="AG15">
        <v>320</v>
      </c>
      <c r="AH15" s="10">
        <v>40</v>
      </c>
      <c r="AI15" t="str">
        <f t="shared" si="2"/>
        <v>Warrenton</v>
      </c>
    </row>
    <row r="16" spans="1:35" x14ac:dyDescent="0.25">
      <c r="A16" t="s">
        <v>14</v>
      </c>
      <c r="B16" s="21">
        <v>59</v>
      </c>
      <c r="C16" s="15">
        <v>73</v>
      </c>
      <c r="D16" s="14">
        <v>64</v>
      </c>
      <c r="E16" s="22">
        <v>104</v>
      </c>
      <c r="F16" s="14"/>
      <c r="G16" s="14">
        <f>INDEX(B16:E16,MATCH(G63,$B$1:$E$1,0))</f>
        <v>59</v>
      </c>
      <c r="H16">
        <f>G16*parameters!$B$1</f>
        <v>34.515000000000001</v>
      </c>
      <c r="J16" t="s">
        <v>14</v>
      </c>
      <c r="K16" s="21">
        <v>1</v>
      </c>
      <c r="L16" s="15">
        <v>1.65</v>
      </c>
      <c r="M16" s="14">
        <v>1.1000000000000001</v>
      </c>
      <c r="N16" s="22">
        <v>1.88</v>
      </c>
      <c r="O16" s="14"/>
      <c r="P16" s="14">
        <f>INDEX(K16:N16,MATCH(G63,$K$1:$N$1,0))</f>
        <v>1</v>
      </c>
      <c r="Q16">
        <f>P16*parameters!$B$2</f>
        <v>26</v>
      </c>
      <c r="S16" t="s">
        <v>14</v>
      </c>
      <c r="T16" s="3">
        <v>0</v>
      </c>
      <c r="U16">
        <v>24</v>
      </c>
      <c r="V16" s="4">
        <v>0</v>
      </c>
      <c r="W16">
        <v>1</v>
      </c>
      <c r="X16" s="10">
        <v>0</v>
      </c>
      <c r="Y16">
        <f t="shared" si="0"/>
        <v>25</v>
      </c>
      <c r="AA16">
        <f t="shared" si="1"/>
        <v>1512.875</v>
      </c>
      <c r="AC16" t="s">
        <v>14</v>
      </c>
      <c r="AD16" s="3">
        <v>4</v>
      </c>
      <c r="AE16">
        <v>96</v>
      </c>
      <c r="AF16" s="4">
        <v>0</v>
      </c>
      <c r="AG16">
        <v>8</v>
      </c>
      <c r="AH16" s="10">
        <v>0</v>
      </c>
      <c r="AI16" t="str">
        <f t="shared" si="2"/>
        <v>Staunton</v>
      </c>
    </row>
    <row r="17" spans="1:35" x14ac:dyDescent="0.25">
      <c r="A17" t="s">
        <v>15</v>
      </c>
      <c r="B17" s="21">
        <v>81</v>
      </c>
      <c r="C17" s="15">
        <v>86</v>
      </c>
      <c r="D17" s="14">
        <v>32</v>
      </c>
      <c r="E17" s="22">
        <v>72</v>
      </c>
      <c r="F17" s="14"/>
      <c r="G17" s="14">
        <f>INDEX(B17:E17,MATCH(G64,$B$1:$E$1,0))</f>
        <v>32</v>
      </c>
      <c r="H17">
        <f>G17*parameters!$B$1</f>
        <v>18.72</v>
      </c>
      <c r="J17" t="s">
        <v>15</v>
      </c>
      <c r="K17" s="21">
        <v>1.37</v>
      </c>
      <c r="L17" s="15">
        <v>1.93</v>
      </c>
      <c r="M17" s="14">
        <v>0.63</v>
      </c>
      <c r="N17" s="22">
        <v>1.42</v>
      </c>
      <c r="O17" s="14"/>
      <c r="P17" s="14">
        <f>INDEX(K17:N17,MATCH(G64,$K$1:$N$1,0))</f>
        <v>0.63</v>
      </c>
      <c r="Q17">
        <f>P17*parameters!$B$2</f>
        <v>16.38</v>
      </c>
      <c r="S17" t="s">
        <v>15</v>
      </c>
      <c r="T17" s="3">
        <v>1</v>
      </c>
      <c r="U17">
        <v>34</v>
      </c>
      <c r="V17" s="4">
        <v>0</v>
      </c>
      <c r="W17">
        <v>13</v>
      </c>
      <c r="X17" s="10">
        <v>2</v>
      </c>
      <c r="Y17">
        <f t="shared" si="0"/>
        <v>50</v>
      </c>
      <c r="AA17">
        <f t="shared" si="1"/>
        <v>1754.9999999999998</v>
      </c>
      <c r="AC17" t="s">
        <v>15</v>
      </c>
      <c r="AD17" s="3">
        <v>12</v>
      </c>
      <c r="AE17">
        <v>97</v>
      </c>
      <c r="AF17" s="4">
        <v>0</v>
      </c>
      <c r="AG17">
        <v>70</v>
      </c>
      <c r="AH17" s="10">
        <v>5</v>
      </c>
      <c r="AI17" t="str">
        <f t="shared" si="2"/>
        <v>Richmond</v>
      </c>
    </row>
    <row r="18" spans="1:35" x14ac:dyDescent="0.25">
      <c r="A18" t="s">
        <v>16</v>
      </c>
      <c r="B18" s="21">
        <v>59</v>
      </c>
      <c r="C18" s="15">
        <v>56</v>
      </c>
      <c r="D18" s="14">
        <v>86</v>
      </c>
      <c r="E18" s="22">
        <v>114</v>
      </c>
      <c r="F18" s="14"/>
      <c r="G18" s="14">
        <f>INDEX(B18:E18,MATCH(G65,$B$1:$E$1,0))</f>
        <v>56</v>
      </c>
      <c r="H18">
        <f>G18*parameters!$B$1</f>
        <v>32.76</v>
      </c>
      <c r="J18" t="s">
        <v>16</v>
      </c>
      <c r="K18" s="21">
        <v>1.17</v>
      </c>
      <c r="L18" s="15">
        <v>1.21</v>
      </c>
      <c r="M18" s="14">
        <v>1.57</v>
      </c>
      <c r="N18" s="22">
        <v>2.38</v>
      </c>
      <c r="O18" s="14"/>
      <c r="P18" s="14">
        <f>INDEX(K18:N18,MATCH(G65,$K$1:$N$1,0))</f>
        <v>1.21</v>
      </c>
      <c r="Q18">
        <f>P18*parameters!$B$2</f>
        <v>31.46</v>
      </c>
      <c r="S18" t="s">
        <v>16</v>
      </c>
      <c r="T18" s="3">
        <v>5</v>
      </c>
      <c r="U18">
        <v>11</v>
      </c>
      <c r="V18" s="4">
        <v>6</v>
      </c>
      <c r="W18">
        <v>0</v>
      </c>
      <c r="X18" s="10">
        <v>2</v>
      </c>
      <c r="Y18">
        <f t="shared" si="0"/>
        <v>24</v>
      </c>
      <c r="AA18">
        <f t="shared" si="1"/>
        <v>1541.28</v>
      </c>
      <c r="AC18" t="s">
        <v>16</v>
      </c>
      <c r="AD18" s="3">
        <v>36</v>
      </c>
      <c r="AE18">
        <v>88</v>
      </c>
      <c r="AF18" s="4">
        <v>150</v>
      </c>
      <c r="AG18">
        <v>0</v>
      </c>
      <c r="AH18" s="10">
        <v>40</v>
      </c>
      <c r="AI18" t="str">
        <f t="shared" si="2"/>
        <v>Warrenton</v>
      </c>
    </row>
    <row r="19" spans="1:35" x14ac:dyDescent="0.25">
      <c r="A19" t="s">
        <v>17</v>
      </c>
      <c r="B19" s="21">
        <v>115</v>
      </c>
      <c r="C19" s="15">
        <v>82</v>
      </c>
      <c r="D19" s="14">
        <v>24</v>
      </c>
      <c r="E19" s="22">
        <v>42</v>
      </c>
      <c r="F19" s="14"/>
      <c r="G19" s="14">
        <f>INDEX(B19:E19,MATCH(G66,$B$1:$E$1,0))</f>
        <v>24</v>
      </c>
      <c r="H19">
        <f>G19*parameters!$B$1</f>
        <v>14.04</v>
      </c>
      <c r="J19" t="s">
        <v>17</v>
      </c>
      <c r="K19" s="21">
        <v>1.87</v>
      </c>
      <c r="L19" s="15">
        <v>1.58</v>
      </c>
      <c r="M19" s="14">
        <v>0.45</v>
      </c>
      <c r="N19" s="22">
        <v>0.87</v>
      </c>
      <c r="O19" s="14"/>
      <c r="P19" s="14">
        <f>INDEX(K19:N19,MATCH(G66,$K$1:$N$1,0))</f>
        <v>0.45</v>
      </c>
      <c r="Q19">
        <f>P19*parameters!$B$2</f>
        <v>11.700000000000001</v>
      </c>
      <c r="S19" t="s">
        <v>17</v>
      </c>
      <c r="T19" s="3">
        <v>0</v>
      </c>
      <c r="U19">
        <v>23</v>
      </c>
      <c r="V19" s="4">
        <v>6</v>
      </c>
      <c r="W19">
        <v>20</v>
      </c>
      <c r="X19" s="10">
        <v>6</v>
      </c>
      <c r="Y19">
        <f t="shared" si="0"/>
        <v>55</v>
      </c>
      <c r="AA19">
        <f t="shared" si="1"/>
        <v>1415.7</v>
      </c>
      <c r="AC19" t="s">
        <v>17</v>
      </c>
      <c r="AD19" s="3">
        <v>0</v>
      </c>
      <c r="AE19">
        <v>184</v>
      </c>
      <c r="AF19" s="4">
        <v>150</v>
      </c>
      <c r="AG19">
        <v>200</v>
      </c>
      <c r="AH19" s="10">
        <v>120</v>
      </c>
      <c r="AI19" t="str">
        <f t="shared" si="2"/>
        <v>Richmond</v>
      </c>
    </row>
    <row r="20" spans="1:35" x14ac:dyDescent="0.25">
      <c r="A20" t="s">
        <v>18</v>
      </c>
      <c r="B20" s="21">
        <v>1000000</v>
      </c>
      <c r="C20" s="15">
        <v>93</v>
      </c>
      <c r="D20" s="14">
        <v>0</v>
      </c>
      <c r="E20" s="22">
        <v>1000000</v>
      </c>
      <c r="F20" s="14"/>
      <c r="G20" s="14">
        <f>INDEX(B20:E20,MATCH(G67,$B$1:$E$1,0))</f>
        <v>0</v>
      </c>
      <c r="H20">
        <f>G20*parameters!$B$1</f>
        <v>0</v>
      </c>
      <c r="J20" t="s">
        <v>18</v>
      </c>
      <c r="K20" s="21">
        <v>1000000</v>
      </c>
      <c r="L20" s="15">
        <v>1.75</v>
      </c>
      <c r="M20" s="14">
        <v>0</v>
      </c>
      <c r="N20" s="22">
        <v>1000000</v>
      </c>
      <c r="O20" s="14"/>
      <c r="P20" s="14">
        <f>INDEX(K20:N20,MATCH(G67,$K$1:$N$1,0))</f>
        <v>0</v>
      </c>
      <c r="Q20">
        <f>P20*parameters!$B$2</f>
        <v>0</v>
      </c>
      <c r="S20" t="s">
        <v>18</v>
      </c>
      <c r="T20" s="3">
        <v>13</v>
      </c>
      <c r="U20">
        <v>71</v>
      </c>
      <c r="V20" s="4">
        <v>0</v>
      </c>
      <c r="W20">
        <v>16</v>
      </c>
      <c r="X20" s="10">
        <v>4</v>
      </c>
      <c r="Y20">
        <f t="shared" si="0"/>
        <v>104</v>
      </c>
      <c r="AA20">
        <f t="shared" si="1"/>
        <v>0</v>
      </c>
      <c r="AC20" t="s">
        <v>18</v>
      </c>
      <c r="AD20" s="3">
        <v>96</v>
      </c>
      <c r="AE20">
        <v>227</v>
      </c>
      <c r="AF20" s="4">
        <v>0</v>
      </c>
      <c r="AG20">
        <v>84</v>
      </c>
      <c r="AH20" s="10">
        <v>78</v>
      </c>
      <c r="AI20" t="str">
        <f t="shared" si="2"/>
        <v>Richmond</v>
      </c>
    </row>
    <row r="21" spans="1:35" x14ac:dyDescent="0.25">
      <c r="A21" t="s">
        <v>19</v>
      </c>
      <c r="B21" s="21">
        <v>1000000</v>
      </c>
      <c r="C21" s="15">
        <v>1000000</v>
      </c>
      <c r="D21" s="14">
        <v>22</v>
      </c>
      <c r="E21" s="22">
        <v>64</v>
      </c>
      <c r="F21" s="14"/>
      <c r="G21" s="14">
        <f>INDEX(B21:E21,MATCH(G68,$B$1:$E$1,0))</f>
        <v>22</v>
      </c>
      <c r="H21">
        <f>G21*parameters!$B$1</f>
        <v>12.87</v>
      </c>
      <c r="J21" t="s">
        <v>19</v>
      </c>
      <c r="K21" s="21">
        <v>1000000</v>
      </c>
      <c r="L21" s="15">
        <v>1000000</v>
      </c>
      <c r="M21" s="14">
        <v>0.5</v>
      </c>
      <c r="N21" s="22">
        <v>1.25</v>
      </c>
      <c r="O21" s="14"/>
      <c r="P21" s="14">
        <f>INDEX(K21:N21,MATCH(G68,$K$1:$N$1,0))</f>
        <v>0.5</v>
      </c>
      <c r="Q21">
        <f>P21*parameters!$B$2</f>
        <v>13</v>
      </c>
      <c r="S21" t="s">
        <v>19</v>
      </c>
      <c r="T21" s="3">
        <v>1</v>
      </c>
      <c r="U21">
        <v>6</v>
      </c>
      <c r="V21" s="4">
        <v>0</v>
      </c>
      <c r="W21">
        <v>0</v>
      </c>
      <c r="X21" s="10">
        <v>2</v>
      </c>
      <c r="Y21">
        <f t="shared" si="0"/>
        <v>9</v>
      </c>
      <c r="AA21">
        <f t="shared" si="1"/>
        <v>232.82999999999998</v>
      </c>
      <c r="AC21" t="s">
        <v>19</v>
      </c>
      <c r="AD21" s="3">
        <v>7</v>
      </c>
      <c r="AE21">
        <v>36</v>
      </c>
      <c r="AF21" s="4">
        <v>0</v>
      </c>
      <c r="AG21">
        <v>0</v>
      </c>
      <c r="AH21" s="10">
        <v>4</v>
      </c>
      <c r="AI21" t="str">
        <f t="shared" si="2"/>
        <v>Richmond</v>
      </c>
    </row>
    <row r="22" spans="1:35" x14ac:dyDescent="0.25">
      <c r="A22" t="s">
        <v>20</v>
      </c>
      <c r="B22" s="21">
        <v>1000000</v>
      </c>
      <c r="C22" s="15">
        <v>1000000</v>
      </c>
      <c r="D22" s="14">
        <v>52</v>
      </c>
      <c r="E22" s="22">
        <v>72</v>
      </c>
      <c r="F22" s="14"/>
      <c r="G22" s="14">
        <f>INDEX(B22:E22,MATCH(G69,$B$1:$E$1,0))</f>
        <v>52</v>
      </c>
      <c r="H22">
        <f>G22*parameters!$B$1</f>
        <v>30.419999999999998</v>
      </c>
      <c r="J22" t="s">
        <v>20</v>
      </c>
      <c r="K22" s="21">
        <v>1000000</v>
      </c>
      <c r="L22" s="15">
        <v>1000000</v>
      </c>
      <c r="M22" s="14">
        <v>0.88</v>
      </c>
      <c r="N22" s="22">
        <v>1.42</v>
      </c>
      <c r="O22" s="14"/>
      <c r="P22" s="14">
        <f>INDEX(K22:N22,MATCH(G69,$K$1:$N$1,0))</f>
        <v>0.88</v>
      </c>
      <c r="Q22">
        <f>P22*parameters!$B$2</f>
        <v>22.88</v>
      </c>
      <c r="S22" t="s">
        <v>20</v>
      </c>
      <c r="T22" s="3">
        <v>30</v>
      </c>
      <c r="U22">
        <v>42</v>
      </c>
      <c r="V22" s="4">
        <v>2</v>
      </c>
      <c r="W22">
        <v>0</v>
      </c>
      <c r="X22" s="10">
        <v>9</v>
      </c>
      <c r="Y22">
        <f t="shared" si="0"/>
        <v>83</v>
      </c>
      <c r="AA22">
        <f t="shared" si="1"/>
        <v>4423.8999999999996</v>
      </c>
      <c r="AC22" t="s">
        <v>20</v>
      </c>
      <c r="AD22" s="3">
        <v>350</v>
      </c>
      <c r="AE22">
        <v>127</v>
      </c>
      <c r="AF22" s="4">
        <v>60</v>
      </c>
      <c r="AG22">
        <v>0</v>
      </c>
      <c r="AH22" s="10">
        <v>140</v>
      </c>
      <c r="AI22" t="str">
        <f t="shared" si="2"/>
        <v>Richmond</v>
      </c>
    </row>
    <row r="23" spans="1:35" x14ac:dyDescent="0.25">
      <c r="A23" t="s">
        <v>21</v>
      </c>
      <c r="B23" s="21">
        <v>1000000</v>
      </c>
      <c r="C23" s="15">
        <v>109</v>
      </c>
      <c r="D23" s="14">
        <v>43</v>
      </c>
      <c r="E23" s="22">
        <v>19</v>
      </c>
      <c r="F23" s="14"/>
      <c r="G23" s="14">
        <f>INDEX(B23:E23,MATCH(G70,$B$1:$E$1,0))</f>
        <v>19</v>
      </c>
      <c r="H23">
        <f>G23*parameters!$B$1</f>
        <v>11.114999999999998</v>
      </c>
      <c r="J23" t="s">
        <v>21</v>
      </c>
      <c r="K23" s="21">
        <v>1000000</v>
      </c>
      <c r="L23" s="15">
        <v>2.25</v>
      </c>
      <c r="M23" s="14">
        <v>0.97</v>
      </c>
      <c r="N23" s="22">
        <v>0.42</v>
      </c>
      <c r="O23" s="14"/>
      <c r="P23" s="14">
        <f>INDEX(K23:N23,MATCH(G70,$K$1:$N$1,0))</f>
        <v>0.42</v>
      </c>
      <c r="Q23">
        <f>P23*parameters!$B$2</f>
        <v>10.92</v>
      </c>
      <c r="S23" t="s">
        <v>21</v>
      </c>
      <c r="T23" s="3">
        <v>2</v>
      </c>
      <c r="U23">
        <v>6</v>
      </c>
      <c r="V23" s="4">
        <v>12</v>
      </c>
      <c r="W23">
        <v>10</v>
      </c>
      <c r="X23" s="10">
        <v>2</v>
      </c>
      <c r="Y23">
        <f t="shared" si="0"/>
        <v>32</v>
      </c>
      <c r="AA23">
        <f t="shared" si="1"/>
        <v>705.11999999999989</v>
      </c>
      <c r="AC23" t="s">
        <v>21</v>
      </c>
      <c r="AD23" s="3">
        <v>25</v>
      </c>
      <c r="AE23">
        <v>14</v>
      </c>
      <c r="AF23" s="4">
        <v>340</v>
      </c>
      <c r="AG23">
        <v>40</v>
      </c>
      <c r="AH23" s="10">
        <v>60</v>
      </c>
      <c r="AI23" t="str">
        <f t="shared" si="2"/>
        <v>Tappahannock</v>
      </c>
    </row>
    <row r="24" spans="1:35" x14ac:dyDescent="0.25">
      <c r="A24" t="s">
        <v>22</v>
      </c>
      <c r="B24" s="21">
        <v>1000000</v>
      </c>
      <c r="C24" s="15">
        <v>58</v>
      </c>
      <c r="D24" s="14">
        <v>62</v>
      </c>
      <c r="E24" s="22">
        <v>36</v>
      </c>
      <c r="F24" s="14"/>
      <c r="G24" s="14">
        <f>INDEX(B24:E24,MATCH(G71,$B$1:$E$1,0))</f>
        <v>36</v>
      </c>
      <c r="H24">
        <f>G24*parameters!$B$1</f>
        <v>21.06</v>
      </c>
      <c r="J24" t="s">
        <v>22</v>
      </c>
      <c r="K24" s="21">
        <v>1000000</v>
      </c>
      <c r="L24" s="15">
        <v>1.33</v>
      </c>
      <c r="M24" s="14">
        <v>1.22</v>
      </c>
      <c r="N24" s="22">
        <v>0.73</v>
      </c>
      <c r="O24" s="14"/>
      <c r="P24" s="14">
        <f>INDEX(K24:N24,MATCH(G71,$K$1:$N$1,0))</f>
        <v>0.73</v>
      </c>
      <c r="Q24">
        <f>P24*parameters!$B$2</f>
        <v>18.98</v>
      </c>
      <c r="S24" t="s">
        <v>22</v>
      </c>
      <c r="T24" s="3">
        <v>3</v>
      </c>
      <c r="U24">
        <v>7</v>
      </c>
      <c r="V24" s="4">
        <v>6</v>
      </c>
      <c r="W24">
        <v>0</v>
      </c>
      <c r="X24" s="10">
        <v>4</v>
      </c>
      <c r="Y24">
        <f t="shared" si="0"/>
        <v>20</v>
      </c>
      <c r="AA24">
        <f t="shared" si="1"/>
        <v>800.8</v>
      </c>
      <c r="AC24" t="s">
        <v>22</v>
      </c>
      <c r="AD24" s="3">
        <v>16</v>
      </c>
      <c r="AE24">
        <v>56</v>
      </c>
      <c r="AF24" s="4">
        <v>150</v>
      </c>
      <c r="AG24">
        <v>0</v>
      </c>
      <c r="AH24" s="10">
        <v>70</v>
      </c>
      <c r="AI24" t="str">
        <f t="shared" si="2"/>
        <v>Tappahannock</v>
      </c>
    </row>
    <row r="25" spans="1:35" x14ac:dyDescent="0.25">
      <c r="A25" t="s">
        <v>23</v>
      </c>
      <c r="B25" s="21">
        <v>1000000</v>
      </c>
      <c r="C25" s="15">
        <v>98</v>
      </c>
      <c r="D25" s="14">
        <v>32</v>
      </c>
      <c r="E25" s="22">
        <v>25</v>
      </c>
      <c r="F25" s="14"/>
      <c r="G25" s="14">
        <f>INDEX(B25:E25,MATCH(G72,$B$1:$E$1,0))</f>
        <v>25</v>
      </c>
      <c r="H25">
        <f>G25*parameters!$B$1</f>
        <v>14.625</v>
      </c>
      <c r="J25" t="s">
        <v>23</v>
      </c>
      <c r="K25" s="21">
        <v>1000000</v>
      </c>
      <c r="L25" s="15">
        <v>2.0099999999999998</v>
      </c>
      <c r="M25" s="14">
        <v>0.75</v>
      </c>
      <c r="N25" s="22">
        <v>0.55000000000000004</v>
      </c>
      <c r="O25" s="14"/>
      <c r="P25" s="14">
        <f>INDEX(K25:N25,MATCH(G72,$K$1:$N$1,0))</f>
        <v>0.55000000000000004</v>
      </c>
      <c r="Q25">
        <f>P25*parameters!$B$2</f>
        <v>14.3</v>
      </c>
      <c r="S25" t="s">
        <v>23</v>
      </c>
      <c r="T25" s="3">
        <v>5</v>
      </c>
      <c r="U25">
        <v>14</v>
      </c>
      <c r="V25" s="4">
        <v>2</v>
      </c>
      <c r="W25">
        <v>10</v>
      </c>
      <c r="X25" s="10">
        <v>2</v>
      </c>
      <c r="Y25">
        <f t="shared" si="0"/>
        <v>33</v>
      </c>
      <c r="AA25">
        <f t="shared" si="1"/>
        <v>954.52499999999998</v>
      </c>
      <c r="AC25" t="s">
        <v>23</v>
      </c>
      <c r="AD25" s="3">
        <v>30</v>
      </c>
      <c r="AE25">
        <v>70</v>
      </c>
      <c r="AF25" s="4">
        <v>60</v>
      </c>
      <c r="AG25">
        <v>40</v>
      </c>
      <c r="AH25" s="10">
        <v>60</v>
      </c>
      <c r="AI25" t="str">
        <f t="shared" si="2"/>
        <v>Tappahannock</v>
      </c>
    </row>
    <row r="26" spans="1:35" x14ac:dyDescent="0.25">
      <c r="A26" t="s">
        <v>24</v>
      </c>
      <c r="B26" s="21">
        <v>1000000</v>
      </c>
      <c r="C26" s="15">
        <v>58</v>
      </c>
      <c r="D26" s="14">
        <v>55</v>
      </c>
      <c r="E26" s="22">
        <v>95</v>
      </c>
      <c r="F26" s="14"/>
      <c r="G26" s="14">
        <f>INDEX(B26:E26,MATCH(G73,$B$1:$E$1,0))</f>
        <v>55</v>
      </c>
      <c r="H26">
        <f>G26*parameters!$B$1</f>
        <v>32.174999999999997</v>
      </c>
      <c r="J26" t="s">
        <v>24</v>
      </c>
      <c r="K26" s="21">
        <v>1000000</v>
      </c>
      <c r="L26" s="15">
        <v>1.32</v>
      </c>
      <c r="M26" s="14">
        <v>1.05</v>
      </c>
      <c r="N26" s="22">
        <v>1.85</v>
      </c>
      <c r="O26" s="14"/>
      <c r="P26" s="14">
        <f>INDEX(K26:N26,MATCH(G73,$K$1:$N$1,0))</f>
        <v>1.05</v>
      </c>
      <c r="Q26">
        <f>P26*parameters!$B$2</f>
        <v>27.3</v>
      </c>
      <c r="S26" t="s">
        <v>24</v>
      </c>
      <c r="T26" s="3">
        <v>16</v>
      </c>
      <c r="U26">
        <v>42</v>
      </c>
      <c r="V26" s="4">
        <v>0</v>
      </c>
      <c r="W26">
        <v>1</v>
      </c>
      <c r="X26" s="10">
        <v>1</v>
      </c>
      <c r="Y26">
        <f t="shared" si="0"/>
        <v>60</v>
      </c>
      <c r="AA26">
        <f t="shared" si="1"/>
        <v>3568.4999999999995</v>
      </c>
      <c r="AC26" t="s">
        <v>24</v>
      </c>
      <c r="AD26" s="3">
        <v>270</v>
      </c>
      <c r="AE26">
        <v>114</v>
      </c>
      <c r="AF26" s="4">
        <v>0</v>
      </c>
      <c r="AG26">
        <v>8</v>
      </c>
      <c r="AH26" s="10">
        <v>25</v>
      </c>
      <c r="AI26" t="str">
        <f t="shared" si="2"/>
        <v>Richmond</v>
      </c>
    </row>
    <row r="27" spans="1:35" x14ac:dyDescent="0.25">
      <c r="A27" t="s">
        <v>25</v>
      </c>
      <c r="B27" s="21">
        <v>63</v>
      </c>
      <c r="C27" s="15">
        <v>42</v>
      </c>
      <c r="D27" s="14">
        <v>86</v>
      </c>
      <c r="E27" s="22">
        <v>102</v>
      </c>
      <c r="F27" s="14"/>
      <c r="G27" s="14">
        <f>INDEX(B27:E27,MATCH(G74,$B$1:$E$1,0))</f>
        <v>42</v>
      </c>
      <c r="H27">
        <f>G27*parameters!$B$1</f>
        <v>24.57</v>
      </c>
      <c r="J27" t="s">
        <v>25</v>
      </c>
      <c r="K27" s="21">
        <v>1.1599999999999999</v>
      </c>
      <c r="L27" s="15">
        <v>0.92</v>
      </c>
      <c r="M27" s="14">
        <v>1.61</v>
      </c>
      <c r="N27" s="22">
        <v>2.1800000000000002</v>
      </c>
      <c r="O27" s="14"/>
      <c r="P27" s="14">
        <f>INDEX(K27:N27,MATCH(G74,$K$1:$N$1,0))</f>
        <v>0.92</v>
      </c>
      <c r="Q27">
        <f>P27*parameters!$B$2</f>
        <v>23.92</v>
      </c>
      <c r="S27" t="s">
        <v>25</v>
      </c>
      <c r="T27" s="3">
        <v>5</v>
      </c>
      <c r="U27">
        <v>4</v>
      </c>
      <c r="V27" s="4">
        <v>6</v>
      </c>
      <c r="W27">
        <v>0</v>
      </c>
      <c r="X27" s="10">
        <v>4</v>
      </c>
      <c r="Y27">
        <f t="shared" si="0"/>
        <v>19</v>
      </c>
      <c r="AA27">
        <f t="shared" si="1"/>
        <v>921.31000000000006</v>
      </c>
      <c r="AC27" t="s">
        <v>25</v>
      </c>
      <c r="AD27" s="3">
        <v>21</v>
      </c>
      <c r="AE27">
        <v>32</v>
      </c>
      <c r="AF27" s="4">
        <v>150</v>
      </c>
      <c r="AG27">
        <v>0</v>
      </c>
      <c r="AH27" s="10">
        <v>40</v>
      </c>
      <c r="AI27" t="str">
        <f t="shared" si="2"/>
        <v>Warrenton</v>
      </c>
    </row>
    <row r="28" spans="1:35" x14ac:dyDescent="0.25">
      <c r="A28" t="s">
        <v>26</v>
      </c>
      <c r="B28" s="21">
        <v>1000000</v>
      </c>
      <c r="C28" s="15">
        <v>1000000</v>
      </c>
      <c r="D28" s="14">
        <v>73</v>
      </c>
      <c r="E28" s="22">
        <v>53</v>
      </c>
      <c r="F28" s="14"/>
      <c r="G28" s="14">
        <f>INDEX(B28:E28,MATCH(G75,$B$1:$E$1,0))</f>
        <v>53</v>
      </c>
      <c r="H28">
        <f>G28*parameters!$B$1</f>
        <v>31.004999999999999</v>
      </c>
      <c r="J28" t="s">
        <v>26</v>
      </c>
      <c r="K28" s="21">
        <v>1000000</v>
      </c>
      <c r="L28" s="15">
        <v>1000000</v>
      </c>
      <c r="M28" s="14">
        <v>1.5</v>
      </c>
      <c r="N28" s="22">
        <v>1.1299999999999999</v>
      </c>
      <c r="O28" s="14"/>
      <c r="P28" s="14">
        <f>INDEX(K28:N28,MATCH(G75,$K$1:$N$1,0))</f>
        <v>1.1299999999999999</v>
      </c>
      <c r="Q28">
        <f>P28*parameters!$B$2</f>
        <v>29.379999999999995</v>
      </c>
      <c r="S28" t="s">
        <v>26</v>
      </c>
      <c r="T28" s="3">
        <v>6</v>
      </c>
      <c r="U28">
        <v>10</v>
      </c>
      <c r="V28" s="4">
        <v>0</v>
      </c>
      <c r="W28">
        <v>5</v>
      </c>
      <c r="X28" s="10">
        <v>6</v>
      </c>
      <c r="Y28">
        <f t="shared" si="0"/>
        <v>27</v>
      </c>
      <c r="AA28">
        <f t="shared" si="1"/>
        <v>1630.3949999999998</v>
      </c>
      <c r="AC28" t="s">
        <v>26</v>
      </c>
      <c r="AD28" s="3">
        <v>220</v>
      </c>
      <c r="AE28">
        <v>21</v>
      </c>
      <c r="AF28" s="4">
        <v>0</v>
      </c>
      <c r="AG28">
        <v>10</v>
      </c>
      <c r="AH28" s="10">
        <v>60</v>
      </c>
      <c r="AI28" t="str">
        <f t="shared" si="2"/>
        <v>Tappahannock</v>
      </c>
    </row>
    <row r="29" spans="1:35" x14ac:dyDescent="0.25">
      <c r="A29" t="s">
        <v>27</v>
      </c>
      <c r="B29" s="21">
        <v>38</v>
      </c>
      <c r="C29" s="15">
        <v>100</v>
      </c>
      <c r="D29" s="14">
        <v>102</v>
      </c>
      <c r="E29" s="22">
        <v>1000000</v>
      </c>
      <c r="F29" s="14"/>
      <c r="G29" s="14">
        <f>INDEX(B29:E29,MATCH(G76,$B$1:$E$1,0))</f>
        <v>38</v>
      </c>
      <c r="H29">
        <f>G29*parameters!$B$1</f>
        <v>22.229999999999997</v>
      </c>
      <c r="J29" t="s">
        <v>27</v>
      </c>
      <c r="K29" s="21">
        <v>0.73</v>
      </c>
      <c r="L29" s="15">
        <v>2.11</v>
      </c>
      <c r="M29" s="14">
        <v>2.1</v>
      </c>
      <c r="N29" s="22">
        <v>1000000</v>
      </c>
      <c r="O29" s="14"/>
      <c r="P29" s="14">
        <f>INDEX(K29:N29,MATCH(G76,$K$1:$N$1,0))</f>
        <v>0.73</v>
      </c>
      <c r="Q29">
        <f>P29*parameters!$B$2</f>
        <v>18.98</v>
      </c>
      <c r="S29" t="s">
        <v>27</v>
      </c>
      <c r="T29" s="3">
        <v>2</v>
      </c>
      <c r="U29">
        <v>26</v>
      </c>
      <c r="V29" s="4">
        <v>0</v>
      </c>
      <c r="W29">
        <v>1</v>
      </c>
      <c r="X29" s="10">
        <v>0</v>
      </c>
      <c r="Y29">
        <f t="shared" si="0"/>
        <v>29</v>
      </c>
      <c r="AA29">
        <f t="shared" si="1"/>
        <v>1195.0899999999999</v>
      </c>
      <c r="AC29" t="s">
        <v>27</v>
      </c>
      <c r="AD29" s="3">
        <v>14</v>
      </c>
      <c r="AE29">
        <v>71</v>
      </c>
      <c r="AF29" s="4">
        <v>0</v>
      </c>
      <c r="AG29">
        <v>8</v>
      </c>
      <c r="AH29" s="10">
        <v>0</v>
      </c>
      <c r="AI29" t="str">
        <f t="shared" si="2"/>
        <v>Staunton</v>
      </c>
    </row>
    <row r="30" spans="1:35" x14ac:dyDescent="0.25">
      <c r="A30" t="s">
        <v>28</v>
      </c>
      <c r="B30" s="21">
        <v>1000000</v>
      </c>
      <c r="C30" s="15">
        <v>1000000</v>
      </c>
      <c r="D30" s="14">
        <v>29</v>
      </c>
      <c r="E30" s="22">
        <v>54</v>
      </c>
      <c r="F30" s="14"/>
      <c r="G30" s="14">
        <f>INDEX(B30:E30,MATCH(G77,$B$1:$E$1,0))</f>
        <v>29</v>
      </c>
      <c r="H30">
        <f>G30*parameters!$B$1</f>
        <v>16.965</v>
      </c>
      <c r="J30" t="s">
        <v>28</v>
      </c>
      <c r="K30" s="21">
        <v>1000000</v>
      </c>
      <c r="L30" s="15">
        <v>1000000</v>
      </c>
      <c r="M30" s="14">
        <v>0.55000000000000004</v>
      </c>
      <c r="N30" s="22">
        <v>1.1299999999999999</v>
      </c>
      <c r="O30" s="14"/>
      <c r="P30" s="14">
        <f>INDEX(K30:N30,MATCH(G77,$K$1:$N$1,0))</f>
        <v>0.55000000000000004</v>
      </c>
      <c r="Q30">
        <f>P30*parameters!$B$2</f>
        <v>14.3</v>
      </c>
      <c r="S30" t="s">
        <v>28</v>
      </c>
      <c r="T30" s="3">
        <v>3</v>
      </c>
      <c r="U30">
        <v>22</v>
      </c>
      <c r="V30" s="4">
        <v>2</v>
      </c>
      <c r="W30">
        <v>25</v>
      </c>
      <c r="X30" s="10">
        <v>4</v>
      </c>
      <c r="Y30">
        <f t="shared" si="0"/>
        <v>56</v>
      </c>
      <c r="AA30">
        <f t="shared" si="1"/>
        <v>1750.8400000000001</v>
      </c>
      <c r="AC30" t="s">
        <v>28</v>
      </c>
      <c r="AD30" s="3">
        <v>15</v>
      </c>
      <c r="AE30">
        <v>52</v>
      </c>
      <c r="AF30" s="4">
        <v>60</v>
      </c>
      <c r="AG30">
        <v>200</v>
      </c>
      <c r="AH30" s="10">
        <v>60</v>
      </c>
      <c r="AI30" t="str">
        <f t="shared" si="2"/>
        <v>Richmond</v>
      </c>
    </row>
    <row r="31" spans="1:35" x14ac:dyDescent="0.25">
      <c r="A31" t="s">
        <v>29</v>
      </c>
      <c r="B31" s="21">
        <v>72</v>
      </c>
      <c r="C31" s="15">
        <v>43</v>
      </c>
      <c r="D31" s="14">
        <v>76</v>
      </c>
      <c r="E31" s="22">
        <v>87</v>
      </c>
      <c r="F31" s="14"/>
      <c r="G31" s="14">
        <f>INDEX(B31:E31,MATCH(G78,$B$1:$E$1,0))</f>
        <v>43</v>
      </c>
      <c r="H31">
        <f>G31*parameters!$B$1</f>
        <v>25.154999999999998</v>
      </c>
      <c r="J31" t="s">
        <v>29</v>
      </c>
      <c r="K31" s="21">
        <v>1.26</v>
      </c>
      <c r="L31" s="15">
        <v>1</v>
      </c>
      <c r="M31" s="14">
        <v>1.35</v>
      </c>
      <c r="N31" s="22">
        <v>1.83</v>
      </c>
      <c r="O31" s="14"/>
      <c r="P31" s="14">
        <f>INDEX(K31:N31,MATCH(G78,$K$1:$N$1,0))</f>
        <v>1</v>
      </c>
      <c r="Q31">
        <f>P31*parameters!$B$2</f>
        <v>26</v>
      </c>
      <c r="S31" t="s">
        <v>29</v>
      </c>
      <c r="T31" s="3">
        <v>8</v>
      </c>
      <c r="U31">
        <v>17</v>
      </c>
      <c r="V31" s="4">
        <v>6</v>
      </c>
      <c r="W31">
        <v>0</v>
      </c>
      <c r="X31" s="10">
        <v>2</v>
      </c>
      <c r="Y31">
        <f t="shared" si="0"/>
        <v>33</v>
      </c>
      <c r="AA31">
        <f t="shared" si="1"/>
        <v>1688.115</v>
      </c>
      <c r="AC31" t="s">
        <v>29</v>
      </c>
      <c r="AD31" s="3">
        <v>27</v>
      </c>
      <c r="AE31">
        <v>136</v>
      </c>
      <c r="AF31" s="4">
        <v>150</v>
      </c>
      <c r="AG31">
        <v>0</v>
      </c>
      <c r="AH31" s="10">
        <v>25</v>
      </c>
      <c r="AI31" t="str">
        <f t="shared" si="2"/>
        <v>Warrenton</v>
      </c>
    </row>
    <row r="32" spans="1:35" x14ac:dyDescent="0.25">
      <c r="A32" t="s">
        <v>30</v>
      </c>
      <c r="B32" s="21">
        <v>57</v>
      </c>
      <c r="C32" s="15">
        <v>44</v>
      </c>
      <c r="D32" s="14">
        <v>1000000</v>
      </c>
      <c r="E32" s="22">
        <v>1000000</v>
      </c>
      <c r="F32" s="14"/>
      <c r="G32" s="14">
        <f>INDEX(B32:E32,MATCH(G79,$B$1:$E$1,0))</f>
        <v>44</v>
      </c>
      <c r="H32">
        <f>G32*parameters!$B$1</f>
        <v>25.74</v>
      </c>
      <c r="J32" t="s">
        <v>30</v>
      </c>
      <c r="K32" s="21">
        <v>1.06</v>
      </c>
      <c r="L32" s="15">
        <v>1.05</v>
      </c>
      <c r="M32" s="14">
        <v>1000000</v>
      </c>
      <c r="N32" s="22">
        <v>1000000</v>
      </c>
      <c r="O32" s="14"/>
      <c r="P32" s="14">
        <f>INDEX(K32:N32,MATCH(G79,$K$1:$N$1,0))</f>
        <v>1.05</v>
      </c>
      <c r="Q32">
        <f>P32*parameters!$B$2</f>
        <v>27.3</v>
      </c>
      <c r="S32" t="s">
        <v>30</v>
      </c>
      <c r="T32" s="3">
        <v>8</v>
      </c>
      <c r="U32">
        <v>14</v>
      </c>
      <c r="V32" s="4">
        <v>13</v>
      </c>
      <c r="W32">
        <v>4</v>
      </c>
      <c r="X32" s="10">
        <v>15</v>
      </c>
      <c r="Y32">
        <f t="shared" si="0"/>
        <v>54</v>
      </c>
      <c r="AA32">
        <f t="shared" si="1"/>
        <v>2864.16</v>
      </c>
      <c r="AC32" t="s">
        <v>30</v>
      </c>
      <c r="AD32" s="3">
        <v>100</v>
      </c>
      <c r="AE32">
        <v>170</v>
      </c>
      <c r="AF32" s="4">
        <v>176</v>
      </c>
      <c r="AG32">
        <v>8</v>
      </c>
      <c r="AH32" s="10">
        <v>40</v>
      </c>
      <c r="AI32" t="str">
        <f t="shared" si="2"/>
        <v>Warrenton</v>
      </c>
    </row>
    <row r="33" spans="1:35" x14ac:dyDescent="0.25">
      <c r="A33" t="s">
        <v>31</v>
      </c>
      <c r="B33" s="21">
        <v>93</v>
      </c>
      <c r="C33" s="15">
        <v>98</v>
      </c>
      <c r="D33" s="14">
        <v>34</v>
      </c>
      <c r="E33" s="22">
        <v>82</v>
      </c>
      <c r="F33" s="14"/>
      <c r="G33" s="14">
        <f>INDEX(B33:E33,MATCH(G80,$B$1:$E$1,0))</f>
        <v>34</v>
      </c>
      <c r="H33">
        <f>G33*parameters!$B$1</f>
        <v>19.89</v>
      </c>
      <c r="J33" t="s">
        <v>31</v>
      </c>
      <c r="K33" s="21">
        <v>1.66</v>
      </c>
      <c r="L33" s="15">
        <v>2.25</v>
      </c>
      <c r="M33" s="14">
        <v>0.75</v>
      </c>
      <c r="N33" s="22">
        <v>1.7</v>
      </c>
      <c r="O33" s="14"/>
      <c r="P33" s="14">
        <f>INDEX(K33:N33,MATCH(G80,$K$1:$N$1,0))</f>
        <v>0.75</v>
      </c>
      <c r="Q33">
        <f>P33*parameters!$B$2</f>
        <v>19.5</v>
      </c>
      <c r="S33" t="s">
        <v>31</v>
      </c>
      <c r="T33" s="3">
        <v>1</v>
      </c>
      <c r="U33">
        <v>30</v>
      </c>
      <c r="V33" s="4">
        <v>4</v>
      </c>
      <c r="W33">
        <v>2</v>
      </c>
      <c r="X33" s="10">
        <v>0</v>
      </c>
      <c r="Y33">
        <f t="shared" si="0"/>
        <v>37</v>
      </c>
      <c r="AA33">
        <f t="shared" si="1"/>
        <v>1457.43</v>
      </c>
      <c r="AC33" t="s">
        <v>31</v>
      </c>
      <c r="AD33" s="3">
        <v>16</v>
      </c>
      <c r="AE33">
        <v>148</v>
      </c>
      <c r="AF33" s="4">
        <v>60</v>
      </c>
      <c r="AG33">
        <v>22</v>
      </c>
      <c r="AH33" s="10">
        <v>0</v>
      </c>
      <c r="AI33" t="str">
        <f t="shared" si="2"/>
        <v>Richmond</v>
      </c>
    </row>
    <row r="34" spans="1:35" x14ac:dyDescent="0.25">
      <c r="A34" t="s">
        <v>32</v>
      </c>
      <c r="B34" s="21">
        <v>1000000</v>
      </c>
      <c r="C34" s="15">
        <v>1000000</v>
      </c>
      <c r="D34" s="14">
        <v>24</v>
      </c>
      <c r="E34" s="22">
        <v>68</v>
      </c>
      <c r="F34" s="14"/>
      <c r="G34" s="14">
        <f>INDEX(B34:E34,MATCH(G81,$B$1:$E$1,0))</f>
        <v>24</v>
      </c>
      <c r="H34">
        <f>G34*parameters!$B$1</f>
        <v>14.04</v>
      </c>
      <c r="J34" t="s">
        <v>32</v>
      </c>
      <c r="K34" s="21">
        <v>1000000</v>
      </c>
      <c r="L34" s="15">
        <v>1000000</v>
      </c>
      <c r="M34" s="14">
        <v>0.45</v>
      </c>
      <c r="N34" s="22">
        <v>1.38</v>
      </c>
      <c r="O34" s="14"/>
      <c r="P34" s="14">
        <f>INDEX(K34:N34,MATCH(G81,$K$1:$N$1,0))</f>
        <v>0.45</v>
      </c>
      <c r="Q34">
        <f>P34*parameters!$B$2</f>
        <v>11.700000000000001</v>
      </c>
      <c r="S34" t="s">
        <v>32</v>
      </c>
      <c r="T34" s="3">
        <v>1</v>
      </c>
      <c r="U34">
        <v>7</v>
      </c>
      <c r="V34" s="4">
        <v>4</v>
      </c>
      <c r="W34">
        <v>8</v>
      </c>
      <c r="X34" s="10">
        <v>0</v>
      </c>
      <c r="Y34">
        <f t="shared" si="0"/>
        <v>20</v>
      </c>
      <c r="AA34">
        <f t="shared" si="1"/>
        <v>514.80000000000007</v>
      </c>
      <c r="AC34" t="s">
        <v>32</v>
      </c>
      <c r="AD34" s="3">
        <v>8</v>
      </c>
      <c r="AE34">
        <v>24</v>
      </c>
      <c r="AF34" s="4">
        <v>60</v>
      </c>
      <c r="AG34">
        <v>52</v>
      </c>
      <c r="AH34" s="10">
        <v>0</v>
      </c>
      <c r="AI34" t="str">
        <f t="shared" si="2"/>
        <v>Richmond</v>
      </c>
    </row>
    <row r="35" spans="1:35" x14ac:dyDescent="0.25">
      <c r="A35" t="s">
        <v>33</v>
      </c>
      <c r="B35" s="21">
        <v>1000000</v>
      </c>
      <c r="C35" s="15">
        <v>22</v>
      </c>
      <c r="D35" s="14">
        <v>96</v>
      </c>
      <c r="E35" s="22">
        <v>91</v>
      </c>
      <c r="F35" s="14"/>
      <c r="G35" s="14">
        <f>INDEX(B35:E35,MATCH(G82,$B$1:$E$1,0))</f>
        <v>22</v>
      </c>
      <c r="H35">
        <f>G35*parameters!$B$1</f>
        <v>12.87</v>
      </c>
      <c r="J35" t="s">
        <v>33</v>
      </c>
      <c r="K35" s="21">
        <v>1000000</v>
      </c>
      <c r="L35" s="15">
        <v>0.57999999999999996</v>
      </c>
      <c r="M35" s="14">
        <v>1.75</v>
      </c>
      <c r="N35" s="22">
        <v>1.95</v>
      </c>
      <c r="O35" s="14"/>
      <c r="P35" s="14">
        <f>INDEX(K35:N35,MATCH(G82,$K$1:$N$1,0))</f>
        <v>0.57999999999999996</v>
      </c>
      <c r="Q35">
        <f>P35*parameters!$B$2</f>
        <v>15.079999999999998</v>
      </c>
      <c r="S35" t="s">
        <v>33</v>
      </c>
      <c r="T35" s="3">
        <v>43</v>
      </c>
      <c r="U35">
        <v>60</v>
      </c>
      <c r="V35" s="4">
        <v>45</v>
      </c>
      <c r="W35">
        <v>18</v>
      </c>
      <c r="X35" s="10">
        <v>73</v>
      </c>
      <c r="Y35">
        <f t="shared" si="0"/>
        <v>239</v>
      </c>
      <c r="AA35">
        <f t="shared" si="1"/>
        <v>6680.0499999999993</v>
      </c>
      <c r="AC35" t="s">
        <v>33</v>
      </c>
      <c r="AD35" s="3">
        <v>332</v>
      </c>
      <c r="AE35">
        <v>385</v>
      </c>
      <c r="AF35" s="4">
        <v>315</v>
      </c>
      <c r="AG35">
        <v>256</v>
      </c>
      <c r="AH35" s="10">
        <v>288</v>
      </c>
      <c r="AI35" t="str">
        <f t="shared" si="2"/>
        <v>Warrenton</v>
      </c>
    </row>
    <row r="36" spans="1:35" x14ac:dyDescent="0.25">
      <c r="A36" t="s">
        <v>34</v>
      </c>
      <c r="B36" s="21">
        <v>79</v>
      </c>
      <c r="C36" s="15">
        <v>22</v>
      </c>
      <c r="D36" s="14">
        <v>119</v>
      </c>
      <c r="E36" s="22">
        <v>111</v>
      </c>
      <c r="F36" s="14"/>
      <c r="G36" s="14">
        <f>INDEX(B36:E36,MATCH(G83,$B$1:$E$1,0))</f>
        <v>22</v>
      </c>
      <c r="H36">
        <f>G36*parameters!$B$1</f>
        <v>12.87</v>
      </c>
      <c r="J36" t="s">
        <v>34</v>
      </c>
      <c r="K36" s="21">
        <v>1.56</v>
      </c>
      <c r="L36" s="15">
        <v>0.5</v>
      </c>
      <c r="M36" s="14">
        <v>2.2000000000000002</v>
      </c>
      <c r="N36" s="22">
        <v>2.48</v>
      </c>
      <c r="O36" s="14"/>
      <c r="P36" s="14">
        <f>INDEX(K36:N36,MATCH(G83,$K$1:$N$1,0))</f>
        <v>0.5</v>
      </c>
      <c r="Q36">
        <f>P36*parameters!$B$2</f>
        <v>13</v>
      </c>
      <c r="S36" t="s">
        <v>34</v>
      </c>
      <c r="T36" s="3">
        <v>0</v>
      </c>
      <c r="U36">
        <v>1</v>
      </c>
      <c r="V36" s="4">
        <v>6</v>
      </c>
      <c r="W36">
        <v>0</v>
      </c>
      <c r="X36" s="10">
        <v>6</v>
      </c>
      <c r="Y36">
        <f t="shared" si="0"/>
        <v>13</v>
      </c>
      <c r="AA36">
        <f t="shared" si="1"/>
        <v>336.30999999999995</v>
      </c>
      <c r="AC36" t="s">
        <v>34</v>
      </c>
      <c r="AD36" s="3">
        <v>0</v>
      </c>
      <c r="AE36">
        <v>8</v>
      </c>
      <c r="AF36" s="4">
        <v>150</v>
      </c>
      <c r="AG36">
        <v>0</v>
      </c>
      <c r="AH36" s="10">
        <v>130</v>
      </c>
      <c r="AI36" t="str">
        <f t="shared" si="2"/>
        <v>Warrenton</v>
      </c>
    </row>
    <row r="37" spans="1:35" x14ac:dyDescent="0.25">
      <c r="A37" t="s">
        <v>35</v>
      </c>
      <c r="B37" s="21">
        <v>35</v>
      </c>
      <c r="C37" s="15">
        <v>1000000</v>
      </c>
      <c r="D37" s="14">
        <v>1000000</v>
      </c>
      <c r="E37" s="22">
        <v>1000000</v>
      </c>
      <c r="F37" s="14"/>
      <c r="G37" s="14">
        <f>INDEX(B37:E37,MATCH(G84,$B$1:$E$1,0))</f>
        <v>35</v>
      </c>
      <c r="H37">
        <f>G37*parameters!$B$1</f>
        <v>20.474999999999998</v>
      </c>
      <c r="J37" t="s">
        <v>35</v>
      </c>
      <c r="K37" s="21">
        <v>0.57999999999999996</v>
      </c>
      <c r="L37" s="15">
        <v>1000000</v>
      </c>
      <c r="M37" s="14">
        <v>1000000</v>
      </c>
      <c r="N37" s="22">
        <v>1000000</v>
      </c>
      <c r="O37" s="14"/>
      <c r="P37" s="14">
        <f>INDEX(K37:N37,MATCH(G84,$K$1:$N$1,0))</f>
        <v>0.57999999999999996</v>
      </c>
      <c r="Q37">
        <f>P37*parameters!$B$2</f>
        <v>15.079999999999998</v>
      </c>
      <c r="S37" t="s">
        <v>35</v>
      </c>
      <c r="T37" s="3">
        <v>73</v>
      </c>
      <c r="U37">
        <v>46</v>
      </c>
      <c r="V37" s="4">
        <v>26</v>
      </c>
      <c r="W37">
        <v>18</v>
      </c>
      <c r="X37" s="10">
        <v>12</v>
      </c>
      <c r="Y37">
        <f t="shared" si="0"/>
        <v>175</v>
      </c>
      <c r="AA37">
        <f t="shared" si="1"/>
        <v>6222.1249999999991</v>
      </c>
      <c r="AC37" t="s">
        <v>35</v>
      </c>
      <c r="AD37" s="3">
        <v>101</v>
      </c>
      <c r="AE37">
        <v>470</v>
      </c>
      <c r="AF37" s="4">
        <v>450</v>
      </c>
      <c r="AG37">
        <v>226</v>
      </c>
      <c r="AH37" s="10">
        <v>28</v>
      </c>
      <c r="AI37" t="str">
        <f t="shared" si="2"/>
        <v>Staunton</v>
      </c>
    </row>
    <row r="38" spans="1:35" x14ac:dyDescent="0.25">
      <c r="A38" t="s">
        <v>36</v>
      </c>
      <c r="B38" s="21">
        <v>26</v>
      </c>
      <c r="C38" s="15">
        <v>95</v>
      </c>
      <c r="D38" s="14">
        <v>1000000</v>
      </c>
      <c r="E38" s="22">
        <v>1000000</v>
      </c>
      <c r="F38" s="14"/>
      <c r="G38" s="14">
        <f>INDEX(B38:E38,MATCH(G85,$B$1:$E$1,0))</f>
        <v>26</v>
      </c>
      <c r="H38">
        <f>G38*parameters!$B$1</f>
        <v>15.209999999999999</v>
      </c>
      <c r="J38" t="s">
        <v>36</v>
      </c>
      <c r="K38" s="21">
        <v>0.52</v>
      </c>
      <c r="L38" s="15">
        <v>1.65</v>
      </c>
      <c r="M38" s="14">
        <v>1000000</v>
      </c>
      <c r="N38" s="22">
        <v>1000000</v>
      </c>
      <c r="O38" s="14"/>
      <c r="P38" s="14">
        <f>INDEX(K38:N38,MATCH(G85,$K$1:$N$1,0))</f>
        <v>0.52</v>
      </c>
      <c r="Q38">
        <f>P38*parameters!$B$2</f>
        <v>13.52</v>
      </c>
      <c r="S38" t="s">
        <v>36</v>
      </c>
      <c r="T38" s="3">
        <v>46</v>
      </c>
      <c r="U38">
        <v>68</v>
      </c>
      <c r="V38" s="4">
        <v>325</v>
      </c>
      <c r="W38">
        <v>16</v>
      </c>
      <c r="X38" s="10">
        <v>25</v>
      </c>
      <c r="Y38">
        <f t="shared" si="0"/>
        <v>480</v>
      </c>
      <c r="AA38">
        <f t="shared" si="1"/>
        <v>13790.399999999998</v>
      </c>
      <c r="AC38" t="s">
        <v>36</v>
      </c>
      <c r="AD38" s="3">
        <v>600</v>
      </c>
      <c r="AE38">
        <v>761</v>
      </c>
      <c r="AF38" s="4">
        <v>3175</v>
      </c>
      <c r="AG38">
        <v>288</v>
      </c>
      <c r="AH38" s="10">
        <v>65</v>
      </c>
      <c r="AI38" t="str">
        <f t="shared" si="2"/>
        <v>Staunton</v>
      </c>
    </row>
    <row r="39" spans="1:35" x14ac:dyDescent="0.25">
      <c r="A39" t="s">
        <v>37</v>
      </c>
      <c r="B39" s="21">
        <v>64</v>
      </c>
      <c r="C39" s="15">
        <v>56</v>
      </c>
      <c r="D39" s="14">
        <v>1000000</v>
      </c>
      <c r="E39" s="22">
        <v>1000000</v>
      </c>
      <c r="F39" s="14"/>
      <c r="G39" s="14">
        <f>INDEX(B39:E39,MATCH(G86,$B$1:$E$1,0))</f>
        <v>56</v>
      </c>
      <c r="H39">
        <f>G39*parameters!$B$1</f>
        <v>32.76</v>
      </c>
      <c r="J39" t="s">
        <v>37</v>
      </c>
      <c r="K39" s="21">
        <v>1</v>
      </c>
      <c r="L39" s="15">
        <v>1.03</v>
      </c>
      <c r="M39" s="14">
        <v>1000000</v>
      </c>
      <c r="N39" s="22">
        <v>1000000</v>
      </c>
      <c r="O39" s="14"/>
      <c r="P39" s="14">
        <f>INDEX(K39:N39,MATCH(G86,$K$1:$N$1,0))</f>
        <v>1.03</v>
      </c>
      <c r="Q39">
        <f>P39*parameters!$B$2</f>
        <v>26.78</v>
      </c>
      <c r="S39" t="s">
        <v>37</v>
      </c>
      <c r="T39" s="3">
        <v>8</v>
      </c>
      <c r="U39">
        <v>9</v>
      </c>
      <c r="V39" s="4">
        <v>8</v>
      </c>
      <c r="W39">
        <v>2</v>
      </c>
      <c r="X39" s="10">
        <v>10</v>
      </c>
      <c r="Y39">
        <f t="shared" si="0"/>
        <v>37</v>
      </c>
      <c r="AA39">
        <f t="shared" si="1"/>
        <v>2202.98</v>
      </c>
      <c r="AC39" t="s">
        <v>37</v>
      </c>
      <c r="AD39" s="3">
        <v>100</v>
      </c>
      <c r="AE39">
        <v>97</v>
      </c>
      <c r="AF39" s="4">
        <v>120</v>
      </c>
      <c r="AG39">
        <v>4</v>
      </c>
      <c r="AH39" s="10">
        <v>25</v>
      </c>
      <c r="AI39" t="str">
        <f t="shared" si="2"/>
        <v>Warrenton</v>
      </c>
    </row>
    <row r="40" spans="1:35" x14ac:dyDescent="0.25">
      <c r="A40" t="s">
        <v>38</v>
      </c>
      <c r="B40" s="21">
        <v>106</v>
      </c>
      <c r="C40" s="15">
        <v>47</v>
      </c>
      <c r="D40" s="14">
        <v>59</v>
      </c>
      <c r="E40" s="22">
        <v>54</v>
      </c>
      <c r="F40" s="14"/>
      <c r="G40" s="14">
        <f>INDEX(B40:E40,MATCH(G87,$B$1:$E$1,0))</f>
        <v>47</v>
      </c>
      <c r="H40">
        <f>G40*parameters!$B$1</f>
        <v>27.494999999999997</v>
      </c>
      <c r="J40" t="s">
        <v>38</v>
      </c>
      <c r="K40" s="21">
        <v>2.0499999999999998</v>
      </c>
      <c r="L40" s="15">
        <v>1.1299999999999999</v>
      </c>
      <c r="M40" s="14">
        <v>1.03</v>
      </c>
      <c r="N40" s="22">
        <v>1.22</v>
      </c>
      <c r="O40" s="14"/>
      <c r="P40" s="14">
        <f>INDEX(K40:N40,MATCH(G87,$K$1:$N$1,0))</f>
        <v>1.1299999999999999</v>
      </c>
      <c r="Q40">
        <f>P40*parameters!$B$2</f>
        <v>29.379999999999995</v>
      </c>
      <c r="S40" t="s">
        <v>38</v>
      </c>
      <c r="T40" s="3">
        <v>2</v>
      </c>
      <c r="U40">
        <v>24</v>
      </c>
      <c r="V40" s="4">
        <v>6</v>
      </c>
      <c r="W40">
        <v>0</v>
      </c>
      <c r="X40" s="10">
        <v>6</v>
      </c>
      <c r="Y40">
        <f t="shared" si="0"/>
        <v>38</v>
      </c>
      <c r="AA40">
        <f t="shared" si="1"/>
        <v>2161.2499999999995</v>
      </c>
      <c r="AC40" t="s">
        <v>38</v>
      </c>
      <c r="AD40" s="3">
        <v>8</v>
      </c>
      <c r="AE40">
        <v>192</v>
      </c>
      <c r="AF40" s="4">
        <v>150</v>
      </c>
      <c r="AG40">
        <v>0</v>
      </c>
      <c r="AH40" s="10">
        <v>90</v>
      </c>
      <c r="AI40" t="str">
        <f t="shared" si="2"/>
        <v>Warrenton</v>
      </c>
    </row>
    <row r="41" spans="1:35" x14ac:dyDescent="0.25">
      <c r="A41" t="s">
        <v>39</v>
      </c>
      <c r="B41" s="21">
        <v>1000000</v>
      </c>
      <c r="C41" s="15">
        <v>42</v>
      </c>
      <c r="D41" s="14">
        <v>67</v>
      </c>
      <c r="E41" s="22">
        <v>62</v>
      </c>
      <c r="F41" s="14"/>
      <c r="G41" s="14">
        <f>INDEX(B41:E41,MATCH(G88,$B$1:$E$1,0))</f>
        <v>42</v>
      </c>
      <c r="H41">
        <f>G41*parameters!$B$1</f>
        <v>24.57</v>
      </c>
      <c r="J41" t="s">
        <v>39</v>
      </c>
      <c r="K41" s="21">
        <v>1000000</v>
      </c>
      <c r="L41" s="15">
        <v>0.96</v>
      </c>
      <c r="M41" s="14">
        <v>1.08</v>
      </c>
      <c r="N41" s="22">
        <v>1.28</v>
      </c>
      <c r="O41" s="14"/>
      <c r="P41" s="14">
        <f>INDEX(K41:N41,MATCH(G88,$K$1:$N$1,0))</f>
        <v>0.96</v>
      </c>
      <c r="Q41">
        <f>P41*parameters!$B$2</f>
        <v>24.96</v>
      </c>
      <c r="S41" t="s">
        <v>39</v>
      </c>
      <c r="T41" s="3">
        <v>4</v>
      </c>
      <c r="U41">
        <v>25</v>
      </c>
      <c r="V41" s="4">
        <v>4</v>
      </c>
      <c r="W41">
        <v>0</v>
      </c>
      <c r="X41" s="10">
        <v>5</v>
      </c>
      <c r="Y41">
        <f t="shared" si="0"/>
        <v>38</v>
      </c>
      <c r="AA41">
        <f t="shared" si="1"/>
        <v>1882.14</v>
      </c>
      <c r="AC41" t="s">
        <v>39</v>
      </c>
      <c r="AD41" s="3">
        <v>16</v>
      </c>
      <c r="AE41">
        <v>200</v>
      </c>
      <c r="AF41" s="4">
        <v>100</v>
      </c>
      <c r="AG41">
        <v>0</v>
      </c>
      <c r="AH41" s="10">
        <v>110</v>
      </c>
      <c r="AI41" t="str">
        <f t="shared" si="2"/>
        <v>Warrenton</v>
      </c>
    </row>
    <row r="42" spans="1:35" x14ac:dyDescent="0.25">
      <c r="A42" t="s">
        <v>40</v>
      </c>
      <c r="B42" s="21">
        <v>88</v>
      </c>
      <c r="C42" s="15">
        <v>33</v>
      </c>
      <c r="D42" s="14">
        <v>1000000</v>
      </c>
      <c r="E42" s="22">
        <v>1000000</v>
      </c>
      <c r="F42" s="14"/>
      <c r="G42" s="14">
        <f>INDEX(B42:E42,MATCH(G89,$B$1:$E$1,0))</f>
        <v>33</v>
      </c>
      <c r="H42">
        <f>G42*parameters!$B$1</f>
        <v>19.305</v>
      </c>
      <c r="J42" t="s">
        <v>40</v>
      </c>
      <c r="K42" s="21">
        <v>1.5</v>
      </c>
      <c r="L42" s="15">
        <v>0.75</v>
      </c>
      <c r="M42" s="14">
        <v>1000000</v>
      </c>
      <c r="N42" s="22">
        <v>1000000</v>
      </c>
      <c r="O42" s="14"/>
      <c r="P42" s="14">
        <f>INDEX(K42:N42,MATCH(G89,$K$1:$N$1,0))</f>
        <v>0.75</v>
      </c>
      <c r="Q42">
        <f>P42*parameters!$B$2</f>
        <v>19.5</v>
      </c>
      <c r="S42" t="s">
        <v>40</v>
      </c>
      <c r="T42" s="3">
        <v>16</v>
      </c>
      <c r="U42">
        <v>7</v>
      </c>
      <c r="V42" s="4">
        <v>0</v>
      </c>
      <c r="W42">
        <v>1</v>
      </c>
      <c r="X42" s="10">
        <v>2</v>
      </c>
      <c r="Y42">
        <f t="shared" si="0"/>
        <v>26</v>
      </c>
      <c r="AA42">
        <f t="shared" si="1"/>
        <v>1008.93</v>
      </c>
      <c r="AC42" t="s">
        <v>40</v>
      </c>
      <c r="AD42" s="3">
        <v>2</v>
      </c>
      <c r="AE42">
        <v>121</v>
      </c>
      <c r="AF42" s="4">
        <v>0</v>
      </c>
      <c r="AG42">
        <v>2</v>
      </c>
      <c r="AH42" s="10">
        <v>5</v>
      </c>
      <c r="AI42" t="str">
        <f t="shared" si="2"/>
        <v>Warrenton</v>
      </c>
    </row>
    <row r="43" spans="1:35" x14ac:dyDescent="0.25">
      <c r="A43" t="s">
        <v>41</v>
      </c>
      <c r="B43" s="21">
        <v>1000000</v>
      </c>
      <c r="C43" s="15">
        <v>84</v>
      </c>
      <c r="D43" s="14">
        <v>65</v>
      </c>
      <c r="E43" s="22">
        <v>19</v>
      </c>
      <c r="F43" s="14"/>
      <c r="G43" s="14">
        <f>INDEX(B43:E43,MATCH(G90,$B$1:$E$1,0))</f>
        <v>19</v>
      </c>
      <c r="H43">
        <f>G43*parameters!$B$1</f>
        <v>11.114999999999998</v>
      </c>
      <c r="J43" t="s">
        <v>41</v>
      </c>
      <c r="K43" s="21">
        <v>1000000</v>
      </c>
      <c r="L43" s="15">
        <v>1.87</v>
      </c>
      <c r="M43" s="14">
        <v>1.42</v>
      </c>
      <c r="N43" s="22">
        <v>0.4</v>
      </c>
      <c r="O43" s="14"/>
      <c r="P43" s="14">
        <f>INDEX(K43:N43,MATCH(G90,$K$1:$N$1,0))</f>
        <v>0.4</v>
      </c>
      <c r="Q43">
        <f>P43*parameters!$B$2</f>
        <v>10.4</v>
      </c>
      <c r="S43" t="s">
        <v>41</v>
      </c>
      <c r="T43" s="3">
        <v>14</v>
      </c>
      <c r="U43">
        <v>8</v>
      </c>
      <c r="V43" s="4">
        <v>4</v>
      </c>
      <c r="W43">
        <v>5</v>
      </c>
      <c r="X43" s="10">
        <v>3</v>
      </c>
      <c r="Y43">
        <f t="shared" si="0"/>
        <v>34</v>
      </c>
      <c r="AA43">
        <f t="shared" si="1"/>
        <v>731.51</v>
      </c>
      <c r="AC43" t="s">
        <v>41</v>
      </c>
      <c r="AD43" s="3">
        <v>105</v>
      </c>
      <c r="AE43">
        <v>17</v>
      </c>
      <c r="AF43" s="4">
        <v>120</v>
      </c>
      <c r="AG43">
        <v>10</v>
      </c>
      <c r="AH43" s="10">
        <v>40</v>
      </c>
      <c r="AI43" t="str">
        <f t="shared" si="2"/>
        <v>Tappahannock</v>
      </c>
    </row>
    <row r="44" spans="1:35" ht="13" thickBot="1" x14ac:dyDescent="0.3">
      <c r="A44" t="s">
        <v>45</v>
      </c>
      <c r="B44" s="23">
        <v>1000000</v>
      </c>
      <c r="C44" s="17">
        <v>1000000</v>
      </c>
      <c r="D44" s="16">
        <v>64</v>
      </c>
      <c r="E44" s="24">
        <v>59</v>
      </c>
      <c r="F44" s="14"/>
      <c r="G44" s="14">
        <f>INDEX(B44:E44,MATCH(G91,$B$1:$E$1,0))</f>
        <v>59</v>
      </c>
      <c r="H44">
        <f>G44*parameters!$B$1</f>
        <v>34.515000000000001</v>
      </c>
      <c r="J44" t="s">
        <v>45</v>
      </c>
      <c r="K44" s="23">
        <v>1000000</v>
      </c>
      <c r="L44" s="17">
        <v>1000000</v>
      </c>
      <c r="M44" s="16">
        <v>1.1200000000000001</v>
      </c>
      <c r="N44" s="24">
        <v>1.1200000000000001</v>
      </c>
      <c r="O44" s="14"/>
      <c r="P44" s="14">
        <f>INDEX(K44:N44,MATCH(G91,$K$1:$N$1,0))</f>
        <v>1.1200000000000001</v>
      </c>
      <c r="Q44">
        <f>P44*parameters!$B$2</f>
        <v>29.120000000000005</v>
      </c>
      <c r="S44" t="s">
        <v>45</v>
      </c>
      <c r="T44" s="5">
        <v>6</v>
      </c>
      <c r="U44" s="8">
        <v>40</v>
      </c>
      <c r="V44" s="6">
        <v>0</v>
      </c>
      <c r="W44" s="8">
        <v>5</v>
      </c>
      <c r="X44" s="11">
        <v>6</v>
      </c>
      <c r="Y44">
        <f t="shared" si="0"/>
        <v>57</v>
      </c>
      <c r="AA44">
        <f t="shared" si="1"/>
        <v>3627.1950000000002</v>
      </c>
      <c r="AC44" t="s">
        <v>45</v>
      </c>
      <c r="AD44" s="3">
        <v>30</v>
      </c>
      <c r="AE44">
        <v>91</v>
      </c>
      <c r="AF44" s="4">
        <v>0</v>
      </c>
      <c r="AG44">
        <v>10</v>
      </c>
      <c r="AH44" s="10">
        <v>50</v>
      </c>
      <c r="AI44" t="str">
        <f t="shared" si="2"/>
        <v>Tappahannock</v>
      </c>
    </row>
    <row r="45" spans="1:35" ht="13" thickTop="1" x14ac:dyDescent="0.25">
      <c r="AD45" s="7"/>
      <c r="AE45" s="7"/>
      <c r="AF45" s="7"/>
      <c r="AG45" s="7"/>
      <c r="AH45" s="7"/>
    </row>
    <row r="46" spans="1:35" x14ac:dyDescent="0.25">
      <c r="A46" s="26" t="s">
        <v>83</v>
      </c>
      <c r="AD46" s="28"/>
      <c r="AE46" s="28"/>
      <c r="AF46" s="28"/>
      <c r="AG46" s="28"/>
      <c r="AH46" s="28"/>
    </row>
    <row r="48" spans="1:35" x14ac:dyDescent="0.25">
      <c r="A48" s="26" t="s">
        <v>54</v>
      </c>
      <c r="B48" t="s">
        <v>46</v>
      </c>
      <c r="C48" t="s">
        <v>44</v>
      </c>
      <c r="D48" t="s">
        <v>42</v>
      </c>
      <c r="E48" t="s">
        <v>43</v>
      </c>
      <c r="F48" t="s">
        <v>76</v>
      </c>
      <c r="G48" s="26" t="s">
        <v>63</v>
      </c>
    </row>
    <row r="49" spans="1:7" x14ac:dyDescent="0.25">
      <c r="A49" t="s">
        <v>0</v>
      </c>
      <c r="B49">
        <v>1</v>
      </c>
      <c r="C49">
        <v>0</v>
      </c>
      <c r="D49">
        <v>0</v>
      </c>
      <c r="E49">
        <v>0</v>
      </c>
      <c r="F49">
        <f>SUM(B49:E49)</f>
        <v>1</v>
      </c>
      <c r="G49" s="14" t="str">
        <f>INDEX($B$48:$E$48, MATCH(MAX(B49:E49), B49:E49, 0))</f>
        <v>Staunton</v>
      </c>
    </row>
    <row r="50" spans="1:7" x14ac:dyDescent="0.25">
      <c r="A50" t="s">
        <v>1</v>
      </c>
      <c r="B50">
        <v>1</v>
      </c>
      <c r="C50">
        <v>0</v>
      </c>
      <c r="D50">
        <v>0</v>
      </c>
      <c r="E50">
        <v>0</v>
      </c>
      <c r="F50">
        <f t="shared" ref="F50:F91" si="3">SUM(B50:E50)</f>
        <v>1</v>
      </c>
      <c r="G50" s="14" t="str">
        <f t="shared" ref="G50:G91" si="4">INDEX($B$48:$E$48, MATCH(MAX(B50:E50), B50:E50, 0))</f>
        <v>Staunton</v>
      </c>
    </row>
    <row r="51" spans="1:7" x14ac:dyDescent="0.25">
      <c r="A51" t="s">
        <v>2</v>
      </c>
      <c r="B51">
        <v>1</v>
      </c>
      <c r="C51">
        <v>0</v>
      </c>
      <c r="D51">
        <v>0</v>
      </c>
      <c r="E51">
        <v>0</v>
      </c>
      <c r="F51">
        <f t="shared" si="3"/>
        <v>1</v>
      </c>
      <c r="G51" s="14" t="str">
        <f t="shared" si="4"/>
        <v>Staunton</v>
      </c>
    </row>
    <row r="52" spans="1:7" x14ac:dyDescent="0.25">
      <c r="A52" t="s">
        <v>3</v>
      </c>
      <c r="B52">
        <v>1</v>
      </c>
      <c r="C52">
        <v>0</v>
      </c>
      <c r="D52">
        <v>0</v>
      </c>
      <c r="E52">
        <v>0</v>
      </c>
      <c r="F52">
        <f t="shared" si="3"/>
        <v>1</v>
      </c>
      <c r="G52" s="14" t="str">
        <f t="shared" si="4"/>
        <v>Staunton</v>
      </c>
    </row>
    <row r="53" spans="1:7" x14ac:dyDescent="0.25">
      <c r="A53" t="s">
        <v>4</v>
      </c>
      <c r="B53">
        <v>0</v>
      </c>
      <c r="C53">
        <v>0</v>
      </c>
      <c r="D53">
        <v>0</v>
      </c>
      <c r="E53">
        <v>1</v>
      </c>
      <c r="F53">
        <f t="shared" si="3"/>
        <v>1</v>
      </c>
      <c r="G53" s="14" t="str">
        <f t="shared" si="4"/>
        <v>Tappahannock</v>
      </c>
    </row>
    <row r="54" spans="1:7" x14ac:dyDescent="0.25">
      <c r="A54" t="s">
        <v>5</v>
      </c>
      <c r="B54">
        <v>0</v>
      </c>
      <c r="C54">
        <v>0</v>
      </c>
      <c r="D54">
        <v>1</v>
      </c>
      <c r="E54">
        <v>0</v>
      </c>
      <c r="F54">
        <f t="shared" si="3"/>
        <v>1</v>
      </c>
      <c r="G54" s="14" t="str">
        <f t="shared" si="4"/>
        <v>Richmond</v>
      </c>
    </row>
    <row r="55" spans="1:7" x14ac:dyDescent="0.25">
      <c r="A55" t="s">
        <v>6</v>
      </c>
      <c r="B55">
        <v>0</v>
      </c>
      <c r="C55">
        <v>0</v>
      </c>
      <c r="D55">
        <v>1</v>
      </c>
      <c r="E55">
        <v>0</v>
      </c>
      <c r="F55">
        <f t="shared" si="3"/>
        <v>1</v>
      </c>
      <c r="G55" s="14" t="str">
        <f t="shared" si="4"/>
        <v>Richmond</v>
      </c>
    </row>
    <row r="56" spans="1:7" x14ac:dyDescent="0.25">
      <c r="A56" t="s">
        <v>7</v>
      </c>
      <c r="B56">
        <v>0</v>
      </c>
      <c r="C56">
        <v>1</v>
      </c>
      <c r="D56">
        <v>0</v>
      </c>
      <c r="E56">
        <v>0</v>
      </c>
      <c r="F56">
        <f t="shared" si="3"/>
        <v>1</v>
      </c>
      <c r="G56" s="14" t="str">
        <f t="shared" si="4"/>
        <v>Warrenton</v>
      </c>
    </row>
    <row r="57" spans="1:7" x14ac:dyDescent="0.25">
      <c r="A57" t="s">
        <v>8</v>
      </c>
      <c r="B57">
        <v>0</v>
      </c>
      <c r="C57">
        <v>0</v>
      </c>
      <c r="D57">
        <v>1</v>
      </c>
      <c r="E57">
        <v>0</v>
      </c>
      <c r="F57">
        <f t="shared" si="3"/>
        <v>1</v>
      </c>
      <c r="G57" s="14" t="str">
        <f t="shared" si="4"/>
        <v>Richmond</v>
      </c>
    </row>
    <row r="58" spans="1:7" x14ac:dyDescent="0.25">
      <c r="A58" t="s">
        <v>9</v>
      </c>
      <c r="B58">
        <v>0</v>
      </c>
      <c r="C58">
        <v>1</v>
      </c>
      <c r="D58">
        <v>0</v>
      </c>
      <c r="E58">
        <v>0</v>
      </c>
      <c r="F58">
        <f t="shared" si="3"/>
        <v>1</v>
      </c>
      <c r="G58" s="14" t="str">
        <f t="shared" si="4"/>
        <v>Warrenton</v>
      </c>
    </row>
    <row r="59" spans="1:7" x14ac:dyDescent="0.25">
      <c r="A59" t="s">
        <v>10</v>
      </c>
      <c r="B59">
        <v>0</v>
      </c>
      <c r="C59">
        <v>0</v>
      </c>
      <c r="D59">
        <v>1</v>
      </c>
      <c r="E59">
        <v>0</v>
      </c>
      <c r="F59">
        <f t="shared" si="3"/>
        <v>1</v>
      </c>
      <c r="G59" s="14" t="str">
        <f t="shared" si="4"/>
        <v>Richmond</v>
      </c>
    </row>
    <row r="60" spans="1:7" x14ac:dyDescent="0.25">
      <c r="A60" t="s">
        <v>11</v>
      </c>
      <c r="B60">
        <v>0</v>
      </c>
      <c r="C60">
        <v>0</v>
      </c>
      <c r="D60">
        <v>1</v>
      </c>
      <c r="E60">
        <v>0</v>
      </c>
      <c r="F60">
        <f t="shared" si="3"/>
        <v>1</v>
      </c>
      <c r="G60" s="14" t="str">
        <f t="shared" si="4"/>
        <v>Richmond</v>
      </c>
    </row>
    <row r="61" spans="1:7" x14ac:dyDescent="0.25">
      <c r="A61" t="s">
        <v>12</v>
      </c>
      <c r="B61">
        <v>0</v>
      </c>
      <c r="C61">
        <v>0</v>
      </c>
      <c r="D61">
        <v>0</v>
      </c>
      <c r="E61">
        <v>1</v>
      </c>
      <c r="F61">
        <f t="shared" si="3"/>
        <v>1</v>
      </c>
      <c r="G61" s="14" t="str">
        <f t="shared" si="4"/>
        <v>Tappahannock</v>
      </c>
    </row>
    <row r="62" spans="1:7" x14ac:dyDescent="0.25">
      <c r="A62" t="s">
        <v>13</v>
      </c>
      <c r="B62">
        <v>0</v>
      </c>
      <c r="C62">
        <v>1</v>
      </c>
      <c r="D62">
        <v>0</v>
      </c>
      <c r="E62">
        <v>0</v>
      </c>
      <c r="F62">
        <f t="shared" si="3"/>
        <v>1</v>
      </c>
      <c r="G62" s="14" t="str">
        <f t="shared" si="4"/>
        <v>Warrenton</v>
      </c>
    </row>
    <row r="63" spans="1:7" x14ac:dyDescent="0.25">
      <c r="A63" t="s">
        <v>14</v>
      </c>
      <c r="B63">
        <v>1</v>
      </c>
      <c r="C63">
        <v>0</v>
      </c>
      <c r="D63">
        <v>0</v>
      </c>
      <c r="E63">
        <v>0</v>
      </c>
      <c r="F63">
        <f t="shared" si="3"/>
        <v>1</v>
      </c>
      <c r="G63" s="14" t="str">
        <f t="shared" si="4"/>
        <v>Staunton</v>
      </c>
    </row>
    <row r="64" spans="1:7" x14ac:dyDescent="0.25">
      <c r="A64" t="s">
        <v>15</v>
      </c>
      <c r="B64">
        <v>0</v>
      </c>
      <c r="C64">
        <v>0</v>
      </c>
      <c r="D64">
        <v>1</v>
      </c>
      <c r="E64">
        <v>0</v>
      </c>
      <c r="F64">
        <f t="shared" si="3"/>
        <v>1</v>
      </c>
      <c r="G64" s="14" t="str">
        <f t="shared" si="4"/>
        <v>Richmond</v>
      </c>
    </row>
    <row r="65" spans="1:7" x14ac:dyDescent="0.25">
      <c r="A65" t="s">
        <v>16</v>
      </c>
      <c r="B65">
        <v>0</v>
      </c>
      <c r="C65">
        <v>1</v>
      </c>
      <c r="D65">
        <v>0</v>
      </c>
      <c r="E65">
        <v>0</v>
      </c>
      <c r="F65">
        <f t="shared" si="3"/>
        <v>1</v>
      </c>
      <c r="G65" s="14" t="str">
        <f t="shared" si="4"/>
        <v>Warrenton</v>
      </c>
    </row>
    <row r="66" spans="1:7" x14ac:dyDescent="0.25">
      <c r="A66" t="s">
        <v>17</v>
      </c>
      <c r="B66">
        <v>0</v>
      </c>
      <c r="C66">
        <v>0</v>
      </c>
      <c r="D66">
        <v>1</v>
      </c>
      <c r="E66">
        <v>0</v>
      </c>
      <c r="F66">
        <f t="shared" si="3"/>
        <v>1</v>
      </c>
      <c r="G66" s="14" t="str">
        <f t="shared" si="4"/>
        <v>Richmond</v>
      </c>
    </row>
    <row r="67" spans="1:7" x14ac:dyDescent="0.25">
      <c r="A67" t="s">
        <v>18</v>
      </c>
      <c r="B67">
        <v>0</v>
      </c>
      <c r="C67">
        <v>0</v>
      </c>
      <c r="D67">
        <v>1</v>
      </c>
      <c r="E67">
        <v>0</v>
      </c>
      <c r="F67">
        <f t="shared" si="3"/>
        <v>1</v>
      </c>
      <c r="G67" s="14" t="str">
        <f t="shared" si="4"/>
        <v>Richmond</v>
      </c>
    </row>
    <row r="68" spans="1:7" x14ac:dyDescent="0.25">
      <c r="A68" t="s">
        <v>19</v>
      </c>
      <c r="B68">
        <v>0</v>
      </c>
      <c r="C68">
        <v>0</v>
      </c>
      <c r="D68">
        <v>1</v>
      </c>
      <c r="E68">
        <v>0</v>
      </c>
      <c r="F68">
        <f t="shared" si="3"/>
        <v>1</v>
      </c>
      <c r="G68" s="14" t="str">
        <f t="shared" si="4"/>
        <v>Richmond</v>
      </c>
    </row>
    <row r="69" spans="1:7" x14ac:dyDescent="0.25">
      <c r="A69" t="s">
        <v>20</v>
      </c>
      <c r="B69">
        <v>0</v>
      </c>
      <c r="C69">
        <v>0</v>
      </c>
      <c r="D69">
        <v>1</v>
      </c>
      <c r="E69">
        <v>0</v>
      </c>
      <c r="F69">
        <f t="shared" si="3"/>
        <v>1</v>
      </c>
      <c r="G69" s="14" t="str">
        <f t="shared" si="4"/>
        <v>Richmond</v>
      </c>
    </row>
    <row r="70" spans="1:7" x14ac:dyDescent="0.25">
      <c r="A70" t="s">
        <v>21</v>
      </c>
      <c r="B70">
        <v>0</v>
      </c>
      <c r="C70">
        <v>0</v>
      </c>
      <c r="D70">
        <v>0</v>
      </c>
      <c r="E70">
        <v>1</v>
      </c>
      <c r="F70">
        <f t="shared" si="3"/>
        <v>1</v>
      </c>
      <c r="G70" s="14" t="str">
        <f t="shared" si="4"/>
        <v>Tappahannock</v>
      </c>
    </row>
    <row r="71" spans="1:7" x14ac:dyDescent="0.25">
      <c r="A71" t="s">
        <v>22</v>
      </c>
      <c r="B71">
        <v>0</v>
      </c>
      <c r="C71">
        <v>0</v>
      </c>
      <c r="D71">
        <v>0</v>
      </c>
      <c r="E71">
        <v>1</v>
      </c>
      <c r="F71">
        <f t="shared" si="3"/>
        <v>1</v>
      </c>
      <c r="G71" s="14" t="str">
        <f t="shared" si="4"/>
        <v>Tappahannock</v>
      </c>
    </row>
    <row r="72" spans="1:7" x14ac:dyDescent="0.25">
      <c r="A72" t="s">
        <v>23</v>
      </c>
      <c r="B72">
        <v>0</v>
      </c>
      <c r="C72">
        <v>0</v>
      </c>
      <c r="D72">
        <v>0</v>
      </c>
      <c r="E72">
        <v>1</v>
      </c>
      <c r="F72">
        <f t="shared" si="3"/>
        <v>1</v>
      </c>
      <c r="G72" s="14" t="str">
        <f t="shared" si="4"/>
        <v>Tappahannock</v>
      </c>
    </row>
    <row r="73" spans="1:7" x14ac:dyDescent="0.25">
      <c r="A73" t="s">
        <v>24</v>
      </c>
      <c r="B73">
        <v>0</v>
      </c>
      <c r="C73">
        <v>0</v>
      </c>
      <c r="D73">
        <v>1</v>
      </c>
      <c r="E73">
        <v>0</v>
      </c>
      <c r="F73">
        <f t="shared" si="3"/>
        <v>1</v>
      </c>
      <c r="G73" s="14" t="str">
        <f t="shared" si="4"/>
        <v>Richmond</v>
      </c>
    </row>
    <row r="74" spans="1:7" x14ac:dyDescent="0.25">
      <c r="A74" t="s">
        <v>25</v>
      </c>
      <c r="B74">
        <v>0</v>
      </c>
      <c r="C74">
        <v>1</v>
      </c>
      <c r="D74">
        <v>0</v>
      </c>
      <c r="E74">
        <v>0</v>
      </c>
      <c r="F74">
        <f t="shared" si="3"/>
        <v>1</v>
      </c>
      <c r="G74" s="14" t="str">
        <f t="shared" si="4"/>
        <v>Warrenton</v>
      </c>
    </row>
    <row r="75" spans="1:7" x14ac:dyDescent="0.25">
      <c r="A75" t="s">
        <v>26</v>
      </c>
      <c r="B75">
        <v>0</v>
      </c>
      <c r="C75">
        <v>0</v>
      </c>
      <c r="D75">
        <v>0</v>
      </c>
      <c r="E75">
        <v>1</v>
      </c>
      <c r="F75">
        <f t="shared" si="3"/>
        <v>1</v>
      </c>
      <c r="G75" s="14" t="str">
        <f t="shared" si="4"/>
        <v>Tappahannock</v>
      </c>
    </row>
    <row r="76" spans="1:7" x14ac:dyDescent="0.25">
      <c r="A76" t="s">
        <v>27</v>
      </c>
      <c r="B76">
        <v>1</v>
      </c>
      <c r="C76">
        <v>0</v>
      </c>
      <c r="D76">
        <v>0</v>
      </c>
      <c r="E76">
        <v>0</v>
      </c>
      <c r="F76">
        <f t="shared" si="3"/>
        <v>1</v>
      </c>
      <c r="G76" s="14" t="str">
        <f t="shared" si="4"/>
        <v>Staunton</v>
      </c>
    </row>
    <row r="77" spans="1:7" x14ac:dyDescent="0.25">
      <c r="A77" t="s">
        <v>28</v>
      </c>
      <c r="B77">
        <v>0</v>
      </c>
      <c r="C77">
        <v>0</v>
      </c>
      <c r="D77">
        <v>1</v>
      </c>
      <c r="E77">
        <v>0</v>
      </c>
      <c r="F77">
        <f t="shared" si="3"/>
        <v>1</v>
      </c>
      <c r="G77" s="14" t="str">
        <f t="shared" si="4"/>
        <v>Richmond</v>
      </c>
    </row>
    <row r="78" spans="1:7" x14ac:dyDescent="0.25">
      <c r="A78" t="s">
        <v>29</v>
      </c>
      <c r="B78">
        <v>0</v>
      </c>
      <c r="C78">
        <v>1</v>
      </c>
      <c r="D78">
        <v>0</v>
      </c>
      <c r="E78">
        <v>0</v>
      </c>
      <c r="F78">
        <f t="shared" si="3"/>
        <v>1</v>
      </c>
      <c r="G78" s="14" t="str">
        <f t="shared" si="4"/>
        <v>Warrenton</v>
      </c>
    </row>
    <row r="79" spans="1:7" x14ac:dyDescent="0.25">
      <c r="A79" t="s">
        <v>30</v>
      </c>
      <c r="B79">
        <v>0</v>
      </c>
      <c r="C79">
        <v>1</v>
      </c>
      <c r="D79">
        <v>0</v>
      </c>
      <c r="E79">
        <v>0</v>
      </c>
      <c r="F79">
        <f t="shared" si="3"/>
        <v>1</v>
      </c>
      <c r="G79" s="14" t="str">
        <f t="shared" si="4"/>
        <v>Warrenton</v>
      </c>
    </row>
    <row r="80" spans="1:7" x14ac:dyDescent="0.25">
      <c r="A80" t="s">
        <v>31</v>
      </c>
      <c r="B80">
        <v>0</v>
      </c>
      <c r="C80">
        <v>0</v>
      </c>
      <c r="D80">
        <v>1</v>
      </c>
      <c r="E80">
        <v>0</v>
      </c>
      <c r="F80">
        <f t="shared" si="3"/>
        <v>1</v>
      </c>
      <c r="G80" s="14" t="str">
        <f t="shared" si="4"/>
        <v>Richmond</v>
      </c>
    </row>
    <row r="81" spans="1:7" x14ac:dyDescent="0.25">
      <c r="A81" t="s">
        <v>32</v>
      </c>
      <c r="B81">
        <v>0</v>
      </c>
      <c r="C81">
        <v>0</v>
      </c>
      <c r="D81">
        <v>1</v>
      </c>
      <c r="E81">
        <v>0</v>
      </c>
      <c r="F81">
        <f t="shared" si="3"/>
        <v>1</v>
      </c>
      <c r="G81" s="14" t="str">
        <f t="shared" si="4"/>
        <v>Richmond</v>
      </c>
    </row>
    <row r="82" spans="1:7" x14ac:dyDescent="0.25">
      <c r="A82" t="s">
        <v>33</v>
      </c>
      <c r="B82">
        <v>0</v>
      </c>
      <c r="C82">
        <v>1</v>
      </c>
      <c r="D82">
        <v>0</v>
      </c>
      <c r="E82">
        <v>0</v>
      </c>
      <c r="F82">
        <f t="shared" si="3"/>
        <v>1</v>
      </c>
      <c r="G82" s="14" t="str">
        <f t="shared" si="4"/>
        <v>Warrenton</v>
      </c>
    </row>
    <row r="83" spans="1:7" x14ac:dyDescent="0.25">
      <c r="A83" t="s">
        <v>34</v>
      </c>
      <c r="B83">
        <v>0</v>
      </c>
      <c r="C83">
        <v>1</v>
      </c>
      <c r="D83">
        <v>0</v>
      </c>
      <c r="E83">
        <v>0</v>
      </c>
      <c r="F83">
        <f t="shared" si="3"/>
        <v>1</v>
      </c>
      <c r="G83" s="14" t="str">
        <f t="shared" si="4"/>
        <v>Warrenton</v>
      </c>
    </row>
    <row r="84" spans="1:7" x14ac:dyDescent="0.25">
      <c r="A84" t="s">
        <v>35</v>
      </c>
      <c r="B84">
        <v>1</v>
      </c>
      <c r="C84">
        <v>0</v>
      </c>
      <c r="D84">
        <v>0</v>
      </c>
      <c r="E84">
        <v>0</v>
      </c>
      <c r="F84">
        <f t="shared" si="3"/>
        <v>1</v>
      </c>
      <c r="G84" s="14" t="str">
        <f t="shared" si="4"/>
        <v>Staunton</v>
      </c>
    </row>
    <row r="85" spans="1:7" x14ac:dyDescent="0.25">
      <c r="A85" t="s">
        <v>36</v>
      </c>
      <c r="B85">
        <v>1</v>
      </c>
      <c r="C85">
        <v>0</v>
      </c>
      <c r="D85">
        <v>0</v>
      </c>
      <c r="E85">
        <v>0</v>
      </c>
      <c r="F85">
        <f t="shared" si="3"/>
        <v>1</v>
      </c>
      <c r="G85" s="14" t="str">
        <f t="shared" si="4"/>
        <v>Staunton</v>
      </c>
    </row>
    <row r="86" spans="1:7" x14ac:dyDescent="0.25">
      <c r="A86" t="s">
        <v>37</v>
      </c>
      <c r="B86">
        <v>0</v>
      </c>
      <c r="C86">
        <v>1</v>
      </c>
      <c r="D86">
        <v>0</v>
      </c>
      <c r="E86">
        <v>0</v>
      </c>
      <c r="F86">
        <f t="shared" si="3"/>
        <v>1</v>
      </c>
      <c r="G86" s="14" t="str">
        <f t="shared" si="4"/>
        <v>Warrenton</v>
      </c>
    </row>
    <row r="87" spans="1:7" x14ac:dyDescent="0.25">
      <c r="A87" t="s">
        <v>38</v>
      </c>
      <c r="B87">
        <v>0</v>
      </c>
      <c r="C87">
        <v>1</v>
      </c>
      <c r="D87">
        <v>0</v>
      </c>
      <c r="E87">
        <v>0</v>
      </c>
      <c r="F87">
        <f t="shared" si="3"/>
        <v>1</v>
      </c>
      <c r="G87" s="14" t="str">
        <f t="shared" si="4"/>
        <v>Warrenton</v>
      </c>
    </row>
    <row r="88" spans="1:7" x14ac:dyDescent="0.25">
      <c r="A88" t="s">
        <v>39</v>
      </c>
      <c r="B88">
        <v>0</v>
      </c>
      <c r="C88">
        <v>1</v>
      </c>
      <c r="D88">
        <v>0</v>
      </c>
      <c r="E88">
        <v>0</v>
      </c>
      <c r="F88">
        <f t="shared" si="3"/>
        <v>1</v>
      </c>
      <c r="G88" s="14" t="str">
        <f t="shared" si="4"/>
        <v>Warrenton</v>
      </c>
    </row>
    <row r="89" spans="1:7" x14ac:dyDescent="0.25">
      <c r="A89" t="s">
        <v>40</v>
      </c>
      <c r="B89">
        <v>0</v>
      </c>
      <c r="C89">
        <v>1</v>
      </c>
      <c r="D89">
        <v>0</v>
      </c>
      <c r="E89">
        <v>0</v>
      </c>
      <c r="F89">
        <f t="shared" si="3"/>
        <v>1</v>
      </c>
      <c r="G89" s="14" t="str">
        <f t="shared" si="4"/>
        <v>Warrenton</v>
      </c>
    </row>
    <row r="90" spans="1:7" x14ac:dyDescent="0.25">
      <c r="A90" t="s">
        <v>41</v>
      </c>
      <c r="B90">
        <v>0</v>
      </c>
      <c r="C90">
        <v>0</v>
      </c>
      <c r="D90">
        <v>0</v>
      </c>
      <c r="E90">
        <v>1</v>
      </c>
      <c r="F90">
        <f t="shared" si="3"/>
        <v>1</v>
      </c>
      <c r="G90" s="14" t="str">
        <f t="shared" si="4"/>
        <v>Tappahannock</v>
      </c>
    </row>
    <row r="91" spans="1:7" x14ac:dyDescent="0.25">
      <c r="A91" t="s">
        <v>45</v>
      </c>
      <c r="B91">
        <v>0</v>
      </c>
      <c r="C91">
        <v>0</v>
      </c>
      <c r="D91">
        <v>0</v>
      </c>
      <c r="E91">
        <v>1</v>
      </c>
      <c r="F91">
        <f t="shared" si="3"/>
        <v>1</v>
      </c>
      <c r="G91" s="14" t="str">
        <f t="shared" si="4"/>
        <v>Tappahannock</v>
      </c>
    </row>
    <row r="92" spans="1:7" x14ac:dyDescent="0.25">
      <c r="F92">
        <f>SUM(F49:F91)</f>
        <v>43</v>
      </c>
    </row>
    <row r="94" spans="1:7" x14ac:dyDescent="0.25">
      <c r="A94" s="26" t="s">
        <v>70</v>
      </c>
      <c r="B94">
        <f>SUMPRODUCT(B49:E91,B2:E44)</f>
        <v>1458</v>
      </c>
    </row>
    <row r="95" spans="1:7" x14ac:dyDescent="0.25">
      <c r="A95" s="26"/>
    </row>
    <row r="96" spans="1:7" x14ac:dyDescent="0.25">
      <c r="A96" s="26"/>
    </row>
    <row r="97" spans="1:4" x14ac:dyDescent="0.25">
      <c r="A97" s="26" t="s">
        <v>54</v>
      </c>
      <c r="B97" t="s">
        <v>77</v>
      </c>
    </row>
    <row r="98" spans="1:4" x14ac:dyDescent="0.25">
      <c r="A98" t="s">
        <v>0</v>
      </c>
      <c r="B98">
        <f>F49</f>
        <v>1</v>
      </c>
      <c r="C98" t="s">
        <v>82</v>
      </c>
      <c r="D98">
        <v>1</v>
      </c>
    </row>
    <row r="99" spans="1:4" x14ac:dyDescent="0.25">
      <c r="A99" t="s">
        <v>1</v>
      </c>
      <c r="B99">
        <f t="shared" ref="B99:B140" si="5">F50</f>
        <v>1</v>
      </c>
      <c r="C99" t="s">
        <v>82</v>
      </c>
      <c r="D99">
        <v>1</v>
      </c>
    </row>
    <row r="100" spans="1:4" x14ac:dyDescent="0.25">
      <c r="A100" t="s">
        <v>2</v>
      </c>
      <c r="B100">
        <f t="shared" si="5"/>
        <v>1</v>
      </c>
      <c r="C100" t="s">
        <v>82</v>
      </c>
      <c r="D100">
        <v>1</v>
      </c>
    </row>
    <row r="101" spans="1:4" x14ac:dyDescent="0.25">
      <c r="A101" t="s">
        <v>3</v>
      </c>
      <c r="B101">
        <f t="shared" si="5"/>
        <v>1</v>
      </c>
      <c r="C101" t="s">
        <v>82</v>
      </c>
      <c r="D101">
        <v>1</v>
      </c>
    </row>
    <row r="102" spans="1:4" x14ac:dyDescent="0.25">
      <c r="A102" t="s">
        <v>4</v>
      </c>
      <c r="B102">
        <f t="shared" si="5"/>
        <v>1</v>
      </c>
      <c r="C102" t="s">
        <v>82</v>
      </c>
      <c r="D102">
        <v>1</v>
      </c>
    </row>
    <row r="103" spans="1:4" x14ac:dyDescent="0.25">
      <c r="A103" t="s">
        <v>5</v>
      </c>
      <c r="B103">
        <f t="shared" si="5"/>
        <v>1</v>
      </c>
      <c r="C103" t="s">
        <v>82</v>
      </c>
      <c r="D103">
        <v>1</v>
      </c>
    </row>
    <row r="104" spans="1:4" x14ac:dyDescent="0.25">
      <c r="A104" t="s">
        <v>6</v>
      </c>
      <c r="B104">
        <f t="shared" si="5"/>
        <v>1</v>
      </c>
      <c r="C104" t="s">
        <v>82</v>
      </c>
      <c r="D104">
        <v>1</v>
      </c>
    </row>
    <row r="105" spans="1:4" x14ac:dyDescent="0.25">
      <c r="A105" t="s">
        <v>7</v>
      </c>
      <c r="B105">
        <f t="shared" si="5"/>
        <v>1</v>
      </c>
      <c r="C105" t="s">
        <v>82</v>
      </c>
      <c r="D105">
        <v>1</v>
      </c>
    </row>
    <row r="106" spans="1:4" x14ac:dyDescent="0.25">
      <c r="A106" t="s">
        <v>8</v>
      </c>
      <c r="B106">
        <f t="shared" si="5"/>
        <v>1</v>
      </c>
      <c r="C106" t="s">
        <v>82</v>
      </c>
      <c r="D106">
        <v>1</v>
      </c>
    </row>
    <row r="107" spans="1:4" x14ac:dyDescent="0.25">
      <c r="A107" t="s">
        <v>9</v>
      </c>
      <c r="B107">
        <f t="shared" si="5"/>
        <v>1</v>
      </c>
      <c r="C107" t="s">
        <v>82</v>
      </c>
      <c r="D107">
        <v>1</v>
      </c>
    </row>
    <row r="108" spans="1:4" x14ac:dyDescent="0.25">
      <c r="A108" t="s">
        <v>10</v>
      </c>
      <c r="B108">
        <f t="shared" si="5"/>
        <v>1</v>
      </c>
      <c r="C108" t="s">
        <v>82</v>
      </c>
      <c r="D108">
        <v>1</v>
      </c>
    </row>
    <row r="109" spans="1:4" x14ac:dyDescent="0.25">
      <c r="A109" t="s">
        <v>11</v>
      </c>
      <c r="B109">
        <f t="shared" si="5"/>
        <v>1</v>
      </c>
      <c r="C109" t="s">
        <v>82</v>
      </c>
      <c r="D109">
        <v>1</v>
      </c>
    </row>
    <row r="110" spans="1:4" x14ac:dyDescent="0.25">
      <c r="A110" t="s">
        <v>12</v>
      </c>
      <c r="B110">
        <f t="shared" si="5"/>
        <v>1</v>
      </c>
      <c r="C110" t="s">
        <v>82</v>
      </c>
      <c r="D110">
        <v>1</v>
      </c>
    </row>
    <row r="111" spans="1:4" x14ac:dyDescent="0.25">
      <c r="A111" t="s">
        <v>13</v>
      </c>
      <c r="B111">
        <f t="shared" si="5"/>
        <v>1</v>
      </c>
      <c r="C111" t="s">
        <v>82</v>
      </c>
      <c r="D111">
        <v>1</v>
      </c>
    </row>
    <row r="112" spans="1:4" x14ac:dyDescent="0.25">
      <c r="A112" t="s">
        <v>14</v>
      </c>
      <c r="B112">
        <f t="shared" si="5"/>
        <v>1</v>
      </c>
      <c r="C112" t="s">
        <v>82</v>
      </c>
      <c r="D112">
        <v>1</v>
      </c>
    </row>
    <row r="113" spans="1:4" x14ac:dyDescent="0.25">
      <c r="A113" t="s">
        <v>15</v>
      </c>
      <c r="B113">
        <f t="shared" si="5"/>
        <v>1</v>
      </c>
      <c r="C113" t="s">
        <v>82</v>
      </c>
      <c r="D113">
        <v>1</v>
      </c>
    </row>
    <row r="114" spans="1:4" x14ac:dyDescent="0.25">
      <c r="A114" t="s">
        <v>16</v>
      </c>
      <c r="B114">
        <f t="shared" si="5"/>
        <v>1</v>
      </c>
      <c r="C114" t="s">
        <v>82</v>
      </c>
      <c r="D114">
        <v>1</v>
      </c>
    </row>
    <row r="115" spans="1:4" x14ac:dyDescent="0.25">
      <c r="A115" t="s">
        <v>17</v>
      </c>
      <c r="B115">
        <f t="shared" si="5"/>
        <v>1</v>
      </c>
      <c r="C115" t="s">
        <v>82</v>
      </c>
      <c r="D115">
        <v>1</v>
      </c>
    </row>
    <row r="116" spans="1:4" x14ac:dyDescent="0.25">
      <c r="A116" t="s">
        <v>18</v>
      </c>
      <c r="B116">
        <f t="shared" si="5"/>
        <v>1</v>
      </c>
      <c r="C116" t="s">
        <v>82</v>
      </c>
      <c r="D116">
        <v>1</v>
      </c>
    </row>
    <row r="117" spans="1:4" x14ac:dyDescent="0.25">
      <c r="A117" t="s">
        <v>19</v>
      </c>
      <c r="B117">
        <f t="shared" si="5"/>
        <v>1</v>
      </c>
      <c r="C117" t="s">
        <v>82</v>
      </c>
      <c r="D117">
        <v>1</v>
      </c>
    </row>
    <row r="118" spans="1:4" x14ac:dyDescent="0.25">
      <c r="A118" t="s">
        <v>20</v>
      </c>
      <c r="B118">
        <f t="shared" si="5"/>
        <v>1</v>
      </c>
      <c r="C118" t="s">
        <v>82</v>
      </c>
      <c r="D118">
        <v>1</v>
      </c>
    </row>
    <row r="119" spans="1:4" x14ac:dyDescent="0.25">
      <c r="A119" t="s">
        <v>21</v>
      </c>
      <c r="B119">
        <f t="shared" si="5"/>
        <v>1</v>
      </c>
      <c r="C119" t="s">
        <v>82</v>
      </c>
      <c r="D119">
        <v>1</v>
      </c>
    </row>
    <row r="120" spans="1:4" x14ac:dyDescent="0.25">
      <c r="A120" t="s">
        <v>22</v>
      </c>
      <c r="B120">
        <f t="shared" si="5"/>
        <v>1</v>
      </c>
      <c r="C120" t="s">
        <v>82</v>
      </c>
      <c r="D120">
        <v>1</v>
      </c>
    </row>
    <row r="121" spans="1:4" x14ac:dyDescent="0.25">
      <c r="A121" t="s">
        <v>23</v>
      </c>
      <c r="B121">
        <f t="shared" si="5"/>
        <v>1</v>
      </c>
      <c r="C121" t="s">
        <v>82</v>
      </c>
      <c r="D121">
        <v>1</v>
      </c>
    </row>
    <row r="122" spans="1:4" x14ac:dyDescent="0.25">
      <c r="A122" t="s">
        <v>24</v>
      </c>
      <c r="B122">
        <f t="shared" si="5"/>
        <v>1</v>
      </c>
      <c r="C122" t="s">
        <v>82</v>
      </c>
      <c r="D122">
        <v>1</v>
      </c>
    </row>
    <row r="123" spans="1:4" x14ac:dyDescent="0.25">
      <c r="A123" t="s">
        <v>25</v>
      </c>
      <c r="B123">
        <f t="shared" si="5"/>
        <v>1</v>
      </c>
      <c r="C123" t="s">
        <v>82</v>
      </c>
      <c r="D123">
        <v>1</v>
      </c>
    </row>
    <row r="124" spans="1:4" x14ac:dyDescent="0.25">
      <c r="A124" t="s">
        <v>26</v>
      </c>
      <c r="B124">
        <f t="shared" si="5"/>
        <v>1</v>
      </c>
      <c r="C124" t="s">
        <v>82</v>
      </c>
      <c r="D124">
        <v>1</v>
      </c>
    </row>
    <row r="125" spans="1:4" x14ac:dyDescent="0.25">
      <c r="A125" t="s">
        <v>27</v>
      </c>
      <c r="B125">
        <f t="shared" si="5"/>
        <v>1</v>
      </c>
      <c r="C125" t="s">
        <v>82</v>
      </c>
      <c r="D125">
        <v>1</v>
      </c>
    </row>
    <row r="126" spans="1:4" x14ac:dyDescent="0.25">
      <c r="A126" t="s">
        <v>28</v>
      </c>
      <c r="B126">
        <f t="shared" si="5"/>
        <v>1</v>
      </c>
      <c r="C126" t="s">
        <v>82</v>
      </c>
      <c r="D126">
        <v>1</v>
      </c>
    </row>
    <row r="127" spans="1:4" x14ac:dyDescent="0.25">
      <c r="A127" t="s">
        <v>29</v>
      </c>
      <c r="B127">
        <f t="shared" si="5"/>
        <v>1</v>
      </c>
      <c r="C127" t="s">
        <v>82</v>
      </c>
      <c r="D127">
        <v>1</v>
      </c>
    </row>
    <row r="128" spans="1:4" x14ac:dyDescent="0.25">
      <c r="A128" t="s">
        <v>30</v>
      </c>
      <c r="B128">
        <f t="shared" si="5"/>
        <v>1</v>
      </c>
      <c r="C128" t="s">
        <v>82</v>
      </c>
      <c r="D128">
        <v>1</v>
      </c>
    </row>
    <row r="129" spans="1:4" x14ac:dyDescent="0.25">
      <c r="A129" t="s">
        <v>31</v>
      </c>
      <c r="B129">
        <f t="shared" si="5"/>
        <v>1</v>
      </c>
      <c r="C129" t="s">
        <v>82</v>
      </c>
      <c r="D129">
        <v>1</v>
      </c>
    </row>
    <row r="130" spans="1:4" x14ac:dyDescent="0.25">
      <c r="A130" t="s">
        <v>32</v>
      </c>
      <c r="B130">
        <f t="shared" si="5"/>
        <v>1</v>
      </c>
      <c r="C130" t="s">
        <v>82</v>
      </c>
      <c r="D130">
        <v>1</v>
      </c>
    </row>
    <row r="131" spans="1:4" x14ac:dyDescent="0.25">
      <c r="A131" t="s">
        <v>33</v>
      </c>
      <c r="B131">
        <f t="shared" si="5"/>
        <v>1</v>
      </c>
      <c r="C131" t="s">
        <v>82</v>
      </c>
      <c r="D131">
        <v>1</v>
      </c>
    </row>
    <row r="132" spans="1:4" x14ac:dyDescent="0.25">
      <c r="A132" t="s">
        <v>34</v>
      </c>
      <c r="B132">
        <f t="shared" si="5"/>
        <v>1</v>
      </c>
      <c r="C132" t="s">
        <v>82</v>
      </c>
      <c r="D132">
        <v>1</v>
      </c>
    </row>
    <row r="133" spans="1:4" x14ac:dyDescent="0.25">
      <c r="A133" t="s">
        <v>35</v>
      </c>
      <c r="B133">
        <f t="shared" si="5"/>
        <v>1</v>
      </c>
      <c r="C133" t="s">
        <v>82</v>
      </c>
      <c r="D133">
        <v>1</v>
      </c>
    </row>
    <row r="134" spans="1:4" x14ac:dyDescent="0.25">
      <c r="A134" t="s">
        <v>36</v>
      </c>
      <c r="B134">
        <f t="shared" si="5"/>
        <v>1</v>
      </c>
      <c r="C134" t="s">
        <v>82</v>
      </c>
      <c r="D134">
        <v>1</v>
      </c>
    </row>
    <row r="135" spans="1:4" x14ac:dyDescent="0.25">
      <c r="A135" t="s">
        <v>37</v>
      </c>
      <c r="B135">
        <f t="shared" si="5"/>
        <v>1</v>
      </c>
      <c r="C135" t="s">
        <v>82</v>
      </c>
      <c r="D135">
        <v>1</v>
      </c>
    </row>
    <row r="136" spans="1:4" x14ac:dyDescent="0.25">
      <c r="A136" t="s">
        <v>38</v>
      </c>
      <c r="B136">
        <f t="shared" si="5"/>
        <v>1</v>
      </c>
      <c r="C136" t="s">
        <v>82</v>
      </c>
      <c r="D136">
        <v>1</v>
      </c>
    </row>
    <row r="137" spans="1:4" x14ac:dyDescent="0.25">
      <c r="A137" t="s">
        <v>39</v>
      </c>
      <c r="B137">
        <f t="shared" si="5"/>
        <v>1</v>
      </c>
      <c r="C137" t="s">
        <v>82</v>
      </c>
      <c r="D137">
        <v>1</v>
      </c>
    </row>
    <row r="138" spans="1:4" x14ac:dyDescent="0.25">
      <c r="A138" t="s">
        <v>40</v>
      </c>
      <c r="B138">
        <f t="shared" si="5"/>
        <v>1</v>
      </c>
      <c r="C138" t="s">
        <v>82</v>
      </c>
      <c r="D138">
        <v>1</v>
      </c>
    </row>
    <row r="139" spans="1:4" x14ac:dyDescent="0.25">
      <c r="A139" t="s">
        <v>41</v>
      </c>
      <c r="B139">
        <f t="shared" si="5"/>
        <v>1</v>
      </c>
      <c r="C139" t="s">
        <v>82</v>
      </c>
      <c r="D139">
        <v>1</v>
      </c>
    </row>
    <row r="140" spans="1:4" x14ac:dyDescent="0.25">
      <c r="A140" t="s">
        <v>45</v>
      </c>
      <c r="B140">
        <f t="shared" si="5"/>
        <v>1</v>
      </c>
      <c r="C140" t="s">
        <v>82</v>
      </c>
      <c r="D140">
        <v>1</v>
      </c>
    </row>
    <row r="141" spans="1:4" x14ac:dyDescent="0.25">
      <c r="A141" s="26"/>
    </row>
    <row r="142" spans="1:4" x14ac:dyDescent="0.25">
      <c r="B142" t="s">
        <v>60</v>
      </c>
      <c r="C142">
        <f>SUM(AA2:AA44)</f>
        <v>96020.079999999973</v>
      </c>
    </row>
    <row r="146" spans="1:5" x14ac:dyDescent="0.25">
      <c r="A146" t="s">
        <v>62</v>
      </c>
    </row>
    <row r="148" spans="1:5" x14ac:dyDescent="0.25">
      <c r="A148" t="s">
        <v>63</v>
      </c>
      <c r="C148" t="s">
        <v>64</v>
      </c>
      <c r="D148" t="s">
        <v>65</v>
      </c>
      <c r="E148" t="s">
        <v>67</v>
      </c>
    </row>
    <row r="149" spans="1:5" x14ac:dyDescent="0.25">
      <c r="A149" t="s">
        <v>46</v>
      </c>
      <c r="B149" t="s">
        <v>47</v>
      </c>
      <c r="C149">
        <f>SUMIFS($AD$2:$AD$44,$AI$2:$AI$44,"Staunton")</f>
        <v>1568</v>
      </c>
      <c r="D149">
        <f>'Regional Office Data'!B5</f>
        <v>3550</v>
      </c>
      <c r="E149">
        <f>IF(C149&lt;=D149,0,1)</f>
        <v>0</v>
      </c>
    </row>
    <row r="150" spans="1:5" x14ac:dyDescent="0.25">
      <c r="A150" t="s">
        <v>46</v>
      </c>
      <c r="B150" t="s">
        <v>48</v>
      </c>
      <c r="C150">
        <f>SUMIFS($AE$2:$AE$44,$AI$2:$AI$44,"Staunton")</f>
        <v>2974</v>
      </c>
      <c r="D150">
        <f>'Regional Office Data'!C5</f>
        <v>3450</v>
      </c>
      <c r="E150">
        <f>IF(C150&lt;=D150,0,1)</f>
        <v>0</v>
      </c>
    </row>
    <row r="151" spans="1:5" x14ac:dyDescent="0.25">
      <c r="A151" t="s">
        <v>46</v>
      </c>
      <c r="B151" t="s">
        <v>49</v>
      </c>
      <c r="C151">
        <f>SUMIFS($AF$2:$AF$44,$AI$2:$AI$44,"Staunton")</f>
        <v>6839</v>
      </c>
      <c r="D151">
        <f>'Regional Office Data'!D5</f>
        <v>9100</v>
      </c>
      <c r="E151">
        <f>IF(C151&lt;=D151,0,1)</f>
        <v>0</v>
      </c>
    </row>
    <row r="152" spans="1:5" x14ac:dyDescent="0.25">
      <c r="A152" t="s">
        <v>46</v>
      </c>
      <c r="B152" t="s">
        <v>50</v>
      </c>
      <c r="C152">
        <f>SUMIFS($AG$2:$AG$44,$AI$2:$AI$44,"Staunton")</f>
        <v>978</v>
      </c>
      <c r="D152">
        <f>'Regional Office Data'!E5</f>
        <v>1700</v>
      </c>
      <c r="E152">
        <f>IF(C152&lt;=D152,0,1)</f>
        <v>0</v>
      </c>
    </row>
    <row r="153" spans="1:5" x14ac:dyDescent="0.25">
      <c r="A153" t="s">
        <v>46</v>
      </c>
      <c r="B153" t="s">
        <v>51</v>
      </c>
      <c r="C153">
        <f>SUMIFS($AH$2:$AH$44,$AI$2:$AI$44,"Staunton")</f>
        <v>307</v>
      </c>
      <c r="D153">
        <f>'Regional Office Data'!F5</f>
        <v>1850</v>
      </c>
      <c r="E153">
        <f>IF(C153&lt;=D153,0,1)</f>
        <v>0</v>
      </c>
    </row>
    <row r="154" spans="1:5" x14ac:dyDescent="0.25">
      <c r="A154" t="s">
        <v>44</v>
      </c>
      <c r="B154" t="s">
        <v>47</v>
      </c>
      <c r="C154">
        <f>SUMIFS($AD$2:$AD$44,$AI$2:$AI$44,"Warrenton")</f>
        <v>832</v>
      </c>
      <c r="D154">
        <f>'Regional Office Data'!B$4</f>
        <v>825</v>
      </c>
      <c r="E154">
        <f>IF(C154&lt;=D154,0,1)</f>
        <v>1</v>
      </c>
    </row>
    <row r="155" spans="1:5" x14ac:dyDescent="0.25">
      <c r="A155" t="s">
        <v>44</v>
      </c>
      <c r="B155" t="s">
        <v>48</v>
      </c>
      <c r="C155">
        <f>SUMIFS($AE$2:$AE$44,$AI$2:$AI$44,"Warrenton")</f>
        <v>1817</v>
      </c>
      <c r="D155">
        <f>'Regional Office Data'!C$4</f>
        <v>2500</v>
      </c>
      <c r="E155">
        <f>IF(C155&lt;=D155,0,1)</f>
        <v>0</v>
      </c>
    </row>
    <row r="156" spans="1:5" x14ac:dyDescent="0.25">
      <c r="A156" t="s">
        <v>44</v>
      </c>
      <c r="B156" t="s">
        <v>49</v>
      </c>
      <c r="C156">
        <f>SUMIFS($AF$2:$AF$44,$AI$2:$AI$44,"Warrenton")</f>
        <v>2001</v>
      </c>
      <c r="D156">
        <f>'Regional Office Data'!D$4</f>
        <v>3375</v>
      </c>
      <c r="E156">
        <f>IF(C156&lt;=D156,0,1)</f>
        <v>0</v>
      </c>
    </row>
    <row r="157" spans="1:5" x14ac:dyDescent="0.25">
      <c r="A157" t="s">
        <v>44</v>
      </c>
      <c r="B157" t="s">
        <v>50</v>
      </c>
      <c r="C157">
        <f>SUMIFS($AG$2:$AG$44,$AI$2:$AI$44,"Warrenton")</f>
        <v>590</v>
      </c>
      <c r="D157">
        <f>'Regional Office Data'!E$4</f>
        <v>1325</v>
      </c>
      <c r="E157">
        <f>IF(C157&lt;=D157,0,1)</f>
        <v>0</v>
      </c>
    </row>
    <row r="158" spans="1:5" x14ac:dyDescent="0.25">
      <c r="A158" t="s">
        <v>44</v>
      </c>
      <c r="B158" t="s">
        <v>51</v>
      </c>
      <c r="C158">
        <f>SUMIFS($AH$2:$AH$44,$AI$2:$AI$44,"Warrenton")</f>
        <v>1023</v>
      </c>
      <c r="D158">
        <f>'Regional Office Data'!F$4</f>
        <v>850</v>
      </c>
      <c r="E158">
        <f>IF(C158&lt;=D158,0,1)</f>
        <v>1</v>
      </c>
    </row>
    <row r="159" spans="1:5" x14ac:dyDescent="0.25">
      <c r="A159" t="s">
        <v>42</v>
      </c>
      <c r="B159" t="s">
        <v>47</v>
      </c>
      <c r="C159">
        <f>SUMIFS($AD$2:$AD$44,$AI$2:$AI$44,"Richmond")</f>
        <v>2308</v>
      </c>
      <c r="D159">
        <f>'Regional Office Data'!$B$2</f>
        <v>5000</v>
      </c>
      <c r="E159">
        <f>IF(C159&lt;=D159,0,1)</f>
        <v>0</v>
      </c>
    </row>
    <row r="160" spans="1:5" x14ac:dyDescent="0.25">
      <c r="A160" t="s">
        <v>42</v>
      </c>
      <c r="B160" t="s">
        <v>48</v>
      </c>
      <c r="C160">
        <f>SUMIFS($AE$2:$AE$44,$AI$2:$AI$44,"Richmond")</f>
        <v>1863</v>
      </c>
      <c r="D160">
        <f>'Regional Office Data'!$C$2</f>
        <v>3025</v>
      </c>
      <c r="E160">
        <f>IF(C160&lt;=D160,0,1)</f>
        <v>0</v>
      </c>
    </row>
    <row r="161" spans="1:5" x14ac:dyDescent="0.25">
      <c r="A161" t="s">
        <v>42</v>
      </c>
      <c r="B161" t="s">
        <v>49</v>
      </c>
      <c r="C161">
        <f>SUMIFS($AF$2:$AF$44,$AI$2:$AI$44,"Richmond")</f>
        <v>887</v>
      </c>
      <c r="D161">
        <f>'Regional Office Data'!$D$2</f>
        <v>1225</v>
      </c>
      <c r="E161">
        <f>IF(C161&lt;=D161,0,1)</f>
        <v>0</v>
      </c>
    </row>
    <row r="162" spans="1:5" x14ac:dyDescent="0.25">
      <c r="A162" t="s">
        <v>42</v>
      </c>
      <c r="B162" t="s">
        <v>50</v>
      </c>
      <c r="C162">
        <f>SUMIFS($AG$2:$AG$44,$AI$2:$AI$44,"Richmond")</f>
        <v>994</v>
      </c>
      <c r="D162">
        <f>'Regional Office Data'!$E$2</f>
        <v>1750</v>
      </c>
      <c r="E162">
        <f>IF(C162&lt;=D162,0,1)</f>
        <v>0</v>
      </c>
    </row>
    <row r="163" spans="1:5" x14ac:dyDescent="0.25">
      <c r="A163" t="s">
        <v>42</v>
      </c>
      <c r="B163" t="s">
        <v>51</v>
      </c>
      <c r="C163">
        <f>SUMIFS($AH$2:$AH$44,$AI$2:$AI$44,"Richmond")</f>
        <v>507</v>
      </c>
      <c r="D163">
        <f>'Regional Office Data'!$F$2</f>
        <v>3675</v>
      </c>
      <c r="E163">
        <f>IF(C163&lt;=D163,0,1)</f>
        <v>0</v>
      </c>
    </row>
    <row r="164" spans="1:5" x14ac:dyDescent="0.25">
      <c r="A164" t="s">
        <v>43</v>
      </c>
      <c r="B164" t="s">
        <v>47</v>
      </c>
      <c r="C164">
        <f>SUMIFS($AD$2:$AD$44,$AI$2:$AI$44,"Tappahannock")</f>
        <v>502</v>
      </c>
      <c r="D164">
        <f>'Regional Office Data'!$B$3</f>
        <v>3400</v>
      </c>
      <c r="E164">
        <f>IF(C164&lt;=D164,0,1)</f>
        <v>0</v>
      </c>
    </row>
    <row r="165" spans="1:5" x14ac:dyDescent="0.25">
      <c r="A165" t="s">
        <v>43</v>
      </c>
      <c r="B165" t="s">
        <v>48</v>
      </c>
      <c r="C165">
        <f>SUMIFS($AE$2:$AE$44,$AI$2:$AI$44,"Tappahannock")</f>
        <v>435</v>
      </c>
      <c r="D165">
        <f>'Regional Office Data'!$C$3</f>
        <v>5550</v>
      </c>
      <c r="E165">
        <f>IF(C165&lt;=D165,0,1)</f>
        <v>0</v>
      </c>
    </row>
    <row r="166" spans="1:5" x14ac:dyDescent="0.25">
      <c r="A166" t="s">
        <v>43</v>
      </c>
      <c r="B166" t="s">
        <v>49</v>
      </c>
      <c r="C166">
        <f>SUMIFS($AF$2:$AF$44,$AI$2:$AI$44,"Tappahannock")</f>
        <v>1520</v>
      </c>
      <c r="D166">
        <f>'Regional Office Data'!$D$3</f>
        <v>3250</v>
      </c>
      <c r="E166">
        <f>IF(C166&lt;=D166,0,1)</f>
        <v>0</v>
      </c>
    </row>
    <row r="167" spans="1:5" x14ac:dyDescent="0.25">
      <c r="A167" t="s">
        <v>43</v>
      </c>
      <c r="B167" t="s">
        <v>50</v>
      </c>
      <c r="C167">
        <f>SUMIFS($AG$2:$AG$44,$AI$2:$AI$44,"Tappahannock")</f>
        <v>320</v>
      </c>
      <c r="D167">
        <f>'Regional Office Data'!$E$3</f>
        <v>1200</v>
      </c>
      <c r="E167">
        <f>IF(C167&lt;=D167,0,1)</f>
        <v>0</v>
      </c>
    </row>
    <row r="168" spans="1:5" x14ac:dyDescent="0.25">
      <c r="A168" t="s">
        <v>43</v>
      </c>
      <c r="B168" t="s">
        <v>51</v>
      </c>
      <c r="C168">
        <f>SUMIFS($AH$2:$AH$44,$AI$2:$AI$44,"Tappahannock")</f>
        <v>475</v>
      </c>
      <c r="D168">
        <f>'Regional Office Data'!$F$3</f>
        <v>1600</v>
      </c>
      <c r="E168">
        <f>IF(C168&lt;=D168,0,1)</f>
        <v>0</v>
      </c>
    </row>
    <row r="169" spans="1:5" ht="14.5" x14ac:dyDescent="0.35">
      <c r="D169" t="s">
        <v>66</v>
      </c>
      <c r="E169" s="27">
        <f>SUM(E149:E168)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9D63-0FC5-4102-B784-D8A10606E7BA}">
  <dimension ref="A1:AF164"/>
  <sheetViews>
    <sheetView topLeftCell="A14" zoomScale="52" workbookViewId="0">
      <selection activeCell="G49" sqref="G49"/>
    </sheetView>
  </sheetViews>
  <sheetFormatPr defaultRowHeight="12.5" x14ac:dyDescent="0.25"/>
  <cols>
    <col min="1" max="1" width="21.26953125" customWidth="1"/>
    <col min="2" max="2" width="17.7265625" customWidth="1"/>
    <col min="3" max="3" width="9.1796875" customWidth="1"/>
    <col min="4" max="4" width="8.6328125" customWidth="1"/>
    <col min="5" max="5" width="12.453125" bestFit="1" customWidth="1"/>
    <col min="6" max="6" width="12.26953125" bestFit="1" customWidth="1"/>
    <col min="7" max="7" width="13.54296875" bestFit="1" customWidth="1"/>
    <col min="10" max="10" width="12.453125" bestFit="1" customWidth="1"/>
    <col min="19" max="19" width="12.7265625" bestFit="1" customWidth="1"/>
  </cols>
  <sheetData>
    <row r="1" spans="1:32" x14ac:dyDescent="0.25">
      <c r="A1" t="s">
        <v>69</v>
      </c>
      <c r="C1" t="s">
        <v>71</v>
      </c>
      <c r="H1" t="s">
        <v>72</v>
      </c>
      <c r="N1" t="s">
        <v>73</v>
      </c>
      <c r="U1" t="s">
        <v>79</v>
      </c>
      <c r="AB1" t="s">
        <v>80</v>
      </c>
    </row>
    <row r="2" spans="1:32" ht="13" thickBot="1" x14ac:dyDescent="0.3">
      <c r="B2" t="s">
        <v>46</v>
      </c>
      <c r="C2" t="s">
        <v>44</v>
      </c>
      <c r="D2" t="s">
        <v>42</v>
      </c>
      <c r="E2" t="s">
        <v>43</v>
      </c>
      <c r="G2" t="s">
        <v>46</v>
      </c>
      <c r="H2" t="s">
        <v>44</v>
      </c>
      <c r="I2" t="s">
        <v>42</v>
      </c>
      <c r="J2" t="s">
        <v>43</v>
      </c>
      <c r="K2" s="26"/>
      <c r="L2" t="s">
        <v>47</v>
      </c>
      <c r="M2" t="s">
        <v>48</v>
      </c>
      <c r="N2" t="s">
        <v>49</v>
      </c>
      <c r="O2" t="s">
        <v>50</v>
      </c>
      <c r="P2" t="s">
        <v>51</v>
      </c>
      <c r="S2" t="s">
        <v>74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AB2" t="s">
        <v>47</v>
      </c>
      <c r="AC2" t="s">
        <v>48</v>
      </c>
      <c r="AD2" t="s">
        <v>49</v>
      </c>
      <c r="AE2" t="s">
        <v>50</v>
      </c>
      <c r="AF2" t="s">
        <v>51</v>
      </c>
    </row>
    <row r="3" spans="1:32" ht="13.5" thickTop="1" thickBot="1" x14ac:dyDescent="0.3">
      <c r="A3" t="s">
        <v>0</v>
      </c>
      <c r="B3" s="19">
        <f>mill_from_store!B2*parameters!$B$1</f>
        <v>21.645</v>
      </c>
      <c r="C3" s="19">
        <f>mill_from_store!C2*parameters!$B$1</f>
        <v>41.534999999999997</v>
      </c>
      <c r="D3" s="19">
        <f>mill_from_store!D2*parameters!$B$1</f>
        <v>40.949999999999996</v>
      </c>
      <c r="E3" s="19">
        <f>mill_from_store!E2*parameters!$B$1</f>
        <v>64.349999999999994</v>
      </c>
      <c r="G3" s="19">
        <f>Travel_time!B2*parameters!$B$2</f>
        <v>17.16</v>
      </c>
      <c r="H3" s="19">
        <f>Travel_time!C2*parameters!$B$2</f>
        <v>40.56</v>
      </c>
      <c r="I3" s="19">
        <f>Travel_time!D2*parameters!$B$2</f>
        <v>31.72</v>
      </c>
      <c r="J3" s="19">
        <f>Travel_time!E2*parameters!$B$2</f>
        <v>52</v>
      </c>
      <c r="L3" s="1">
        <v>39</v>
      </c>
      <c r="M3" s="7">
        <v>133</v>
      </c>
      <c r="N3" s="2">
        <v>0</v>
      </c>
      <c r="O3" s="7">
        <v>19</v>
      </c>
      <c r="P3" s="9">
        <v>5</v>
      </c>
      <c r="Q3">
        <f>SUM(L3:P3)</f>
        <v>196</v>
      </c>
      <c r="S3">
        <f>((B3+G3)*Q3*B50)+((C3+H3)*Q3*C50)+((D3+I3)*Q3*D50)+((E3+J3)*Q3*E50)</f>
        <v>7605.78</v>
      </c>
      <c r="U3">
        <f>hours_required_annualy!B2</f>
        <v>460</v>
      </c>
      <c r="V3">
        <f>hours_required_annualy!C2</f>
        <v>771</v>
      </c>
      <c r="W3">
        <f>hours_required_annualy!D2</f>
        <v>0</v>
      </c>
      <c r="X3">
        <f>hours_required_annualy!E2</f>
        <v>96</v>
      </c>
      <c r="Y3">
        <f>hours_required_annualy!F2</f>
        <v>90</v>
      </c>
      <c r="AA3" t="s">
        <v>42</v>
      </c>
      <c r="AB3" s="1">
        <v>5000</v>
      </c>
      <c r="AC3" s="7">
        <v>3025</v>
      </c>
      <c r="AD3" s="2">
        <v>1225</v>
      </c>
      <c r="AE3" s="7">
        <v>1750</v>
      </c>
      <c r="AF3" s="9">
        <v>3675</v>
      </c>
    </row>
    <row r="4" spans="1:32" ht="13.5" thickTop="1" thickBot="1" x14ac:dyDescent="0.3">
      <c r="A4" t="s">
        <v>1</v>
      </c>
      <c r="B4" s="19">
        <f>mill_from_store!B3*parameters!$B$1</f>
        <v>32.76</v>
      </c>
      <c r="C4" s="19">
        <f>mill_from_store!C3*parameters!$B$1</f>
        <v>585000</v>
      </c>
      <c r="D4" s="19">
        <f>mill_from_store!D3*parameters!$B$1</f>
        <v>70.199999999999989</v>
      </c>
      <c r="E4" s="19">
        <f>mill_from_store!E3*parameters!$B$1</f>
        <v>585000</v>
      </c>
      <c r="G4" s="19">
        <f>Travel_time!B3*parameters!$B$2</f>
        <v>28.080000000000002</v>
      </c>
      <c r="H4" s="19">
        <f>Travel_time!C3*parameters!$B$2</f>
        <v>26000000</v>
      </c>
      <c r="I4" s="19">
        <f>Travel_time!D3*parameters!$B$2</f>
        <v>54.6</v>
      </c>
      <c r="J4" s="19">
        <f>Travel_time!E3*parameters!$B$2</f>
        <v>26000000</v>
      </c>
      <c r="L4" s="3">
        <v>0</v>
      </c>
      <c r="M4">
        <v>11</v>
      </c>
      <c r="N4" s="4">
        <v>0</v>
      </c>
      <c r="O4">
        <v>1</v>
      </c>
      <c r="P4" s="10">
        <v>0</v>
      </c>
      <c r="Q4">
        <f t="shared" ref="Q4:Q45" si="0">SUM(L4:P4)</f>
        <v>12</v>
      </c>
      <c r="S4">
        <f t="shared" ref="S4:S45" si="1">((B4+G4)*Q4*B51)+((C4+H4)*Q4*C51)+((D4+I4)*Q4*D51)+((E4+J4)*Q4*E51)</f>
        <v>730.08</v>
      </c>
      <c r="U4">
        <f>hours_required_annualy!B3</f>
        <v>2</v>
      </c>
      <c r="V4">
        <f>hours_required_annualy!C3</f>
        <v>28</v>
      </c>
      <c r="W4">
        <f>hours_required_annualy!D3</f>
        <v>0</v>
      </c>
      <c r="X4">
        <f>hours_required_annualy!E3</f>
        <v>8</v>
      </c>
      <c r="Y4">
        <f>hours_required_annualy!F3</f>
        <v>0</v>
      </c>
      <c r="AA4" t="s">
        <v>43</v>
      </c>
      <c r="AB4" s="3">
        <v>3400</v>
      </c>
      <c r="AC4">
        <v>5550</v>
      </c>
      <c r="AD4" s="4">
        <v>3250</v>
      </c>
      <c r="AE4">
        <v>1200</v>
      </c>
      <c r="AF4" s="10">
        <v>1600</v>
      </c>
    </row>
    <row r="5" spans="1:32" ht="13.5" thickTop="1" thickBot="1" x14ac:dyDescent="0.3">
      <c r="A5" t="s">
        <v>2</v>
      </c>
      <c r="B5" s="19">
        <f>mill_from_store!B4*parameters!$B$1</f>
        <v>0</v>
      </c>
      <c r="C5" s="19">
        <f>mill_from_store!C4*parameters!$B$1</f>
        <v>70.784999999999997</v>
      </c>
      <c r="D5" s="19">
        <f>mill_from_store!D4*parameters!$B$1</f>
        <v>585000</v>
      </c>
      <c r="E5" s="19">
        <f>mill_from_store!E4*parameters!$B$1</f>
        <v>585000</v>
      </c>
      <c r="G5" s="19">
        <f>Travel_time!B4*parameters!$B$2</f>
        <v>0</v>
      </c>
      <c r="H5" s="19">
        <f>Travel_time!C4*parameters!$B$2</f>
        <v>53.56</v>
      </c>
      <c r="I5" s="19">
        <f>Travel_time!D4*parameters!$B$2</f>
        <v>26000000</v>
      </c>
      <c r="J5" s="19">
        <f>Travel_time!E4*parameters!$B$2</f>
        <v>26000000</v>
      </c>
      <c r="L5" s="3">
        <v>92</v>
      </c>
      <c r="M5">
        <v>91</v>
      </c>
      <c r="N5" s="4">
        <v>186</v>
      </c>
      <c r="O5">
        <v>30</v>
      </c>
      <c r="P5" s="10">
        <v>30</v>
      </c>
      <c r="Q5">
        <f t="shared" si="0"/>
        <v>429</v>
      </c>
      <c r="S5">
        <f t="shared" si="1"/>
        <v>0</v>
      </c>
      <c r="U5">
        <f>hours_required_annualy!B4</f>
        <v>341</v>
      </c>
      <c r="V5">
        <f>hours_required_annualy!C4</f>
        <v>737</v>
      </c>
      <c r="W5">
        <f>hours_required_annualy!D4</f>
        <v>2806</v>
      </c>
      <c r="X5">
        <f>hours_required_annualy!E4</f>
        <v>260</v>
      </c>
      <c r="Y5">
        <f>hours_required_annualy!F4</f>
        <v>65</v>
      </c>
      <c r="AA5" t="s">
        <v>44</v>
      </c>
      <c r="AB5" s="3">
        <v>825</v>
      </c>
      <c r="AC5">
        <v>2500</v>
      </c>
      <c r="AD5" s="4">
        <v>3375</v>
      </c>
      <c r="AE5">
        <v>1325</v>
      </c>
      <c r="AF5" s="10">
        <v>850</v>
      </c>
    </row>
    <row r="6" spans="1:32" ht="13.5" thickTop="1" thickBot="1" x14ac:dyDescent="0.3">
      <c r="A6" t="s">
        <v>3</v>
      </c>
      <c r="B6" s="19">
        <f>mill_from_store!B5*parameters!$B$1</f>
        <v>38.61</v>
      </c>
      <c r="C6" s="19">
        <f>mill_from_store!C5*parameters!$B$1</f>
        <v>63.179999999999993</v>
      </c>
      <c r="D6" s="19">
        <f>mill_from_store!D5*parameters!$B$1</f>
        <v>42.12</v>
      </c>
      <c r="E6" s="19">
        <f>mill_from_store!E5*parameters!$B$1</f>
        <v>585000</v>
      </c>
      <c r="G6" s="19">
        <f>Travel_time!B5*parameters!$B$2</f>
        <v>33.800000000000004</v>
      </c>
      <c r="H6" s="19">
        <f>Travel_time!C5*parameters!$B$2</f>
        <v>63.180000000000007</v>
      </c>
      <c r="I6" s="19">
        <f>Travel_time!D5*parameters!$B$2</f>
        <v>40.300000000000004</v>
      </c>
      <c r="J6" s="19">
        <f>Travel_time!E5*parameters!$B$2</f>
        <v>26000000</v>
      </c>
      <c r="L6" s="3">
        <v>2</v>
      </c>
      <c r="M6">
        <v>2</v>
      </c>
      <c r="N6" s="4">
        <v>23</v>
      </c>
      <c r="O6">
        <v>15</v>
      </c>
      <c r="P6" s="10">
        <v>4</v>
      </c>
      <c r="Q6">
        <f t="shared" si="0"/>
        <v>46</v>
      </c>
      <c r="S6">
        <f t="shared" si="1"/>
        <v>3330.8599999999997</v>
      </c>
      <c r="U6">
        <f>hours_required_annualy!B5</f>
        <v>46</v>
      </c>
      <c r="V6">
        <f>hours_required_annualy!C5</f>
        <v>40</v>
      </c>
      <c r="W6">
        <f>hours_required_annualy!D5</f>
        <v>408</v>
      </c>
      <c r="X6">
        <f>hours_required_annualy!E5</f>
        <v>84</v>
      </c>
      <c r="Y6">
        <f>hours_required_annualy!F5</f>
        <v>59</v>
      </c>
      <c r="AA6" t="s">
        <v>46</v>
      </c>
      <c r="AB6" s="5">
        <v>3550</v>
      </c>
      <c r="AC6" s="8">
        <v>3450</v>
      </c>
      <c r="AD6" s="6">
        <v>9100</v>
      </c>
      <c r="AE6" s="8">
        <v>1700</v>
      </c>
      <c r="AF6" s="11">
        <v>1850</v>
      </c>
    </row>
    <row r="7" spans="1:32" ht="13.5" thickTop="1" thickBot="1" x14ac:dyDescent="0.3">
      <c r="A7" t="s">
        <v>4</v>
      </c>
      <c r="B7" s="19">
        <f>mill_from_store!B6*parameters!$B$1</f>
        <v>585000</v>
      </c>
      <c r="C7" s="19">
        <f>mill_from_store!C6*parameters!$B$1</f>
        <v>36.269999999999996</v>
      </c>
      <c r="D7" s="19">
        <f>mill_from_store!D6*parameters!$B$1</f>
        <v>24.57</v>
      </c>
      <c r="E7" s="19">
        <f>mill_from_store!E6*parameters!$B$1</f>
        <v>22.229999999999997</v>
      </c>
      <c r="G7" s="19">
        <f>Travel_time!B6*parameters!$B$2</f>
        <v>26000000</v>
      </c>
      <c r="H7" s="19">
        <f>Travel_time!C6*parameters!$B$2</f>
        <v>37.699999999999996</v>
      </c>
      <c r="I7" s="19">
        <f>Travel_time!D6*parameters!$B$2</f>
        <v>20.28</v>
      </c>
      <c r="J7" s="19">
        <f>Travel_time!E6*parameters!$B$2</f>
        <v>21.32</v>
      </c>
      <c r="L7" s="3">
        <v>4</v>
      </c>
      <c r="M7">
        <v>17</v>
      </c>
      <c r="N7" s="4">
        <v>6</v>
      </c>
      <c r="O7">
        <v>5</v>
      </c>
      <c r="P7" s="10">
        <v>4</v>
      </c>
      <c r="Q7">
        <f t="shared" si="0"/>
        <v>36</v>
      </c>
      <c r="S7">
        <f t="shared" si="1"/>
        <v>1567.8</v>
      </c>
      <c r="U7">
        <f>hours_required_annualy!B6</f>
        <v>13</v>
      </c>
      <c r="V7">
        <f>hours_required_annualy!C6</f>
        <v>136</v>
      </c>
      <c r="W7">
        <f>hours_required_annualy!D6</f>
        <v>170</v>
      </c>
      <c r="X7">
        <f>hours_required_annualy!E6</f>
        <v>10</v>
      </c>
      <c r="Y7">
        <f>hours_required_annualy!F6</f>
        <v>55</v>
      </c>
    </row>
    <row r="8" spans="1:32" ht="13.5" thickTop="1" thickBot="1" x14ac:dyDescent="0.3">
      <c r="A8" t="s">
        <v>5</v>
      </c>
      <c r="B8" s="19">
        <f>mill_from_store!B7*parameters!$B$1</f>
        <v>585000</v>
      </c>
      <c r="C8" s="19">
        <f>mill_from_store!C7*parameters!$B$1</f>
        <v>585000</v>
      </c>
      <c r="D8" s="19">
        <f>mill_from_store!D7*parameters!$B$1</f>
        <v>21.645</v>
      </c>
      <c r="E8" s="19">
        <f>mill_from_store!E7*parameters!$B$1</f>
        <v>42.12</v>
      </c>
      <c r="G8" s="19">
        <f>Travel_time!B7*parameters!$B$2</f>
        <v>26000000</v>
      </c>
      <c r="H8" s="19">
        <f>Travel_time!C7*parameters!$B$2</f>
        <v>26000000</v>
      </c>
      <c r="I8" s="19">
        <f>Travel_time!D7*parameters!$B$2</f>
        <v>20.28</v>
      </c>
      <c r="J8" s="19">
        <f>Travel_time!E7*parameters!$B$2</f>
        <v>39.520000000000003</v>
      </c>
      <c r="L8" s="3">
        <v>28</v>
      </c>
      <c r="M8">
        <v>6</v>
      </c>
      <c r="N8" s="4">
        <v>0</v>
      </c>
      <c r="O8">
        <v>10</v>
      </c>
      <c r="P8" s="10">
        <v>1</v>
      </c>
      <c r="Q8">
        <f t="shared" si="0"/>
        <v>45</v>
      </c>
      <c r="S8">
        <f t="shared" si="1"/>
        <v>1886.6249999999998</v>
      </c>
      <c r="U8">
        <f>hours_required_annualy!B7</f>
        <v>90</v>
      </c>
      <c r="V8">
        <f>hours_required_annualy!C7</f>
        <v>26</v>
      </c>
      <c r="W8">
        <f>hours_required_annualy!D7</f>
        <v>0</v>
      </c>
      <c r="X8">
        <f>hours_required_annualy!E7</f>
        <v>40</v>
      </c>
      <c r="Y8">
        <f>hours_required_annualy!F7</f>
        <v>15</v>
      </c>
    </row>
    <row r="9" spans="1:32" ht="13.5" thickTop="1" thickBot="1" x14ac:dyDescent="0.3">
      <c r="A9" t="s">
        <v>6</v>
      </c>
      <c r="B9" s="19">
        <f>mill_from_store!B8*parameters!$B$1</f>
        <v>585000</v>
      </c>
      <c r="C9" s="19">
        <f>mill_from_store!C8*parameters!$B$1</f>
        <v>65.52</v>
      </c>
      <c r="D9" s="19">
        <f>mill_from_store!D8*parameters!$B$1</f>
        <v>11.7</v>
      </c>
      <c r="E9" s="19">
        <f>mill_from_store!E8*parameters!$B$1</f>
        <v>38.024999999999999</v>
      </c>
      <c r="G9" s="19">
        <f>Travel_time!B8*parameters!$B$2</f>
        <v>26000000</v>
      </c>
      <c r="H9" s="19">
        <f>Travel_time!C8*parameters!$B$2</f>
        <v>54.08</v>
      </c>
      <c r="I9" s="19">
        <f>Travel_time!D8*parameters!$B$2</f>
        <v>9.8800000000000008</v>
      </c>
      <c r="J9" s="19">
        <f>Travel_time!E8*parameters!$B$2</f>
        <v>34.32</v>
      </c>
      <c r="L9" s="3">
        <v>55</v>
      </c>
      <c r="M9">
        <v>80</v>
      </c>
      <c r="N9" s="4">
        <v>3</v>
      </c>
      <c r="O9">
        <v>12</v>
      </c>
      <c r="P9" s="10">
        <v>3</v>
      </c>
      <c r="Q9">
        <f t="shared" si="0"/>
        <v>153</v>
      </c>
      <c r="S9">
        <f t="shared" si="1"/>
        <v>3301.74</v>
      </c>
      <c r="U9">
        <f>hours_required_annualy!B8</f>
        <v>655</v>
      </c>
      <c r="V9">
        <f>hours_required_annualy!C8</f>
        <v>343</v>
      </c>
      <c r="W9">
        <f>hours_required_annualy!D8</f>
        <v>17</v>
      </c>
      <c r="X9">
        <f>hours_required_annualy!E8</f>
        <v>144</v>
      </c>
      <c r="Y9">
        <f>hours_required_annualy!F8</f>
        <v>8</v>
      </c>
    </row>
    <row r="10" spans="1:32" ht="13.5" thickTop="1" thickBot="1" x14ac:dyDescent="0.3">
      <c r="A10" t="s">
        <v>7</v>
      </c>
      <c r="B10" s="19">
        <f>mill_from_store!B9*parameters!$B$1</f>
        <v>64.935000000000002</v>
      </c>
      <c r="C10" s="19">
        <f>mill_from_store!C9*parameters!$B$1</f>
        <v>22.229999999999997</v>
      </c>
      <c r="D10" s="19">
        <f>mill_from_store!D9*parameters!$B$1</f>
        <v>34.515000000000001</v>
      </c>
      <c r="E10" s="19">
        <f>mill_from_store!E9*parameters!$B$1</f>
        <v>27.494999999999997</v>
      </c>
      <c r="G10" s="19">
        <f>Travel_time!B9*parameters!$B$2</f>
        <v>56.680000000000007</v>
      </c>
      <c r="H10" s="19">
        <f>Travel_time!C9*parameters!$B$2</f>
        <v>24.96</v>
      </c>
      <c r="I10" s="19">
        <f>Travel_time!D9*parameters!$B$2</f>
        <v>26.78</v>
      </c>
      <c r="J10" s="19">
        <f>Travel_time!E9*parameters!$B$2</f>
        <v>28.080000000000002</v>
      </c>
      <c r="L10" s="3">
        <v>19</v>
      </c>
      <c r="M10">
        <v>8</v>
      </c>
      <c r="N10" s="4">
        <v>2</v>
      </c>
      <c r="O10">
        <v>0</v>
      </c>
      <c r="P10" s="10">
        <v>6</v>
      </c>
      <c r="Q10">
        <f t="shared" si="0"/>
        <v>35</v>
      </c>
      <c r="S10">
        <f t="shared" si="1"/>
        <v>1945.125</v>
      </c>
      <c r="U10">
        <f>hours_required_annualy!B9</f>
        <v>123</v>
      </c>
      <c r="V10">
        <f>hours_required_annualy!C9</f>
        <v>64</v>
      </c>
      <c r="W10">
        <f>hours_required_annualy!D9</f>
        <v>60</v>
      </c>
      <c r="X10">
        <f>hours_required_annualy!E9</f>
        <v>0</v>
      </c>
      <c r="Y10">
        <f>hours_required_annualy!F9</f>
        <v>70</v>
      </c>
    </row>
    <row r="11" spans="1:32" ht="13.5" thickTop="1" thickBot="1" x14ac:dyDescent="0.3">
      <c r="A11" t="s">
        <v>8</v>
      </c>
      <c r="B11" s="19">
        <f>mill_from_store!B10*parameters!$B$1</f>
        <v>585000</v>
      </c>
      <c r="C11" s="19">
        <f>mill_from_store!C10*parameters!$B$1</f>
        <v>49.14</v>
      </c>
      <c r="D11" s="19">
        <f>mill_from_store!D10*parameters!$B$1</f>
        <v>0</v>
      </c>
      <c r="E11" s="19">
        <f>mill_from_store!E10*parameters!$B$1</f>
        <v>26.909999999999997</v>
      </c>
      <c r="G11" s="19">
        <f>Travel_time!B10*parameters!$B$2</f>
        <v>26000000</v>
      </c>
      <c r="H11" s="19">
        <f>Travel_time!C10*parameters!$B$2</f>
        <v>48.1</v>
      </c>
      <c r="I11" s="19">
        <f>Travel_time!D10*parameters!$B$2</f>
        <v>0</v>
      </c>
      <c r="J11" s="19">
        <f>Travel_time!E10*parameters!$B$2</f>
        <v>25.48</v>
      </c>
      <c r="L11" s="3">
        <v>41</v>
      </c>
      <c r="M11">
        <v>70</v>
      </c>
      <c r="N11" s="4">
        <v>0</v>
      </c>
      <c r="O11">
        <v>0</v>
      </c>
      <c r="P11" s="10">
        <v>1</v>
      </c>
      <c r="Q11">
        <f t="shared" si="0"/>
        <v>112</v>
      </c>
      <c r="S11">
        <f t="shared" si="1"/>
        <v>0</v>
      </c>
      <c r="U11">
        <f>hours_required_annualy!B10</f>
        <v>468</v>
      </c>
      <c r="V11">
        <f>hours_required_annualy!C10</f>
        <v>264</v>
      </c>
      <c r="W11">
        <f>hours_required_annualy!D10</f>
        <v>0</v>
      </c>
      <c r="X11">
        <f>hours_required_annualy!E10</f>
        <v>0</v>
      </c>
      <c r="Y11">
        <f>hours_required_annualy!F10</f>
        <v>2</v>
      </c>
    </row>
    <row r="12" spans="1:32" ht="13.5" thickTop="1" thickBot="1" x14ac:dyDescent="0.3">
      <c r="A12" t="s">
        <v>9</v>
      </c>
      <c r="B12" s="19">
        <f>mill_from_store!B11*parameters!$B$1</f>
        <v>46.8</v>
      </c>
      <c r="C12" s="19">
        <f>mill_from_store!C11*parameters!$B$1</f>
        <v>14.625</v>
      </c>
      <c r="D12" s="19">
        <f>mill_from_store!D11*parameters!$B$1</f>
        <v>52.064999999999998</v>
      </c>
      <c r="E12" s="19">
        <f>mill_from_store!E11*parameters!$B$1</f>
        <v>49.14</v>
      </c>
      <c r="G12" s="19">
        <f>Travel_time!B11*parameters!$B$2</f>
        <v>39.78</v>
      </c>
      <c r="H12" s="19">
        <f>Travel_time!C11*parameters!$B$2</f>
        <v>15.6</v>
      </c>
      <c r="I12" s="19">
        <f>Travel_time!D11*parameters!$B$2</f>
        <v>45.5</v>
      </c>
      <c r="J12" s="19">
        <f>Travel_time!E11*parameters!$B$2</f>
        <v>50.18</v>
      </c>
      <c r="L12" s="3">
        <v>4</v>
      </c>
      <c r="M12">
        <v>12</v>
      </c>
      <c r="N12" s="4">
        <v>8</v>
      </c>
      <c r="O12">
        <v>0</v>
      </c>
      <c r="P12" s="10">
        <v>5</v>
      </c>
      <c r="Q12">
        <f t="shared" si="0"/>
        <v>29</v>
      </c>
      <c r="S12">
        <f t="shared" si="1"/>
        <v>876.52500000000009</v>
      </c>
      <c r="U12">
        <f>hours_required_annualy!B11</f>
        <v>12</v>
      </c>
      <c r="V12">
        <f>hours_required_annualy!C11</f>
        <v>96</v>
      </c>
      <c r="W12">
        <f>hours_required_annualy!D11</f>
        <v>200</v>
      </c>
      <c r="X12">
        <f>hours_required_annualy!E11</f>
        <v>0</v>
      </c>
      <c r="Y12">
        <f>hours_required_annualy!F11</f>
        <v>120</v>
      </c>
    </row>
    <row r="13" spans="1:32" ht="13.5" thickTop="1" thickBot="1" x14ac:dyDescent="0.3">
      <c r="A13" t="s">
        <v>10</v>
      </c>
      <c r="B13" s="19">
        <f>mill_from_store!B12*parameters!$B$1</f>
        <v>51.48</v>
      </c>
      <c r="C13" s="19">
        <f>mill_from_store!C12*parameters!$B$1</f>
        <v>63.179999999999993</v>
      </c>
      <c r="D13" s="19">
        <f>mill_from_store!D12*parameters!$B$1</f>
        <v>31.004999999999999</v>
      </c>
      <c r="E13" s="19">
        <f>mill_from_store!E12*parameters!$B$1</f>
        <v>59.084999999999994</v>
      </c>
      <c r="G13" s="19">
        <f>Travel_time!B12*parameters!$B$2</f>
        <v>44.72</v>
      </c>
      <c r="H13" s="19">
        <f>Travel_time!C12*parameters!$B$2</f>
        <v>63.180000000000007</v>
      </c>
      <c r="I13" s="19">
        <f>Travel_time!D12*parameters!$B$2</f>
        <v>29.379999999999995</v>
      </c>
      <c r="J13" s="19">
        <f>Travel_time!E12*parameters!$B$2</f>
        <v>52.779999999999994</v>
      </c>
      <c r="L13" s="3">
        <v>7</v>
      </c>
      <c r="M13">
        <v>8</v>
      </c>
      <c r="N13" s="4">
        <v>19</v>
      </c>
      <c r="O13">
        <v>2</v>
      </c>
      <c r="P13" s="10">
        <v>0</v>
      </c>
      <c r="Q13">
        <f t="shared" si="0"/>
        <v>36</v>
      </c>
      <c r="S13">
        <f t="shared" si="1"/>
        <v>2173.8599999999997</v>
      </c>
      <c r="U13">
        <f>hours_required_annualy!B12</f>
        <v>21</v>
      </c>
      <c r="V13">
        <f>hours_required_annualy!C12</f>
        <v>33</v>
      </c>
      <c r="W13">
        <f>hours_required_annualy!D12</f>
        <v>0</v>
      </c>
      <c r="X13">
        <f>hours_required_annualy!E12</f>
        <v>14</v>
      </c>
      <c r="Y13">
        <f>hours_required_annualy!F12</f>
        <v>0</v>
      </c>
    </row>
    <row r="14" spans="1:32" ht="13.5" thickTop="1" thickBot="1" x14ac:dyDescent="0.3">
      <c r="A14" t="s">
        <v>11</v>
      </c>
      <c r="B14" s="19">
        <f>mill_from_store!B13*parameters!$B$1</f>
        <v>585000</v>
      </c>
      <c r="C14" s="19">
        <f>mill_from_store!C13*parameters!$B$1</f>
        <v>585000</v>
      </c>
      <c r="D14" s="19">
        <f>mill_from_store!D13*parameters!$B$1</f>
        <v>23.4</v>
      </c>
      <c r="E14" s="19">
        <f>mill_from_store!E13*parameters!$B$1</f>
        <v>49.724999999999994</v>
      </c>
      <c r="G14" s="19">
        <f>Travel_time!B13*parameters!$B$2</f>
        <v>26000000</v>
      </c>
      <c r="H14" s="19">
        <f>Travel_time!C13*parameters!$B$2</f>
        <v>26000000</v>
      </c>
      <c r="I14" s="19">
        <f>Travel_time!D13*parameters!$B$2</f>
        <v>19.5</v>
      </c>
      <c r="J14" s="19">
        <f>Travel_time!E13*parameters!$B$2</f>
        <v>43.68</v>
      </c>
      <c r="L14" s="3">
        <v>35</v>
      </c>
      <c r="M14">
        <v>46</v>
      </c>
      <c r="N14" s="4">
        <v>24</v>
      </c>
      <c r="O14">
        <v>14</v>
      </c>
      <c r="P14" s="10">
        <v>5</v>
      </c>
      <c r="Q14">
        <f t="shared" si="0"/>
        <v>124</v>
      </c>
      <c r="S14">
        <f t="shared" si="1"/>
        <v>5319.5999999999995</v>
      </c>
      <c r="U14">
        <f>hours_required_annualy!B13</f>
        <v>300</v>
      </c>
      <c r="V14">
        <f>hours_required_annualy!C13</f>
        <v>188</v>
      </c>
      <c r="W14">
        <f>hours_required_annualy!D13</f>
        <v>480</v>
      </c>
      <c r="X14">
        <f>hours_required_annualy!E13</f>
        <v>160</v>
      </c>
      <c r="Y14">
        <f>hours_required_annualy!F13</f>
        <v>50</v>
      </c>
    </row>
    <row r="15" spans="1:32" ht="13.5" thickTop="1" thickBot="1" x14ac:dyDescent="0.3">
      <c r="A15" t="s">
        <v>12</v>
      </c>
      <c r="B15" s="19">
        <f>mill_from_store!B14*parameters!$B$1</f>
        <v>585000</v>
      </c>
      <c r="C15" s="19">
        <f>mill_from_store!C14*parameters!$B$1</f>
        <v>52.064999999999998</v>
      </c>
      <c r="D15" s="19">
        <f>mill_from_store!D14*parameters!$B$1</f>
        <v>26.909999999999997</v>
      </c>
      <c r="E15" s="19">
        <f>mill_from_store!E14*parameters!$B$1</f>
        <v>0</v>
      </c>
      <c r="G15" s="19">
        <f>Travel_time!B14*parameters!$B$2</f>
        <v>26000000</v>
      </c>
      <c r="H15" s="19">
        <f>Travel_time!C14*parameters!$B$2</f>
        <v>50.699999999999996</v>
      </c>
      <c r="I15" s="19">
        <f>Travel_time!D14*parameters!$B$2</f>
        <v>26</v>
      </c>
      <c r="J15" s="19">
        <f>Travel_time!E14*parameters!$B$2</f>
        <v>0</v>
      </c>
      <c r="L15" s="3">
        <v>11</v>
      </c>
      <c r="M15">
        <v>18</v>
      </c>
      <c r="N15" s="4">
        <v>24</v>
      </c>
      <c r="O15">
        <v>25</v>
      </c>
      <c r="P15" s="10">
        <v>1</v>
      </c>
      <c r="Q15">
        <f t="shared" si="0"/>
        <v>79</v>
      </c>
      <c r="S15">
        <f t="shared" si="1"/>
        <v>0</v>
      </c>
      <c r="U15">
        <f>hours_required_annualy!B14</f>
        <v>63</v>
      </c>
      <c r="V15">
        <f>hours_required_annualy!C14</f>
        <v>30</v>
      </c>
      <c r="W15">
        <f>hours_required_annualy!D14</f>
        <v>680</v>
      </c>
      <c r="X15">
        <f>hours_required_annualy!E14</f>
        <v>200</v>
      </c>
      <c r="Y15">
        <f>hours_required_annualy!F14</f>
        <v>80</v>
      </c>
    </row>
    <row r="16" spans="1:32" ht="13.5" thickTop="1" thickBot="1" x14ac:dyDescent="0.3">
      <c r="A16" t="s">
        <v>13</v>
      </c>
      <c r="B16" s="19">
        <f>mill_from_store!B15*parameters!$B$1</f>
        <v>69.03</v>
      </c>
      <c r="C16" s="19">
        <f>mill_from_store!C15*parameters!$B$1</f>
        <v>0</v>
      </c>
      <c r="D16" s="19">
        <f>mill_from_store!D15*parameters!$B$1</f>
        <v>585000</v>
      </c>
      <c r="E16" s="19">
        <f>mill_from_store!E15*parameters!$B$1</f>
        <v>52.064999999999998</v>
      </c>
      <c r="G16" s="19">
        <f>Travel_time!B15*parameters!$B$2</f>
        <v>51.48</v>
      </c>
      <c r="H16" s="19">
        <f>Travel_time!C15*parameters!$B$2</f>
        <v>0</v>
      </c>
      <c r="I16" s="19">
        <f>Travel_time!D15*parameters!$B$2</f>
        <v>26000000</v>
      </c>
      <c r="J16" s="19">
        <f>Travel_time!E15*parameters!$B$2</f>
        <v>50.96</v>
      </c>
      <c r="L16" s="3">
        <v>22</v>
      </c>
      <c r="M16">
        <v>36</v>
      </c>
      <c r="N16" s="4">
        <v>40</v>
      </c>
      <c r="O16">
        <v>19</v>
      </c>
      <c r="P16" s="10">
        <v>44</v>
      </c>
      <c r="Q16">
        <f t="shared" si="0"/>
        <v>161</v>
      </c>
      <c r="S16">
        <f t="shared" si="1"/>
        <v>0</v>
      </c>
      <c r="U16">
        <f>hours_required_annualy!B15</f>
        <v>55</v>
      </c>
      <c r="V16">
        <f>hours_required_annualy!C15</f>
        <v>228</v>
      </c>
      <c r="W16">
        <f>hours_required_annualy!D15</f>
        <v>280</v>
      </c>
      <c r="X16">
        <f>hours_required_annualy!E15</f>
        <v>320</v>
      </c>
      <c r="Y16">
        <f>hours_required_annualy!F15</f>
        <v>40</v>
      </c>
    </row>
    <row r="17" spans="1:25" ht="13.5" thickTop="1" thickBot="1" x14ac:dyDescent="0.3">
      <c r="A17" t="s">
        <v>14</v>
      </c>
      <c r="B17" s="19">
        <f>mill_from_store!B16*parameters!$B$1</f>
        <v>34.515000000000001</v>
      </c>
      <c r="C17" s="19">
        <f>mill_from_store!C16*parameters!$B$1</f>
        <v>42.704999999999998</v>
      </c>
      <c r="D17" s="19">
        <f>mill_from_store!D16*parameters!$B$1</f>
        <v>37.44</v>
      </c>
      <c r="E17" s="19">
        <f>mill_from_store!E16*parameters!$B$1</f>
        <v>60.839999999999996</v>
      </c>
      <c r="G17" s="19">
        <f>Travel_time!B16*parameters!$B$2</f>
        <v>26</v>
      </c>
      <c r="H17" s="19">
        <f>Travel_time!C16*parameters!$B$2</f>
        <v>42.9</v>
      </c>
      <c r="I17" s="19">
        <f>Travel_time!D16*parameters!$B$2</f>
        <v>28.6</v>
      </c>
      <c r="J17" s="19">
        <f>Travel_time!E16*parameters!$B$2</f>
        <v>48.879999999999995</v>
      </c>
      <c r="L17" s="3">
        <v>0</v>
      </c>
      <c r="M17">
        <v>24</v>
      </c>
      <c r="N17" s="4">
        <v>0</v>
      </c>
      <c r="O17">
        <v>1</v>
      </c>
      <c r="P17" s="10">
        <v>0</v>
      </c>
      <c r="Q17">
        <f t="shared" si="0"/>
        <v>25</v>
      </c>
      <c r="S17">
        <f t="shared" si="1"/>
        <v>1512.875</v>
      </c>
      <c r="U17">
        <f>hours_required_annualy!B16</f>
        <v>4</v>
      </c>
      <c r="V17">
        <f>hours_required_annualy!C16</f>
        <v>96</v>
      </c>
      <c r="W17">
        <f>hours_required_annualy!D16</f>
        <v>0</v>
      </c>
      <c r="X17">
        <f>hours_required_annualy!E16</f>
        <v>8</v>
      </c>
      <c r="Y17">
        <f>hours_required_annualy!F16</f>
        <v>0</v>
      </c>
    </row>
    <row r="18" spans="1:25" ht="13.5" thickTop="1" thickBot="1" x14ac:dyDescent="0.3">
      <c r="A18" t="s">
        <v>15</v>
      </c>
      <c r="B18" s="19">
        <f>mill_from_store!B17*parameters!$B$1</f>
        <v>47.384999999999998</v>
      </c>
      <c r="C18" s="19">
        <f>mill_from_store!C17*parameters!$B$1</f>
        <v>50.309999999999995</v>
      </c>
      <c r="D18" s="19">
        <f>mill_from_store!D17*parameters!$B$1</f>
        <v>18.72</v>
      </c>
      <c r="E18" s="19">
        <f>mill_from_store!E17*parameters!$B$1</f>
        <v>42.12</v>
      </c>
      <c r="G18" s="19">
        <f>Travel_time!B17*parameters!$B$2</f>
        <v>35.620000000000005</v>
      </c>
      <c r="H18" s="19">
        <f>Travel_time!C17*parameters!$B$2</f>
        <v>50.18</v>
      </c>
      <c r="I18" s="19">
        <f>Travel_time!D17*parameters!$B$2</f>
        <v>16.38</v>
      </c>
      <c r="J18" s="19">
        <f>Travel_time!E17*parameters!$B$2</f>
        <v>36.92</v>
      </c>
      <c r="L18" s="3">
        <v>1</v>
      </c>
      <c r="M18">
        <v>34</v>
      </c>
      <c r="N18" s="4">
        <v>0</v>
      </c>
      <c r="O18">
        <v>13</v>
      </c>
      <c r="P18" s="10">
        <v>2</v>
      </c>
      <c r="Q18">
        <f t="shared" si="0"/>
        <v>50</v>
      </c>
      <c r="S18">
        <f t="shared" si="1"/>
        <v>1754.9999999999998</v>
      </c>
      <c r="U18">
        <f>hours_required_annualy!B17</f>
        <v>12</v>
      </c>
      <c r="V18">
        <f>hours_required_annualy!C17</f>
        <v>97</v>
      </c>
      <c r="W18">
        <f>hours_required_annualy!D17</f>
        <v>0</v>
      </c>
      <c r="X18">
        <f>hours_required_annualy!E17</f>
        <v>70</v>
      </c>
      <c r="Y18">
        <f>hours_required_annualy!F17</f>
        <v>5</v>
      </c>
    </row>
    <row r="19" spans="1:25" ht="13.5" thickTop="1" thickBot="1" x14ac:dyDescent="0.3">
      <c r="A19" t="s">
        <v>16</v>
      </c>
      <c r="B19" s="19">
        <f>mill_from_store!B18*parameters!$B$1</f>
        <v>34.515000000000001</v>
      </c>
      <c r="C19" s="19">
        <f>mill_from_store!C18*parameters!$B$1</f>
        <v>32.76</v>
      </c>
      <c r="D19" s="19">
        <f>mill_from_store!D18*parameters!$B$1</f>
        <v>50.309999999999995</v>
      </c>
      <c r="E19" s="19">
        <f>mill_from_store!E18*parameters!$B$1</f>
        <v>66.69</v>
      </c>
      <c r="G19" s="19">
        <f>Travel_time!B18*parameters!$B$2</f>
        <v>30.419999999999998</v>
      </c>
      <c r="H19" s="19">
        <f>Travel_time!C18*parameters!$B$2</f>
        <v>31.46</v>
      </c>
      <c r="I19" s="19">
        <f>Travel_time!D18*parameters!$B$2</f>
        <v>40.82</v>
      </c>
      <c r="J19" s="19">
        <f>Travel_time!E18*parameters!$B$2</f>
        <v>61.879999999999995</v>
      </c>
      <c r="L19" s="3">
        <v>5</v>
      </c>
      <c r="M19">
        <v>11</v>
      </c>
      <c r="N19" s="4">
        <v>6</v>
      </c>
      <c r="O19">
        <v>0</v>
      </c>
      <c r="P19" s="10">
        <v>2</v>
      </c>
      <c r="Q19">
        <f t="shared" si="0"/>
        <v>24</v>
      </c>
      <c r="S19">
        <f t="shared" si="1"/>
        <v>1558.44</v>
      </c>
      <c r="U19">
        <f>hours_required_annualy!B18</f>
        <v>36</v>
      </c>
      <c r="V19">
        <f>hours_required_annualy!C18</f>
        <v>88</v>
      </c>
      <c r="W19">
        <f>hours_required_annualy!D18</f>
        <v>150</v>
      </c>
      <c r="X19">
        <f>hours_required_annualy!E18</f>
        <v>0</v>
      </c>
      <c r="Y19">
        <f>hours_required_annualy!F18</f>
        <v>40</v>
      </c>
    </row>
    <row r="20" spans="1:25" ht="13.5" thickTop="1" thickBot="1" x14ac:dyDescent="0.3">
      <c r="A20" t="s">
        <v>17</v>
      </c>
      <c r="B20" s="19">
        <f>mill_from_store!B19*parameters!$B$1</f>
        <v>67.274999999999991</v>
      </c>
      <c r="C20" s="19">
        <f>mill_from_store!C19*parameters!$B$1</f>
        <v>47.97</v>
      </c>
      <c r="D20" s="19">
        <f>mill_from_store!D19*parameters!$B$1</f>
        <v>14.04</v>
      </c>
      <c r="E20" s="19">
        <f>mill_from_store!E19*parameters!$B$1</f>
        <v>24.57</v>
      </c>
      <c r="G20" s="19">
        <f>Travel_time!B19*parameters!$B$2</f>
        <v>48.620000000000005</v>
      </c>
      <c r="H20" s="19">
        <f>Travel_time!C19*parameters!$B$2</f>
        <v>41.08</v>
      </c>
      <c r="I20" s="19">
        <f>Travel_time!D19*parameters!$B$2</f>
        <v>11.700000000000001</v>
      </c>
      <c r="J20" s="19">
        <f>Travel_time!E19*parameters!$B$2</f>
        <v>22.62</v>
      </c>
      <c r="L20" s="3">
        <v>0</v>
      </c>
      <c r="M20">
        <v>23</v>
      </c>
      <c r="N20" s="4">
        <v>6</v>
      </c>
      <c r="O20">
        <v>20</v>
      </c>
      <c r="P20" s="10">
        <v>6</v>
      </c>
      <c r="Q20">
        <f t="shared" si="0"/>
        <v>55</v>
      </c>
      <c r="S20">
        <f t="shared" si="1"/>
        <v>1415.7</v>
      </c>
      <c r="U20">
        <f>hours_required_annualy!B19</f>
        <v>0</v>
      </c>
      <c r="V20">
        <f>hours_required_annualy!C19</f>
        <v>184</v>
      </c>
      <c r="W20">
        <f>hours_required_annualy!D19</f>
        <v>150</v>
      </c>
      <c r="X20">
        <f>hours_required_annualy!E19</f>
        <v>200</v>
      </c>
      <c r="Y20">
        <f>hours_required_annualy!F19</f>
        <v>120</v>
      </c>
    </row>
    <row r="21" spans="1:25" ht="13.5" thickTop="1" thickBot="1" x14ac:dyDescent="0.3">
      <c r="A21" t="s">
        <v>18</v>
      </c>
      <c r="B21" s="19">
        <f>mill_from_store!B20*parameters!$B$1</f>
        <v>585000</v>
      </c>
      <c r="C21" s="19">
        <f>mill_from_store!C20*parameters!$B$1</f>
        <v>54.404999999999994</v>
      </c>
      <c r="D21" s="19">
        <f>mill_from_store!D20*parameters!$B$1</f>
        <v>0</v>
      </c>
      <c r="E21" s="19">
        <f>mill_from_store!E20*parameters!$B$1</f>
        <v>585000</v>
      </c>
      <c r="G21" s="19">
        <f>Travel_time!B20*parameters!$B$2</f>
        <v>26000000</v>
      </c>
      <c r="H21" s="19">
        <f>Travel_time!C20*parameters!$B$2</f>
        <v>45.5</v>
      </c>
      <c r="I21" s="19">
        <f>Travel_time!D20*parameters!$B$2</f>
        <v>0</v>
      </c>
      <c r="J21" s="19">
        <f>Travel_time!E20*parameters!$B$2</f>
        <v>26000000</v>
      </c>
      <c r="L21" s="3">
        <v>13</v>
      </c>
      <c r="M21">
        <v>71</v>
      </c>
      <c r="N21" s="4">
        <v>0</v>
      </c>
      <c r="O21">
        <v>16</v>
      </c>
      <c r="P21" s="10">
        <v>4</v>
      </c>
      <c r="Q21">
        <f t="shared" si="0"/>
        <v>104</v>
      </c>
      <c r="S21">
        <f t="shared" si="1"/>
        <v>0</v>
      </c>
      <c r="U21">
        <f>hours_required_annualy!B20</f>
        <v>96</v>
      </c>
      <c r="V21">
        <f>hours_required_annualy!C20</f>
        <v>227</v>
      </c>
      <c r="W21">
        <f>hours_required_annualy!D20</f>
        <v>0</v>
      </c>
      <c r="X21">
        <f>hours_required_annualy!E20</f>
        <v>84</v>
      </c>
      <c r="Y21">
        <f>hours_required_annualy!F20</f>
        <v>78</v>
      </c>
    </row>
    <row r="22" spans="1:25" ht="13.5" thickTop="1" thickBot="1" x14ac:dyDescent="0.3">
      <c r="A22" t="s">
        <v>19</v>
      </c>
      <c r="B22" s="19">
        <f>mill_from_store!B21*parameters!$B$1</f>
        <v>585000</v>
      </c>
      <c r="C22" s="19">
        <f>mill_from_store!C21*parameters!$B$1</f>
        <v>585000</v>
      </c>
      <c r="D22" s="19">
        <f>mill_from_store!D21*parameters!$B$1</f>
        <v>12.87</v>
      </c>
      <c r="E22" s="19">
        <f>mill_from_store!E21*parameters!$B$1</f>
        <v>37.44</v>
      </c>
      <c r="G22" s="19">
        <f>Travel_time!B21*parameters!$B$2</f>
        <v>26000000</v>
      </c>
      <c r="H22" s="19">
        <f>Travel_time!C21*parameters!$B$2</f>
        <v>26000000</v>
      </c>
      <c r="I22" s="19">
        <f>Travel_time!D21*parameters!$B$2</f>
        <v>13</v>
      </c>
      <c r="J22" s="19">
        <f>Travel_time!E21*parameters!$B$2</f>
        <v>32.5</v>
      </c>
      <c r="L22" s="3">
        <v>1</v>
      </c>
      <c r="M22">
        <v>6</v>
      </c>
      <c r="N22" s="4">
        <v>0</v>
      </c>
      <c r="O22">
        <v>0</v>
      </c>
      <c r="P22" s="10">
        <v>2</v>
      </c>
      <c r="Q22">
        <f t="shared" si="0"/>
        <v>9</v>
      </c>
      <c r="S22">
        <f t="shared" si="1"/>
        <v>232.82999999999998</v>
      </c>
      <c r="U22">
        <f>hours_required_annualy!B21</f>
        <v>7</v>
      </c>
      <c r="V22">
        <f>hours_required_annualy!C21</f>
        <v>36</v>
      </c>
      <c r="W22">
        <f>hours_required_annualy!D21</f>
        <v>0</v>
      </c>
      <c r="X22">
        <f>hours_required_annualy!E21</f>
        <v>0</v>
      </c>
      <c r="Y22">
        <f>hours_required_annualy!F21</f>
        <v>4</v>
      </c>
    </row>
    <row r="23" spans="1:25" ht="13.5" thickTop="1" thickBot="1" x14ac:dyDescent="0.3">
      <c r="A23" t="s">
        <v>20</v>
      </c>
      <c r="B23" s="19">
        <f>mill_from_store!B22*parameters!$B$1</f>
        <v>585000</v>
      </c>
      <c r="C23" s="19">
        <f>mill_from_store!C22*parameters!$B$1</f>
        <v>585000</v>
      </c>
      <c r="D23" s="19">
        <f>mill_from_store!D22*parameters!$B$1</f>
        <v>30.419999999999998</v>
      </c>
      <c r="E23" s="19">
        <f>mill_from_store!E22*parameters!$B$1</f>
        <v>42.12</v>
      </c>
      <c r="G23" s="19">
        <f>Travel_time!B22*parameters!$B$2</f>
        <v>26000000</v>
      </c>
      <c r="H23" s="19">
        <f>Travel_time!C22*parameters!$B$2</f>
        <v>26000000</v>
      </c>
      <c r="I23" s="19">
        <f>Travel_time!D22*parameters!$B$2</f>
        <v>22.88</v>
      </c>
      <c r="J23" s="19">
        <f>Travel_time!E22*parameters!$B$2</f>
        <v>36.92</v>
      </c>
      <c r="L23" s="3">
        <v>30</v>
      </c>
      <c r="M23">
        <v>42</v>
      </c>
      <c r="N23" s="4">
        <v>2</v>
      </c>
      <c r="O23">
        <v>0</v>
      </c>
      <c r="P23" s="10">
        <v>9</v>
      </c>
      <c r="Q23">
        <f t="shared" si="0"/>
        <v>83</v>
      </c>
      <c r="S23">
        <f t="shared" si="1"/>
        <v>4423.8999999999996</v>
      </c>
      <c r="U23">
        <f>hours_required_annualy!B22</f>
        <v>350</v>
      </c>
      <c r="V23">
        <f>hours_required_annualy!C22</f>
        <v>127</v>
      </c>
      <c r="W23">
        <f>hours_required_annualy!D22</f>
        <v>60</v>
      </c>
      <c r="X23">
        <f>hours_required_annualy!E22</f>
        <v>0</v>
      </c>
      <c r="Y23">
        <f>hours_required_annualy!F22</f>
        <v>140</v>
      </c>
    </row>
    <row r="24" spans="1:25" ht="13.5" thickTop="1" thickBot="1" x14ac:dyDescent="0.3">
      <c r="A24" t="s">
        <v>21</v>
      </c>
      <c r="B24" s="19">
        <f>mill_from_store!B23*parameters!$B$1</f>
        <v>585000</v>
      </c>
      <c r="C24" s="19">
        <f>mill_from_store!C23*parameters!$B$1</f>
        <v>63.764999999999993</v>
      </c>
      <c r="D24" s="19">
        <f>mill_from_store!D23*parameters!$B$1</f>
        <v>25.154999999999998</v>
      </c>
      <c r="E24" s="19">
        <f>mill_from_store!E23*parameters!$B$1</f>
        <v>11.114999999999998</v>
      </c>
      <c r="G24" s="19">
        <f>Travel_time!B23*parameters!$B$2</f>
        <v>26000000</v>
      </c>
      <c r="H24" s="19">
        <f>Travel_time!C23*parameters!$B$2</f>
        <v>58.5</v>
      </c>
      <c r="I24" s="19">
        <f>Travel_time!D23*parameters!$B$2</f>
        <v>25.22</v>
      </c>
      <c r="J24" s="19">
        <f>Travel_time!E23*parameters!$B$2</f>
        <v>10.92</v>
      </c>
      <c r="L24" s="3">
        <v>2</v>
      </c>
      <c r="M24">
        <v>6</v>
      </c>
      <c r="N24" s="4">
        <v>12</v>
      </c>
      <c r="O24">
        <v>10</v>
      </c>
      <c r="P24" s="10">
        <v>2</v>
      </c>
      <c r="Q24">
        <f t="shared" si="0"/>
        <v>32</v>
      </c>
      <c r="S24">
        <f t="shared" si="1"/>
        <v>705.11999999999989</v>
      </c>
      <c r="U24">
        <f>hours_required_annualy!B23</f>
        <v>25</v>
      </c>
      <c r="V24">
        <f>hours_required_annualy!C23</f>
        <v>14</v>
      </c>
      <c r="W24">
        <f>hours_required_annualy!D23</f>
        <v>340</v>
      </c>
      <c r="X24">
        <f>hours_required_annualy!E23</f>
        <v>40</v>
      </c>
      <c r="Y24">
        <f>hours_required_annualy!F23</f>
        <v>60</v>
      </c>
    </row>
    <row r="25" spans="1:25" ht="13.5" thickTop="1" thickBot="1" x14ac:dyDescent="0.3">
      <c r="A25" t="s">
        <v>22</v>
      </c>
      <c r="B25" s="19">
        <f>mill_from_store!B24*parameters!$B$1</f>
        <v>585000</v>
      </c>
      <c r="C25" s="19">
        <f>mill_from_store!C24*parameters!$B$1</f>
        <v>33.93</v>
      </c>
      <c r="D25" s="19">
        <f>mill_from_store!D24*parameters!$B$1</f>
        <v>36.269999999999996</v>
      </c>
      <c r="E25" s="19">
        <f>mill_from_store!E24*parameters!$B$1</f>
        <v>21.06</v>
      </c>
      <c r="G25" s="19">
        <f>Travel_time!B24*parameters!$B$2</f>
        <v>26000000</v>
      </c>
      <c r="H25" s="19">
        <f>Travel_time!C24*parameters!$B$2</f>
        <v>34.58</v>
      </c>
      <c r="I25" s="19">
        <f>Travel_time!D24*parameters!$B$2</f>
        <v>31.72</v>
      </c>
      <c r="J25" s="19">
        <f>Travel_time!E24*parameters!$B$2</f>
        <v>18.98</v>
      </c>
      <c r="L25" s="3">
        <v>3</v>
      </c>
      <c r="M25">
        <v>7</v>
      </c>
      <c r="N25" s="4">
        <v>6</v>
      </c>
      <c r="O25">
        <v>0</v>
      </c>
      <c r="P25" s="10">
        <v>4</v>
      </c>
      <c r="Q25">
        <f t="shared" si="0"/>
        <v>20</v>
      </c>
      <c r="S25">
        <f t="shared" si="1"/>
        <v>800.8</v>
      </c>
      <c r="U25">
        <f>hours_required_annualy!B24</f>
        <v>16</v>
      </c>
      <c r="V25">
        <f>hours_required_annualy!C24</f>
        <v>56</v>
      </c>
      <c r="W25">
        <f>hours_required_annualy!D24</f>
        <v>150</v>
      </c>
      <c r="X25">
        <f>hours_required_annualy!E24</f>
        <v>0</v>
      </c>
      <c r="Y25">
        <f>hours_required_annualy!F24</f>
        <v>70</v>
      </c>
    </row>
    <row r="26" spans="1:25" ht="13.5" thickTop="1" thickBot="1" x14ac:dyDescent="0.3">
      <c r="A26" t="s">
        <v>23</v>
      </c>
      <c r="B26" s="19">
        <f>mill_from_store!B25*parameters!$B$1</f>
        <v>585000</v>
      </c>
      <c r="C26" s="19">
        <f>mill_from_store!C25*parameters!$B$1</f>
        <v>57.33</v>
      </c>
      <c r="D26" s="19">
        <f>mill_from_store!D25*parameters!$B$1</f>
        <v>18.72</v>
      </c>
      <c r="E26" s="19">
        <f>mill_from_store!E25*parameters!$B$1</f>
        <v>14.625</v>
      </c>
      <c r="G26" s="19">
        <f>Travel_time!B25*parameters!$B$2</f>
        <v>26000000</v>
      </c>
      <c r="H26" s="19">
        <f>Travel_time!C25*parameters!$B$2</f>
        <v>52.259999999999991</v>
      </c>
      <c r="I26" s="19">
        <f>Travel_time!D25*parameters!$B$2</f>
        <v>19.5</v>
      </c>
      <c r="J26" s="19">
        <f>Travel_time!E25*parameters!$B$2</f>
        <v>14.3</v>
      </c>
      <c r="L26" s="3">
        <v>5</v>
      </c>
      <c r="M26">
        <v>14</v>
      </c>
      <c r="N26" s="4">
        <v>2</v>
      </c>
      <c r="O26">
        <v>10</v>
      </c>
      <c r="P26" s="10">
        <v>2</v>
      </c>
      <c r="Q26">
        <f t="shared" si="0"/>
        <v>33</v>
      </c>
      <c r="S26">
        <f t="shared" si="1"/>
        <v>954.52499999999998</v>
      </c>
      <c r="U26">
        <f>hours_required_annualy!B25</f>
        <v>30</v>
      </c>
      <c r="V26">
        <f>hours_required_annualy!C25</f>
        <v>70</v>
      </c>
      <c r="W26">
        <f>hours_required_annualy!D25</f>
        <v>60</v>
      </c>
      <c r="X26">
        <f>hours_required_annualy!E25</f>
        <v>40</v>
      </c>
      <c r="Y26">
        <f>hours_required_annualy!F25</f>
        <v>60</v>
      </c>
    </row>
    <row r="27" spans="1:25" ht="13.5" thickTop="1" thickBot="1" x14ac:dyDescent="0.3">
      <c r="A27" t="s">
        <v>24</v>
      </c>
      <c r="B27" s="19">
        <f>mill_from_store!B26*parameters!$B$1</f>
        <v>585000</v>
      </c>
      <c r="C27" s="19">
        <f>mill_from_store!C26*parameters!$B$1</f>
        <v>33.93</v>
      </c>
      <c r="D27" s="19">
        <f>mill_from_store!D26*parameters!$B$1</f>
        <v>32.174999999999997</v>
      </c>
      <c r="E27" s="19">
        <f>mill_from_store!E26*parameters!$B$1</f>
        <v>55.574999999999996</v>
      </c>
      <c r="G27" s="19">
        <f>Travel_time!B26*parameters!$B$2</f>
        <v>26000000</v>
      </c>
      <c r="H27" s="19">
        <f>Travel_time!C26*parameters!$B$2</f>
        <v>34.32</v>
      </c>
      <c r="I27" s="19">
        <f>Travel_time!D26*parameters!$B$2</f>
        <v>27.3</v>
      </c>
      <c r="J27" s="19">
        <f>Travel_time!E26*parameters!$B$2</f>
        <v>48.1</v>
      </c>
      <c r="L27" s="3">
        <v>16</v>
      </c>
      <c r="M27">
        <v>42</v>
      </c>
      <c r="N27" s="4">
        <v>0</v>
      </c>
      <c r="O27">
        <v>1</v>
      </c>
      <c r="P27" s="10">
        <v>1</v>
      </c>
      <c r="Q27">
        <f t="shared" si="0"/>
        <v>60</v>
      </c>
      <c r="S27">
        <f t="shared" si="1"/>
        <v>3568.4999999999995</v>
      </c>
      <c r="U27">
        <f>hours_required_annualy!B26</f>
        <v>270</v>
      </c>
      <c r="V27">
        <f>hours_required_annualy!C26</f>
        <v>114</v>
      </c>
      <c r="W27">
        <f>hours_required_annualy!D26</f>
        <v>0</v>
      </c>
      <c r="X27">
        <f>hours_required_annualy!E26</f>
        <v>8</v>
      </c>
      <c r="Y27">
        <f>hours_required_annualy!F26</f>
        <v>25</v>
      </c>
    </row>
    <row r="28" spans="1:25" ht="13.5" thickTop="1" thickBot="1" x14ac:dyDescent="0.3">
      <c r="A28" t="s">
        <v>25</v>
      </c>
      <c r="B28" s="19">
        <f>mill_from_store!B27*parameters!$B$1</f>
        <v>36.854999999999997</v>
      </c>
      <c r="C28" s="19">
        <f>mill_from_store!C27*parameters!$B$1</f>
        <v>24.57</v>
      </c>
      <c r="D28" s="19">
        <f>mill_from_store!D27*parameters!$B$1</f>
        <v>50.309999999999995</v>
      </c>
      <c r="E28" s="19">
        <f>mill_from_store!E27*parameters!$B$1</f>
        <v>59.669999999999995</v>
      </c>
      <c r="G28" s="19">
        <f>Travel_time!B27*parameters!$B$2</f>
        <v>30.159999999999997</v>
      </c>
      <c r="H28" s="19">
        <f>Travel_time!C27*parameters!$B$2</f>
        <v>23.92</v>
      </c>
      <c r="I28" s="19">
        <f>Travel_time!D27*parameters!$B$2</f>
        <v>41.86</v>
      </c>
      <c r="J28" s="19">
        <f>Travel_time!E27*parameters!$B$2</f>
        <v>56.680000000000007</v>
      </c>
      <c r="L28" s="3">
        <v>5</v>
      </c>
      <c r="M28">
        <v>4</v>
      </c>
      <c r="N28" s="4">
        <v>6</v>
      </c>
      <c r="O28">
        <v>0</v>
      </c>
      <c r="P28" s="10">
        <v>4</v>
      </c>
      <c r="Q28">
        <f t="shared" si="0"/>
        <v>19</v>
      </c>
      <c r="S28">
        <f t="shared" si="1"/>
        <v>921.31000000000006</v>
      </c>
      <c r="U28">
        <f>hours_required_annualy!B27</f>
        <v>21</v>
      </c>
      <c r="V28">
        <f>hours_required_annualy!C27</f>
        <v>32</v>
      </c>
      <c r="W28">
        <f>hours_required_annualy!D27</f>
        <v>150</v>
      </c>
      <c r="X28">
        <f>hours_required_annualy!E27</f>
        <v>0</v>
      </c>
      <c r="Y28">
        <f>hours_required_annualy!F27</f>
        <v>40</v>
      </c>
    </row>
    <row r="29" spans="1:25" ht="13.5" thickTop="1" thickBot="1" x14ac:dyDescent="0.3">
      <c r="A29" t="s">
        <v>26</v>
      </c>
      <c r="B29" s="19">
        <f>mill_from_store!B28*parameters!$B$1</f>
        <v>585000</v>
      </c>
      <c r="C29" s="19">
        <f>mill_from_store!C28*parameters!$B$1</f>
        <v>585000</v>
      </c>
      <c r="D29" s="19">
        <f>mill_from_store!D28*parameters!$B$1</f>
        <v>42.704999999999998</v>
      </c>
      <c r="E29" s="19">
        <f>mill_from_store!E28*parameters!$B$1</f>
        <v>31.004999999999999</v>
      </c>
      <c r="G29" s="19">
        <f>Travel_time!B28*parameters!$B$2</f>
        <v>26000000</v>
      </c>
      <c r="H29" s="19">
        <f>Travel_time!C28*parameters!$B$2</f>
        <v>26000000</v>
      </c>
      <c r="I29" s="19">
        <f>Travel_time!D28*parameters!$B$2</f>
        <v>39</v>
      </c>
      <c r="J29" s="19">
        <f>Travel_time!E28*parameters!$B$2</f>
        <v>29.379999999999995</v>
      </c>
      <c r="L29" s="3">
        <v>6</v>
      </c>
      <c r="M29">
        <v>10</v>
      </c>
      <c r="N29" s="4">
        <v>0</v>
      </c>
      <c r="O29">
        <v>5</v>
      </c>
      <c r="P29" s="10">
        <v>6</v>
      </c>
      <c r="Q29">
        <f t="shared" si="0"/>
        <v>27</v>
      </c>
      <c r="S29">
        <f t="shared" si="1"/>
        <v>1630.3949999999998</v>
      </c>
      <c r="U29">
        <f>hours_required_annualy!B28</f>
        <v>220</v>
      </c>
      <c r="V29">
        <f>hours_required_annualy!C28</f>
        <v>21</v>
      </c>
      <c r="W29">
        <f>hours_required_annualy!D28</f>
        <v>0</v>
      </c>
      <c r="X29">
        <f>hours_required_annualy!E28</f>
        <v>10</v>
      </c>
      <c r="Y29">
        <f>hours_required_annualy!F28</f>
        <v>60</v>
      </c>
    </row>
    <row r="30" spans="1:25" ht="13.5" thickTop="1" thickBot="1" x14ac:dyDescent="0.3">
      <c r="A30" t="s">
        <v>27</v>
      </c>
      <c r="B30" s="19">
        <f>mill_from_store!B29*parameters!$B$1</f>
        <v>22.229999999999997</v>
      </c>
      <c r="C30" s="19">
        <f>mill_from_store!C29*parameters!$B$1</f>
        <v>58.5</v>
      </c>
      <c r="D30" s="19">
        <f>mill_from_store!D29*parameters!$B$1</f>
        <v>59.669999999999995</v>
      </c>
      <c r="E30" s="19">
        <f>mill_from_store!E29*parameters!$B$1</f>
        <v>585000</v>
      </c>
      <c r="G30" s="19">
        <f>Travel_time!B29*parameters!$B$2</f>
        <v>18.98</v>
      </c>
      <c r="H30" s="19">
        <f>Travel_time!C29*parameters!$B$2</f>
        <v>54.86</v>
      </c>
      <c r="I30" s="19">
        <f>Travel_time!D29*parameters!$B$2</f>
        <v>54.6</v>
      </c>
      <c r="J30" s="19">
        <f>Travel_time!E29*parameters!$B$2</f>
        <v>26000000</v>
      </c>
      <c r="L30" s="3">
        <v>2</v>
      </c>
      <c r="M30">
        <v>26</v>
      </c>
      <c r="N30" s="4">
        <v>0</v>
      </c>
      <c r="O30">
        <v>1</v>
      </c>
      <c r="P30" s="10">
        <v>0</v>
      </c>
      <c r="Q30">
        <f t="shared" si="0"/>
        <v>29</v>
      </c>
      <c r="S30">
        <f t="shared" si="1"/>
        <v>1195.0899999999999</v>
      </c>
      <c r="U30">
        <f>hours_required_annualy!B29</f>
        <v>14</v>
      </c>
      <c r="V30">
        <f>hours_required_annualy!C29</f>
        <v>71</v>
      </c>
      <c r="W30">
        <f>hours_required_annualy!D29</f>
        <v>0</v>
      </c>
      <c r="X30">
        <f>hours_required_annualy!E29</f>
        <v>8</v>
      </c>
      <c r="Y30">
        <f>hours_required_annualy!F29</f>
        <v>0</v>
      </c>
    </row>
    <row r="31" spans="1:25" ht="13.5" thickTop="1" thickBot="1" x14ac:dyDescent="0.3">
      <c r="A31" t="s">
        <v>28</v>
      </c>
      <c r="B31" s="19">
        <f>mill_from_store!B30*parameters!$B$1</f>
        <v>585000</v>
      </c>
      <c r="C31" s="19">
        <f>mill_from_store!C30*parameters!$B$1</f>
        <v>585000</v>
      </c>
      <c r="D31" s="19">
        <f>mill_from_store!D30*parameters!$B$1</f>
        <v>16.965</v>
      </c>
      <c r="E31" s="19">
        <f>mill_from_store!E30*parameters!$B$1</f>
        <v>31.589999999999996</v>
      </c>
      <c r="G31" s="19">
        <f>Travel_time!B30*parameters!$B$2</f>
        <v>26000000</v>
      </c>
      <c r="H31" s="19">
        <f>Travel_time!C30*parameters!$B$2</f>
        <v>26000000</v>
      </c>
      <c r="I31" s="19">
        <f>Travel_time!D30*parameters!$B$2</f>
        <v>14.3</v>
      </c>
      <c r="J31" s="19">
        <f>Travel_time!E30*parameters!$B$2</f>
        <v>29.379999999999995</v>
      </c>
      <c r="L31" s="3">
        <v>3</v>
      </c>
      <c r="M31">
        <v>22</v>
      </c>
      <c r="N31" s="4">
        <v>2</v>
      </c>
      <c r="O31">
        <v>25</v>
      </c>
      <c r="P31" s="10">
        <v>4</v>
      </c>
      <c r="Q31">
        <f t="shared" si="0"/>
        <v>56</v>
      </c>
      <c r="S31">
        <f t="shared" si="1"/>
        <v>1750.8400000000001</v>
      </c>
      <c r="U31">
        <f>hours_required_annualy!B30</f>
        <v>15</v>
      </c>
      <c r="V31">
        <f>hours_required_annualy!C30</f>
        <v>52</v>
      </c>
      <c r="W31">
        <f>hours_required_annualy!D30</f>
        <v>60</v>
      </c>
      <c r="X31">
        <f>hours_required_annualy!E30</f>
        <v>200</v>
      </c>
      <c r="Y31">
        <f>hours_required_annualy!F30</f>
        <v>60</v>
      </c>
    </row>
    <row r="32" spans="1:25" ht="13.5" thickTop="1" thickBot="1" x14ac:dyDescent="0.3">
      <c r="A32" t="s">
        <v>29</v>
      </c>
      <c r="B32" s="19">
        <f>mill_from_store!B31*parameters!$B$1</f>
        <v>42.12</v>
      </c>
      <c r="C32" s="19">
        <f>mill_from_store!C31*parameters!$B$1</f>
        <v>25.154999999999998</v>
      </c>
      <c r="D32" s="19">
        <f>mill_from_store!D31*parameters!$B$1</f>
        <v>44.459999999999994</v>
      </c>
      <c r="E32" s="19">
        <f>mill_from_store!E31*parameters!$B$1</f>
        <v>50.894999999999996</v>
      </c>
      <c r="G32" s="19">
        <f>Travel_time!B31*parameters!$B$2</f>
        <v>32.76</v>
      </c>
      <c r="H32" s="19">
        <f>Travel_time!C31*parameters!$B$2</f>
        <v>26</v>
      </c>
      <c r="I32" s="19">
        <f>Travel_time!D31*parameters!$B$2</f>
        <v>35.1</v>
      </c>
      <c r="J32" s="19">
        <f>Travel_time!E31*parameters!$B$2</f>
        <v>47.58</v>
      </c>
      <c r="L32" s="3">
        <v>8</v>
      </c>
      <c r="M32">
        <v>17</v>
      </c>
      <c r="N32" s="4">
        <v>6</v>
      </c>
      <c r="O32">
        <v>0</v>
      </c>
      <c r="P32" s="10">
        <v>2</v>
      </c>
      <c r="Q32">
        <f t="shared" si="0"/>
        <v>33</v>
      </c>
      <c r="S32">
        <f t="shared" si="1"/>
        <v>1688.115</v>
      </c>
      <c r="U32">
        <f>hours_required_annualy!B31</f>
        <v>27</v>
      </c>
      <c r="V32">
        <f>hours_required_annualy!C31</f>
        <v>136</v>
      </c>
      <c r="W32">
        <f>hours_required_annualy!D31</f>
        <v>150</v>
      </c>
      <c r="X32">
        <f>hours_required_annualy!E31</f>
        <v>0</v>
      </c>
      <c r="Y32">
        <f>hours_required_annualy!F31</f>
        <v>25</v>
      </c>
    </row>
    <row r="33" spans="1:25" ht="13.5" thickTop="1" thickBot="1" x14ac:dyDescent="0.3">
      <c r="A33" t="s">
        <v>30</v>
      </c>
      <c r="B33" s="19">
        <f>mill_from_store!B32*parameters!$B$1</f>
        <v>33.344999999999999</v>
      </c>
      <c r="C33" s="19">
        <f>mill_from_store!C32*parameters!$B$1</f>
        <v>25.74</v>
      </c>
      <c r="D33" s="19">
        <f>mill_from_store!D32*parameters!$B$1</f>
        <v>585000</v>
      </c>
      <c r="E33" s="19">
        <f>mill_from_store!E32*parameters!$B$1</f>
        <v>585000</v>
      </c>
      <c r="G33" s="19">
        <f>Travel_time!B32*parameters!$B$2</f>
        <v>27.560000000000002</v>
      </c>
      <c r="H33" s="19">
        <f>Travel_time!C32*parameters!$B$2</f>
        <v>27.3</v>
      </c>
      <c r="I33" s="19">
        <f>Travel_time!D32*parameters!$B$2</f>
        <v>26000000</v>
      </c>
      <c r="J33" s="19">
        <f>Travel_time!E32*parameters!$B$2</f>
        <v>26000000</v>
      </c>
      <c r="L33" s="3">
        <v>8</v>
      </c>
      <c r="M33">
        <v>14</v>
      </c>
      <c r="N33" s="4">
        <v>13</v>
      </c>
      <c r="O33">
        <v>4</v>
      </c>
      <c r="P33" s="10">
        <v>15</v>
      </c>
      <c r="Q33">
        <f t="shared" si="0"/>
        <v>54</v>
      </c>
      <c r="S33">
        <f t="shared" si="1"/>
        <v>2864.16</v>
      </c>
      <c r="U33">
        <f>hours_required_annualy!B32</f>
        <v>100</v>
      </c>
      <c r="V33">
        <f>hours_required_annualy!C32</f>
        <v>170</v>
      </c>
      <c r="W33">
        <f>hours_required_annualy!D32</f>
        <v>176</v>
      </c>
      <c r="X33">
        <f>hours_required_annualy!E32</f>
        <v>8</v>
      </c>
      <c r="Y33">
        <f>hours_required_annualy!F32</f>
        <v>40</v>
      </c>
    </row>
    <row r="34" spans="1:25" ht="13.5" thickTop="1" thickBot="1" x14ac:dyDescent="0.3">
      <c r="A34" t="s">
        <v>31</v>
      </c>
      <c r="B34" s="19">
        <f>mill_from_store!B33*parameters!$B$1</f>
        <v>54.404999999999994</v>
      </c>
      <c r="C34" s="19">
        <f>mill_from_store!C33*parameters!$B$1</f>
        <v>57.33</v>
      </c>
      <c r="D34" s="19">
        <f>mill_from_store!D33*parameters!$B$1</f>
        <v>19.89</v>
      </c>
      <c r="E34" s="19">
        <f>mill_from_store!E33*parameters!$B$1</f>
        <v>47.97</v>
      </c>
      <c r="G34" s="19">
        <f>Travel_time!B33*parameters!$B$2</f>
        <v>43.16</v>
      </c>
      <c r="H34" s="19">
        <f>Travel_time!C33*parameters!$B$2</f>
        <v>58.5</v>
      </c>
      <c r="I34" s="19">
        <f>Travel_time!D33*parameters!$B$2</f>
        <v>19.5</v>
      </c>
      <c r="J34" s="19">
        <f>Travel_time!E33*parameters!$B$2</f>
        <v>44.199999999999996</v>
      </c>
      <c r="L34" s="3">
        <v>1</v>
      </c>
      <c r="M34">
        <v>30</v>
      </c>
      <c r="N34" s="4">
        <v>4</v>
      </c>
      <c r="O34">
        <v>2</v>
      </c>
      <c r="P34" s="10">
        <v>0</v>
      </c>
      <c r="Q34">
        <f t="shared" si="0"/>
        <v>37</v>
      </c>
      <c r="S34">
        <f t="shared" si="1"/>
        <v>1457.43</v>
      </c>
      <c r="U34">
        <f>hours_required_annualy!B33</f>
        <v>16</v>
      </c>
      <c r="V34">
        <f>hours_required_annualy!C33</f>
        <v>148</v>
      </c>
      <c r="W34">
        <f>hours_required_annualy!D33</f>
        <v>60</v>
      </c>
      <c r="X34">
        <f>hours_required_annualy!E33</f>
        <v>22</v>
      </c>
      <c r="Y34">
        <f>hours_required_annualy!F33</f>
        <v>0</v>
      </c>
    </row>
    <row r="35" spans="1:25" ht="13.5" thickTop="1" thickBot="1" x14ac:dyDescent="0.3">
      <c r="A35" t="s">
        <v>32</v>
      </c>
      <c r="B35" s="19">
        <f>mill_from_store!B34*parameters!$B$1</f>
        <v>585000</v>
      </c>
      <c r="C35" s="19">
        <f>mill_from_store!C34*parameters!$B$1</f>
        <v>585000</v>
      </c>
      <c r="D35" s="19">
        <f>mill_from_store!D34*parameters!$B$1</f>
        <v>14.04</v>
      </c>
      <c r="E35" s="19">
        <f>mill_from_store!E34*parameters!$B$1</f>
        <v>39.78</v>
      </c>
      <c r="G35" s="19">
        <f>Travel_time!B34*parameters!$B$2</f>
        <v>26000000</v>
      </c>
      <c r="H35" s="19">
        <f>Travel_time!C34*parameters!$B$2</f>
        <v>26000000</v>
      </c>
      <c r="I35" s="19">
        <f>Travel_time!D34*parameters!$B$2</f>
        <v>11.700000000000001</v>
      </c>
      <c r="J35" s="19">
        <f>Travel_time!E34*parameters!$B$2</f>
        <v>35.879999999999995</v>
      </c>
      <c r="L35" s="3">
        <v>1</v>
      </c>
      <c r="M35">
        <v>7</v>
      </c>
      <c r="N35" s="4">
        <v>4</v>
      </c>
      <c r="O35">
        <v>8</v>
      </c>
      <c r="P35" s="10">
        <v>0</v>
      </c>
      <c r="Q35">
        <f t="shared" si="0"/>
        <v>20</v>
      </c>
      <c r="S35">
        <f t="shared" si="1"/>
        <v>514.80000000000007</v>
      </c>
      <c r="U35">
        <f>hours_required_annualy!B34</f>
        <v>8</v>
      </c>
      <c r="V35">
        <f>hours_required_annualy!C34</f>
        <v>24</v>
      </c>
      <c r="W35">
        <f>hours_required_annualy!D34</f>
        <v>60</v>
      </c>
      <c r="X35">
        <f>hours_required_annualy!E34</f>
        <v>52</v>
      </c>
      <c r="Y35">
        <f>hours_required_annualy!F34</f>
        <v>0</v>
      </c>
    </row>
    <row r="36" spans="1:25" ht="13.5" thickTop="1" thickBot="1" x14ac:dyDescent="0.3">
      <c r="A36" t="s">
        <v>33</v>
      </c>
      <c r="B36" s="19">
        <f>mill_from_store!B35*parameters!$B$1</f>
        <v>585000</v>
      </c>
      <c r="C36" s="19">
        <f>mill_from_store!C35*parameters!$B$1</f>
        <v>12.87</v>
      </c>
      <c r="D36" s="19">
        <f>mill_from_store!D35*parameters!$B$1</f>
        <v>56.16</v>
      </c>
      <c r="E36" s="19">
        <f>mill_from_store!E35*parameters!$B$1</f>
        <v>53.234999999999999</v>
      </c>
      <c r="G36" s="19">
        <f>Travel_time!B35*parameters!$B$2</f>
        <v>26000000</v>
      </c>
      <c r="H36" s="19">
        <f>Travel_time!C35*parameters!$B$2</f>
        <v>15.079999999999998</v>
      </c>
      <c r="I36" s="19">
        <f>Travel_time!D35*parameters!$B$2</f>
        <v>45.5</v>
      </c>
      <c r="J36" s="19">
        <f>Travel_time!E35*parameters!$B$2</f>
        <v>50.699999999999996</v>
      </c>
      <c r="L36" s="3">
        <v>43</v>
      </c>
      <c r="M36">
        <v>60</v>
      </c>
      <c r="N36" s="4">
        <v>45</v>
      </c>
      <c r="O36">
        <v>18</v>
      </c>
      <c r="P36" s="10">
        <v>73</v>
      </c>
      <c r="Q36">
        <f t="shared" si="0"/>
        <v>239</v>
      </c>
      <c r="S36">
        <f t="shared" si="1"/>
        <v>6680.0499999999993</v>
      </c>
      <c r="U36">
        <f>hours_required_annualy!B35</f>
        <v>332</v>
      </c>
      <c r="V36">
        <f>hours_required_annualy!C35</f>
        <v>385</v>
      </c>
      <c r="W36">
        <f>hours_required_annualy!D35</f>
        <v>315</v>
      </c>
      <c r="X36">
        <f>hours_required_annualy!E35</f>
        <v>256</v>
      </c>
      <c r="Y36">
        <f>hours_required_annualy!F35</f>
        <v>288</v>
      </c>
    </row>
    <row r="37" spans="1:25" ht="13.5" thickTop="1" thickBot="1" x14ac:dyDescent="0.3">
      <c r="A37" t="s">
        <v>34</v>
      </c>
      <c r="B37" s="19">
        <f>mill_from_store!B36*parameters!$B$1</f>
        <v>46.214999999999996</v>
      </c>
      <c r="C37" s="19">
        <f>mill_from_store!C36*parameters!$B$1</f>
        <v>12.87</v>
      </c>
      <c r="D37" s="19">
        <f>mill_from_store!D36*parameters!$B$1</f>
        <v>69.614999999999995</v>
      </c>
      <c r="E37" s="19">
        <f>mill_from_store!E36*parameters!$B$1</f>
        <v>64.935000000000002</v>
      </c>
      <c r="G37" s="19">
        <f>Travel_time!B36*parameters!$B$2</f>
        <v>40.56</v>
      </c>
      <c r="H37" s="19">
        <f>Travel_time!C36*parameters!$B$2</f>
        <v>13</v>
      </c>
      <c r="I37" s="19">
        <f>Travel_time!D36*parameters!$B$2</f>
        <v>57.2</v>
      </c>
      <c r="J37" s="19">
        <f>Travel_time!E36*parameters!$B$2</f>
        <v>64.48</v>
      </c>
      <c r="L37" s="3">
        <v>0</v>
      </c>
      <c r="M37">
        <v>1</v>
      </c>
      <c r="N37" s="4">
        <v>6</v>
      </c>
      <c r="O37">
        <v>0</v>
      </c>
      <c r="P37" s="10">
        <v>6</v>
      </c>
      <c r="Q37">
        <f t="shared" si="0"/>
        <v>13</v>
      </c>
      <c r="S37">
        <f t="shared" si="1"/>
        <v>336.30999999999995</v>
      </c>
      <c r="U37">
        <f>hours_required_annualy!B36</f>
        <v>0</v>
      </c>
      <c r="V37">
        <f>hours_required_annualy!C36</f>
        <v>8</v>
      </c>
      <c r="W37">
        <f>hours_required_annualy!D36</f>
        <v>150</v>
      </c>
      <c r="X37">
        <f>hours_required_annualy!E36</f>
        <v>0</v>
      </c>
      <c r="Y37">
        <f>hours_required_annualy!F36</f>
        <v>130</v>
      </c>
    </row>
    <row r="38" spans="1:25" ht="13.5" thickTop="1" thickBot="1" x14ac:dyDescent="0.3">
      <c r="A38" t="s">
        <v>35</v>
      </c>
      <c r="B38" s="19">
        <f>mill_from_store!B37*parameters!$B$1</f>
        <v>20.474999999999998</v>
      </c>
      <c r="C38" s="19">
        <f>mill_from_store!C37*parameters!$B$1</f>
        <v>585000</v>
      </c>
      <c r="D38" s="19">
        <f>mill_from_store!D37*parameters!$B$1</f>
        <v>585000</v>
      </c>
      <c r="E38" s="19">
        <f>mill_from_store!E37*parameters!$B$1</f>
        <v>585000</v>
      </c>
      <c r="G38" s="19">
        <f>Travel_time!B37*parameters!$B$2</f>
        <v>15.079999999999998</v>
      </c>
      <c r="H38" s="19">
        <f>Travel_time!C37*parameters!$B$2</f>
        <v>26000000</v>
      </c>
      <c r="I38" s="19">
        <f>Travel_time!D37*parameters!$B$2</f>
        <v>26000000</v>
      </c>
      <c r="J38" s="19">
        <f>Travel_time!E37*parameters!$B$2</f>
        <v>26000000</v>
      </c>
      <c r="L38" s="3">
        <v>73</v>
      </c>
      <c r="M38">
        <v>46</v>
      </c>
      <c r="N38" s="4">
        <v>26</v>
      </c>
      <c r="O38">
        <v>18</v>
      </c>
      <c r="P38" s="10">
        <v>12</v>
      </c>
      <c r="Q38">
        <f t="shared" si="0"/>
        <v>175</v>
      </c>
      <c r="S38">
        <f t="shared" si="1"/>
        <v>6222.1249999999991</v>
      </c>
      <c r="U38">
        <f>hours_required_annualy!B37</f>
        <v>101</v>
      </c>
      <c r="V38">
        <f>hours_required_annualy!C37</f>
        <v>470</v>
      </c>
      <c r="W38">
        <f>hours_required_annualy!D37</f>
        <v>450</v>
      </c>
      <c r="X38">
        <f>hours_required_annualy!E37</f>
        <v>226</v>
      </c>
      <c r="Y38">
        <f>hours_required_annualy!F37</f>
        <v>28</v>
      </c>
    </row>
    <row r="39" spans="1:25" ht="13.5" thickTop="1" thickBot="1" x14ac:dyDescent="0.3">
      <c r="A39" t="s">
        <v>36</v>
      </c>
      <c r="B39" s="19">
        <f>mill_from_store!B38*parameters!$B$1</f>
        <v>15.209999999999999</v>
      </c>
      <c r="C39" s="19">
        <f>mill_from_store!C38*parameters!$B$1</f>
        <v>55.574999999999996</v>
      </c>
      <c r="D39" s="19">
        <f>mill_from_store!D38*parameters!$B$1</f>
        <v>585000</v>
      </c>
      <c r="E39" s="19">
        <f>mill_from_store!E38*parameters!$B$1</f>
        <v>585000</v>
      </c>
      <c r="G39" s="19">
        <f>Travel_time!B38*parameters!$B$2</f>
        <v>13.52</v>
      </c>
      <c r="H39" s="19">
        <f>Travel_time!C38*parameters!$B$2</f>
        <v>42.9</v>
      </c>
      <c r="I39" s="19">
        <f>Travel_time!D38*parameters!$B$2</f>
        <v>26000000</v>
      </c>
      <c r="J39" s="19">
        <f>Travel_time!E38*parameters!$B$2</f>
        <v>26000000</v>
      </c>
      <c r="L39" s="3">
        <v>46</v>
      </c>
      <c r="M39">
        <v>68</v>
      </c>
      <c r="N39" s="4">
        <v>325</v>
      </c>
      <c r="O39">
        <v>16</v>
      </c>
      <c r="P39" s="10">
        <v>25</v>
      </c>
      <c r="Q39">
        <f t="shared" si="0"/>
        <v>480</v>
      </c>
      <c r="S39">
        <f t="shared" si="1"/>
        <v>13790.399999999998</v>
      </c>
      <c r="U39">
        <f>hours_required_annualy!B38</f>
        <v>600</v>
      </c>
      <c r="V39">
        <f>hours_required_annualy!C38</f>
        <v>761</v>
      </c>
      <c r="W39">
        <f>hours_required_annualy!D38</f>
        <v>3175</v>
      </c>
      <c r="X39">
        <f>hours_required_annualy!E38</f>
        <v>288</v>
      </c>
      <c r="Y39">
        <f>hours_required_annualy!F38</f>
        <v>65</v>
      </c>
    </row>
    <row r="40" spans="1:25" ht="13.5" thickTop="1" thickBot="1" x14ac:dyDescent="0.3">
      <c r="A40" t="s">
        <v>37</v>
      </c>
      <c r="B40" s="19">
        <f>mill_from_store!B39*parameters!$B$1</f>
        <v>37.44</v>
      </c>
      <c r="C40" s="19">
        <f>mill_from_store!C39*parameters!$B$1</f>
        <v>32.76</v>
      </c>
      <c r="D40" s="19">
        <f>mill_from_store!D39*parameters!$B$1</f>
        <v>585000</v>
      </c>
      <c r="E40" s="19">
        <f>mill_from_store!E39*parameters!$B$1</f>
        <v>585000</v>
      </c>
      <c r="G40" s="19">
        <f>Travel_time!B39*parameters!$B$2</f>
        <v>26</v>
      </c>
      <c r="H40" s="19">
        <f>Travel_time!C39*parameters!$B$2</f>
        <v>26.78</v>
      </c>
      <c r="I40" s="19">
        <f>Travel_time!D39*parameters!$B$2</f>
        <v>26000000</v>
      </c>
      <c r="J40" s="19">
        <f>Travel_time!E39*parameters!$B$2</f>
        <v>26000000</v>
      </c>
      <c r="L40" s="3">
        <v>8</v>
      </c>
      <c r="M40">
        <v>9</v>
      </c>
      <c r="N40" s="4">
        <v>8</v>
      </c>
      <c r="O40">
        <v>2</v>
      </c>
      <c r="P40" s="10">
        <v>10</v>
      </c>
      <c r="Q40">
        <f t="shared" si="0"/>
        <v>37</v>
      </c>
      <c r="S40">
        <f t="shared" si="1"/>
        <v>2202.98</v>
      </c>
      <c r="U40">
        <f>hours_required_annualy!B39</f>
        <v>100</v>
      </c>
      <c r="V40">
        <f>hours_required_annualy!C39</f>
        <v>97</v>
      </c>
      <c r="W40">
        <f>hours_required_annualy!D39</f>
        <v>120</v>
      </c>
      <c r="X40">
        <f>hours_required_annualy!E39</f>
        <v>4</v>
      </c>
      <c r="Y40">
        <f>hours_required_annualy!F39</f>
        <v>25</v>
      </c>
    </row>
    <row r="41" spans="1:25" ht="13.5" thickTop="1" thickBot="1" x14ac:dyDescent="0.3">
      <c r="A41" t="s">
        <v>38</v>
      </c>
      <c r="B41" s="19">
        <f>mill_from_store!B40*parameters!$B$1</f>
        <v>62.01</v>
      </c>
      <c r="C41" s="19">
        <f>mill_from_store!C40*parameters!$B$1</f>
        <v>27.494999999999997</v>
      </c>
      <c r="D41" s="19">
        <f>mill_from_store!D40*parameters!$B$1</f>
        <v>34.515000000000001</v>
      </c>
      <c r="E41" s="19">
        <f>mill_from_store!E40*parameters!$B$1</f>
        <v>31.589999999999996</v>
      </c>
      <c r="G41" s="19">
        <f>Travel_time!B40*parameters!$B$2</f>
        <v>53.3</v>
      </c>
      <c r="H41" s="19">
        <f>Travel_time!C40*parameters!$B$2</f>
        <v>29.379999999999995</v>
      </c>
      <c r="I41" s="19">
        <f>Travel_time!D40*parameters!$B$2</f>
        <v>26.78</v>
      </c>
      <c r="J41" s="19">
        <f>Travel_time!E40*parameters!$B$2</f>
        <v>31.72</v>
      </c>
      <c r="L41" s="3">
        <v>2</v>
      </c>
      <c r="M41">
        <v>24</v>
      </c>
      <c r="N41" s="4">
        <v>6</v>
      </c>
      <c r="O41">
        <v>0</v>
      </c>
      <c r="P41" s="10">
        <v>6</v>
      </c>
      <c r="Q41">
        <f t="shared" si="0"/>
        <v>38</v>
      </c>
      <c r="S41">
        <f t="shared" si="1"/>
        <v>2329.21</v>
      </c>
      <c r="U41">
        <f>hours_required_annualy!B40</f>
        <v>8</v>
      </c>
      <c r="V41">
        <f>hours_required_annualy!C40</f>
        <v>192</v>
      </c>
      <c r="W41">
        <f>hours_required_annualy!D40</f>
        <v>150</v>
      </c>
      <c r="X41">
        <f>hours_required_annualy!E40</f>
        <v>0</v>
      </c>
      <c r="Y41">
        <f>hours_required_annualy!F40</f>
        <v>90</v>
      </c>
    </row>
    <row r="42" spans="1:25" ht="13.5" thickTop="1" thickBot="1" x14ac:dyDescent="0.3">
      <c r="A42" t="s">
        <v>39</v>
      </c>
      <c r="B42" s="19">
        <f>mill_from_store!B41*parameters!$B$1</f>
        <v>585000</v>
      </c>
      <c r="C42" s="19">
        <f>mill_from_store!C41*parameters!$B$1</f>
        <v>24.57</v>
      </c>
      <c r="D42" s="19">
        <f>mill_from_store!D41*parameters!$B$1</f>
        <v>39.195</v>
      </c>
      <c r="E42" s="19">
        <f>mill_from_store!E41*parameters!$B$1</f>
        <v>36.269999999999996</v>
      </c>
      <c r="G42" s="19">
        <f>Travel_time!B41*parameters!$B$2</f>
        <v>26000000</v>
      </c>
      <c r="H42" s="19">
        <f>Travel_time!C41*parameters!$B$2</f>
        <v>24.96</v>
      </c>
      <c r="I42" s="19">
        <f>Travel_time!D41*parameters!$B$2</f>
        <v>28.080000000000002</v>
      </c>
      <c r="J42" s="19">
        <f>Travel_time!E41*parameters!$B$2</f>
        <v>33.28</v>
      </c>
      <c r="L42" s="3">
        <v>4</v>
      </c>
      <c r="M42">
        <v>25</v>
      </c>
      <c r="N42" s="4">
        <v>4</v>
      </c>
      <c r="O42">
        <v>0</v>
      </c>
      <c r="P42" s="10">
        <v>5</v>
      </c>
      <c r="Q42">
        <f t="shared" si="0"/>
        <v>38</v>
      </c>
      <c r="S42">
        <f t="shared" si="1"/>
        <v>1882.14</v>
      </c>
      <c r="U42">
        <f>hours_required_annualy!B41</f>
        <v>16</v>
      </c>
      <c r="V42">
        <f>hours_required_annualy!C41</f>
        <v>200</v>
      </c>
      <c r="W42">
        <f>hours_required_annualy!D41</f>
        <v>100</v>
      </c>
      <c r="X42">
        <f>hours_required_annualy!E41</f>
        <v>0</v>
      </c>
      <c r="Y42">
        <f>hours_required_annualy!F41</f>
        <v>110</v>
      </c>
    </row>
    <row r="43" spans="1:25" ht="13.5" thickTop="1" thickBot="1" x14ac:dyDescent="0.3">
      <c r="A43" t="s">
        <v>40</v>
      </c>
      <c r="B43" s="19">
        <f>mill_from_store!B42*parameters!$B$1</f>
        <v>51.48</v>
      </c>
      <c r="C43" s="19">
        <f>mill_from_store!C42*parameters!$B$1</f>
        <v>19.305</v>
      </c>
      <c r="D43" s="19">
        <f>mill_from_store!D42*parameters!$B$1</f>
        <v>585000</v>
      </c>
      <c r="E43" s="19">
        <f>mill_from_store!E42*parameters!$B$1</f>
        <v>585000</v>
      </c>
      <c r="G43" s="19">
        <f>Travel_time!B42*parameters!$B$2</f>
        <v>39</v>
      </c>
      <c r="H43" s="19">
        <f>Travel_time!C42*parameters!$B$2</f>
        <v>19.5</v>
      </c>
      <c r="I43" s="19">
        <f>Travel_time!D42*parameters!$B$2</f>
        <v>26000000</v>
      </c>
      <c r="J43" s="19">
        <f>Travel_time!E42*parameters!$B$2</f>
        <v>26000000</v>
      </c>
      <c r="L43" s="3">
        <v>16</v>
      </c>
      <c r="M43">
        <v>7</v>
      </c>
      <c r="N43" s="4">
        <v>0</v>
      </c>
      <c r="O43">
        <v>1</v>
      </c>
      <c r="P43" s="10">
        <v>2</v>
      </c>
      <c r="Q43">
        <f t="shared" si="0"/>
        <v>26</v>
      </c>
      <c r="S43">
        <f t="shared" si="1"/>
        <v>1008.93</v>
      </c>
      <c r="U43">
        <f>hours_required_annualy!B42</f>
        <v>2</v>
      </c>
      <c r="V43">
        <f>hours_required_annualy!C42</f>
        <v>121</v>
      </c>
      <c r="W43">
        <f>hours_required_annualy!D42</f>
        <v>0</v>
      </c>
      <c r="X43">
        <f>hours_required_annualy!E42</f>
        <v>2</v>
      </c>
      <c r="Y43">
        <f>hours_required_annualy!F42</f>
        <v>5</v>
      </c>
    </row>
    <row r="44" spans="1:25" ht="13.5" thickTop="1" thickBot="1" x14ac:dyDescent="0.3">
      <c r="A44" t="s">
        <v>41</v>
      </c>
      <c r="B44" s="19">
        <f>mill_from_store!B43*parameters!$B$1</f>
        <v>585000</v>
      </c>
      <c r="C44" s="19">
        <f>mill_from_store!C43*parameters!$B$1</f>
        <v>49.14</v>
      </c>
      <c r="D44" s="19">
        <f>mill_from_store!D43*parameters!$B$1</f>
        <v>38.024999999999999</v>
      </c>
      <c r="E44" s="19">
        <f>mill_from_store!E43*parameters!$B$1</f>
        <v>11.114999999999998</v>
      </c>
      <c r="G44" s="19">
        <f>Travel_time!B43*parameters!$B$2</f>
        <v>26000000</v>
      </c>
      <c r="H44" s="19">
        <f>Travel_time!C43*parameters!$B$2</f>
        <v>48.620000000000005</v>
      </c>
      <c r="I44" s="19">
        <f>Travel_time!D43*parameters!$B$2</f>
        <v>36.92</v>
      </c>
      <c r="J44" s="19">
        <f>Travel_time!E43*parameters!$B$2</f>
        <v>10.4</v>
      </c>
      <c r="L44" s="3">
        <v>14</v>
      </c>
      <c r="M44">
        <v>8</v>
      </c>
      <c r="N44" s="4">
        <v>4</v>
      </c>
      <c r="O44">
        <v>5</v>
      </c>
      <c r="P44" s="10">
        <v>3</v>
      </c>
      <c r="Q44">
        <f t="shared" si="0"/>
        <v>34</v>
      </c>
      <c r="S44">
        <f t="shared" si="1"/>
        <v>731.51</v>
      </c>
      <c r="U44">
        <f>hours_required_annualy!B43</f>
        <v>105</v>
      </c>
      <c r="V44">
        <f>hours_required_annualy!C43</f>
        <v>17</v>
      </c>
      <c r="W44">
        <f>hours_required_annualy!D43</f>
        <v>120</v>
      </c>
      <c r="X44">
        <f>hours_required_annualy!E43</f>
        <v>10</v>
      </c>
      <c r="Y44">
        <f>hours_required_annualy!F43</f>
        <v>40</v>
      </c>
    </row>
    <row r="45" spans="1:25" ht="13.5" thickTop="1" thickBot="1" x14ac:dyDescent="0.3">
      <c r="A45" t="s">
        <v>45</v>
      </c>
      <c r="B45" s="19">
        <f>mill_from_store!B44*parameters!$B$1</f>
        <v>585000</v>
      </c>
      <c r="C45" s="19">
        <f>mill_from_store!C44*parameters!$B$1</f>
        <v>585000</v>
      </c>
      <c r="D45" s="19">
        <f>mill_from_store!D44*parameters!$B$1</f>
        <v>37.44</v>
      </c>
      <c r="E45" s="19">
        <f>mill_from_store!E44*parameters!$B$1</f>
        <v>34.515000000000001</v>
      </c>
      <c r="G45" s="19">
        <f>Travel_time!B44*parameters!$B$2</f>
        <v>26000000</v>
      </c>
      <c r="H45" s="19">
        <f>Travel_time!C44*parameters!$B$2</f>
        <v>26000000</v>
      </c>
      <c r="I45" s="19">
        <f>Travel_time!D44*parameters!$B$2</f>
        <v>29.120000000000005</v>
      </c>
      <c r="J45" s="19">
        <f>Travel_time!E44*parameters!$B$2</f>
        <v>29.120000000000005</v>
      </c>
      <c r="L45" s="5">
        <v>6</v>
      </c>
      <c r="M45" s="8">
        <v>40</v>
      </c>
      <c r="N45" s="6">
        <v>0</v>
      </c>
      <c r="O45" s="8">
        <v>5</v>
      </c>
      <c r="P45" s="11">
        <v>6</v>
      </c>
      <c r="Q45">
        <f t="shared" si="0"/>
        <v>57</v>
      </c>
      <c r="S45">
        <f t="shared" si="1"/>
        <v>3627.1950000000002</v>
      </c>
      <c r="U45">
        <f>hours_required_annualy!B44</f>
        <v>30</v>
      </c>
      <c r="V45">
        <f>hours_required_annualy!C44</f>
        <v>91</v>
      </c>
      <c r="W45">
        <f>hours_required_annualy!D44</f>
        <v>0</v>
      </c>
      <c r="X45">
        <f>hours_required_annualy!E44</f>
        <v>10</v>
      </c>
      <c r="Y45">
        <f>hours_required_annualy!F44</f>
        <v>50</v>
      </c>
    </row>
    <row r="46" spans="1:25" ht="13" thickTop="1" x14ac:dyDescent="0.25">
      <c r="B46" s="14"/>
      <c r="C46" s="14"/>
      <c r="D46" s="14"/>
      <c r="E46" s="14"/>
    </row>
    <row r="47" spans="1:25" x14ac:dyDescent="0.25">
      <c r="A47" t="s">
        <v>68</v>
      </c>
      <c r="B47" s="14"/>
      <c r="C47" s="14"/>
      <c r="D47" s="14"/>
      <c r="E47" s="14"/>
    </row>
    <row r="48" spans="1:25" x14ac:dyDescent="0.25">
      <c r="B48" s="14"/>
      <c r="C48" s="14"/>
      <c r="D48" s="14"/>
      <c r="E48" s="14"/>
    </row>
    <row r="49" spans="1:7" x14ac:dyDescent="0.25">
      <c r="A49" s="26" t="s">
        <v>54</v>
      </c>
      <c r="B49" t="s">
        <v>46</v>
      </c>
      <c r="C49" t="s">
        <v>44</v>
      </c>
      <c r="D49" t="s">
        <v>42</v>
      </c>
      <c r="E49" t="s">
        <v>43</v>
      </c>
      <c r="F49" t="s">
        <v>76</v>
      </c>
      <c r="G49" s="26" t="s">
        <v>63</v>
      </c>
    </row>
    <row r="50" spans="1:7" x14ac:dyDescent="0.25">
      <c r="A50" t="s">
        <v>0</v>
      </c>
      <c r="B50">
        <v>1</v>
      </c>
      <c r="C50">
        <v>0</v>
      </c>
      <c r="D50">
        <v>0</v>
      </c>
      <c r="E50">
        <v>0</v>
      </c>
      <c r="F50">
        <f>SUM(B50:E50)</f>
        <v>1</v>
      </c>
      <c r="G50" s="14" t="str">
        <f>INDEX($B$49:$E$49, MATCH(MAX(B50:E50), B50:E50, 0))</f>
        <v>Staunton</v>
      </c>
    </row>
    <row r="51" spans="1:7" x14ac:dyDescent="0.25">
      <c r="A51" t="s">
        <v>1</v>
      </c>
      <c r="B51">
        <v>1</v>
      </c>
      <c r="C51">
        <v>0</v>
      </c>
      <c r="D51">
        <v>0</v>
      </c>
      <c r="E51">
        <v>0</v>
      </c>
      <c r="F51">
        <f t="shared" ref="F51:F92" si="2">SUM(B51:E51)</f>
        <v>1</v>
      </c>
      <c r="G51" s="14" t="str">
        <f t="shared" ref="G51:G92" si="3">INDEX($B$49:$E$49, MATCH(MAX(B51:E51), B51:E51, 0))</f>
        <v>Staunton</v>
      </c>
    </row>
    <row r="52" spans="1:7" x14ac:dyDescent="0.25">
      <c r="A52" t="s">
        <v>2</v>
      </c>
      <c r="B52">
        <v>1</v>
      </c>
      <c r="C52">
        <v>0</v>
      </c>
      <c r="D52">
        <v>0</v>
      </c>
      <c r="E52">
        <v>0</v>
      </c>
      <c r="F52">
        <f t="shared" si="2"/>
        <v>1</v>
      </c>
      <c r="G52" s="14" t="str">
        <f t="shared" si="3"/>
        <v>Staunton</v>
      </c>
    </row>
    <row r="53" spans="1:7" x14ac:dyDescent="0.25">
      <c r="A53" t="s">
        <v>3</v>
      </c>
      <c r="B53">
        <v>1</v>
      </c>
      <c r="C53">
        <v>0</v>
      </c>
      <c r="D53">
        <v>0</v>
      </c>
      <c r="E53">
        <v>0</v>
      </c>
      <c r="F53">
        <f t="shared" si="2"/>
        <v>1</v>
      </c>
      <c r="G53" s="14" t="str">
        <f t="shared" si="3"/>
        <v>Staunton</v>
      </c>
    </row>
    <row r="54" spans="1:7" x14ac:dyDescent="0.25">
      <c r="A54" t="s">
        <v>4</v>
      </c>
      <c r="B54">
        <v>0</v>
      </c>
      <c r="C54">
        <v>0</v>
      </c>
      <c r="D54">
        <v>0</v>
      </c>
      <c r="E54">
        <v>1</v>
      </c>
      <c r="F54">
        <f t="shared" si="2"/>
        <v>1</v>
      </c>
      <c r="G54" s="14" t="str">
        <f t="shared" si="3"/>
        <v>Tappahannock</v>
      </c>
    </row>
    <row r="55" spans="1:7" x14ac:dyDescent="0.25">
      <c r="A55" t="s">
        <v>5</v>
      </c>
      <c r="B55">
        <v>0</v>
      </c>
      <c r="C55">
        <v>0</v>
      </c>
      <c r="D55">
        <v>1</v>
      </c>
      <c r="E55">
        <v>0</v>
      </c>
      <c r="F55">
        <f t="shared" si="2"/>
        <v>1</v>
      </c>
      <c r="G55" s="14" t="str">
        <f t="shared" si="3"/>
        <v>Richmond</v>
      </c>
    </row>
    <row r="56" spans="1:7" x14ac:dyDescent="0.25">
      <c r="A56" t="s">
        <v>6</v>
      </c>
      <c r="B56">
        <v>0</v>
      </c>
      <c r="C56">
        <v>0</v>
      </c>
      <c r="D56">
        <v>1</v>
      </c>
      <c r="E56">
        <v>0</v>
      </c>
      <c r="F56">
        <f t="shared" si="2"/>
        <v>1</v>
      </c>
      <c r="G56" s="14" t="str">
        <f t="shared" si="3"/>
        <v>Richmond</v>
      </c>
    </row>
    <row r="57" spans="1:7" x14ac:dyDescent="0.25">
      <c r="A57" t="s">
        <v>7</v>
      </c>
      <c r="B57">
        <v>0</v>
      </c>
      <c r="C57">
        <v>0</v>
      </c>
      <c r="D57">
        <v>0</v>
      </c>
      <c r="E57">
        <v>1</v>
      </c>
      <c r="F57">
        <f t="shared" si="2"/>
        <v>1</v>
      </c>
      <c r="G57" s="14" t="str">
        <f t="shared" si="3"/>
        <v>Tappahannock</v>
      </c>
    </row>
    <row r="58" spans="1:7" x14ac:dyDescent="0.25">
      <c r="A58" t="s">
        <v>8</v>
      </c>
      <c r="B58">
        <v>0</v>
      </c>
      <c r="C58">
        <v>0</v>
      </c>
      <c r="D58">
        <v>1</v>
      </c>
      <c r="E58">
        <v>0</v>
      </c>
      <c r="F58">
        <f t="shared" si="2"/>
        <v>1</v>
      </c>
      <c r="G58" s="14" t="str">
        <f t="shared" si="3"/>
        <v>Richmond</v>
      </c>
    </row>
    <row r="59" spans="1:7" x14ac:dyDescent="0.25">
      <c r="A59" t="s">
        <v>9</v>
      </c>
      <c r="B59">
        <v>0</v>
      </c>
      <c r="C59">
        <v>1</v>
      </c>
      <c r="D59">
        <v>0</v>
      </c>
      <c r="E59">
        <v>0</v>
      </c>
      <c r="F59">
        <f t="shared" si="2"/>
        <v>1</v>
      </c>
      <c r="G59" s="14" t="str">
        <f t="shared" si="3"/>
        <v>Warrenton</v>
      </c>
    </row>
    <row r="60" spans="1:7" x14ac:dyDescent="0.25">
      <c r="A60" t="s">
        <v>10</v>
      </c>
      <c r="B60">
        <v>0</v>
      </c>
      <c r="C60">
        <v>0</v>
      </c>
      <c r="D60">
        <v>1</v>
      </c>
      <c r="E60">
        <v>0</v>
      </c>
      <c r="F60">
        <f t="shared" si="2"/>
        <v>1</v>
      </c>
      <c r="G60" s="14" t="str">
        <f t="shared" si="3"/>
        <v>Richmond</v>
      </c>
    </row>
    <row r="61" spans="1:7" x14ac:dyDescent="0.25">
      <c r="A61" t="s">
        <v>11</v>
      </c>
      <c r="B61">
        <v>0</v>
      </c>
      <c r="C61">
        <v>0</v>
      </c>
      <c r="D61">
        <v>1</v>
      </c>
      <c r="E61">
        <v>0</v>
      </c>
      <c r="F61">
        <f t="shared" si="2"/>
        <v>1</v>
      </c>
      <c r="G61" s="14" t="str">
        <f t="shared" si="3"/>
        <v>Richmond</v>
      </c>
    </row>
    <row r="62" spans="1:7" x14ac:dyDescent="0.25">
      <c r="A62" t="s">
        <v>12</v>
      </c>
      <c r="B62">
        <v>0</v>
      </c>
      <c r="C62">
        <v>0</v>
      </c>
      <c r="D62">
        <v>0</v>
      </c>
      <c r="E62">
        <v>1</v>
      </c>
      <c r="F62">
        <f t="shared" si="2"/>
        <v>1</v>
      </c>
      <c r="G62" s="14" t="str">
        <f t="shared" si="3"/>
        <v>Tappahannock</v>
      </c>
    </row>
    <row r="63" spans="1:7" x14ac:dyDescent="0.25">
      <c r="A63" t="s">
        <v>13</v>
      </c>
      <c r="B63">
        <v>0</v>
      </c>
      <c r="C63">
        <v>1</v>
      </c>
      <c r="D63">
        <v>0</v>
      </c>
      <c r="E63">
        <v>0</v>
      </c>
      <c r="F63">
        <f t="shared" si="2"/>
        <v>1</v>
      </c>
      <c r="G63" s="14" t="str">
        <f t="shared" si="3"/>
        <v>Warrenton</v>
      </c>
    </row>
    <row r="64" spans="1:7" x14ac:dyDescent="0.25">
      <c r="A64" t="s">
        <v>14</v>
      </c>
      <c r="B64">
        <v>1</v>
      </c>
      <c r="C64">
        <v>0</v>
      </c>
      <c r="D64">
        <v>0</v>
      </c>
      <c r="E64">
        <v>0</v>
      </c>
      <c r="F64">
        <f t="shared" si="2"/>
        <v>1</v>
      </c>
      <c r="G64" s="14" t="str">
        <f t="shared" si="3"/>
        <v>Staunton</v>
      </c>
    </row>
    <row r="65" spans="1:7" x14ac:dyDescent="0.25">
      <c r="A65" t="s">
        <v>15</v>
      </c>
      <c r="B65">
        <v>0</v>
      </c>
      <c r="C65">
        <v>0</v>
      </c>
      <c r="D65">
        <v>1</v>
      </c>
      <c r="E65">
        <v>0</v>
      </c>
      <c r="F65">
        <f t="shared" si="2"/>
        <v>1</v>
      </c>
      <c r="G65" s="14" t="str">
        <f t="shared" si="3"/>
        <v>Richmond</v>
      </c>
    </row>
    <row r="66" spans="1:7" x14ac:dyDescent="0.25">
      <c r="A66" t="s">
        <v>16</v>
      </c>
      <c r="B66">
        <v>1</v>
      </c>
      <c r="C66">
        <v>0</v>
      </c>
      <c r="D66">
        <v>0</v>
      </c>
      <c r="E66">
        <v>0</v>
      </c>
      <c r="F66">
        <f t="shared" si="2"/>
        <v>1</v>
      </c>
      <c r="G66" s="14" t="str">
        <f t="shared" si="3"/>
        <v>Staunton</v>
      </c>
    </row>
    <row r="67" spans="1:7" x14ac:dyDescent="0.25">
      <c r="A67" t="s">
        <v>17</v>
      </c>
      <c r="B67">
        <v>0</v>
      </c>
      <c r="C67">
        <v>0</v>
      </c>
      <c r="D67">
        <v>1</v>
      </c>
      <c r="E67">
        <v>0</v>
      </c>
      <c r="F67">
        <f t="shared" si="2"/>
        <v>1</v>
      </c>
      <c r="G67" s="14" t="str">
        <f t="shared" si="3"/>
        <v>Richmond</v>
      </c>
    </row>
    <row r="68" spans="1:7" x14ac:dyDescent="0.25">
      <c r="A68" t="s">
        <v>18</v>
      </c>
      <c r="B68">
        <v>0</v>
      </c>
      <c r="C68">
        <v>0</v>
      </c>
      <c r="D68">
        <v>1</v>
      </c>
      <c r="E68">
        <v>0</v>
      </c>
      <c r="F68">
        <f t="shared" si="2"/>
        <v>1</v>
      </c>
      <c r="G68" s="14" t="str">
        <f t="shared" si="3"/>
        <v>Richmond</v>
      </c>
    </row>
    <row r="69" spans="1:7" x14ac:dyDescent="0.25">
      <c r="A69" t="s">
        <v>19</v>
      </c>
      <c r="B69">
        <v>0</v>
      </c>
      <c r="C69">
        <v>0</v>
      </c>
      <c r="D69">
        <v>1</v>
      </c>
      <c r="E69">
        <v>0</v>
      </c>
      <c r="F69">
        <f t="shared" si="2"/>
        <v>1</v>
      </c>
      <c r="G69" s="14" t="str">
        <f t="shared" si="3"/>
        <v>Richmond</v>
      </c>
    </row>
    <row r="70" spans="1:7" x14ac:dyDescent="0.25">
      <c r="A70" t="s">
        <v>20</v>
      </c>
      <c r="B70">
        <v>0</v>
      </c>
      <c r="C70">
        <v>0</v>
      </c>
      <c r="D70">
        <v>1</v>
      </c>
      <c r="E70">
        <v>0</v>
      </c>
      <c r="F70">
        <f t="shared" si="2"/>
        <v>1</v>
      </c>
      <c r="G70" s="14" t="str">
        <f t="shared" si="3"/>
        <v>Richmond</v>
      </c>
    </row>
    <row r="71" spans="1:7" x14ac:dyDescent="0.25">
      <c r="A71" t="s">
        <v>21</v>
      </c>
      <c r="B71">
        <v>0</v>
      </c>
      <c r="C71">
        <v>0</v>
      </c>
      <c r="D71">
        <v>0</v>
      </c>
      <c r="E71">
        <v>1</v>
      </c>
      <c r="F71">
        <f t="shared" si="2"/>
        <v>1</v>
      </c>
      <c r="G71" s="14" t="str">
        <f t="shared" si="3"/>
        <v>Tappahannock</v>
      </c>
    </row>
    <row r="72" spans="1:7" x14ac:dyDescent="0.25">
      <c r="A72" t="s">
        <v>22</v>
      </c>
      <c r="B72">
        <v>0</v>
      </c>
      <c r="C72">
        <v>0</v>
      </c>
      <c r="D72">
        <v>0</v>
      </c>
      <c r="E72">
        <v>1</v>
      </c>
      <c r="F72">
        <f t="shared" si="2"/>
        <v>1</v>
      </c>
      <c r="G72" s="14" t="str">
        <f t="shared" si="3"/>
        <v>Tappahannock</v>
      </c>
    </row>
    <row r="73" spans="1:7" x14ac:dyDescent="0.25">
      <c r="A73" t="s">
        <v>23</v>
      </c>
      <c r="B73">
        <v>0</v>
      </c>
      <c r="C73">
        <v>0</v>
      </c>
      <c r="D73">
        <v>0</v>
      </c>
      <c r="E73">
        <v>1</v>
      </c>
      <c r="F73">
        <f t="shared" si="2"/>
        <v>1</v>
      </c>
      <c r="G73" s="14" t="str">
        <f t="shared" si="3"/>
        <v>Tappahannock</v>
      </c>
    </row>
    <row r="74" spans="1:7" x14ac:dyDescent="0.25">
      <c r="A74" t="s">
        <v>24</v>
      </c>
      <c r="B74">
        <v>0</v>
      </c>
      <c r="C74">
        <v>0</v>
      </c>
      <c r="D74">
        <v>1</v>
      </c>
      <c r="E74">
        <v>0</v>
      </c>
      <c r="F74">
        <f t="shared" si="2"/>
        <v>1</v>
      </c>
      <c r="G74" s="14" t="str">
        <f t="shared" si="3"/>
        <v>Richmond</v>
      </c>
    </row>
    <row r="75" spans="1:7" x14ac:dyDescent="0.25">
      <c r="A75" t="s">
        <v>25</v>
      </c>
      <c r="B75">
        <v>0</v>
      </c>
      <c r="C75">
        <v>1</v>
      </c>
      <c r="D75">
        <v>0</v>
      </c>
      <c r="E75">
        <v>0</v>
      </c>
      <c r="F75">
        <f t="shared" si="2"/>
        <v>1</v>
      </c>
      <c r="G75" s="14" t="str">
        <f t="shared" si="3"/>
        <v>Warrenton</v>
      </c>
    </row>
    <row r="76" spans="1:7" x14ac:dyDescent="0.25">
      <c r="A76" t="s">
        <v>26</v>
      </c>
      <c r="B76">
        <v>0</v>
      </c>
      <c r="C76">
        <v>0</v>
      </c>
      <c r="D76">
        <v>0</v>
      </c>
      <c r="E76">
        <v>1</v>
      </c>
      <c r="F76">
        <f t="shared" si="2"/>
        <v>1</v>
      </c>
      <c r="G76" s="14" t="str">
        <f t="shared" si="3"/>
        <v>Tappahannock</v>
      </c>
    </row>
    <row r="77" spans="1:7" x14ac:dyDescent="0.25">
      <c r="A77" t="s">
        <v>27</v>
      </c>
      <c r="B77">
        <v>1</v>
      </c>
      <c r="C77">
        <v>0</v>
      </c>
      <c r="D77">
        <v>0</v>
      </c>
      <c r="E77">
        <v>0</v>
      </c>
      <c r="F77">
        <f t="shared" si="2"/>
        <v>1</v>
      </c>
      <c r="G77" s="14" t="str">
        <f t="shared" si="3"/>
        <v>Staunton</v>
      </c>
    </row>
    <row r="78" spans="1:7" x14ac:dyDescent="0.25">
      <c r="A78" t="s">
        <v>28</v>
      </c>
      <c r="B78">
        <v>0</v>
      </c>
      <c r="C78">
        <v>0</v>
      </c>
      <c r="D78">
        <v>1</v>
      </c>
      <c r="E78">
        <v>0</v>
      </c>
      <c r="F78">
        <f t="shared" si="2"/>
        <v>1</v>
      </c>
      <c r="G78" s="14" t="str">
        <f t="shared" si="3"/>
        <v>Richmond</v>
      </c>
    </row>
    <row r="79" spans="1:7" x14ac:dyDescent="0.25">
      <c r="A79" t="s">
        <v>29</v>
      </c>
      <c r="B79">
        <v>0</v>
      </c>
      <c r="C79">
        <v>1</v>
      </c>
      <c r="D79">
        <v>0</v>
      </c>
      <c r="E79">
        <v>0</v>
      </c>
      <c r="F79">
        <f t="shared" si="2"/>
        <v>1</v>
      </c>
      <c r="G79" s="14" t="str">
        <f t="shared" si="3"/>
        <v>Warrenton</v>
      </c>
    </row>
    <row r="80" spans="1:7" x14ac:dyDescent="0.25">
      <c r="A80" t="s">
        <v>30</v>
      </c>
      <c r="B80">
        <v>0</v>
      </c>
      <c r="C80">
        <v>1</v>
      </c>
      <c r="D80">
        <v>0</v>
      </c>
      <c r="E80">
        <v>0</v>
      </c>
      <c r="F80">
        <f t="shared" si="2"/>
        <v>1</v>
      </c>
      <c r="G80" s="14" t="str">
        <f t="shared" si="3"/>
        <v>Warrenton</v>
      </c>
    </row>
    <row r="81" spans="1:7" x14ac:dyDescent="0.25">
      <c r="A81" t="s">
        <v>31</v>
      </c>
      <c r="B81">
        <v>0</v>
      </c>
      <c r="C81">
        <v>0</v>
      </c>
      <c r="D81">
        <v>1</v>
      </c>
      <c r="E81">
        <v>0</v>
      </c>
      <c r="F81">
        <f t="shared" si="2"/>
        <v>1</v>
      </c>
      <c r="G81" s="14" t="str">
        <f t="shared" si="3"/>
        <v>Richmond</v>
      </c>
    </row>
    <row r="82" spans="1:7" x14ac:dyDescent="0.25">
      <c r="A82" t="s">
        <v>32</v>
      </c>
      <c r="B82">
        <v>0</v>
      </c>
      <c r="C82">
        <v>0</v>
      </c>
      <c r="D82">
        <v>1</v>
      </c>
      <c r="E82">
        <v>0</v>
      </c>
      <c r="F82">
        <f t="shared" si="2"/>
        <v>1</v>
      </c>
      <c r="G82" s="14" t="str">
        <f t="shared" si="3"/>
        <v>Richmond</v>
      </c>
    </row>
    <row r="83" spans="1:7" x14ac:dyDescent="0.25">
      <c r="A83" t="s">
        <v>33</v>
      </c>
      <c r="B83">
        <v>0</v>
      </c>
      <c r="C83">
        <v>1</v>
      </c>
      <c r="D83">
        <v>0</v>
      </c>
      <c r="E83">
        <v>0</v>
      </c>
      <c r="F83">
        <f t="shared" si="2"/>
        <v>1</v>
      </c>
      <c r="G83" s="14" t="str">
        <f t="shared" si="3"/>
        <v>Warrenton</v>
      </c>
    </row>
    <row r="84" spans="1:7" x14ac:dyDescent="0.25">
      <c r="A84" t="s">
        <v>34</v>
      </c>
      <c r="B84">
        <v>0</v>
      </c>
      <c r="C84">
        <v>1</v>
      </c>
      <c r="D84">
        <v>0</v>
      </c>
      <c r="E84">
        <v>0</v>
      </c>
      <c r="F84">
        <f t="shared" si="2"/>
        <v>1</v>
      </c>
      <c r="G84" s="14" t="str">
        <f t="shared" si="3"/>
        <v>Warrenton</v>
      </c>
    </row>
    <row r="85" spans="1:7" x14ac:dyDescent="0.25">
      <c r="A85" t="s">
        <v>35</v>
      </c>
      <c r="B85">
        <v>1</v>
      </c>
      <c r="C85">
        <v>0</v>
      </c>
      <c r="D85">
        <v>0</v>
      </c>
      <c r="E85">
        <v>0</v>
      </c>
      <c r="F85">
        <f t="shared" si="2"/>
        <v>1</v>
      </c>
      <c r="G85" s="14" t="str">
        <f t="shared" si="3"/>
        <v>Staunton</v>
      </c>
    </row>
    <row r="86" spans="1:7" x14ac:dyDescent="0.25">
      <c r="A86" t="s">
        <v>36</v>
      </c>
      <c r="B86">
        <v>1</v>
      </c>
      <c r="C86">
        <v>0</v>
      </c>
      <c r="D86">
        <v>0</v>
      </c>
      <c r="E86">
        <v>0</v>
      </c>
      <c r="F86">
        <f t="shared" si="2"/>
        <v>1</v>
      </c>
      <c r="G86" s="14" t="str">
        <f t="shared" si="3"/>
        <v>Staunton</v>
      </c>
    </row>
    <row r="87" spans="1:7" x14ac:dyDescent="0.25">
      <c r="A87" t="s">
        <v>37</v>
      </c>
      <c r="B87">
        <v>0</v>
      </c>
      <c r="C87">
        <v>1</v>
      </c>
      <c r="D87">
        <v>0</v>
      </c>
      <c r="E87">
        <v>0</v>
      </c>
      <c r="F87">
        <f t="shared" si="2"/>
        <v>1</v>
      </c>
      <c r="G87" s="14" t="str">
        <f t="shared" si="3"/>
        <v>Warrenton</v>
      </c>
    </row>
    <row r="88" spans="1:7" x14ac:dyDescent="0.25">
      <c r="A88" t="s">
        <v>38</v>
      </c>
      <c r="B88">
        <v>0</v>
      </c>
      <c r="C88">
        <v>0</v>
      </c>
      <c r="D88">
        <v>1</v>
      </c>
      <c r="E88">
        <v>0</v>
      </c>
      <c r="F88">
        <f t="shared" si="2"/>
        <v>1</v>
      </c>
      <c r="G88" s="14" t="str">
        <f t="shared" si="3"/>
        <v>Richmond</v>
      </c>
    </row>
    <row r="89" spans="1:7" x14ac:dyDescent="0.25">
      <c r="A89" t="s">
        <v>39</v>
      </c>
      <c r="B89">
        <v>0</v>
      </c>
      <c r="C89">
        <v>1</v>
      </c>
      <c r="D89">
        <v>0</v>
      </c>
      <c r="E89">
        <v>0</v>
      </c>
      <c r="F89">
        <f t="shared" si="2"/>
        <v>1</v>
      </c>
      <c r="G89" s="14" t="str">
        <f t="shared" si="3"/>
        <v>Warrenton</v>
      </c>
    </row>
    <row r="90" spans="1:7" x14ac:dyDescent="0.25">
      <c r="A90" t="s">
        <v>40</v>
      </c>
      <c r="B90">
        <v>0</v>
      </c>
      <c r="C90">
        <v>1</v>
      </c>
      <c r="D90">
        <v>0</v>
      </c>
      <c r="E90">
        <v>0</v>
      </c>
      <c r="F90">
        <f t="shared" si="2"/>
        <v>1</v>
      </c>
      <c r="G90" s="14" t="str">
        <f t="shared" si="3"/>
        <v>Warrenton</v>
      </c>
    </row>
    <row r="91" spans="1:7" x14ac:dyDescent="0.25">
      <c r="A91" t="s">
        <v>41</v>
      </c>
      <c r="B91">
        <v>0</v>
      </c>
      <c r="C91">
        <v>0</v>
      </c>
      <c r="D91">
        <v>0</v>
      </c>
      <c r="E91">
        <v>1</v>
      </c>
      <c r="F91">
        <f t="shared" si="2"/>
        <v>1</v>
      </c>
      <c r="G91" s="14" t="str">
        <f t="shared" si="3"/>
        <v>Tappahannock</v>
      </c>
    </row>
    <row r="92" spans="1:7" x14ac:dyDescent="0.25">
      <c r="A92" t="s">
        <v>45</v>
      </c>
      <c r="B92">
        <v>0</v>
      </c>
      <c r="C92">
        <v>0</v>
      </c>
      <c r="D92">
        <v>0</v>
      </c>
      <c r="E92">
        <v>1</v>
      </c>
      <c r="F92">
        <f t="shared" si="2"/>
        <v>1</v>
      </c>
      <c r="G92" s="14" t="str">
        <f t="shared" si="3"/>
        <v>Tappahannock</v>
      </c>
    </row>
    <row r="93" spans="1:7" x14ac:dyDescent="0.25">
      <c r="F93">
        <f>SUM(F50:F92)</f>
        <v>43</v>
      </c>
    </row>
    <row r="94" spans="1:7" x14ac:dyDescent="0.25">
      <c r="A94" t="s">
        <v>70</v>
      </c>
    </row>
    <row r="95" spans="1:7" x14ac:dyDescent="0.25">
      <c r="B95">
        <f>SUM(S3:S45)</f>
        <v>96498.674999999988</v>
      </c>
    </row>
    <row r="98" spans="1:5" x14ac:dyDescent="0.25">
      <c r="A98" t="s">
        <v>75</v>
      </c>
      <c r="B98" t="s">
        <v>78</v>
      </c>
    </row>
    <row r="100" spans="1:5" x14ac:dyDescent="0.25">
      <c r="A100" t="s">
        <v>46</v>
      </c>
      <c r="B100" t="s">
        <v>47</v>
      </c>
      <c r="C100">
        <f>SUMPRODUCT($B$50:$B$92,$U$3:$U$45)</f>
        <v>1604</v>
      </c>
      <c r="D100" t="s">
        <v>81</v>
      </c>
      <c r="E100">
        <f>AB6</f>
        <v>3550</v>
      </c>
    </row>
    <row r="101" spans="1:5" x14ac:dyDescent="0.25">
      <c r="A101" t="s">
        <v>46</v>
      </c>
      <c r="B101" t="s">
        <v>48</v>
      </c>
      <c r="C101">
        <f>SUMPRODUCT($B$50:$B$92,$V$3:$V$45)</f>
        <v>3062</v>
      </c>
      <c r="D101" t="s">
        <v>81</v>
      </c>
      <c r="E101">
        <f>AC6</f>
        <v>3450</v>
      </c>
    </row>
    <row r="102" spans="1:5" x14ac:dyDescent="0.25">
      <c r="A102" t="s">
        <v>46</v>
      </c>
      <c r="B102" t="s">
        <v>49</v>
      </c>
      <c r="C102">
        <f>SUMPRODUCT($B$50:$B$92,$W$3:$W$45)</f>
        <v>6989</v>
      </c>
      <c r="D102" t="s">
        <v>81</v>
      </c>
      <c r="E102">
        <f>AD6</f>
        <v>9100</v>
      </c>
    </row>
    <row r="103" spans="1:5" x14ac:dyDescent="0.25">
      <c r="A103" t="s">
        <v>46</v>
      </c>
      <c r="B103" t="s">
        <v>50</v>
      </c>
      <c r="C103">
        <f>SUMPRODUCT($B$50:$B$92,$X$3:$X$45)</f>
        <v>978</v>
      </c>
      <c r="D103" t="s">
        <v>81</v>
      </c>
      <c r="E103">
        <f>AE6</f>
        <v>1700</v>
      </c>
    </row>
    <row r="104" spans="1:5" x14ac:dyDescent="0.25">
      <c r="A104" t="s">
        <v>46</v>
      </c>
      <c r="B104" t="s">
        <v>51</v>
      </c>
      <c r="C104">
        <f>SUMPRODUCT($B$50:$B$92,$Y$3:$Y$45)</f>
        <v>347</v>
      </c>
      <c r="D104" t="s">
        <v>81</v>
      </c>
      <c r="E104">
        <f>AF6</f>
        <v>1850</v>
      </c>
    </row>
    <row r="105" spans="1:5" x14ac:dyDescent="0.25">
      <c r="A105" t="s">
        <v>44</v>
      </c>
      <c r="B105" t="s">
        <v>47</v>
      </c>
      <c r="C105">
        <f>SUMPRODUCT($C$50:$C$92,$U$3:$U$45)</f>
        <v>665</v>
      </c>
      <c r="D105" t="s">
        <v>81</v>
      </c>
      <c r="E105">
        <f>AB5</f>
        <v>825</v>
      </c>
    </row>
    <row r="106" spans="1:5" x14ac:dyDescent="0.25">
      <c r="A106" t="s">
        <v>44</v>
      </c>
      <c r="B106" t="s">
        <v>48</v>
      </c>
      <c r="C106">
        <f>SUMPRODUCT($C$50:$C$92,$V$3:$V$45)</f>
        <v>1473</v>
      </c>
      <c r="D106" t="s">
        <v>81</v>
      </c>
      <c r="E106">
        <f>AC5</f>
        <v>2500</v>
      </c>
    </row>
    <row r="107" spans="1:5" x14ac:dyDescent="0.25">
      <c r="A107" t="s">
        <v>44</v>
      </c>
      <c r="B107" t="s">
        <v>49</v>
      </c>
      <c r="C107">
        <f>SUMPRODUCT($C$50:$C$92,$W$3:$W$45)</f>
        <v>1641</v>
      </c>
      <c r="D107" t="s">
        <v>81</v>
      </c>
      <c r="E107">
        <f>AD5</f>
        <v>3375</v>
      </c>
    </row>
    <row r="108" spans="1:5" x14ac:dyDescent="0.25">
      <c r="A108" t="s">
        <v>44</v>
      </c>
      <c r="B108" t="s">
        <v>50</v>
      </c>
      <c r="C108">
        <f>SUMPRODUCT($C$50:$C$92,$X$3:$X$45)</f>
        <v>590</v>
      </c>
      <c r="D108" t="s">
        <v>81</v>
      </c>
      <c r="E108">
        <f>AE5</f>
        <v>1325</v>
      </c>
    </row>
    <row r="109" spans="1:5" x14ac:dyDescent="0.25">
      <c r="A109" t="s">
        <v>44</v>
      </c>
      <c r="B109" t="s">
        <v>51</v>
      </c>
      <c r="C109">
        <f>SUMPRODUCT($C$50:$C$92,$Y$3:$Y$45)</f>
        <v>823</v>
      </c>
      <c r="D109" t="s">
        <v>81</v>
      </c>
      <c r="E109">
        <f>AF5</f>
        <v>850</v>
      </c>
    </row>
    <row r="110" spans="1:5" x14ac:dyDescent="0.25">
      <c r="A110" t="s">
        <v>42</v>
      </c>
      <c r="B110" t="s">
        <v>47</v>
      </c>
      <c r="C110">
        <f>SUMPRODUCT($D$50:$D$92,$U$3:$U$45)</f>
        <v>2316</v>
      </c>
      <c r="D110" t="s">
        <v>81</v>
      </c>
      <c r="E110">
        <f>AB3</f>
        <v>5000</v>
      </c>
    </row>
    <row r="111" spans="1:5" x14ac:dyDescent="0.25">
      <c r="A111" t="s">
        <v>42</v>
      </c>
      <c r="B111" t="s">
        <v>48</v>
      </c>
      <c r="C111">
        <f>SUMPRODUCT($D$50:$D$92,$V$3:$V$45)</f>
        <v>2055</v>
      </c>
      <c r="D111" t="s">
        <v>81</v>
      </c>
      <c r="E111">
        <f>AC3</f>
        <v>3025</v>
      </c>
    </row>
    <row r="112" spans="1:5" x14ac:dyDescent="0.25">
      <c r="A112" t="s">
        <v>42</v>
      </c>
      <c r="B112" t="s">
        <v>49</v>
      </c>
      <c r="C112">
        <f>SUMPRODUCT($D$50:$D$92,$W$3:$W$45)</f>
        <v>1037</v>
      </c>
      <c r="D112" t="s">
        <v>81</v>
      </c>
      <c r="E112">
        <f>AD3</f>
        <v>1225</v>
      </c>
    </row>
    <row r="113" spans="1:5" x14ac:dyDescent="0.25">
      <c r="A113" t="s">
        <v>42</v>
      </c>
      <c r="B113" t="s">
        <v>50</v>
      </c>
      <c r="C113">
        <f>SUMPRODUCT($D$50:$D$92,$X$3:$X$45)</f>
        <v>994</v>
      </c>
      <c r="D113" t="s">
        <v>81</v>
      </c>
      <c r="E113">
        <f>AE3</f>
        <v>1750</v>
      </c>
    </row>
    <row r="114" spans="1:5" x14ac:dyDescent="0.25">
      <c r="A114" t="s">
        <v>42</v>
      </c>
      <c r="B114" t="s">
        <v>51</v>
      </c>
      <c r="C114">
        <f>SUMPRODUCT($D$50:$D$92,$Y$3:$Y$45)</f>
        <v>597</v>
      </c>
      <c r="D114" t="s">
        <v>81</v>
      </c>
      <c r="E114">
        <f>AF3</f>
        <v>3675</v>
      </c>
    </row>
    <row r="115" spans="1:5" x14ac:dyDescent="0.25">
      <c r="A115" t="s">
        <v>43</v>
      </c>
      <c r="B115" t="s">
        <v>47</v>
      </c>
      <c r="C115">
        <f>SUMPRODUCT($E$50:$E$92,$U$3:$U$45)</f>
        <v>625</v>
      </c>
      <c r="D115" t="s">
        <v>81</v>
      </c>
      <c r="E115">
        <f>AB4</f>
        <v>3400</v>
      </c>
    </row>
    <row r="116" spans="1:5" x14ac:dyDescent="0.25">
      <c r="A116" t="s">
        <v>43</v>
      </c>
      <c r="B116" t="s">
        <v>48</v>
      </c>
      <c r="C116">
        <f>SUMPRODUCT($E$50:$E$92,$V$3:$V$45)</f>
        <v>499</v>
      </c>
      <c r="D116" t="s">
        <v>81</v>
      </c>
      <c r="E116">
        <f>AC4</f>
        <v>5550</v>
      </c>
    </row>
    <row r="117" spans="1:5" x14ac:dyDescent="0.25">
      <c r="A117" t="s">
        <v>43</v>
      </c>
      <c r="B117" t="s">
        <v>49</v>
      </c>
      <c r="C117">
        <f>SUMPRODUCT($E$50:$E$92,$W$3:$W$45)</f>
        <v>1580</v>
      </c>
      <c r="D117" t="s">
        <v>81</v>
      </c>
      <c r="E117">
        <f>AD4</f>
        <v>3250</v>
      </c>
    </row>
    <row r="118" spans="1:5" x14ac:dyDescent="0.25">
      <c r="A118" t="s">
        <v>43</v>
      </c>
      <c r="B118" t="s">
        <v>50</v>
      </c>
      <c r="C118">
        <f>SUMPRODUCT($E$50:$E$92,$X$3:$X$45)</f>
        <v>320</v>
      </c>
      <c r="D118" t="s">
        <v>81</v>
      </c>
      <c r="E118">
        <f>AE4</f>
        <v>1200</v>
      </c>
    </row>
    <row r="119" spans="1:5" x14ac:dyDescent="0.25">
      <c r="A119" t="s">
        <v>43</v>
      </c>
      <c r="B119" t="s">
        <v>51</v>
      </c>
      <c r="C119">
        <f>SUMPRODUCT($E$50:$E$92,$Y$3:$Y$45)</f>
        <v>545</v>
      </c>
      <c r="D119" t="s">
        <v>81</v>
      </c>
      <c r="E119">
        <f>AF4</f>
        <v>1600</v>
      </c>
    </row>
    <row r="121" spans="1:5" x14ac:dyDescent="0.25">
      <c r="A121" s="26" t="s">
        <v>54</v>
      </c>
      <c r="B121" t="s">
        <v>77</v>
      </c>
    </row>
    <row r="122" spans="1:5" x14ac:dyDescent="0.25">
      <c r="A122" t="s">
        <v>0</v>
      </c>
      <c r="B122">
        <f>F50</f>
        <v>1</v>
      </c>
      <c r="C122" t="s">
        <v>82</v>
      </c>
      <c r="D122">
        <v>1</v>
      </c>
    </row>
    <row r="123" spans="1:5" x14ac:dyDescent="0.25">
      <c r="A123" t="s">
        <v>1</v>
      </c>
      <c r="B123">
        <f t="shared" ref="B123:B164" si="4">F51</f>
        <v>1</v>
      </c>
      <c r="C123" t="s">
        <v>82</v>
      </c>
      <c r="D123">
        <v>1</v>
      </c>
    </row>
    <row r="124" spans="1:5" x14ac:dyDescent="0.25">
      <c r="A124" t="s">
        <v>2</v>
      </c>
      <c r="B124">
        <f t="shared" si="4"/>
        <v>1</v>
      </c>
      <c r="C124" t="s">
        <v>82</v>
      </c>
      <c r="D124">
        <v>1</v>
      </c>
    </row>
    <row r="125" spans="1:5" x14ac:dyDescent="0.25">
      <c r="A125" t="s">
        <v>3</v>
      </c>
      <c r="B125">
        <f t="shared" si="4"/>
        <v>1</v>
      </c>
      <c r="C125" t="s">
        <v>82</v>
      </c>
      <c r="D125">
        <v>1</v>
      </c>
    </row>
    <row r="126" spans="1:5" x14ac:dyDescent="0.25">
      <c r="A126" t="s">
        <v>4</v>
      </c>
      <c r="B126">
        <f t="shared" si="4"/>
        <v>1</v>
      </c>
      <c r="C126" t="s">
        <v>82</v>
      </c>
      <c r="D126">
        <v>1</v>
      </c>
    </row>
    <row r="127" spans="1:5" x14ac:dyDescent="0.25">
      <c r="A127" t="s">
        <v>5</v>
      </c>
      <c r="B127">
        <f t="shared" si="4"/>
        <v>1</v>
      </c>
      <c r="C127" t="s">
        <v>82</v>
      </c>
      <c r="D127">
        <v>1</v>
      </c>
    </row>
    <row r="128" spans="1:5" x14ac:dyDescent="0.25">
      <c r="A128" t="s">
        <v>6</v>
      </c>
      <c r="B128">
        <f t="shared" si="4"/>
        <v>1</v>
      </c>
      <c r="C128" t="s">
        <v>82</v>
      </c>
      <c r="D128">
        <v>1</v>
      </c>
    </row>
    <row r="129" spans="1:4" x14ac:dyDescent="0.25">
      <c r="A129" t="s">
        <v>7</v>
      </c>
      <c r="B129">
        <f t="shared" si="4"/>
        <v>1</v>
      </c>
      <c r="C129" t="s">
        <v>82</v>
      </c>
      <c r="D129">
        <v>1</v>
      </c>
    </row>
    <row r="130" spans="1:4" x14ac:dyDescent="0.25">
      <c r="A130" t="s">
        <v>8</v>
      </c>
      <c r="B130">
        <f t="shared" si="4"/>
        <v>1</v>
      </c>
      <c r="C130" t="s">
        <v>82</v>
      </c>
      <c r="D130">
        <v>1</v>
      </c>
    </row>
    <row r="131" spans="1:4" x14ac:dyDescent="0.25">
      <c r="A131" t="s">
        <v>9</v>
      </c>
      <c r="B131">
        <f t="shared" si="4"/>
        <v>1</v>
      </c>
      <c r="C131" t="s">
        <v>82</v>
      </c>
      <c r="D131">
        <v>1</v>
      </c>
    </row>
    <row r="132" spans="1:4" x14ac:dyDescent="0.25">
      <c r="A132" t="s">
        <v>10</v>
      </c>
      <c r="B132">
        <f t="shared" si="4"/>
        <v>1</v>
      </c>
      <c r="C132" t="s">
        <v>82</v>
      </c>
      <c r="D132">
        <v>1</v>
      </c>
    </row>
    <row r="133" spans="1:4" x14ac:dyDescent="0.25">
      <c r="A133" t="s">
        <v>11</v>
      </c>
      <c r="B133">
        <f t="shared" si="4"/>
        <v>1</v>
      </c>
      <c r="C133" t="s">
        <v>82</v>
      </c>
      <c r="D133">
        <v>1</v>
      </c>
    </row>
    <row r="134" spans="1:4" x14ac:dyDescent="0.25">
      <c r="A134" t="s">
        <v>12</v>
      </c>
      <c r="B134">
        <f t="shared" si="4"/>
        <v>1</v>
      </c>
      <c r="C134" t="s">
        <v>82</v>
      </c>
      <c r="D134">
        <v>1</v>
      </c>
    </row>
    <row r="135" spans="1:4" x14ac:dyDescent="0.25">
      <c r="A135" t="s">
        <v>13</v>
      </c>
      <c r="B135">
        <f t="shared" si="4"/>
        <v>1</v>
      </c>
      <c r="C135" t="s">
        <v>82</v>
      </c>
      <c r="D135">
        <v>1</v>
      </c>
    </row>
    <row r="136" spans="1:4" x14ac:dyDescent="0.25">
      <c r="A136" t="s">
        <v>14</v>
      </c>
      <c r="B136">
        <f t="shared" si="4"/>
        <v>1</v>
      </c>
      <c r="C136" t="s">
        <v>82</v>
      </c>
      <c r="D136">
        <v>1</v>
      </c>
    </row>
    <row r="137" spans="1:4" x14ac:dyDescent="0.25">
      <c r="A137" t="s">
        <v>15</v>
      </c>
      <c r="B137">
        <f t="shared" si="4"/>
        <v>1</v>
      </c>
      <c r="C137" t="s">
        <v>82</v>
      </c>
      <c r="D137">
        <v>1</v>
      </c>
    </row>
    <row r="138" spans="1:4" x14ac:dyDescent="0.25">
      <c r="A138" t="s">
        <v>16</v>
      </c>
      <c r="B138">
        <f t="shared" si="4"/>
        <v>1</v>
      </c>
      <c r="C138" t="s">
        <v>82</v>
      </c>
      <c r="D138">
        <v>1</v>
      </c>
    </row>
    <row r="139" spans="1:4" x14ac:dyDescent="0.25">
      <c r="A139" t="s">
        <v>17</v>
      </c>
      <c r="B139">
        <f t="shared" si="4"/>
        <v>1</v>
      </c>
      <c r="C139" t="s">
        <v>82</v>
      </c>
      <c r="D139">
        <v>1</v>
      </c>
    </row>
    <row r="140" spans="1:4" x14ac:dyDescent="0.25">
      <c r="A140" t="s">
        <v>18</v>
      </c>
      <c r="B140">
        <f t="shared" si="4"/>
        <v>1</v>
      </c>
      <c r="C140" t="s">
        <v>82</v>
      </c>
      <c r="D140">
        <v>1</v>
      </c>
    </row>
    <row r="141" spans="1:4" x14ac:dyDescent="0.25">
      <c r="A141" t="s">
        <v>19</v>
      </c>
      <c r="B141">
        <f t="shared" si="4"/>
        <v>1</v>
      </c>
      <c r="C141" t="s">
        <v>82</v>
      </c>
      <c r="D141">
        <v>1</v>
      </c>
    </row>
    <row r="142" spans="1:4" x14ac:dyDescent="0.25">
      <c r="A142" t="s">
        <v>20</v>
      </c>
      <c r="B142">
        <f t="shared" si="4"/>
        <v>1</v>
      </c>
      <c r="C142" t="s">
        <v>82</v>
      </c>
      <c r="D142">
        <v>1</v>
      </c>
    </row>
    <row r="143" spans="1:4" x14ac:dyDescent="0.25">
      <c r="A143" t="s">
        <v>21</v>
      </c>
      <c r="B143">
        <f t="shared" si="4"/>
        <v>1</v>
      </c>
      <c r="C143" t="s">
        <v>82</v>
      </c>
      <c r="D143">
        <v>1</v>
      </c>
    </row>
    <row r="144" spans="1:4" x14ac:dyDescent="0.25">
      <c r="A144" t="s">
        <v>22</v>
      </c>
      <c r="B144">
        <f t="shared" si="4"/>
        <v>1</v>
      </c>
      <c r="C144" t="s">
        <v>82</v>
      </c>
      <c r="D144">
        <v>1</v>
      </c>
    </row>
    <row r="145" spans="1:4" x14ac:dyDescent="0.25">
      <c r="A145" t="s">
        <v>23</v>
      </c>
      <c r="B145">
        <f t="shared" si="4"/>
        <v>1</v>
      </c>
      <c r="C145" t="s">
        <v>82</v>
      </c>
      <c r="D145">
        <v>1</v>
      </c>
    </row>
    <row r="146" spans="1:4" x14ac:dyDescent="0.25">
      <c r="A146" t="s">
        <v>24</v>
      </c>
      <c r="B146">
        <f t="shared" si="4"/>
        <v>1</v>
      </c>
      <c r="C146" t="s">
        <v>82</v>
      </c>
      <c r="D146">
        <v>1</v>
      </c>
    </row>
    <row r="147" spans="1:4" x14ac:dyDescent="0.25">
      <c r="A147" t="s">
        <v>25</v>
      </c>
      <c r="B147">
        <f t="shared" si="4"/>
        <v>1</v>
      </c>
      <c r="C147" t="s">
        <v>82</v>
      </c>
      <c r="D147">
        <v>1</v>
      </c>
    </row>
    <row r="148" spans="1:4" x14ac:dyDescent="0.25">
      <c r="A148" t="s">
        <v>26</v>
      </c>
      <c r="B148">
        <f t="shared" si="4"/>
        <v>1</v>
      </c>
      <c r="C148" t="s">
        <v>82</v>
      </c>
      <c r="D148">
        <v>1</v>
      </c>
    </row>
    <row r="149" spans="1:4" x14ac:dyDescent="0.25">
      <c r="A149" t="s">
        <v>27</v>
      </c>
      <c r="B149">
        <f t="shared" si="4"/>
        <v>1</v>
      </c>
      <c r="C149" t="s">
        <v>82</v>
      </c>
      <c r="D149">
        <v>1</v>
      </c>
    </row>
    <row r="150" spans="1:4" x14ac:dyDescent="0.25">
      <c r="A150" t="s">
        <v>28</v>
      </c>
      <c r="B150">
        <f t="shared" si="4"/>
        <v>1</v>
      </c>
      <c r="C150" t="s">
        <v>82</v>
      </c>
      <c r="D150">
        <v>1</v>
      </c>
    </row>
    <row r="151" spans="1:4" x14ac:dyDescent="0.25">
      <c r="A151" t="s">
        <v>29</v>
      </c>
      <c r="B151">
        <f t="shared" si="4"/>
        <v>1</v>
      </c>
      <c r="C151" t="s">
        <v>82</v>
      </c>
      <c r="D151">
        <v>1</v>
      </c>
    </row>
    <row r="152" spans="1:4" x14ac:dyDescent="0.25">
      <c r="A152" t="s">
        <v>30</v>
      </c>
      <c r="B152">
        <f t="shared" si="4"/>
        <v>1</v>
      </c>
      <c r="C152" t="s">
        <v>82</v>
      </c>
      <c r="D152">
        <v>1</v>
      </c>
    </row>
    <row r="153" spans="1:4" x14ac:dyDescent="0.25">
      <c r="A153" t="s">
        <v>31</v>
      </c>
      <c r="B153">
        <f t="shared" si="4"/>
        <v>1</v>
      </c>
      <c r="C153" t="s">
        <v>82</v>
      </c>
      <c r="D153">
        <v>1</v>
      </c>
    </row>
    <row r="154" spans="1:4" x14ac:dyDescent="0.25">
      <c r="A154" t="s">
        <v>32</v>
      </c>
      <c r="B154">
        <f t="shared" si="4"/>
        <v>1</v>
      </c>
      <c r="C154" t="s">
        <v>82</v>
      </c>
      <c r="D154">
        <v>1</v>
      </c>
    </row>
    <row r="155" spans="1:4" x14ac:dyDescent="0.25">
      <c r="A155" t="s">
        <v>33</v>
      </c>
      <c r="B155">
        <f t="shared" si="4"/>
        <v>1</v>
      </c>
      <c r="C155" t="s">
        <v>82</v>
      </c>
      <c r="D155">
        <v>1</v>
      </c>
    </row>
    <row r="156" spans="1:4" x14ac:dyDescent="0.25">
      <c r="A156" t="s">
        <v>34</v>
      </c>
      <c r="B156">
        <f t="shared" si="4"/>
        <v>1</v>
      </c>
      <c r="C156" t="s">
        <v>82</v>
      </c>
      <c r="D156">
        <v>1</v>
      </c>
    </row>
    <row r="157" spans="1:4" x14ac:dyDescent="0.25">
      <c r="A157" t="s">
        <v>35</v>
      </c>
      <c r="B157">
        <f t="shared" si="4"/>
        <v>1</v>
      </c>
      <c r="C157" t="s">
        <v>82</v>
      </c>
      <c r="D157">
        <v>1</v>
      </c>
    </row>
    <row r="158" spans="1:4" x14ac:dyDescent="0.25">
      <c r="A158" t="s">
        <v>36</v>
      </c>
      <c r="B158">
        <f t="shared" si="4"/>
        <v>1</v>
      </c>
      <c r="C158" t="s">
        <v>82</v>
      </c>
      <c r="D158">
        <v>1</v>
      </c>
    </row>
    <row r="159" spans="1:4" x14ac:dyDescent="0.25">
      <c r="A159" t="s">
        <v>37</v>
      </c>
      <c r="B159">
        <f t="shared" si="4"/>
        <v>1</v>
      </c>
      <c r="C159" t="s">
        <v>82</v>
      </c>
      <c r="D159">
        <v>1</v>
      </c>
    </row>
    <row r="160" spans="1:4" x14ac:dyDescent="0.25">
      <c r="A160" t="s">
        <v>38</v>
      </c>
      <c r="B160">
        <f t="shared" si="4"/>
        <v>1</v>
      </c>
      <c r="C160" t="s">
        <v>82</v>
      </c>
      <c r="D160">
        <v>1</v>
      </c>
    </row>
    <row r="161" spans="1:4" x14ac:dyDescent="0.25">
      <c r="A161" t="s">
        <v>39</v>
      </c>
      <c r="B161">
        <f t="shared" si="4"/>
        <v>1</v>
      </c>
      <c r="C161" t="s">
        <v>82</v>
      </c>
      <c r="D161">
        <v>1</v>
      </c>
    </row>
    <row r="162" spans="1:4" x14ac:dyDescent="0.25">
      <c r="A162" t="s">
        <v>40</v>
      </c>
      <c r="B162">
        <f t="shared" si="4"/>
        <v>1</v>
      </c>
      <c r="C162" t="s">
        <v>82</v>
      </c>
      <c r="D162">
        <v>1</v>
      </c>
    </row>
    <row r="163" spans="1:4" x14ac:dyDescent="0.25">
      <c r="A163" t="s">
        <v>41</v>
      </c>
      <c r="B163">
        <f t="shared" si="4"/>
        <v>1</v>
      </c>
      <c r="C163" t="s">
        <v>82</v>
      </c>
      <c r="D163">
        <v>1</v>
      </c>
    </row>
    <row r="164" spans="1:4" x14ac:dyDescent="0.25">
      <c r="A164" t="s">
        <v>45</v>
      </c>
      <c r="B164">
        <f t="shared" si="4"/>
        <v>1</v>
      </c>
      <c r="C164" t="s">
        <v>82</v>
      </c>
      <c r="D16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FE88-00A2-47A4-82C4-FD22EFD11D42}">
  <dimension ref="A4:D47"/>
  <sheetViews>
    <sheetView tabSelected="1" topLeftCell="A37" workbookViewId="0">
      <selection activeCell="L48" sqref="L48"/>
    </sheetView>
  </sheetViews>
  <sheetFormatPr defaultRowHeight="12.5" x14ac:dyDescent="0.25"/>
  <cols>
    <col min="1" max="1" width="21.26953125" bestFit="1" customWidth="1"/>
    <col min="2" max="3" width="12.453125" bestFit="1" customWidth="1"/>
  </cols>
  <sheetData>
    <row r="4" spans="1:4" x14ac:dyDescent="0.25">
      <c r="A4" s="26" t="s">
        <v>54</v>
      </c>
      <c r="B4" s="26" t="s">
        <v>84</v>
      </c>
      <c r="C4" s="26" t="s">
        <v>85</v>
      </c>
      <c r="D4" s="26" t="s">
        <v>86</v>
      </c>
    </row>
    <row r="5" spans="1:4" x14ac:dyDescent="0.25">
      <c r="A5" t="s">
        <v>0</v>
      </c>
      <c r="B5" t="str">
        <f>'optimization model 1'!G49</f>
        <v>Staunton</v>
      </c>
      <c r="C5" t="str">
        <f>'optization model 2'!G50</f>
        <v>Staunton</v>
      </c>
      <c r="D5" t="str">
        <f>IF(B5&lt;&gt;C5,"changed","")</f>
        <v/>
      </c>
    </row>
    <row r="6" spans="1:4" x14ac:dyDescent="0.25">
      <c r="A6" t="s">
        <v>1</v>
      </c>
      <c r="B6" t="str">
        <f>'optimization model 1'!G50</f>
        <v>Staunton</v>
      </c>
      <c r="C6" t="str">
        <f>'optization model 2'!G51</f>
        <v>Staunton</v>
      </c>
      <c r="D6" t="str">
        <f t="shared" ref="D6:D47" si="0">IF(B6&lt;&gt;C6,"changed","")</f>
        <v/>
      </c>
    </row>
    <row r="7" spans="1:4" x14ac:dyDescent="0.25">
      <c r="A7" t="s">
        <v>2</v>
      </c>
      <c r="B7" t="str">
        <f>'optimization model 1'!G51</f>
        <v>Staunton</v>
      </c>
      <c r="C7" t="str">
        <f>'optization model 2'!G52</f>
        <v>Staunton</v>
      </c>
      <c r="D7" t="str">
        <f t="shared" si="0"/>
        <v/>
      </c>
    </row>
    <row r="8" spans="1:4" x14ac:dyDescent="0.25">
      <c r="A8" t="s">
        <v>3</v>
      </c>
      <c r="B8" t="str">
        <f>'optimization model 1'!G52</f>
        <v>Staunton</v>
      </c>
      <c r="C8" t="str">
        <f>'optization model 2'!G53</f>
        <v>Staunton</v>
      </c>
      <c r="D8" t="str">
        <f t="shared" si="0"/>
        <v/>
      </c>
    </row>
    <row r="9" spans="1:4" x14ac:dyDescent="0.25">
      <c r="A9" t="s">
        <v>4</v>
      </c>
      <c r="B9" t="str">
        <f>'optimization model 1'!G53</f>
        <v>Tappahannock</v>
      </c>
      <c r="C9" t="str">
        <f>'optization model 2'!G54</f>
        <v>Tappahannock</v>
      </c>
      <c r="D9" t="str">
        <f t="shared" si="0"/>
        <v/>
      </c>
    </row>
    <row r="10" spans="1:4" x14ac:dyDescent="0.25">
      <c r="A10" t="s">
        <v>5</v>
      </c>
      <c r="B10" t="str">
        <f>'optimization model 1'!G54</f>
        <v>Richmond</v>
      </c>
      <c r="C10" t="str">
        <f>'optization model 2'!G55</f>
        <v>Richmond</v>
      </c>
      <c r="D10" t="str">
        <f t="shared" si="0"/>
        <v/>
      </c>
    </row>
    <row r="11" spans="1:4" x14ac:dyDescent="0.25">
      <c r="A11" t="s">
        <v>6</v>
      </c>
      <c r="B11" t="str">
        <f>'optimization model 1'!G55</f>
        <v>Richmond</v>
      </c>
      <c r="C11" t="str">
        <f>'optization model 2'!G56</f>
        <v>Richmond</v>
      </c>
      <c r="D11" t="str">
        <f t="shared" si="0"/>
        <v/>
      </c>
    </row>
    <row r="12" spans="1:4" x14ac:dyDescent="0.25">
      <c r="A12" t="s">
        <v>7</v>
      </c>
      <c r="B12" t="str">
        <f>'optimization model 1'!G56</f>
        <v>Warrenton</v>
      </c>
      <c r="C12" t="str">
        <f>'optization model 2'!G57</f>
        <v>Tappahannock</v>
      </c>
      <c r="D12" t="str">
        <f t="shared" si="0"/>
        <v>changed</v>
      </c>
    </row>
    <row r="13" spans="1:4" x14ac:dyDescent="0.25">
      <c r="A13" t="s">
        <v>8</v>
      </c>
      <c r="B13" t="str">
        <f>'optimization model 1'!G57</f>
        <v>Richmond</v>
      </c>
      <c r="C13" t="str">
        <f>'optization model 2'!G58</f>
        <v>Richmond</v>
      </c>
      <c r="D13" t="str">
        <f t="shared" si="0"/>
        <v/>
      </c>
    </row>
    <row r="14" spans="1:4" x14ac:dyDescent="0.25">
      <c r="A14" t="s">
        <v>9</v>
      </c>
      <c r="B14" t="str">
        <f>'optimization model 1'!G58</f>
        <v>Warrenton</v>
      </c>
      <c r="C14" t="str">
        <f>'optization model 2'!G59</f>
        <v>Warrenton</v>
      </c>
      <c r="D14" t="str">
        <f t="shared" si="0"/>
        <v/>
      </c>
    </row>
    <row r="15" spans="1:4" x14ac:dyDescent="0.25">
      <c r="A15" t="s">
        <v>10</v>
      </c>
      <c r="B15" t="str">
        <f>'optimization model 1'!G59</f>
        <v>Richmond</v>
      </c>
      <c r="C15" t="str">
        <f>'optization model 2'!G60</f>
        <v>Richmond</v>
      </c>
      <c r="D15" t="str">
        <f t="shared" si="0"/>
        <v/>
      </c>
    </row>
    <row r="16" spans="1:4" x14ac:dyDescent="0.25">
      <c r="A16" t="s">
        <v>11</v>
      </c>
      <c r="B16" t="str">
        <f>'optimization model 1'!G60</f>
        <v>Richmond</v>
      </c>
      <c r="C16" t="str">
        <f>'optization model 2'!G61</f>
        <v>Richmond</v>
      </c>
      <c r="D16" t="str">
        <f t="shared" si="0"/>
        <v/>
      </c>
    </row>
    <row r="17" spans="1:4" x14ac:dyDescent="0.25">
      <c r="A17" t="s">
        <v>12</v>
      </c>
      <c r="B17" t="str">
        <f>'optimization model 1'!G61</f>
        <v>Tappahannock</v>
      </c>
      <c r="C17" t="str">
        <f>'optization model 2'!G62</f>
        <v>Tappahannock</v>
      </c>
      <c r="D17" t="str">
        <f t="shared" si="0"/>
        <v/>
      </c>
    </row>
    <row r="18" spans="1:4" x14ac:dyDescent="0.25">
      <c r="A18" t="s">
        <v>13</v>
      </c>
      <c r="B18" t="str">
        <f>'optimization model 1'!G62</f>
        <v>Warrenton</v>
      </c>
      <c r="C18" t="str">
        <f>'optization model 2'!G63</f>
        <v>Warrenton</v>
      </c>
      <c r="D18" t="str">
        <f t="shared" si="0"/>
        <v/>
      </c>
    </row>
    <row r="19" spans="1:4" x14ac:dyDescent="0.25">
      <c r="A19" t="s">
        <v>14</v>
      </c>
      <c r="B19" t="str">
        <f>'optimization model 1'!G63</f>
        <v>Staunton</v>
      </c>
      <c r="C19" t="str">
        <f>'optization model 2'!G64</f>
        <v>Staunton</v>
      </c>
      <c r="D19" t="str">
        <f t="shared" si="0"/>
        <v/>
      </c>
    </row>
    <row r="20" spans="1:4" x14ac:dyDescent="0.25">
      <c r="A20" t="s">
        <v>15</v>
      </c>
      <c r="B20" t="str">
        <f>'optimization model 1'!G64</f>
        <v>Richmond</v>
      </c>
      <c r="C20" t="str">
        <f>'optization model 2'!G65</f>
        <v>Richmond</v>
      </c>
      <c r="D20" t="str">
        <f t="shared" si="0"/>
        <v/>
      </c>
    </row>
    <row r="21" spans="1:4" x14ac:dyDescent="0.25">
      <c r="A21" t="s">
        <v>16</v>
      </c>
      <c r="B21" t="str">
        <f>'optimization model 1'!G65</f>
        <v>Warrenton</v>
      </c>
      <c r="C21" t="str">
        <f>'optization model 2'!G66</f>
        <v>Staunton</v>
      </c>
      <c r="D21" t="str">
        <f t="shared" si="0"/>
        <v>changed</v>
      </c>
    </row>
    <row r="22" spans="1:4" x14ac:dyDescent="0.25">
      <c r="A22" t="s">
        <v>17</v>
      </c>
      <c r="B22" t="str">
        <f>'optimization model 1'!G66</f>
        <v>Richmond</v>
      </c>
      <c r="C22" t="str">
        <f>'optization model 2'!G67</f>
        <v>Richmond</v>
      </c>
      <c r="D22" t="str">
        <f t="shared" si="0"/>
        <v/>
      </c>
    </row>
    <row r="23" spans="1:4" x14ac:dyDescent="0.25">
      <c r="A23" t="s">
        <v>18</v>
      </c>
      <c r="B23" t="str">
        <f>'optimization model 1'!G67</f>
        <v>Richmond</v>
      </c>
      <c r="C23" t="str">
        <f>'optization model 2'!G68</f>
        <v>Richmond</v>
      </c>
      <c r="D23" t="str">
        <f t="shared" si="0"/>
        <v/>
      </c>
    </row>
    <row r="24" spans="1:4" x14ac:dyDescent="0.25">
      <c r="A24" t="s">
        <v>19</v>
      </c>
      <c r="B24" t="str">
        <f>'optimization model 1'!G68</f>
        <v>Richmond</v>
      </c>
      <c r="C24" t="str">
        <f>'optization model 2'!G69</f>
        <v>Richmond</v>
      </c>
      <c r="D24" t="str">
        <f t="shared" si="0"/>
        <v/>
      </c>
    </row>
    <row r="25" spans="1:4" x14ac:dyDescent="0.25">
      <c r="A25" t="s">
        <v>20</v>
      </c>
      <c r="B25" t="str">
        <f>'optimization model 1'!G69</f>
        <v>Richmond</v>
      </c>
      <c r="C25" t="str">
        <f>'optization model 2'!G70</f>
        <v>Richmond</v>
      </c>
      <c r="D25" t="str">
        <f t="shared" si="0"/>
        <v/>
      </c>
    </row>
    <row r="26" spans="1:4" x14ac:dyDescent="0.25">
      <c r="A26" t="s">
        <v>21</v>
      </c>
      <c r="B26" t="str">
        <f>'optimization model 1'!G70</f>
        <v>Tappahannock</v>
      </c>
      <c r="C26" t="str">
        <f>'optization model 2'!G71</f>
        <v>Tappahannock</v>
      </c>
      <c r="D26" t="str">
        <f t="shared" si="0"/>
        <v/>
      </c>
    </row>
    <row r="27" spans="1:4" x14ac:dyDescent="0.25">
      <c r="A27" t="s">
        <v>22</v>
      </c>
      <c r="B27" t="str">
        <f>'optimization model 1'!G71</f>
        <v>Tappahannock</v>
      </c>
      <c r="C27" t="str">
        <f>'optization model 2'!G72</f>
        <v>Tappahannock</v>
      </c>
      <c r="D27" t="str">
        <f t="shared" si="0"/>
        <v/>
      </c>
    </row>
    <row r="28" spans="1:4" x14ac:dyDescent="0.25">
      <c r="A28" t="s">
        <v>23</v>
      </c>
      <c r="B28" t="str">
        <f>'optimization model 1'!G72</f>
        <v>Tappahannock</v>
      </c>
      <c r="C28" t="str">
        <f>'optization model 2'!G73</f>
        <v>Tappahannock</v>
      </c>
      <c r="D28" t="str">
        <f t="shared" si="0"/>
        <v/>
      </c>
    </row>
    <row r="29" spans="1:4" x14ac:dyDescent="0.25">
      <c r="A29" t="s">
        <v>24</v>
      </c>
      <c r="B29" t="str">
        <f>'optimization model 1'!G73</f>
        <v>Richmond</v>
      </c>
      <c r="C29" t="str">
        <f>'optization model 2'!G74</f>
        <v>Richmond</v>
      </c>
      <c r="D29" t="str">
        <f t="shared" si="0"/>
        <v/>
      </c>
    </row>
    <row r="30" spans="1:4" x14ac:dyDescent="0.25">
      <c r="A30" t="s">
        <v>25</v>
      </c>
      <c r="B30" t="str">
        <f>'optimization model 1'!G74</f>
        <v>Warrenton</v>
      </c>
      <c r="C30" t="str">
        <f>'optization model 2'!G75</f>
        <v>Warrenton</v>
      </c>
      <c r="D30" t="str">
        <f t="shared" si="0"/>
        <v/>
      </c>
    </row>
    <row r="31" spans="1:4" x14ac:dyDescent="0.25">
      <c r="A31" t="s">
        <v>26</v>
      </c>
      <c r="B31" t="str">
        <f>'optimization model 1'!G75</f>
        <v>Tappahannock</v>
      </c>
      <c r="C31" t="str">
        <f>'optization model 2'!G76</f>
        <v>Tappahannock</v>
      </c>
      <c r="D31" t="str">
        <f t="shared" si="0"/>
        <v/>
      </c>
    </row>
    <row r="32" spans="1:4" x14ac:dyDescent="0.25">
      <c r="A32" t="s">
        <v>27</v>
      </c>
      <c r="B32" t="str">
        <f>'optimization model 1'!G76</f>
        <v>Staunton</v>
      </c>
      <c r="C32" t="str">
        <f>'optization model 2'!G77</f>
        <v>Staunton</v>
      </c>
      <c r="D32" t="str">
        <f t="shared" si="0"/>
        <v/>
      </c>
    </row>
    <row r="33" spans="1:4" x14ac:dyDescent="0.25">
      <c r="A33" t="s">
        <v>28</v>
      </c>
      <c r="B33" t="str">
        <f>'optimization model 1'!G77</f>
        <v>Richmond</v>
      </c>
      <c r="C33" t="str">
        <f>'optization model 2'!G78</f>
        <v>Richmond</v>
      </c>
      <c r="D33" t="str">
        <f t="shared" si="0"/>
        <v/>
      </c>
    </row>
    <row r="34" spans="1:4" x14ac:dyDescent="0.25">
      <c r="A34" t="s">
        <v>29</v>
      </c>
      <c r="B34" t="str">
        <f>'optimization model 1'!G78</f>
        <v>Warrenton</v>
      </c>
      <c r="C34" t="str">
        <f>'optization model 2'!G79</f>
        <v>Warrenton</v>
      </c>
      <c r="D34" t="str">
        <f t="shared" si="0"/>
        <v/>
      </c>
    </row>
    <row r="35" spans="1:4" x14ac:dyDescent="0.25">
      <c r="A35" t="s">
        <v>30</v>
      </c>
      <c r="B35" t="str">
        <f>'optimization model 1'!G79</f>
        <v>Warrenton</v>
      </c>
      <c r="C35" t="str">
        <f>'optization model 2'!G80</f>
        <v>Warrenton</v>
      </c>
      <c r="D35" t="str">
        <f t="shared" si="0"/>
        <v/>
      </c>
    </row>
    <row r="36" spans="1:4" x14ac:dyDescent="0.25">
      <c r="A36" t="s">
        <v>31</v>
      </c>
      <c r="B36" t="str">
        <f>'optimization model 1'!G80</f>
        <v>Richmond</v>
      </c>
      <c r="C36" t="str">
        <f>'optization model 2'!G81</f>
        <v>Richmond</v>
      </c>
      <c r="D36" t="str">
        <f t="shared" si="0"/>
        <v/>
      </c>
    </row>
    <row r="37" spans="1:4" x14ac:dyDescent="0.25">
      <c r="A37" t="s">
        <v>32</v>
      </c>
      <c r="B37" t="str">
        <f>'optimization model 1'!G81</f>
        <v>Richmond</v>
      </c>
      <c r="C37" t="str">
        <f>'optization model 2'!G82</f>
        <v>Richmond</v>
      </c>
      <c r="D37" t="str">
        <f t="shared" si="0"/>
        <v/>
      </c>
    </row>
    <row r="38" spans="1:4" x14ac:dyDescent="0.25">
      <c r="A38" t="s">
        <v>33</v>
      </c>
      <c r="B38" t="str">
        <f>'optimization model 1'!G82</f>
        <v>Warrenton</v>
      </c>
      <c r="C38" t="str">
        <f>'optization model 2'!G83</f>
        <v>Warrenton</v>
      </c>
      <c r="D38" t="str">
        <f t="shared" si="0"/>
        <v/>
      </c>
    </row>
    <row r="39" spans="1:4" x14ac:dyDescent="0.25">
      <c r="A39" t="s">
        <v>34</v>
      </c>
      <c r="B39" t="str">
        <f>'optimization model 1'!G83</f>
        <v>Warrenton</v>
      </c>
      <c r="C39" t="str">
        <f>'optization model 2'!G84</f>
        <v>Warrenton</v>
      </c>
      <c r="D39" t="str">
        <f t="shared" si="0"/>
        <v/>
      </c>
    </row>
    <row r="40" spans="1:4" x14ac:dyDescent="0.25">
      <c r="A40" t="s">
        <v>35</v>
      </c>
      <c r="B40" t="str">
        <f>'optimization model 1'!G84</f>
        <v>Staunton</v>
      </c>
      <c r="C40" t="str">
        <f>'optization model 2'!G85</f>
        <v>Staunton</v>
      </c>
      <c r="D40" t="str">
        <f t="shared" si="0"/>
        <v/>
      </c>
    </row>
    <row r="41" spans="1:4" x14ac:dyDescent="0.25">
      <c r="A41" t="s">
        <v>36</v>
      </c>
      <c r="B41" t="str">
        <f>'optimization model 1'!G85</f>
        <v>Staunton</v>
      </c>
      <c r="C41" t="str">
        <f>'optization model 2'!G86</f>
        <v>Staunton</v>
      </c>
      <c r="D41" t="str">
        <f t="shared" si="0"/>
        <v/>
      </c>
    </row>
    <row r="42" spans="1:4" x14ac:dyDescent="0.25">
      <c r="A42" t="s">
        <v>37</v>
      </c>
      <c r="B42" t="str">
        <f>'optimization model 1'!G86</f>
        <v>Warrenton</v>
      </c>
      <c r="C42" t="str">
        <f>'optization model 2'!G87</f>
        <v>Warrenton</v>
      </c>
      <c r="D42" t="str">
        <f t="shared" si="0"/>
        <v/>
      </c>
    </row>
    <row r="43" spans="1:4" x14ac:dyDescent="0.25">
      <c r="A43" t="s">
        <v>38</v>
      </c>
      <c r="B43" t="str">
        <f>'optimization model 1'!G87</f>
        <v>Warrenton</v>
      </c>
      <c r="C43" t="str">
        <f>'optization model 2'!G88</f>
        <v>Richmond</v>
      </c>
      <c r="D43" t="str">
        <f t="shared" si="0"/>
        <v>changed</v>
      </c>
    </row>
    <row r="44" spans="1:4" x14ac:dyDescent="0.25">
      <c r="A44" t="s">
        <v>39</v>
      </c>
      <c r="B44" t="str">
        <f>'optimization model 1'!G88</f>
        <v>Warrenton</v>
      </c>
      <c r="C44" t="str">
        <f>'optization model 2'!G89</f>
        <v>Warrenton</v>
      </c>
      <c r="D44" t="str">
        <f t="shared" si="0"/>
        <v/>
      </c>
    </row>
    <row r="45" spans="1:4" x14ac:dyDescent="0.25">
      <c r="A45" t="s">
        <v>40</v>
      </c>
      <c r="B45" t="str">
        <f>'optimization model 1'!G89</f>
        <v>Warrenton</v>
      </c>
      <c r="C45" t="str">
        <f>'optization model 2'!G90</f>
        <v>Warrenton</v>
      </c>
      <c r="D45" t="str">
        <f t="shared" si="0"/>
        <v/>
      </c>
    </row>
    <row r="46" spans="1:4" x14ac:dyDescent="0.25">
      <c r="A46" t="s">
        <v>41</v>
      </c>
      <c r="B46" t="str">
        <f>'optimization model 1'!G90</f>
        <v>Tappahannock</v>
      </c>
      <c r="C46" t="str">
        <f>'optization model 2'!G91</f>
        <v>Tappahannock</v>
      </c>
      <c r="D46" t="str">
        <f t="shared" si="0"/>
        <v/>
      </c>
    </row>
    <row r="47" spans="1:4" x14ac:dyDescent="0.25">
      <c r="A47" t="s">
        <v>45</v>
      </c>
      <c r="B47" t="str">
        <f>'optimization model 1'!G91</f>
        <v>Tappahannock</v>
      </c>
      <c r="C47" t="str">
        <f>'optization model 2'!G92</f>
        <v>Tappahannock</v>
      </c>
      <c r="D4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no_of_aanual_trip</vt:lpstr>
      <vt:lpstr>hours_required_annualy</vt:lpstr>
      <vt:lpstr>Regional Office Data</vt:lpstr>
      <vt:lpstr>mill_from_store</vt:lpstr>
      <vt:lpstr>Travel_time</vt:lpstr>
      <vt:lpstr>parameters</vt:lpstr>
      <vt:lpstr>optimization model 1</vt:lpstr>
      <vt:lpstr>optization model 2</vt:lpstr>
      <vt:lpstr>Comparing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Brooks</dc:creator>
  <cp:lastModifiedBy>Graceson Joseph</cp:lastModifiedBy>
  <dcterms:created xsi:type="dcterms:W3CDTF">2009-10-01T20:42:50Z</dcterms:created>
  <dcterms:modified xsi:type="dcterms:W3CDTF">2024-10-29T14:25:31Z</dcterms:modified>
</cp:coreProperties>
</file>