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Cassandra/Desktop/"/>
    </mc:Choice>
  </mc:AlternateContent>
  <xr:revisionPtr revIDLastSave="0" documentId="13_ncr:1_{00303D78-742A-4A42-BDFE-17CA26442951}" xr6:coauthVersionLast="34" xr6:coauthVersionMax="34" xr10:uidLastSave="{00000000-0000-0000-0000-000000000000}"/>
  <bookViews>
    <workbookView xWindow="0" yWindow="460" windowWidth="25600" windowHeight="15540" xr2:uid="{00000000-000D-0000-FFFF-FFFF00000000}"/>
  </bookViews>
  <sheets>
    <sheet name="Sheet1" sheetId="1" r:id="rId1"/>
    <sheet name="Disclaimer" sheetId="2" r:id="rId2"/>
    <sheet name="Brooks 1994" sheetId="3" r:id="rId3"/>
    <sheet name="Brooks 2000" sheetId="4" r:id="rId4"/>
    <sheet name="deCarvalho 2008" sheetId="5" r:id="rId5"/>
  </sheets>
  <calcPr calcId="179021"/>
</workbook>
</file>

<file path=xl/calcChain.xml><?xml version="1.0" encoding="utf-8"?>
<calcChain xmlns="http://schemas.openxmlformats.org/spreadsheetml/2006/main">
  <c r="R2" i="1" l="1"/>
  <c r="J2" i="1"/>
  <c r="J9" i="1"/>
  <c r="M8" i="1" l="1"/>
  <c r="R14" i="1" l="1"/>
  <c r="B14" i="1" s="1"/>
  <c r="U13" i="1"/>
  <c r="B15" i="1" s="1"/>
  <c r="J12" i="1"/>
  <c r="B13" i="1" s="1"/>
  <c r="U5" i="1"/>
  <c r="R5" i="1"/>
  <c r="L5" i="1"/>
  <c r="V5" i="1" s="1"/>
  <c r="K5" i="1"/>
  <c r="J5" i="1"/>
  <c r="U4" i="1"/>
  <c r="R4" i="1"/>
  <c r="L4" i="1"/>
  <c r="V4" i="1" s="1"/>
  <c r="K4" i="1"/>
  <c r="J4" i="1"/>
  <c r="U3" i="1"/>
  <c r="R3" i="1"/>
  <c r="L3" i="1"/>
  <c r="K3" i="1"/>
  <c r="J3" i="1"/>
  <c r="U2" i="1"/>
  <c r="R6" i="1"/>
  <c r="L2" i="1"/>
  <c r="K2" i="1"/>
  <c r="L7" i="1" l="1"/>
  <c r="M4" i="1"/>
  <c r="N4" i="1" s="1"/>
  <c r="O4" i="1" s="1"/>
  <c r="L6" i="1"/>
  <c r="V2" i="1"/>
  <c r="W2" i="1" s="1"/>
  <c r="W5" i="1"/>
  <c r="W4" i="1"/>
  <c r="J6" i="1"/>
  <c r="K7" i="1"/>
  <c r="M2" i="1"/>
  <c r="N2" i="1" s="1"/>
  <c r="O2" i="1" s="1"/>
  <c r="K6" i="1"/>
  <c r="M3" i="1"/>
  <c r="M5" i="1"/>
  <c r="V3" i="1"/>
  <c r="W3" i="1" s="1"/>
  <c r="J8" i="1" l="1"/>
  <c r="O15" i="1"/>
  <c r="W6" i="1"/>
  <c r="N5" i="1"/>
  <c r="O5" i="1" s="1"/>
  <c r="R8" i="1"/>
  <c r="R9" i="1" s="1"/>
  <c r="U8" i="1"/>
  <c r="N3" i="1"/>
  <c r="O3" i="1" s="1"/>
  <c r="O13" i="1" s="1"/>
  <c r="V6" i="1"/>
  <c r="O14" i="1" l="1"/>
  <c r="O8" i="1"/>
  <c r="J10" i="1" s="1"/>
  <c r="U9" i="1"/>
  <c r="U10" i="1" l="1"/>
  <c r="U11" i="1" s="1"/>
  <c r="R10" i="1"/>
  <c r="R11" i="1" s="1"/>
  <c r="J11" i="1"/>
  <c r="A17" i="1"/>
  <c r="R12" i="1" l="1"/>
</calcChain>
</file>

<file path=xl/sharedStrings.xml><?xml version="1.0" encoding="utf-8"?>
<sst xmlns="http://schemas.openxmlformats.org/spreadsheetml/2006/main" count="233" uniqueCount="146">
  <si>
    <t>Definite</t>
  </si>
  <si>
    <t>UMN+LMN</t>
  </si>
  <si>
    <t>Bulbar</t>
  </si>
  <si>
    <t>yes</t>
  </si>
  <si>
    <t>no</t>
  </si>
  <si>
    <t>Cervical</t>
  </si>
  <si>
    <t>OR</t>
  </si>
  <si>
    <t>UMN</t>
  </si>
  <si>
    <t>The information provided on this web site is for educational and informational purposes only. No representations or warranties are made as to its accuracy. This information should not be regarded as complete or a source of medical or diagnostic information or used as a substituted for professional medical instruction. All content is provided "AS IS' without any warranties of any kind and we make no representations and disclaim all express and implied warranties and conditions of any kind arising by statute or otherwise in law with respect to the content, including without limitation, warranties, of merchantability or fitness for a particular purpose, or warranty as to the correctness, quality, accuracy or reliability of the site or any of its contents and the authors, its officers, employees, agents and students (including, without limiting the generality of the foregoing, any students who assisted in the development of this side) (Hereinafter individually and collectively referred to as the "authors") assume no responsibility to you or any third party for the consequences of any errors or omissions. The authors does not independently verify any of the information contained on the site.</t>
  </si>
  <si>
    <t>Thoracic</t>
  </si>
  <si>
    <t>LMN</t>
  </si>
  <si>
    <t>Fibrillations/PSW</t>
  </si>
  <si>
    <t>Fasciculations</t>
  </si>
  <si>
    <t>Neurogenic Potentials/Chronic Denervation</t>
  </si>
  <si>
    <t>Lumbosacral</t>
  </si>
  <si>
    <t>Probable</t>
  </si>
  <si>
    <t>While the regions may be</t>
  </si>
  <si>
    <t>different, some UMN signs must be rostral (above) the</t>
  </si>
  <si>
    <t>LMN signs. Multiple different combinations of UMN</t>
  </si>
  <si>
    <t>and LMN signs may be present in patients with probable</t>
  </si>
  <si>
    <t>ALS.</t>
  </si>
  <si>
    <t>Possible</t>
  </si>
  <si>
    <t>LMN signs are rostral</t>
  </si>
  <si>
    <t>El Escorial</t>
  </si>
  <si>
    <t>&gt;=2</t>
  </si>
  <si>
    <t>to UMN signs (the latter distribution of signs needs</t>
  </si>
  <si>
    <t>UMN&gt;=LMN</t>
  </si>
  <si>
    <t>Airlie House</t>
  </si>
  <si>
    <t>Active +Chronic Denervation</t>
  </si>
  <si>
    <t>Awaji</t>
  </si>
  <si>
    <t>to be differentiated from multiple non-ALS processes).</t>
  </si>
  <si>
    <t>Same region</t>
  </si>
  <si>
    <t>Monomelic ALS, progressive bulbar palsy without spinal</t>
  </si>
  <si>
    <t>UMN and/or LMN signs and progressive primary</t>
  </si>
  <si>
    <t>lateral sclerosis without spinal LMN signs constitute</t>
  </si>
  <si>
    <t>You acknowledge that all content accessible on this site is being provided to you without liability on the part of the authors and no representation or warranty with respect the content is being made by the authors. You agree that the authors will have no liability to you or to any party related or derived through you as a result of your use of any content and this site. The authors expressly disclaims any liability whatsoever for any losses or damages, whether direct, indirect, special, incidental, consequential or otherwise, arising directly or indirectly, in whole or in part, from the use of this site or its content.</t>
  </si>
  <si>
    <t>special cases which may develop LMN or UMN signs</t>
  </si>
  <si>
    <t>You, the user, personally and on behalf of any organization on whose behalf you are using this site, agree to indemnify and hold harmless the authors from and against all claims, demands, charges, actions, threats, lawsuits, awards and judgments derived directly or indirectly, in whole or in part, from or through your use of this site, including the information and software provided hereby.</t>
  </si>
  <si>
    <t>to meet the criteria for probable ALS with time or be</t>
  </si>
  <si>
    <t>The authors shall not be responsible for any statements or materials posted in chatrooms, bulletin boards, discussion boards, forums or other communities on the Service under any theory of liability or indemnity.</t>
  </si>
  <si>
    <t>subsequently confirmed at autopsy by specific LMN</t>
  </si>
  <si>
    <t>and UMN neuropathologic findings.</t>
  </si>
  <si>
    <t>The authors and its host providers can not guarantee or warrant that files available for downloading from this website will be free of infection or viruses, worms, Trojan horses, or other code that manifest contaminating or destructive properties. Reasonable efforts will be made to protect the integrity of the site, however, users should take reasonable precautions at all time when using this and any other site.</t>
  </si>
  <si>
    <t>Supected</t>
  </si>
  <si>
    <t>The site respects the confidentiality of its visitors. No information regarding an individual's specific identity is collected or retained unless otherwise specified</t>
  </si>
  <si>
    <t>The authors grants the reader a limited license to use and display information and graphics utilized on this website and to print the material made available on this website for personal, non-commercial or educational purposes only.</t>
  </si>
  <si>
    <t>Supportive clinical features</t>
  </si>
  <si>
    <t>By the use of this site, you specifically exclusively attorn to the jurisdiction of the courts of the Province of Alberta, Canada in respect to all matters governing this agreement and any matter related, directly or indirectly, to the use thereof and agree that the laws of the Province of Alberta shall govern the interpretation of this agreement and the circumstances of such use.</t>
  </si>
  <si>
    <t>Clinical features that support the diagnosis of ALS</t>
  </si>
  <si>
    <t>include one or more of the following:</t>
  </si>
  <si>
    <t>(1) abnormal pulmonary function tests not explained by</t>
  </si>
  <si>
    <t>By using this site, you are representing to us that you have the power and authority to accept these terms and to enter into this agreement with the authors and that you understand and accept the terms, conditions, and risks relating to the use of this site. Acceptance of the terms hereof is a condition precedent to the use of this site.</t>
  </si>
  <si>
    <t>other causes,</t>
  </si>
  <si>
    <t>(2) abnormal speech studies not explained by other</t>
  </si>
  <si>
    <t>By clicking on I agree, you indicate that you have read and understand the disclaimer above and agree to the terms and conditions set in the disclaimer</t>
  </si>
  <si>
    <t>causes,</t>
  </si>
  <si>
    <t>(3) abnormal swallowing studies not explained by other</t>
  </si>
  <si>
    <t>If you do not agree to the terms and conditions, click on I disagree and simply close the Internet browser window.</t>
  </si>
  <si>
    <t>(4) abnormal larynx function studies not explained by</t>
  </si>
  <si>
    <t>(5) abnormal isokinetic or isometric strength tests in</t>
  </si>
  <si>
    <t>clinically uninvolved muscles,</t>
  </si>
  <si>
    <t>(6) abnormal muscle biopsy with evidence of denervation.</t>
  </si>
  <si>
    <t>Inconsistent clinical features</t>
  </si>
  <si>
    <t>Clinical findings inconsistent with the diagnosis of</t>
  </si>
  <si>
    <t>ALS include one or more of the following not</t>
  </si>
  <si>
    <t>explained by physiological changes associated with</t>
  </si>
  <si>
    <t>aging or other disease processes:</t>
  </si>
  <si>
    <t>(1) sensory dysfunction,</t>
  </si>
  <si>
    <t>(2) sphincter abnormalities,</t>
  </si>
  <si>
    <t>(3) autonomic nervous system dysfunction,</t>
  </si>
  <si>
    <t>(4) anterior visual pathway abnormalities,</t>
  </si>
  <si>
    <t>(5) movement abnormalities associated with probable</t>
  </si>
  <si>
    <t>Parkinson's disease defined by DATATOP criteria,</t>
  </si>
  <si>
    <t>(6) cognitive abnormalities associated with clinical</t>
  </si>
  <si>
    <t>Alzheimer's disease as defined by NINCDSADRDA</t>
  </si>
  <si>
    <t>criteria.</t>
  </si>
  <si>
    <t>If these clinical findings occur, then close attention</t>
  </si>
  <si>
    <t>should be paid to the possible diagnosis of other disease</t>
  </si>
  <si>
    <t>processes.</t>
  </si>
  <si>
    <t>Lower motor neuron and upper motor neuron signs</t>
  </si>
  <si>
    <t>may occur together with other clinical signs in dis.</t>
  </si>
  <si>
    <t>eases where the pathologic process is not primary</t>
  </si>
  <si>
    <t>motor neuron degeneration.</t>
  </si>
  <si>
    <t>Gene Identified Family History with Progressive Symptoms</t>
  </si>
  <si>
    <t># of regions</t>
  </si>
  <si>
    <t>Clinically Definite</t>
  </si>
  <si>
    <t>SAME</t>
  </si>
  <si>
    <t>Clincally Probable</t>
  </si>
  <si>
    <t>some UMN signs necessarily rostral to (above) the LMN</t>
  </si>
  <si>
    <t>signs.</t>
  </si>
  <si>
    <t>Clinically Probable - Lab Supported</t>
  </si>
  <si>
    <t>UMN signs rostral to (above) the LMN signs</t>
  </si>
  <si>
    <t>EMG (see below)</t>
  </si>
  <si>
    <t>AND</t>
  </si>
  <si>
    <t>IMPORTANT TO CHECK THIS BOX IF APPLICABLE FOR CLINICALLY PROBABLE</t>
  </si>
  <si>
    <t>Algorithm</t>
  </si>
  <si>
    <t>Clincally Possible</t>
  </si>
  <si>
    <t>or LMN signs are found rostral to UMN signs and</t>
  </si>
  <si>
    <t>the diagnosis of Clinically Probable ALS – Laboratorysupported</t>
  </si>
  <si>
    <t>cannot be proven by evidence on clinical</t>
  </si>
  <si>
    <t>grounds in conjunction with electrodiagnostic, neurophysiologic,</t>
  </si>
  <si>
    <t>neuroimaging or clinical laboratory studies. Other</t>
  </si>
  <si>
    <t>diagnoses must have been excluded to accept a diagnosis</t>
  </si>
  <si>
    <t>in LMN, neurogenic abnormality equivalent to clinical abnormality</t>
  </si>
  <si>
    <t>of Clinically Possible ALS.</t>
  </si>
  <si>
    <t>fasciculations = evidence of ongoing denervation</t>
  </si>
  <si>
    <t>Clinically Supected</t>
  </si>
  <si>
    <t>neurogenic fasciculations - complex morphology</t>
  </si>
  <si>
    <t>late in the course of ALS, FPs arose distally,</t>
  </si>
  <si>
    <t>deleted</t>
  </si>
  <si>
    <t>and that their morphology was complex and often</t>
  </si>
  <si>
    <t>unstable.</t>
  </si>
  <si>
    <t>Criteria for detection of neurogenic change by needle EMG in the diagnosis of ALS (see also Table 4 for definitions of terms)</t>
  </si>
  <si>
    <t>Electrophysiology Requirements</t>
  </si>
  <si>
    <t>1. For the evaluation of LMN disease in ALS in any given body region clinical and electrophysiological abnormalities have equal diagnostic</t>
  </si>
  <si>
    <t>Active denervation - fibs/PSW</t>
  </si>
  <si>
    <t>significance</t>
  </si>
  <si>
    <t>2. EMG features of chronic neurogenic change must be found, for example</t>
  </si>
  <si>
    <t>Chronic denervation - large MUAP, reduced interference pattern, unstable</t>
  </si>
  <si>
    <t>(a) MUPs of increased amplitude and increased duration, usually with an increased number of phases, as assessed by qualitative or quantitative</t>
  </si>
  <si>
    <t>muscle requirement</t>
  </si>
  <si>
    <t>studies</t>
  </si>
  <si>
    <t>Brainstem</t>
  </si>
  <si>
    <t>(b) Decreased motor unit recruitment, defined by rapid firing of a reduced number of motor units. In limbs affected by clinical features of significant</t>
  </si>
  <si>
    <t>UMN abnormalities, rapid firing may not be achieved</t>
  </si>
  <si>
    <t>(c) Using a narrow band pass filter (500 Hz to 5 kHz) unstable and complex MUPs will be observed in most cases of ALS</t>
  </si>
  <si>
    <t>different roots/peripheral nerves</t>
  </si>
  <si>
    <t>3. In ALS fbs-sw are usually recorded in strong, non-wasted, muscles</t>
  </si>
  <si>
    <t>4. In the presence of chronic neurogenic change on needle EMG in ALS, fasciculation potentials (FPs), preferably of complex morphology, are equivalent</t>
  </si>
  <si>
    <t>to fibrillations and positive sharp waves (fibs-sw) in their clinical significance</t>
  </si>
  <si>
    <t>if UMN&gt;=LMN</t>
  </si>
  <si>
    <t>C Definite</t>
  </si>
  <si>
    <t>C Definite FALS</t>
  </si>
  <si>
    <t>C Probable</t>
  </si>
  <si>
    <t>Suspected</t>
  </si>
  <si>
    <t>C Probable lab supported</t>
  </si>
  <si>
    <t>C Possible</t>
  </si>
  <si>
    <t>Classification</t>
  </si>
  <si>
    <t>Final</t>
  </si>
  <si>
    <t>El Escorial 1994</t>
  </si>
  <si>
    <t>El Escorial Revised (Airlie House) 2000</t>
  </si>
  <si>
    <t>Awaji-shima (2008)</t>
  </si>
  <si>
    <t>Labels</t>
  </si>
  <si>
    <t>bulbar region doesn’t hold a blank</t>
  </si>
  <si>
    <t>returns the bool value found at the index found previously</t>
  </si>
  <si>
    <t>there is the first NON BLANK (true or false) value at index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</si>
</sst>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1">
    <font>
      <sz val="10"/>
      <color rgb="FF000000"/>
      <name val="Arial"/>
    </font>
    <font>
      <b/>
      <u/>
      <sz val="10"/>
      <name val="Arial"/>
    </font>
    <font>
      <sz val="10"/>
      <name val="Arial"/>
    </font>
    <font>
      <sz val="11"/>
      <color rgb="FF000000"/>
      <name val="Arial"/>
    </font>
    <font>
      <sz val="10"/>
      <name val="Arial"/>
    </font>
    <font>
      <b/>
      <u/>
      <sz val="10"/>
      <name val="Arial"/>
    </font>
    <font>
      <sz val="10"/>
      <color rgb="FF000000"/>
      <name val="Arial"/>
    </font>
    <font>
      <sz val="10"/>
      <color rgb="FF0062A0"/>
      <name val="Inherit"/>
    </font>
    <font>
      <sz val="10"/>
      <color rgb="FF333333"/>
      <name val="Arial"/>
    </font>
    <font>
      <sz val="10"/>
      <name val="Arial"/>
      <family val="2"/>
    </font>
    <font>
      <sz val="10"/>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CFE2F3"/>
        <bgColor rgb="FFCFE2F3"/>
      </patternFill>
    </fill>
    <fill>
      <patternFill patternType="solid">
        <fgColor rgb="FFE8EAF6"/>
        <bgColor rgb="FFE8EAF6"/>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3">
    <xf numFmtId="0" fontId="0" fillId="0" borderId="0" xfId="0" applyFont="1" applyAlignment="1"/>
    <xf numFmtId="0" fontId="1" fillId="0" borderId="0" xfId="0" applyFont="1" applyAlignment="1"/>
    <xf numFmtId="0" fontId="2" fillId="0" borderId="0" xfId="0" applyFont="1" applyAlignment="1"/>
    <xf numFmtId="164" fontId="2" fillId="0" borderId="0" xfId="0" applyNumberFormat="1" applyFont="1" applyAlignment="1"/>
    <xf numFmtId="0" fontId="3"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6" fillId="2" borderId="0" xfId="0" applyFont="1" applyFill="1" applyAlignment="1">
      <alignment wrapText="1"/>
    </xf>
    <xf numFmtId="0" fontId="2" fillId="4" borderId="0" xfId="0" applyFont="1" applyFill="1"/>
    <xf numFmtId="0" fontId="2" fillId="0" borderId="1" xfId="0" applyFont="1" applyBorder="1" applyAlignment="1"/>
    <xf numFmtId="0" fontId="2" fillId="0" borderId="2" xfId="0" applyFont="1" applyBorder="1" applyAlignment="1"/>
    <xf numFmtId="0" fontId="2" fillId="0" borderId="3" xfId="0" applyFont="1" applyBorder="1" applyAlignment="1"/>
    <xf numFmtId="0" fontId="0" fillId="0" borderId="4" xfId="0" applyFont="1" applyBorder="1" applyAlignment="1"/>
    <xf numFmtId="0" fontId="0" fillId="0" borderId="0" xfId="0" applyFont="1" applyBorder="1" applyAlignment="1"/>
    <xf numFmtId="0" fontId="2" fillId="0" borderId="0" xfId="0" applyFont="1" applyBorder="1" applyAlignment="1"/>
    <xf numFmtId="0" fontId="0" fillId="0" borderId="5" xfId="0" applyFont="1" applyBorder="1" applyAlignment="1"/>
    <xf numFmtId="0" fontId="2" fillId="0" borderId="4" xfId="0" applyFont="1" applyBorder="1" applyAlignment="1"/>
    <xf numFmtId="0" fontId="2" fillId="3" borderId="0" xfId="0" applyFont="1" applyFill="1" applyBorder="1"/>
    <xf numFmtId="0" fontId="7" fillId="0" borderId="0" xfId="0" applyFont="1" applyBorder="1" applyAlignment="1">
      <alignment wrapText="1"/>
    </xf>
    <xf numFmtId="0" fontId="7" fillId="4" borderId="5" xfId="0" applyFont="1" applyFill="1" applyBorder="1" applyAlignment="1">
      <alignment wrapText="1"/>
    </xf>
    <xf numFmtId="0" fontId="8" fillId="5" borderId="0" xfId="0" applyFont="1" applyFill="1" applyBorder="1" applyAlignment="1">
      <alignment wrapText="1"/>
    </xf>
    <xf numFmtId="0" fontId="0" fillId="0" borderId="0" xfId="0" applyFont="1" applyBorder="1" applyAlignment="1">
      <alignment wrapText="1"/>
    </xf>
    <xf numFmtId="0" fontId="0" fillId="0" borderId="6" xfId="0" applyFont="1" applyBorder="1" applyAlignment="1"/>
    <xf numFmtId="0" fontId="0" fillId="0" borderId="7" xfId="0" applyFont="1" applyBorder="1" applyAlignment="1"/>
    <xf numFmtId="0" fontId="0" fillId="0" borderId="8" xfId="0" applyFont="1" applyBorder="1" applyAlignment="1"/>
    <xf numFmtId="0" fontId="2" fillId="0" borderId="3" xfId="0" applyFont="1" applyBorder="1" applyAlignment="1">
      <alignment wrapText="1"/>
    </xf>
    <xf numFmtId="0" fontId="0" fillId="2" borderId="5" xfId="0" applyFont="1" applyFill="1" applyBorder="1"/>
    <xf numFmtId="0" fontId="4" fillId="0" borderId="5" xfId="0" applyFont="1" applyBorder="1"/>
    <xf numFmtId="0" fontId="2" fillId="3" borderId="5" xfId="0" applyFont="1" applyFill="1" applyBorder="1"/>
    <xf numFmtId="0" fontId="0" fillId="3" borderId="5" xfId="0" applyFont="1" applyFill="1" applyBorder="1" applyAlignment="1">
      <alignment wrapText="1"/>
    </xf>
    <xf numFmtId="0" fontId="8" fillId="5" borderId="5" xfId="0" applyFont="1" applyFill="1" applyBorder="1" applyAlignment="1">
      <alignment wrapText="1"/>
    </xf>
    <xf numFmtId="0" fontId="2" fillId="0" borderId="6" xfId="0" applyFont="1" applyBorder="1" applyAlignment="1"/>
    <xf numFmtId="0" fontId="2" fillId="0" borderId="8" xfId="0" applyFont="1" applyBorder="1" applyAlignment="1"/>
    <xf numFmtId="0" fontId="2" fillId="0" borderId="2" xfId="0" applyFont="1" applyBorder="1" applyAlignment="1">
      <alignment wrapText="1"/>
    </xf>
    <xf numFmtId="0" fontId="0" fillId="2" borderId="0" xfId="0" applyFont="1" applyFill="1" applyBorder="1"/>
    <xf numFmtId="0" fontId="4" fillId="0" borderId="0" xfId="0" applyFont="1" applyBorder="1"/>
    <xf numFmtId="0" fontId="8" fillId="5" borderId="7" xfId="0" applyFont="1" applyFill="1" applyBorder="1" applyAlignment="1">
      <alignment wrapText="1"/>
    </xf>
    <xf numFmtId="0" fontId="9" fillId="0" borderId="0" xfId="0" applyFont="1" applyAlignment="1"/>
    <xf numFmtId="0" fontId="10" fillId="0" borderId="0" xfId="0" applyFont="1" applyBorder="1" applyAlignment="1">
      <alignment wrapText="1"/>
    </xf>
    <xf numFmtId="0" fontId="10" fillId="0" borderId="7" xfId="0" applyFont="1" applyBorder="1" applyAlignment="1">
      <alignment wrapText="1"/>
    </xf>
    <xf numFmtId="0" fontId="9" fillId="0" borderId="4" xfId="0" applyFont="1" applyBorder="1" applyAlignment="1">
      <alignment wrapText="1"/>
    </xf>
    <xf numFmtId="0" fontId="9" fillId="0" borderId="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0</xdr:colOff>
      <xdr:row>9</xdr:row>
      <xdr:rowOff>85725</xdr:rowOff>
    </xdr:from>
    <xdr:ext cx="828675" cy="266700"/>
    <xdr:sp macro="" textlink="">
      <xdr:nvSpPr>
        <xdr:cNvPr id="3" name="Shape 3">
          <a:extLst>
            <a:ext uri="{FF2B5EF4-FFF2-40B4-BE49-F238E27FC236}">
              <a16:creationId xmlns:a16="http://schemas.microsoft.com/office/drawing/2014/main" id="{00000000-0008-0000-0000-000003000000}"/>
            </a:ext>
          </a:extLst>
        </xdr:cNvPr>
        <xdr:cNvSpPr/>
      </xdr:nvSpPr>
      <xdr:spPr>
        <a:xfrm>
          <a:off x="904875" y="510125"/>
          <a:ext cx="809700" cy="247500"/>
        </a:xfrm>
        <a:prstGeom prst="bevel">
          <a:avLst>
            <a:gd name="adj" fmla="val 12500"/>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r>
            <a:rPr lang="en-US" sz="1400"/>
            <a:t>Reset</a:t>
          </a: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17"/>
  <sheetViews>
    <sheetView tabSelected="1" zoomScale="66" workbookViewId="0">
      <selection sqref="A1:XFD1"/>
    </sheetView>
  </sheetViews>
  <sheetFormatPr baseColWidth="10" defaultColWidth="14.5" defaultRowHeight="15.75" customHeight="1"/>
  <cols>
    <col min="1" max="1" width="21.33203125" customWidth="1"/>
    <col min="2" max="2" width="16.5" customWidth="1"/>
    <col min="3" max="3" width="9.1640625" customWidth="1"/>
    <col min="4" max="4" width="15.33203125" customWidth="1"/>
    <col min="5" max="5" width="12.83203125" customWidth="1"/>
    <col min="6" max="6" width="24" customWidth="1"/>
    <col min="7" max="7" width="7.5" customWidth="1"/>
    <col min="8" max="8" width="6.1640625" customWidth="1"/>
    <col min="9" max="9" width="10.83203125" customWidth="1"/>
    <col min="10" max="10" width="12" customWidth="1"/>
    <col min="11" max="11" width="11.6640625" customWidth="1"/>
    <col min="12" max="12" width="14.5" customWidth="1"/>
    <col min="13" max="13" width="11.5" customWidth="1"/>
    <col min="14" max="14" width="26.33203125" customWidth="1"/>
    <col min="15" max="15" width="11.83203125" customWidth="1"/>
    <col min="16" max="16" width="7.6640625" customWidth="1"/>
    <col min="17" max="17" width="21.5" customWidth="1"/>
    <col min="18" max="18" width="24.6640625" customWidth="1"/>
    <col min="21" max="21" width="16.33203125" customWidth="1"/>
    <col min="25" max="25" width="21.5" customWidth="1"/>
  </cols>
  <sheetData>
    <row r="1" spans="1:23" ht="32" customHeight="1">
      <c r="A1" s="2"/>
      <c r="B1" s="2" t="s">
        <v>7</v>
      </c>
      <c r="C1" s="2" t="s">
        <v>10</v>
      </c>
      <c r="D1" s="2" t="s">
        <v>11</v>
      </c>
      <c r="E1" s="2" t="s">
        <v>12</v>
      </c>
      <c r="F1" s="5" t="s">
        <v>13</v>
      </c>
      <c r="I1" s="10" t="s">
        <v>23</v>
      </c>
      <c r="J1" s="11" t="s">
        <v>1</v>
      </c>
      <c r="K1" s="11" t="s">
        <v>7</v>
      </c>
      <c r="L1" s="11" t="s">
        <v>10</v>
      </c>
      <c r="M1" s="11" t="s">
        <v>26</v>
      </c>
      <c r="N1" s="11" t="s">
        <v>26</v>
      </c>
      <c r="O1" s="12"/>
      <c r="Q1" s="10" t="s">
        <v>27</v>
      </c>
      <c r="R1" s="26" t="s">
        <v>28</v>
      </c>
      <c r="T1" s="10" t="s">
        <v>29</v>
      </c>
      <c r="U1" s="34" t="s">
        <v>28</v>
      </c>
      <c r="V1" s="11" t="s">
        <v>10</v>
      </c>
      <c r="W1" s="12" t="s">
        <v>31</v>
      </c>
    </row>
    <row r="2" spans="1:23" ht="15.75" customHeight="1">
      <c r="A2" s="2" t="s">
        <v>2</v>
      </c>
      <c r="B2" s="2" t="b">
        <v>0</v>
      </c>
      <c r="C2" s="38" t="b">
        <v>0</v>
      </c>
      <c r="D2" s="2" t="b">
        <v>0</v>
      </c>
      <c r="E2" s="2" t="b">
        <v>0</v>
      </c>
      <c r="F2" s="2" t="b">
        <v>0</v>
      </c>
      <c r="I2" s="13"/>
      <c r="J2" s="14" t="b">
        <f>IF(AND($B2=TRUE,$C2=TRUE),TRUE,FALSE)</f>
        <v>0</v>
      </c>
      <c r="K2" s="14" t="b">
        <f t="shared" ref="K2:K5" si="0">IF($B2=TRUE,TRUE,FALSE)</f>
        <v>0</v>
      </c>
      <c r="L2" s="14" t="b">
        <f t="shared" ref="L2:L5" si="1">IF($C2=TRUE,TRUE,FALSE)</f>
        <v>0</v>
      </c>
      <c r="M2" s="14" t="b">
        <f t="shared" ref="M2:M5" si="2">IF($K2&gt;=$L2,TRUE,FALSE)</f>
        <v>1</v>
      </c>
      <c r="N2" s="15" t="str">
        <f>IF(AND($M2=TRUE,$B2=FALSE,$C2=FALSE),"BLANK","")</f>
        <v>BLANK</v>
      </c>
      <c r="O2" s="16" t="str">
        <f>IF($N2="BLANK","BLANK",$M2)</f>
        <v>BLANK</v>
      </c>
      <c r="Q2" s="13"/>
      <c r="R2" s="27" t="b">
        <f>IF(AND($D2=TRUE,$F2=TRUE),TRUE,FALSE)</f>
        <v>0</v>
      </c>
      <c r="T2" s="13"/>
      <c r="U2" s="35" t="b">
        <f t="shared" ref="U2:U5" si="3">IF(AND(OR($D2=TRUE,$E2=TRUE),$F2=TRUE),TRUE,FALSE)</f>
        <v>0</v>
      </c>
      <c r="V2" s="14" t="b">
        <f t="shared" ref="V2:V5" si="4">IF(OR(U2=TRUE,L2=TRUE),TRUE, FALSE)</f>
        <v>0</v>
      </c>
      <c r="W2" s="16" t="b">
        <f t="shared" ref="W2:W5" si="5">IF(AND(V2=TRUE,K2=TRUE),TRUE, FALSE)</f>
        <v>0</v>
      </c>
    </row>
    <row r="3" spans="1:23" ht="15.75" customHeight="1">
      <c r="A3" s="2" t="s">
        <v>5</v>
      </c>
      <c r="B3" s="2" t="b">
        <v>0</v>
      </c>
      <c r="C3" s="2" t="b">
        <v>0</v>
      </c>
      <c r="D3" s="2" t="b">
        <v>0</v>
      </c>
      <c r="E3" s="2" t="b">
        <v>0</v>
      </c>
      <c r="F3" s="2" t="b">
        <v>0</v>
      </c>
      <c r="I3" s="13"/>
      <c r="J3" s="14" t="b">
        <f t="shared" ref="J2:J5" si="6">IF(AND($B3=TRUE,$C3=TRUE),TRUE,FALSE)</f>
        <v>0</v>
      </c>
      <c r="K3" s="14" t="b">
        <f t="shared" si="0"/>
        <v>0</v>
      </c>
      <c r="L3" s="14" t="b">
        <f t="shared" si="1"/>
        <v>0</v>
      </c>
      <c r="M3" s="14" t="b">
        <f t="shared" si="2"/>
        <v>1</v>
      </c>
      <c r="N3" s="15" t="str">
        <f>IF(AND($M3=TRUE,$B3=FALSE,$C3=FALSE),"BLANK","")</f>
        <v>BLANK</v>
      </c>
      <c r="O3" s="16" t="str">
        <f t="shared" ref="O2:O5" si="7">IF($N3="BLANK","BLANK",$M3)</f>
        <v>BLANK</v>
      </c>
      <c r="Q3" s="13"/>
      <c r="R3" s="27" t="b">
        <f t="shared" ref="R2:R5" si="8">IF(AND($D3=TRUE,$F3=TRUE),TRUE,FALSE)</f>
        <v>0</v>
      </c>
      <c r="T3" s="13"/>
      <c r="U3" s="35" t="b">
        <f t="shared" si="3"/>
        <v>0</v>
      </c>
      <c r="V3" s="14" t="b">
        <f t="shared" si="4"/>
        <v>0</v>
      </c>
      <c r="W3" s="16" t="b">
        <f t="shared" si="5"/>
        <v>0</v>
      </c>
    </row>
    <row r="4" spans="1:23" ht="15.75" customHeight="1">
      <c r="A4" s="2" t="s">
        <v>9</v>
      </c>
      <c r="B4" s="38" t="b">
        <v>1</v>
      </c>
      <c r="C4" s="2" t="b">
        <v>0</v>
      </c>
      <c r="D4" s="2" t="b">
        <v>0</v>
      </c>
      <c r="E4" s="2" t="b">
        <v>0</v>
      </c>
      <c r="F4" s="2" t="b">
        <v>0</v>
      </c>
      <c r="I4" s="13"/>
      <c r="J4" s="14" t="b">
        <f t="shared" si="6"/>
        <v>0</v>
      </c>
      <c r="K4" s="14" t="b">
        <f t="shared" si="0"/>
        <v>1</v>
      </c>
      <c r="L4" s="14" t="b">
        <f t="shared" si="1"/>
        <v>0</v>
      </c>
      <c r="M4" s="14" t="b">
        <f t="shared" si="2"/>
        <v>1</v>
      </c>
      <c r="N4" s="15" t="str">
        <f>IF(AND($M4=TRUE,$B4=FALSE,$C4=FALSE),"BLANK","")</f>
        <v/>
      </c>
      <c r="O4" s="16" t="b">
        <f t="shared" si="7"/>
        <v>1</v>
      </c>
      <c r="Q4" s="13"/>
      <c r="R4" s="27" t="b">
        <f t="shared" si="8"/>
        <v>0</v>
      </c>
      <c r="T4" s="13"/>
      <c r="U4" s="35" t="b">
        <f t="shared" si="3"/>
        <v>0</v>
      </c>
      <c r="V4" s="14" t="b">
        <f t="shared" si="4"/>
        <v>0</v>
      </c>
      <c r="W4" s="16" t="b">
        <f t="shared" si="5"/>
        <v>0</v>
      </c>
    </row>
    <row r="5" spans="1:23" ht="15.75" customHeight="1">
      <c r="A5" s="2" t="s">
        <v>14</v>
      </c>
      <c r="B5" s="2" t="b">
        <v>0</v>
      </c>
      <c r="C5" s="2" t="b">
        <v>1</v>
      </c>
      <c r="D5" s="2" t="b">
        <v>0</v>
      </c>
      <c r="E5" s="2" t="b">
        <v>0</v>
      </c>
      <c r="F5" s="2" t="b">
        <v>0</v>
      </c>
      <c r="I5" s="13"/>
      <c r="J5" s="14" t="b">
        <f t="shared" si="6"/>
        <v>0</v>
      </c>
      <c r="K5" s="14" t="b">
        <f t="shared" si="0"/>
        <v>0</v>
      </c>
      <c r="L5" s="14" t="b">
        <f t="shared" si="1"/>
        <v>1</v>
      </c>
      <c r="M5" s="14" t="b">
        <f t="shared" si="2"/>
        <v>0</v>
      </c>
      <c r="N5" s="15" t="str">
        <f>IF(AND($M5=TRUE,$B5=FALSE,$C5=FALSE),"BLANK","")</f>
        <v/>
      </c>
      <c r="O5" s="16" t="b">
        <f t="shared" si="7"/>
        <v>0</v>
      </c>
      <c r="Q5" s="13"/>
      <c r="R5" s="27" t="b">
        <f t="shared" si="8"/>
        <v>0</v>
      </c>
      <c r="T5" s="13"/>
      <c r="U5" s="35" t="b">
        <f t="shared" si="3"/>
        <v>0</v>
      </c>
      <c r="V5" s="14" t="b">
        <f t="shared" si="4"/>
        <v>1</v>
      </c>
      <c r="W5" s="16" t="b">
        <f t="shared" si="5"/>
        <v>0</v>
      </c>
    </row>
    <row r="6" spans="1:23" ht="39" customHeight="1">
      <c r="A6" s="6" t="s">
        <v>83</v>
      </c>
      <c r="B6" s="2" t="b">
        <v>0</v>
      </c>
      <c r="D6" s="2"/>
      <c r="E6" s="2"/>
      <c r="F6" s="2"/>
      <c r="I6" s="17" t="s">
        <v>84</v>
      </c>
      <c r="J6" s="14">
        <f t="shared" ref="J6:L6" si="9">COUNTIF(J$2:J$5,TRUE)</f>
        <v>0</v>
      </c>
      <c r="K6" s="14">
        <f>COUNTIF(K$2:K$5,TRUE)</f>
        <v>1</v>
      </c>
      <c r="L6" s="14">
        <f t="shared" si="9"/>
        <v>1</v>
      </c>
      <c r="M6" s="14"/>
      <c r="N6" s="14"/>
      <c r="O6" s="16"/>
      <c r="Q6" s="13"/>
      <c r="R6" s="28">
        <f>COUNTIF(R$2:R$5,TRUE)</f>
        <v>0</v>
      </c>
      <c r="T6" s="13"/>
      <c r="U6" s="14"/>
      <c r="V6" s="36">
        <f t="shared" ref="V6:W6" si="10">COUNTIF(V$2:V$5,TRUE)</f>
        <v>1</v>
      </c>
      <c r="W6" s="28">
        <f t="shared" si="10"/>
        <v>0</v>
      </c>
    </row>
    <row r="7" spans="1:23" ht="38" customHeight="1">
      <c r="A7" s="8" t="s">
        <v>91</v>
      </c>
      <c r="B7" s="2" t="b">
        <v>0</v>
      </c>
      <c r="C7" s="38" t="s">
        <v>94</v>
      </c>
      <c r="I7" s="17" t="s">
        <v>95</v>
      </c>
      <c r="J7" s="14"/>
      <c r="K7" s="14">
        <f t="shared" ref="K7:L7" si="11">COUNTIF(K$3:K$5,TRUE)</f>
        <v>1</v>
      </c>
      <c r="L7" s="14">
        <f t="shared" si="11"/>
        <v>1</v>
      </c>
      <c r="M7" s="14"/>
      <c r="N7" s="14"/>
      <c r="O7" s="16"/>
      <c r="Q7" s="17" t="s">
        <v>95</v>
      </c>
      <c r="R7" s="16"/>
      <c r="T7" s="17" t="s">
        <v>95</v>
      </c>
      <c r="U7" s="14"/>
      <c r="V7" s="14"/>
      <c r="W7" s="16"/>
    </row>
    <row r="8" spans="1:23" ht="15.75" customHeight="1">
      <c r="I8" s="17" t="s">
        <v>0</v>
      </c>
      <c r="J8" s="18" t="str">
        <f>IF(OR(AND($J$3=TRUE,$J$4=TRUE,$J$5=TRUE),AND($K$2=TRUE,$L$2=TRUE,$K$7&gt;1,$L$7&gt;1)), "Definite", "")</f>
        <v/>
      </c>
      <c r="K8" s="14"/>
      <c r="L8" s="14"/>
      <c r="M8" s="19" t="e">
        <f>INDEX(M$2:M$5,MATCH(FALSE,ISBLANK(M$2:M$5),0))</f>
        <v>#N/A</v>
      </c>
      <c r="N8" s="15" t="s">
        <v>130</v>
      </c>
      <c r="O8" s="20" t="b">
        <f>INDEX(O$2:O$5,MATCH(TRUE,INDEX((O$2:O$5&lt;&gt;"BLANK"),0),0))</f>
        <v>1</v>
      </c>
      <c r="Q8" s="42" t="s">
        <v>131</v>
      </c>
      <c r="R8" s="29" t="str">
        <f>IF(OR(AND($J$3=TRUE,$J$4=TRUE,$J$5=TRUE),AND($K$2=TRUE,$L$2=TRUE,$K$7&gt;1,$L$7&gt;1)), $R$16, "")</f>
        <v/>
      </c>
      <c r="T8" s="17" t="s">
        <v>131</v>
      </c>
      <c r="U8" s="18" t="str">
        <f>IF(OR(AND($J$3=TRUE,$J$4=TRUE,$J$5=TRUE),AND($K$2=TRUE,$L$2=TRUE,$K$7&gt;1,$L$7&gt;1)), $R$16, "")</f>
        <v/>
      </c>
      <c r="V8" s="14"/>
      <c r="W8" s="16"/>
    </row>
    <row r="9" spans="1:23" ht="15.75" customHeight="1">
      <c r="I9" s="17" t="s">
        <v>15</v>
      </c>
      <c r="J9" s="18" t="str">
        <f>IF(AND($K$6&gt;1,$L$6&gt;1,$J$8="",$O$8=TRUE,$B$7=TRUE),"Probable", "")</f>
        <v/>
      </c>
      <c r="K9" s="14"/>
      <c r="L9" s="14"/>
      <c r="M9" s="14"/>
      <c r="N9" s="14"/>
      <c r="O9" s="16"/>
      <c r="Q9" s="42" t="s">
        <v>132</v>
      </c>
      <c r="R9" s="29" t="str">
        <f>IF(AND(OR($K$6&gt;=1,$L$6&gt;=1),$B$6=TRUE,R$8=""), "Clinically Definite FALS Lab Supported", "")</f>
        <v/>
      </c>
      <c r="T9" s="17" t="s">
        <v>132</v>
      </c>
      <c r="U9" s="18" t="str">
        <f>IF(AND(OR($K$6&gt;=1,$L$6&gt;=1,$V$6&gt;=1),$B$6=TRUE,R$8=""), "Clinically Definite FALS Lab Supported", "")</f>
        <v/>
      </c>
      <c r="V9" s="14"/>
      <c r="W9" s="16"/>
    </row>
    <row r="10" spans="1:23" ht="15.75" customHeight="1">
      <c r="I10" s="17" t="s">
        <v>21</v>
      </c>
      <c r="J10" s="18" t="str">
        <f>IF(AND(OR($J$6&gt;=1,$K$6&gt;=2),J$8="",J$9=""),"Possible", "")</f>
        <v/>
      </c>
      <c r="K10" s="14"/>
      <c r="L10" s="14"/>
      <c r="M10" s="14"/>
      <c r="N10" s="14"/>
      <c r="O10" s="16"/>
      <c r="Q10" s="42" t="s">
        <v>133</v>
      </c>
      <c r="R10" s="29" t="str">
        <f>IF(AND($K$6&gt;1,$L$6&gt;1,$R$8="",$R$9="",$O$8=TRUE,$B$7=TRUE),"Clinically Probable", "")</f>
        <v/>
      </c>
      <c r="T10" s="17" t="s">
        <v>133</v>
      </c>
      <c r="U10" s="18" t="str">
        <f>IF(AND($K$6&gt;1,$V$6&gt;1,$U$8="",$U$9="",$O$8=TRUE,$B$7=TRUE),"Clinically Probable", "")</f>
        <v/>
      </c>
      <c r="V10" s="14"/>
      <c r="W10" s="16"/>
    </row>
    <row r="11" spans="1:23" ht="15.75" customHeight="1">
      <c r="I11" s="17" t="s">
        <v>134</v>
      </c>
      <c r="J11" s="18" t="str">
        <f>IF(AND(L$6&gt;=2,J$8="",J$9="",J$10=""),"Suspected", "")</f>
        <v/>
      </c>
      <c r="K11" s="14"/>
      <c r="L11" s="14"/>
      <c r="M11" s="14"/>
      <c r="N11" s="14"/>
      <c r="O11" s="16"/>
      <c r="Q11" s="41" t="s">
        <v>135</v>
      </c>
      <c r="R11" s="30" t="str">
        <f>IF(AND($K$6&gt;=1,$R$6&gt;1,$R$8="",$R$9="",$R$10=""),"Clinically Probable - Lab Supported", "")</f>
        <v/>
      </c>
      <c r="T11" s="17" t="s">
        <v>136</v>
      </c>
      <c r="U11" s="18" t="str">
        <f>IF(AND(OR($W$6&gt;=1,$K$6&gt;=2),U$8="",$U$9="",U$10=""),"Clinically Possible", "")</f>
        <v/>
      </c>
      <c r="V11" s="14"/>
      <c r="W11" s="16"/>
    </row>
    <row r="12" spans="1:23" ht="15.75" customHeight="1">
      <c r="B12" s="2" t="s">
        <v>137</v>
      </c>
      <c r="I12" s="17" t="s">
        <v>138</v>
      </c>
      <c r="J12" s="21" t="str">
        <f ca="1">IFERROR(__xludf.DUMMYFUNCTION("INDEX( SORT( FILTER( J$8:J$11 , LEN( J$8:J$11) ) , FILTER( ROW( J$8:J$11 ) , LEN( J$8:J$11 ) ) , 0 ) , 1 )"),"Possible")</f>
        <v>Possible</v>
      </c>
      <c r="K12" s="14"/>
      <c r="L12" s="14"/>
      <c r="M12" s="14"/>
      <c r="N12" s="14"/>
      <c r="O12" s="16"/>
      <c r="Q12" s="42" t="s">
        <v>136</v>
      </c>
      <c r="R12" s="29" t="str">
        <f>IF(AND(OR($J$6&gt;=1,$K$6&gt;=2),R$8="",$R$9="",R$10="",R$11=""),"Clinically Possible", "")</f>
        <v/>
      </c>
      <c r="T12" s="17"/>
      <c r="U12" s="14"/>
      <c r="V12" s="14"/>
      <c r="W12" s="16"/>
    </row>
    <row r="13" spans="1:23" ht="30" customHeight="1">
      <c r="A13" s="2" t="s">
        <v>139</v>
      </c>
      <c r="B13" s="9" t="str">
        <f ca="1">$J$12</f>
        <v>Possible</v>
      </c>
      <c r="I13" s="13"/>
      <c r="J13" s="14"/>
      <c r="K13" s="14"/>
      <c r="L13" s="14"/>
      <c r="M13" s="14"/>
      <c r="N13" s="22" t="s">
        <v>144</v>
      </c>
      <c r="O13" s="16" t="b">
        <f>INDEX(O$2:O$5,MATCH(TRUE,INDEX((O$2:O$5&lt;&gt;"BLANK"),0),0))</f>
        <v>1</v>
      </c>
      <c r="Q13" s="17"/>
      <c r="R13" s="16"/>
      <c r="T13" s="32" t="s">
        <v>138</v>
      </c>
      <c r="U13" s="37" t="str">
        <f ca="1">IFERROR(__xludf.DUMMYFUNCTION("INDEX( SORT( FILTER( U$8:U$11 , LEN( U$8:U$11) ) , FILTER( ROW( U$8:U$11 ) , LEN( U$8:U$11 ) ) , 0 ) , 1 )"),"Clinically Possible")</f>
        <v>Clinically Possible</v>
      </c>
      <c r="V13" s="24"/>
      <c r="W13" s="25"/>
    </row>
    <row r="14" spans="1:23" ht="44" customHeight="1">
      <c r="A14" s="5" t="s">
        <v>140</v>
      </c>
      <c r="B14" s="9" t="str">
        <f ca="1">$R$14</f>
        <v>Clinically Possible</v>
      </c>
      <c r="I14" s="13"/>
      <c r="J14" s="14"/>
      <c r="K14" s="14"/>
      <c r="L14" s="14"/>
      <c r="M14" s="14"/>
      <c r="N14" s="39" t="s">
        <v>145</v>
      </c>
      <c r="O14" s="16">
        <f xml:space="preserve"> MATCH(TRUE,    INDEX((O$2:O$5&lt;&gt;"BLANK"), 0),0)</f>
        <v>3</v>
      </c>
      <c r="Q14" s="17" t="s">
        <v>138</v>
      </c>
      <c r="R14" s="31" t="str">
        <f ca="1">IFERROR(__xludf.DUMMYFUNCTION("INDEX( SORT( FILTER( R$8:R$12 , LEN( R$8:R$12) ) , FILTER( ROW( R$8:R$12 ) , LEN( R$8:R$12 ) ) , 0 ) , 1 )"),"Clinically Possible")</f>
        <v>Clinically Possible</v>
      </c>
    </row>
    <row r="15" spans="1:23" ht="30" customHeight="1">
      <c r="A15" s="2" t="s">
        <v>141</v>
      </c>
      <c r="B15" s="9" t="str">
        <f ca="1">$U$13</f>
        <v>Clinically Possible</v>
      </c>
      <c r="I15" s="23"/>
      <c r="J15" s="24"/>
      <c r="K15" s="24"/>
      <c r="L15" s="24"/>
      <c r="M15" s="24"/>
      <c r="N15" s="40" t="s">
        <v>143</v>
      </c>
      <c r="O15" s="25" t="b">
        <f>INDEX((O$2:O$5&lt;&gt;"BLANK"),0)</f>
        <v>0</v>
      </c>
      <c r="Q15" s="13"/>
      <c r="R15" s="16"/>
    </row>
    <row r="16" spans="1:23" ht="15.75" customHeight="1">
      <c r="Q16" s="32" t="s">
        <v>142</v>
      </c>
      <c r="R16" s="33" t="s">
        <v>85</v>
      </c>
    </row>
    <row r="17" spans="1:2" ht="15.75" customHeight="1">
      <c r="A17" s="9" t="str">
        <f>IF(OR($O$8=FALSE,$B$7=FALSE),"ALERT! UMN not rostral to LMN","")</f>
        <v>ALERT! UMN not rostral to LMN</v>
      </c>
      <c r="B17" s="9"/>
    </row>
  </sheetData>
  <printOptions horizontalCentered="1" gridLines="1"/>
  <pageMargins left="0.7" right="0.7" top="0.75" bottom="0.75" header="0" footer="0"/>
  <pageSetup fitToHeight="0" pageOrder="overThenDown" orientation="landscape" cellComments="atEnd"/>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1"/>
  <sheetViews>
    <sheetView workbookViewId="0"/>
  </sheetViews>
  <sheetFormatPr baseColWidth="10" defaultColWidth="14.5" defaultRowHeight="15.75" customHeight="1"/>
  <cols>
    <col min="1" max="1" width="147" customWidth="1"/>
  </cols>
  <sheetData>
    <row r="1" spans="1:1" ht="15.75" customHeight="1">
      <c r="A1" s="4" t="s">
        <v>8</v>
      </c>
    </row>
    <row r="2" spans="1:1" ht="15.75" customHeight="1">
      <c r="A2" s="6"/>
    </row>
    <row r="3" spans="1:1" ht="15.75" customHeight="1">
      <c r="A3" s="4" t="s">
        <v>35</v>
      </c>
    </row>
    <row r="4" spans="1:1" ht="15.75" customHeight="1">
      <c r="A4" s="6"/>
    </row>
    <row r="5" spans="1:1" ht="15.75" customHeight="1">
      <c r="A5" s="4" t="s">
        <v>37</v>
      </c>
    </row>
    <row r="6" spans="1:1" ht="15.75" customHeight="1">
      <c r="A6" s="6"/>
    </row>
    <row r="7" spans="1:1" ht="15.75" customHeight="1">
      <c r="A7" s="4" t="s">
        <v>39</v>
      </c>
    </row>
    <row r="8" spans="1:1" ht="15.75" customHeight="1">
      <c r="A8" s="6"/>
    </row>
    <row r="9" spans="1:1" ht="15.75" customHeight="1">
      <c r="A9" s="4" t="s">
        <v>42</v>
      </c>
    </row>
    <row r="10" spans="1:1" ht="15.75" customHeight="1">
      <c r="A10" s="4" t="s">
        <v>44</v>
      </c>
    </row>
    <row r="11" spans="1:1" ht="15.75" customHeight="1">
      <c r="A11" s="6"/>
    </row>
    <row r="12" spans="1:1" ht="15.75" customHeight="1">
      <c r="A12" s="4" t="s">
        <v>45</v>
      </c>
    </row>
    <row r="13" spans="1:1" ht="15.75" customHeight="1">
      <c r="A13" s="6"/>
    </row>
    <row r="14" spans="1:1" ht="15.75" customHeight="1">
      <c r="A14" s="4" t="s">
        <v>47</v>
      </c>
    </row>
    <row r="15" spans="1:1" ht="15.75" customHeight="1">
      <c r="A15" s="6"/>
    </row>
    <row r="16" spans="1:1" ht="15.75" customHeight="1">
      <c r="A16" s="4" t="s">
        <v>51</v>
      </c>
    </row>
    <row r="17" spans="1:1" ht="15.75" customHeight="1">
      <c r="A17" s="6"/>
    </row>
    <row r="18" spans="1:1" ht="15.75" customHeight="1">
      <c r="A18" s="4" t="s">
        <v>54</v>
      </c>
    </row>
    <row r="19" spans="1:1" ht="15.75" customHeight="1">
      <c r="A19" s="6"/>
    </row>
    <row r="20" spans="1:1" ht="15.75" customHeight="1">
      <c r="A20" s="4" t="s">
        <v>57</v>
      </c>
    </row>
    <row r="21" spans="1:1" ht="15.75" customHeight="1">
      <c r="A2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64"/>
  <sheetViews>
    <sheetView workbookViewId="0"/>
  </sheetViews>
  <sheetFormatPr baseColWidth="10" defaultColWidth="14.5" defaultRowHeight="15.75" customHeight="1"/>
  <sheetData>
    <row r="1" spans="1:7" ht="15.75" customHeight="1">
      <c r="A1" s="1" t="s">
        <v>0</v>
      </c>
      <c r="B1" s="2" t="s">
        <v>1</v>
      </c>
      <c r="D1" s="2" t="s">
        <v>1</v>
      </c>
      <c r="F1" s="2"/>
    </row>
    <row r="2" spans="1:7" ht="15.75" customHeight="1">
      <c r="A2" s="2" t="s">
        <v>2</v>
      </c>
      <c r="B2" s="2" t="s">
        <v>3</v>
      </c>
      <c r="D2" s="2" t="s">
        <v>4</v>
      </c>
      <c r="F2" s="3"/>
    </row>
    <row r="3" spans="1:7" ht="15.75" customHeight="1">
      <c r="A3" s="2" t="s">
        <v>5</v>
      </c>
      <c r="B3" s="3">
        <v>43134</v>
      </c>
      <c r="C3" s="2" t="s">
        <v>6</v>
      </c>
      <c r="D3" s="2">
        <v>3</v>
      </c>
      <c r="F3" s="3"/>
    </row>
    <row r="4" spans="1:7" ht="15.75" customHeight="1">
      <c r="A4" s="2" t="s">
        <v>9</v>
      </c>
      <c r="B4" s="3">
        <v>43134</v>
      </c>
      <c r="D4" s="2">
        <v>3</v>
      </c>
      <c r="F4" s="3"/>
    </row>
    <row r="5" spans="1:7" ht="15.75" customHeight="1">
      <c r="A5" s="2" t="s">
        <v>14</v>
      </c>
      <c r="B5" s="3">
        <v>43134</v>
      </c>
      <c r="D5" s="2">
        <v>3</v>
      </c>
      <c r="F5" s="3"/>
    </row>
    <row r="7" spans="1:7" ht="15.75" customHeight="1">
      <c r="A7" s="1" t="s">
        <v>15</v>
      </c>
      <c r="B7" s="2" t="s">
        <v>1</v>
      </c>
      <c r="C7" s="2" t="s">
        <v>16</v>
      </c>
    </row>
    <row r="8" spans="1:7" ht="15.75" customHeight="1">
      <c r="A8" s="2" t="s">
        <v>2</v>
      </c>
      <c r="B8" s="3">
        <v>43135</v>
      </c>
      <c r="C8" s="2" t="s">
        <v>17</v>
      </c>
    </row>
    <row r="9" spans="1:7" ht="15.75" customHeight="1">
      <c r="A9" s="2" t="s">
        <v>5</v>
      </c>
      <c r="B9" s="3">
        <v>43135</v>
      </c>
      <c r="C9" s="2" t="s">
        <v>18</v>
      </c>
    </row>
    <row r="10" spans="1:7" ht="15.75" customHeight="1">
      <c r="A10" s="2" t="s">
        <v>9</v>
      </c>
      <c r="B10" s="3">
        <v>43135</v>
      </c>
      <c r="C10" s="2" t="s">
        <v>19</v>
      </c>
    </row>
    <row r="11" spans="1:7" ht="15.75" customHeight="1">
      <c r="A11" s="2" t="s">
        <v>14</v>
      </c>
      <c r="B11" s="3">
        <v>43135</v>
      </c>
      <c r="C11" s="2" t="s">
        <v>20</v>
      </c>
    </row>
    <row r="13" spans="1:7" ht="15.75" customHeight="1">
      <c r="A13" s="1" t="s">
        <v>21</v>
      </c>
      <c r="B13" s="2" t="s">
        <v>1</v>
      </c>
      <c r="D13" s="2" t="s">
        <v>7</v>
      </c>
      <c r="F13" s="2" t="s">
        <v>22</v>
      </c>
      <c r="G13" s="2"/>
    </row>
    <row r="14" spans="1:7" ht="15.75" customHeight="1">
      <c r="A14" s="2" t="s">
        <v>2</v>
      </c>
      <c r="B14" s="3">
        <v>43104</v>
      </c>
      <c r="C14" s="2" t="s">
        <v>6</v>
      </c>
      <c r="D14" s="2" t="s">
        <v>24</v>
      </c>
      <c r="E14" s="2" t="s">
        <v>6</v>
      </c>
      <c r="F14" s="2" t="s">
        <v>25</v>
      </c>
      <c r="G14" s="3"/>
    </row>
    <row r="15" spans="1:7" ht="15.75" customHeight="1">
      <c r="A15" s="2" t="s">
        <v>5</v>
      </c>
      <c r="B15" s="3">
        <v>43104</v>
      </c>
      <c r="D15" s="2" t="s">
        <v>24</v>
      </c>
      <c r="F15" s="2" t="s">
        <v>30</v>
      </c>
      <c r="G15" s="3"/>
    </row>
    <row r="16" spans="1:7" ht="15.75" customHeight="1">
      <c r="A16" s="2" t="s">
        <v>9</v>
      </c>
      <c r="B16" s="3">
        <v>43104</v>
      </c>
      <c r="D16" s="2" t="s">
        <v>24</v>
      </c>
      <c r="F16" s="2" t="s">
        <v>32</v>
      </c>
      <c r="G16" s="3"/>
    </row>
    <row r="17" spans="1:7" ht="15.75" customHeight="1">
      <c r="A17" s="2" t="s">
        <v>14</v>
      </c>
      <c r="B17" s="3">
        <v>43104</v>
      </c>
      <c r="D17" s="2" t="s">
        <v>24</v>
      </c>
      <c r="F17" s="2" t="s">
        <v>33</v>
      </c>
      <c r="G17" s="3"/>
    </row>
    <row r="18" spans="1:7" ht="15.75" customHeight="1">
      <c r="F18" s="2" t="s">
        <v>34</v>
      </c>
    </row>
    <row r="19" spans="1:7" ht="15.75" customHeight="1">
      <c r="F19" s="2" t="s">
        <v>36</v>
      </c>
    </row>
    <row r="20" spans="1:7" ht="15.75" customHeight="1">
      <c r="F20" s="2" t="s">
        <v>38</v>
      </c>
    </row>
    <row r="21" spans="1:7" ht="15.75" customHeight="1">
      <c r="F21" s="2" t="s">
        <v>40</v>
      </c>
    </row>
    <row r="22" spans="1:7" ht="15.75" customHeight="1">
      <c r="F22" s="2" t="s">
        <v>41</v>
      </c>
    </row>
    <row r="24" spans="1:7" ht="15.75" customHeight="1">
      <c r="A24" s="1" t="s">
        <v>43</v>
      </c>
      <c r="B24" s="2" t="s">
        <v>10</v>
      </c>
      <c r="C24" s="2"/>
    </row>
    <row r="25" spans="1:7" ht="15.75" customHeight="1">
      <c r="A25" s="2" t="s">
        <v>2</v>
      </c>
      <c r="B25" s="2" t="s">
        <v>24</v>
      </c>
      <c r="C25" s="3"/>
    </row>
    <row r="26" spans="1:7" ht="15.75" customHeight="1">
      <c r="A26" s="2" t="s">
        <v>5</v>
      </c>
      <c r="B26" s="2" t="s">
        <v>24</v>
      </c>
      <c r="C26" s="3"/>
    </row>
    <row r="27" spans="1:7" ht="15.75" customHeight="1">
      <c r="A27" s="2" t="s">
        <v>9</v>
      </c>
      <c r="B27" s="2" t="s">
        <v>24</v>
      </c>
      <c r="C27" s="3"/>
    </row>
    <row r="28" spans="1:7" ht="15.75" customHeight="1">
      <c r="A28" s="2" t="s">
        <v>14</v>
      </c>
      <c r="B28" s="2" t="s">
        <v>24</v>
      </c>
      <c r="C28" s="3"/>
    </row>
    <row r="30" spans="1:7" ht="15.75" customHeight="1">
      <c r="A30" s="2" t="s">
        <v>46</v>
      </c>
    </row>
    <row r="31" spans="1:7" ht="15.75" customHeight="1">
      <c r="A31" s="2" t="s">
        <v>48</v>
      </c>
    </row>
    <row r="32" spans="1:7" ht="15.75" customHeight="1">
      <c r="A32" s="2" t="s">
        <v>49</v>
      </c>
    </row>
    <row r="33" spans="1:1" ht="15.75" customHeight="1">
      <c r="A33" s="2" t="s">
        <v>50</v>
      </c>
    </row>
    <row r="34" spans="1:1" ht="15.75" customHeight="1">
      <c r="A34" s="2" t="s">
        <v>52</v>
      </c>
    </row>
    <row r="35" spans="1:1" ht="15.75" customHeight="1">
      <c r="A35" s="2" t="s">
        <v>53</v>
      </c>
    </row>
    <row r="36" spans="1:1" ht="15.75" customHeight="1">
      <c r="A36" s="2" t="s">
        <v>55</v>
      </c>
    </row>
    <row r="37" spans="1:1" ht="15.75" customHeight="1">
      <c r="A37" s="2" t="s">
        <v>56</v>
      </c>
    </row>
    <row r="38" spans="1:1" ht="15.75" customHeight="1">
      <c r="A38" s="2" t="s">
        <v>55</v>
      </c>
    </row>
    <row r="39" spans="1:1" ht="15.75" customHeight="1">
      <c r="A39" s="2" t="s">
        <v>58</v>
      </c>
    </row>
    <row r="40" spans="1:1" ht="15.75" customHeight="1">
      <c r="A40" s="2" t="s">
        <v>52</v>
      </c>
    </row>
    <row r="41" spans="1:1" ht="15.75" customHeight="1">
      <c r="A41" s="2" t="s">
        <v>59</v>
      </c>
    </row>
    <row r="42" spans="1:1" ht="15.75" customHeight="1">
      <c r="A42" s="2" t="s">
        <v>60</v>
      </c>
    </row>
    <row r="43" spans="1:1" ht="15.75" customHeight="1">
      <c r="A43" s="2" t="s">
        <v>61</v>
      </c>
    </row>
    <row r="44" spans="1:1" ht="15.75" customHeight="1">
      <c r="A44" s="2" t="s">
        <v>62</v>
      </c>
    </row>
    <row r="45" spans="1:1" ht="13">
      <c r="A45" s="2" t="s">
        <v>63</v>
      </c>
    </row>
    <row r="46" spans="1:1" ht="13">
      <c r="A46" s="2" t="s">
        <v>64</v>
      </c>
    </row>
    <row r="47" spans="1:1" ht="13">
      <c r="A47" s="2" t="s">
        <v>65</v>
      </c>
    </row>
    <row r="48" spans="1:1" ht="13">
      <c r="A48" s="2" t="s">
        <v>66</v>
      </c>
    </row>
    <row r="49" spans="1:1" ht="13">
      <c r="A49" s="2" t="s">
        <v>67</v>
      </c>
    </row>
    <row r="50" spans="1:1" ht="13">
      <c r="A50" s="2" t="s">
        <v>68</v>
      </c>
    </row>
    <row r="51" spans="1:1" ht="13">
      <c r="A51" s="2" t="s">
        <v>69</v>
      </c>
    </row>
    <row r="52" spans="1:1" ht="13">
      <c r="A52" s="2" t="s">
        <v>70</v>
      </c>
    </row>
    <row r="53" spans="1:1" ht="13">
      <c r="A53" s="2" t="s">
        <v>71</v>
      </c>
    </row>
    <row r="54" spans="1:1" ht="13">
      <c r="A54" s="2" t="s">
        <v>72</v>
      </c>
    </row>
    <row r="55" spans="1:1" ht="13">
      <c r="A55" s="2" t="s">
        <v>73</v>
      </c>
    </row>
    <row r="56" spans="1:1" ht="13">
      <c r="A56" s="2" t="s">
        <v>74</v>
      </c>
    </row>
    <row r="57" spans="1:1" ht="13">
      <c r="A57" s="2" t="s">
        <v>75</v>
      </c>
    </row>
    <row r="58" spans="1:1" ht="13">
      <c r="A58" s="2" t="s">
        <v>76</v>
      </c>
    </row>
    <row r="59" spans="1:1" ht="13">
      <c r="A59" s="2" t="s">
        <v>77</v>
      </c>
    </row>
    <row r="60" spans="1:1" ht="13">
      <c r="A60" s="2" t="s">
        <v>78</v>
      </c>
    </row>
    <row r="61" spans="1:1" ht="13">
      <c r="A61" s="2" t="s">
        <v>79</v>
      </c>
    </row>
    <row r="62" spans="1:1" ht="13">
      <c r="A62" s="2" t="s">
        <v>80</v>
      </c>
    </row>
    <row r="63" spans="1:1" ht="13">
      <c r="A63" s="2" t="s">
        <v>81</v>
      </c>
    </row>
    <row r="64" spans="1:1" ht="13">
      <c r="A64" s="2"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37"/>
  <sheetViews>
    <sheetView workbookViewId="0"/>
  </sheetViews>
  <sheetFormatPr baseColWidth="10" defaultColWidth="14.5" defaultRowHeight="15.75" customHeight="1"/>
  <cols>
    <col min="1" max="1" width="18.1640625" customWidth="1"/>
  </cols>
  <sheetData>
    <row r="1" spans="1:6" ht="15.75" customHeight="1">
      <c r="A1" s="1" t="s">
        <v>85</v>
      </c>
      <c r="B1" s="2" t="s">
        <v>1</v>
      </c>
      <c r="D1" s="2" t="s">
        <v>1</v>
      </c>
    </row>
    <row r="2" spans="1:6" ht="15.75" customHeight="1">
      <c r="A2" s="2" t="s">
        <v>2</v>
      </c>
      <c r="B2" s="2" t="s">
        <v>3</v>
      </c>
      <c r="D2" s="2" t="s">
        <v>4</v>
      </c>
    </row>
    <row r="3" spans="1:6" ht="15.75" customHeight="1">
      <c r="A3" s="2" t="s">
        <v>5</v>
      </c>
      <c r="B3" s="3">
        <v>43134</v>
      </c>
      <c r="C3" s="2" t="s">
        <v>6</v>
      </c>
      <c r="D3" s="2">
        <v>3</v>
      </c>
      <c r="F3" s="2" t="s">
        <v>86</v>
      </c>
    </row>
    <row r="4" spans="1:6" ht="15.75" customHeight="1">
      <c r="A4" s="2" t="s">
        <v>9</v>
      </c>
      <c r="B4" s="3">
        <v>43134</v>
      </c>
      <c r="D4" s="2">
        <v>3</v>
      </c>
    </row>
    <row r="5" spans="1:6" ht="15.75" customHeight="1">
      <c r="A5" s="2" t="s">
        <v>14</v>
      </c>
      <c r="B5" s="3">
        <v>43134</v>
      </c>
      <c r="D5" s="2">
        <v>3</v>
      </c>
    </row>
    <row r="7" spans="1:6" ht="15.75" customHeight="1">
      <c r="A7" s="1" t="s">
        <v>87</v>
      </c>
      <c r="B7" s="2" t="s">
        <v>1</v>
      </c>
      <c r="C7" s="2"/>
    </row>
    <row r="8" spans="1:6" ht="15.75" customHeight="1">
      <c r="A8" s="2" t="s">
        <v>2</v>
      </c>
      <c r="B8" s="3">
        <v>43135</v>
      </c>
      <c r="C8" s="2" t="s">
        <v>88</v>
      </c>
    </row>
    <row r="9" spans="1:6" ht="15.75" customHeight="1">
      <c r="A9" s="2" t="s">
        <v>5</v>
      </c>
      <c r="B9" s="3">
        <v>43135</v>
      </c>
      <c r="C9" s="2" t="s">
        <v>89</v>
      </c>
    </row>
    <row r="10" spans="1:6" ht="15.75" customHeight="1">
      <c r="A10" s="2" t="s">
        <v>9</v>
      </c>
      <c r="B10" s="3">
        <v>43135</v>
      </c>
      <c r="C10" s="2"/>
      <c r="F10" s="2" t="s">
        <v>86</v>
      </c>
    </row>
    <row r="11" spans="1:6" ht="15.75" customHeight="1">
      <c r="A11" s="2" t="s">
        <v>14</v>
      </c>
      <c r="B11" s="3">
        <v>43135</v>
      </c>
      <c r="C11" s="2"/>
    </row>
    <row r="13" spans="1:6" ht="15.75" customHeight="1">
      <c r="A13" s="7" t="s">
        <v>90</v>
      </c>
      <c r="B13" s="2" t="s">
        <v>1</v>
      </c>
      <c r="D13" s="2" t="s">
        <v>7</v>
      </c>
      <c r="F13" s="2" t="s">
        <v>92</v>
      </c>
    </row>
    <row r="14" spans="1:6" ht="15.75" customHeight="1">
      <c r="A14" s="2" t="s">
        <v>2</v>
      </c>
      <c r="B14" s="3">
        <v>43104</v>
      </c>
      <c r="D14" s="3">
        <v>43104</v>
      </c>
      <c r="F14" s="3">
        <v>43135</v>
      </c>
    </row>
    <row r="15" spans="1:6" ht="15.75" customHeight="1">
      <c r="A15" s="2" t="s">
        <v>5</v>
      </c>
      <c r="B15" s="3">
        <v>43104</v>
      </c>
      <c r="C15" s="2" t="s">
        <v>6</v>
      </c>
      <c r="D15" s="3">
        <v>43104</v>
      </c>
      <c r="E15" s="2" t="s">
        <v>93</v>
      </c>
      <c r="F15" s="3">
        <v>43135</v>
      </c>
    </row>
    <row r="16" spans="1:6" ht="15.75" customHeight="1">
      <c r="A16" s="2" t="s">
        <v>9</v>
      </c>
      <c r="B16" s="3">
        <v>43104</v>
      </c>
      <c r="D16" s="3">
        <v>43104</v>
      </c>
      <c r="F16" s="3">
        <v>43135</v>
      </c>
    </row>
    <row r="17" spans="1:6" ht="15.75" customHeight="1">
      <c r="A17" s="2" t="s">
        <v>14</v>
      </c>
      <c r="B17" s="3">
        <v>43104</v>
      </c>
      <c r="D17" s="3">
        <v>43104</v>
      </c>
      <c r="F17" s="3">
        <v>43135</v>
      </c>
    </row>
    <row r="19" spans="1:6" ht="15.75" customHeight="1">
      <c r="A19" s="1" t="s">
        <v>96</v>
      </c>
      <c r="B19" s="2" t="s">
        <v>1</v>
      </c>
      <c r="D19" s="2" t="s">
        <v>7</v>
      </c>
      <c r="E19" s="2" t="s">
        <v>97</v>
      </c>
    </row>
    <row r="20" spans="1:6" ht="15.75" customHeight="1">
      <c r="A20" s="2" t="s">
        <v>2</v>
      </c>
      <c r="B20" s="3">
        <v>43104</v>
      </c>
      <c r="C20" s="2" t="s">
        <v>6</v>
      </c>
      <c r="D20" s="2" t="s">
        <v>24</v>
      </c>
      <c r="E20" s="2" t="s">
        <v>98</v>
      </c>
    </row>
    <row r="21" spans="1:6" ht="15.75" customHeight="1">
      <c r="A21" s="2" t="s">
        <v>5</v>
      </c>
      <c r="B21" s="3">
        <v>43104</v>
      </c>
      <c r="D21" s="2" t="s">
        <v>24</v>
      </c>
      <c r="E21" s="2" t="s">
        <v>99</v>
      </c>
    </row>
    <row r="22" spans="1:6" ht="15.75" customHeight="1">
      <c r="A22" s="2" t="s">
        <v>9</v>
      </c>
      <c r="B22" s="3">
        <v>43104</v>
      </c>
      <c r="D22" s="2" t="s">
        <v>24</v>
      </c>
      <c r="E22" s="2" t="s">
        <v>100</v>
      </c>
    </row>
    <row r="23" spans="1:6" ht="15.75" customHeight="1">
      <c r="A23" s="2" t="s">
        <v>14</v>
      </c>
      <c r="B23" s="3">
        <v>43104</v>
      </c>
      <c r="D23" s="2" t="s">
        <v>24</v>
      </c>
      <c r="E23" s="2" t="s">
        <v>101</v>
      </c>
    </row>
    <row r="24" spans="1:6" ht="15.75" customHeight="1">
      <c r="A24" s="1"/>
      <c r="B24" s="2"/>
      <c r="C24" s="2"/>
      <c r="E24" s="2" t="s">
        <v>102</v>
      </c>
    </row>
    <row r="25" spans="1:6" ht="15.75" customHeight="1">
      <c r="C25" s="2"/>
      <c r="E25" s="2" t="s">
        <v>104</v>
      </c>
    </row>
    <row r="26" spans="1:6" ht="15.75" customHeight="1">
      <c r="C26" s="3"/>
    </row>
    <row r="27" spans="1:6" ht="15.75" customHeight="1">
      <c r="A27" s="1" t="s">
        <v>106</v>
      </c>
      <c r="B27" s="2"/>
      <c r="C27" s="3"/>
    </row>
    <row r="28" spans="1:6" ht="15.75" customHeight="1">
      <c r="A28" s="2" t="s">
        <v>109</v>
      </c>
      <c r="B28" s="2"/>
      <c r="C28" s="3"/>
    </row>
    <row r="29" spans="1:6" ht="15.75" customHeight="1">
      <c r="A29" s="2"/>
      <c r="B29" s="2"/>
    </row>
    <row r="30" spans="1:6" ht="15.75" customHeight="1">
      <c r="A30" s="2" t="s">
        <v>113</v>
      </c>
      <c r="B30" s="2"/>
    </row>
    <row r="31" spans="1:6" ht="15.75" customHeight="1">
      <c r="A31" s="2" t="s">
        <v>115</v>
      </c>
      <c r="B31" s="2"/>
    </row>
    <row r="32" spans="1:6" ht="15.75" customHeight="1">
      <c r="A32" s="2" t="s">
        <v>118</v>
      </c>
    </row>
    <row r="33" spans="1:3" ht="15.75" customHeight="1">
      <c r="A33" s="2" t="s">
        <v>120</v>
      </c>
    </row>
    <row r="34" spans="1:3" ht="15.75" customHeight="1">
      <c r="A34" s="2" t="s">
        <v>122</v>
      </c>
      <c r="B34" s="2">
        <v>1</v>
      </c>
    </row>
    <row r="35" spans="1:3" ht="15.75" customHeight="1">
      <c r="A35" s="2" t="s">
        <v>5</v>
      </c>
      <c r="B35" s="2">
        <v>2</v>
      </c>
      <c r="C35" s="2" t="s">
        <v>126</v>
      </c>
    </row>
    <row r="36" spans="1:3" ht="15.75" customHeight="1">
      <c r="A36" s="2" t="s">
        <v>9</v>
      </c>
      <c r="B36" s="2">
        <v>1</v>
      </c>
    </row>
    <row r="37" spans="1:3" ht="15.75" customHeight="1">
      <c r="A37" s="2" t="s">
        <v>14</v>
      </c>
      <c r="B37" s="2">
        <v>2</v>
      </c>
      <c r="C37" s="2" t="s">
        <v>126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9"/>
  <sheetViews>
    <sheetView workbookViewId="0"/>
  </sheetViews>
  <sheetFormatPr baseColWidth="10" defaultColWidth="14.5" defaultRowHeight="15.75" customHeight="1"/>
  <sheetData>
    <row r="1" spans="1:1" ht="15.75" customHeight="1">
      <c r="A1" s="2" t="s">
        <v>103</v>
      </c>
    </row>
    <row r="2" spans="1:1" ht="15.75" customHeight="1">
      <c r="A2" s="2" t="s">
        <v>105</v>
      </c>
    </row>
    <row r="3" spans="1:1" ht="15.75" customHeight="1">
      <c r="A3" s="2" t="s">
        <v>107</v>
      </c>
    </row>
    <row r="4" spans="1:1" ht="15.75" customHeight="1">
      <c r="A4" s="2" t="s">
        <v>108</v>
      </c>
    </row>
    <row r="5" spans="1:1" ht="15.75" customHeight="1">
      <c r="A5" s="2" t="s">
        <v>110</v>
      </c>
    </row>
    <row r="6" spans="1:1" ht="15.75" customHeight="1">
      <c r="A6" s="2" t="s">
        <v>111</v>
      </c>
    </row>
    <row r="8" spans="1:1" ht="15.75" customHeight="1">
      <c r="A8" s="2" t="s">
        <v>112</v>
      </c>
    </row>
    <row r="9" spans="1:1" ht="15.75" customHeight="1">
      <c r="A9" s="2" t="s">
        <v>114</v>
      </c>
    </row>
    <row r="10" spans="1:1" ht="15.75" customHeight="1">
      <c r="A10" s="2" t="s">
        <v>116</v>
      </c>
    </row>
    <row r="11" spans="1:1" ht="15.75" customHeight="1">
      <c r="A11" s="2" t="s">
        <v>117</v>
      </c>
    </row>
    <row r="12" spans="1:1" ht="15.75" customHeight="1">
      <c r="A12" s="2" t="s">
        <v>119</v>
      </c>
    </row>
    <row r="13" spans="1:1" ht="15.75" customHeight="1">
      <c r="A13" s="2" t="s">
        <v>121</v>
      </c>
    </row>
    <row r="14" spans="1:1" ht="15.75" customHeight="1">
      <c r="A14" s="2" t="s">
        <v>123</v>
      </c>
    </row>
    <row r="15" spans="1:1" ht="15.75" customHeight="1">
      <c r="A15" s="2" t="s">
        <v>124</v>
      </c>
    </row>
    <row r="16" spans="1:1" ht="15.75" customHeight="1">
      <c r="A16" s="2" t="s">
        <v>125</v>
      </c>
    </row>
    <row r="17" spans="1:1" ht="15.75" customHeight="1">
      <c r="A17" s="2" t="s">
        <v>127</v>
      </c>
    </row>
    <row r="18" spans="1:1" ht="15.75" customHeight="1">
      <c r="A18" s="2" t="s">
        <v>128</v>
      </c>
    </row>
    <row r="19" spans="1:1" ht="15.75" customHeight="1">
      <c r="A19" s="2"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Disclaimer</vt:lpstr>
      <vt:lpstr>Brooks 1994</vt:lpstr>
      <vt:lpstr>Brooks 2000</vt:lpstr>
      <vt:lpstr>deCarvalho 2008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Cassandra Lam</cp:lastModifiedBy>
  <dcterms:created xsi:type="dcterms:W3CDTF">2018-08-10T17:56:16Z</dcterms:created>
  <dcterms:modified xsi:type="dcterms:W3CDTF">2018-08-17T02:03:05Z</dcterms:modified>
</cp:coreProperties>
</file>